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3.xml" ContentType="application/vnd.openxmlformats-officedocument.spreadsheetml.worksheet+xml"/>
  <Override PartName="/xl/chartsheets/sheet4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35960" yWindow="-6160" windowWidth="19420" windowHeight="11020"/>
  </bookViews>
  <sheets>
    <sheet name="Sheet1" sheetId="576" r:id="rId1"/>
    <sheet name="WC1-10-12-19" sheetId="523" r:id="rId2"/>
    <sheet name="PlotDat15" sheetId="522" state="hidden" r:id="rId3"/>
    <sheet name="WC-1-2" sheetId="575" r:id="rId4"/>
    <sheet name="DB-10-12-19" sheetId="525" r:id="rId5"/>
    <sheet name="PlotDat2" sheetId="524" state="hidden" r:id="rId6"/>
    <sheet name="AUG-B6 10-12-19" sheetId="569" r:id="rId7"/>
    <sheet name="PlotDat11" sheetId="568" state="hidden" r:id="rId8"/>
    <sheet name="PlotDat16" sheetId="574" state="hidden" r:id="rId9"/>
    <sheet name="UPbCarb_dec2019" sheetId="1" r:id="rId10"/>
  </sheets>
  <definedNames>
    <definedName name="_gXY1">#REF!</definedName>
    <definedName name="ConcAgeTik1">#REF!</definedName>
    <definedName name="ConcAgeTik2">#REF!</definedName>
    <definedName name="ConcAgeTik3">#REF!</definedName>
    <definedName name="ConcAgeTik4">#REF!</definedName>
    <definedName name="ConcAgeTik5">#REF!</definedName>
    <definedName name="ConcAgeTik6">#REF!</definedName>
    <definedName name="ConcAgeTik7">#REF!</definedName>
    <definedName name="ConcAgeTikAge1">#REF!</definedName>
    <definedName name="ConcAgeTikAge2">#REF!</definedName>
    <definedName name="ConcAgeTikAge3">#REF!</definedName>
    <definedName name="ConcAgeTikAge4">#REF!</definedName>
    <definedName name="ConcAgeTikAge5">#REF!</definedName>
    <definedName name="ConcAgeTikAge6">#REF!</definedName>
    <definedName name="ConcAgeTikAge7">#REF!</definedName>
    <definedName name="Ellipse1_1">#REF!</definedName>
    <definedName name="Ellipse1_10">#REF!</definedName>
    <definedName name="Ellipse1_11">#REF!</definedName>
    <definedName name="Ellipse1_12">#REF!</definedName>
    <definedName name="Ellipse1_13">#REF!</definedName>
    <definedName name="Ellipse1_14">#REF!</definedName>
    <definedName name="Ellipse1_15">#REF!</definedName>
    <definedName name="Ellipse1_16">#REF!</definedName>
    <definedName name="Ellipse1_17">#REF!</definedName>
    <definedName name="Ellipse1_18">#REF!</definedName>
    <definedName name="Ellipse1_19">#REF!</definedName>
    <definedName name="Ellipse1_2">#REF!</definedName>
    <definedName name="Ellipse1_20">#REF!</definedName>
    <definedName name="Ellipse1_21">#REF!</definedName>
    <definedName name="Ellipse1_22">#REF!</definedName>
    <definedName name="Ellipse1_23">#REF!</definedName>
    <definedName name="Ellipse1_24">#REF!</definedName>
    <definedName name="Ellipse1_25">#REF!</definedName>
    <definedName name="Ellipse1_26">#REF!</definedName>
    <definedName name="Ellipse1_27">#REF!</definedName>
    <definedName name="Ellipse1_28">#REF!</definedName>
    <definedName name="Ellipse1_29">#REF!</definedName>
    <definedName name="Ellipse1_3">#REF!</definedName>
    <definedName name="Ellipse1_30">#REF!</definedName>
    <definedName name="Ellipse1_31">#REF!</definedName>
    <definedName name="Ellipse1_32">#REF!</definedName>
    <definedName name="Ellipse1_33">#REF!</definedName>
    <definedName name="Ellipse1_34">#REF!</definedName>
    <definedName name="Ellipse1_35">#REF!</definedName>
    <definedName name="Ellipse1_36">#REF!</definedName>
    <definedName name="Ellipse1_37">#REF!</definedName>
    <definedName name="Ellipse1_38">#REF!</definedName>
    <definedName name="Ellipse1_39">#REF!</definedName>
    <definedName name="Ellipse1_4">#REF!</definedName>
    <definedName name="Ellipse1_40">#REF!</definedName>
    <definedName name="Ellipse1_41">#REF!</definedName>
    <definedName name="Ellipse1_42">#REF!</definedName>
    <definedName name="Ellipse1_43">#REF!</definedName>
    <definedName name="Ellipse1_44">#REF!</definedName>
    <definedName name="Ellipse1_45">#REF!</definedName>
    <definedName name="Ellipse1_46">#REF!</definedName>
    <definedName name="Ellipse1_47">#REF!</definedName>
    <definedName name="Ellipse1_48">#REF!</definedName>
    <definedName name="Ellipse1_49">#REF!</definedName>
    <definedName name="Ellipse1_5">#REF!</definedName>
    <definedName name="Ellipse1_50">#REF!</definedName>
    <definedName name="Ellipse1_51">#REF!</definedName>
    <definedName name="Ellipse1_52">#REF!</definedName>
    <definedName name="Ellipse1_53">#REF!</definedName>
    <definedName name="Ellipse1_54">#REF!</definedName>
    <definedName name="Ellipse1_55">#REF!</definedName>
    <definedName name="Ellipse1_56">#REF!</definedName>
    <definedName name="Ellipse1_57">#REF!</definedName>
    <definedName name="Ellipse1_58">#REF!</definedName>
    <definedName name="Ellipse1_59">#REF!</definedName>
    <definedName name="Ellipse1_6">#REF!</definedName>
    <definedName name="Ellipse1_60">#REF!</definedName>
    <definedName name="Ellipse1_61">#REF!</definedName>
    <definedName name="Ellipse1_62">#REF!</definedName>
    <definedName name="Ellipse1_63">#REF!</definedName>
    <definedName name="Ellipse1_64">#REF!</definedName>
    <definedName name="Ellipse1_65">#REF!</definedName>
    <definedName name="Ellipse1_66">#REF!</definedName>
    <definedName name="Ellipse1_67">#REF!</definedName>
    <definedName name="Ellipse1_68">#REF!</definedName>
    <definedName name="Ellipse1_69">#REF!</definedName>
    <definedName name="Ellipse1_7">#REF!</definedName>
    <definedName name="Ellipse1_70">#REF!</definedName>
    <definedName name="Ellipse1_71">#REF!</definedName>
    <definedName name="Ellipse1_72">#REF!</definedName>
    <definedName name="Ellipse1_73">#REF!</definedName>
    <definedName name="Ellipse1_74">#REF!</definedName>
    <definedName name="Ellipse1_75">#REF!</definedName>
    <definedName name="Ellipse1_76">#REF!</definedName>
    <definedName name="Ellipse1_77">#REF!</definedName>
    <definedName name="Ellipse1_78">#REF!</definedName>
    <definedName name="Ellipse1_79">#REF!</definedName>
    <definedName name="Ellipse1_8">#REF!</definedName>
    <definedName name="Ellipse1_80">#REF!</definedName>
    <definedName name="Ellipse1_81">#REF!</definedName>
    <definedName name="Ellipse1_82">#REF!</definedName>
    <definedName name="Ellipse1_83">#REF!</definedName>
    <definedName name="Ellipse1_84">#REF!</definedName>
    <definedName name="Ellipse1_85">#REF!</definedName>
    <definedName name="Ellipse1_86">#REF!</definedName>
    <definedName name="Ellipse1_87">#REF!</definedName>
    <definedName name="Ellipse1_88">#REF!</definedName>
    <definedName name="Ellipse1_89">#REF!</definedName>
    <definedName name="Ellipse1_9">#REF!</definedName>
    <definedName name="Ellipse1_90">#REF!</definedName>
    <definedName name="Ellipse1_91">#REF!</definedName>
  </definedNames>
  <calcPr calcId="145621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14" i="1" l="1"/>
  <c r="AJ15" i="1"/>
  <c r="AC62" i="1"/>
  <c r="AJ16" i="1"/>
  <c r="AJ17" i="1"/>
  <c r="AD62" i="1"/>
  <c r="AF62" i="1"/>
  <c r="AG62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3" i="1"/>
  <c r="AD64" i="1"/>
  <c r="AD65" i="1"/>
  <c r="AD66" i="1"/>
  <c r="AD67" i="1"/>
  <c r="AD68" i="1"/>
  <c r="AD69" i="1"/>
  <c r="AD70" i="1"/>
  <c r="AD71" i="1"/>
  <c r="AD72" i="1"/>
  <c r="AD73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54" i="1"/>
  <c r="AD253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16" i="1"/>
  <c r="AJ21" i="1"/>
  <c r="AI21" i="1"/>
  <c r="AI20" i="1"/>
  <c r="AC254" i="1"/>
  <c r="AC258" i="1"/>
  <c r="AC262" i="1"/>
  <c r="AC266" i="1"/>
  <c r="AC270" i="1"/>
  <c r="AC274" i="1"/>
  <c r="AC278" i="1"/>
  <c r="AC282" i="1"/>
  <c r="AC286" i="1"/>
  <c r="AC291" i="1"/>
  <c r="AC295" i="1"/>
  <c r="AC299" i="1"/>
  <c r="AC303" i="1"/>
  <c r="AC307" i="1"/>
  <c r="AC311" i="1"/>
  <c r="AC315" i="1"/>
  <c r="AC319" i="1"/>
  <c r="AC323" i="1"/>
  <c r="AC25" i="1"/>
  <c r="AC29" i="1"/>
  <c r="AC33" i="1"/>
  <c r="AC37" i="1"/>
  <c r="AC41" i="1"/>
  <c r="AC45" i="1"/>
  <c r="AC49" i="1"/>
  <c r="AC53" i="1"/>
  <c r="AC57" i="1"/>
  <c r="AC61" i="1"/>
  <c r="AC66" i="1"/>
  <c r="AC70" i="1"/>
  <c r="AC75" i="1"/>
  <c r="AC79" i="1"/>
  <c r="AC83" i="1"/>
  <c r="AC87" i="1"/>
  <c r="AC91" i="1"/>
  <c r="AC95" i="1"/>
  <c r="AC99" i="1"/>
  <c r="AC103" i="1"/>
  <c r="AC107" i="1"/>
  <c r="AC111" i="1"/>
  <c r="AC116" i="1"/>
  <c r="AC120" i="1"/>
  <c r="AC124" i="1"/>
  <c r="AC128" i="1"/>
  <c r="AC132" i="1"/>
  <c r="AC136" i="1"/>
  <c r="AC140" i="1"/>
  <c r="AC144" i="1"/>
  <c r="AC148" i="1"/>
  <c r="AC152" i="1"/>
  <c r="AC156" i="1"/>
  <c r="AC160" i="1"/>
  <c r="AC164" i="1"/>
  <c r="AC169" i="1"/>
  <c r="AC173" i="1"/>
  <c r="AC177" i="1"/>
  <c r="AC181" i="1"/>
  <c r="AC185" i="1"/>
  <c r="AC189" i="1"/>
  <c r="AC193" i="1"/>
  <c r="AC197" i="1"/>
  <c r="AC201" i="1"/>
  <c r="AC205" i="1"/>
  <c r="AC209" i="1"/>
  <c r="AC213" i="1"/>
  <c r="AC218" i="1"/>
  <c r="AC222" i="1"/>
  <c r="AC226" i="1"/>
  <c r="AC230" i="1"/>
  <c r="AC234" i="1"/>
  <c r="AC255" i="1"/>
  <c r="AC260" i="1"/>
  <c r="AC265" i="1"/>
  <c r="AC271" i="1"/>
  <c r="AC276" i="1"/>
  <c r="AC281" i="1"/>
  <c r="AC287" i="1"/>
  <c r="AC293" i="1"/>
  <c r="AC298" i="1"/>
  <c r="AC304" i="1"/>
  <c r="AC309" i="1"/>
  <c r="AC314" i="1"/>
  <c r="AC320" i="1"/>
  <c r="AC325" i="1"/>
  <c r="AC28" i="1"/>
  <c r="AC34" i="1"/>
  <c r="AC39" i="1"/>
  <c r="AC44" i="1"/>
  <c r="AC50" i="1"/>
  <c r="AC55" i="1"/>
  <c r="AC60" i="1"/>
  <c r="AC67" i="1"/>
  <c r="AC72" i="1"/>
  <c r="AC78" i="1"/>
  <c r="AC84" i="1"/>
  <c r="AC89" i="1"/>
  <c r="AC94" i="1"/>
  <c r="AC100" i="1"/>
  <c r="AC105" i="1"/>
  <c r="AC110" i="1"/>
  <c r="AC117" i="1"/>
  <c r="AC122" i="1"/>
  <c r="AC127" i="1"/>
  <c r="AC133" i="1"/>
  <c r="AC138" i="1"/>
  <c r="AC143" i="1"/>
  <c r="AC149" i="1"/>
  <c r="AC154" i="1"/>
  <c r="AC159" i="1"/>
  <c r="AC166" i="1"/>
  <c r="AC171" i="1"/>
  <c r="AC176" i="1"/>
  <c r="AC182" i="1"/>
  <c r="AC187" i="1"/>
  <c r="AC192" i="1"/>
  <c r="AC198" i="1"/>
  <c r="AC203" i="1"/>
  <c r="AC208" i="1"/>
  <c r="AC214" i="1"/>
  <c r="AC219" i="1"/>
  <c r="AC224" i="1"/>
  <c r="AC229" i="1"/>
  <c r="AC235" i="1"/>
  <c r="AC239" i="1"/>
  <c r="AC243" i="1"/>
  <c r="AC247" i="1"/>
  <c r="AC251" i="1"/>
  <c r="AC256" i="1"/>
  <c r="AC261" i="1"/>
  <c r="AC267" i="1"/>
  <c r="AC272" i="1"/>
  <c r="AC277" i="1"/>
  <c r="AC283" i="1"/>
  <c r="AC288" i="1"/>
  <c r="AC294" i="1"/>
  <c r="AC300" i="1"/>
  <c r="AC305" i="1"/>
  <c r="AC310" i="1"/>
  <c r="AC316" i="1"/>
  <c r="AC321" i="1"/>
  <c r="AC24" i="1"/>
  <c r="AC30" i="1"/>
  <c r="AC35" i="1"/>
  <c r="AC40" i="1"/>
  <c r="AC46" i="1"/>
  <c r="AC51" i="1"/>
  <c r="AC56" i="1"/>
  <c r="AC63" i="1"/>
  <c r="AC68" i="1"/>
  <c r="AC73" i="1"/>
  <c r="AC80" i="1"/>
  <c r="AC85" i="1"/>
  <c r="AC90" i="1"/>
  <c r="AC96" i="1"/>
  <c r="AC101" i="1"/>
  <c r="AC106" i="1"/>
  <c r="AC112" i="1"/>
  <c r="AC118" i="1"/>
  <c r="AC123" i="1"/>
  <c r="AC129" i="1"/>
  <c r="AC134" i="1"/>
  <c r="AC139" i="1"/>
  <c r="AC145" i="1"/>
  <c r="AC150" i="1"/>
  <c r="AC155" i="1"/>
  <c r="AC161" i="1"/>
  <c r="AC167" i="1"/>
  <c r="AC172" i="1"/>
  <c r="AC178" i="1"/>
  <c r="AC183" i="1"/>
  <c r="AC188" i="1"/>
  <c r="AC194" i="1"/>
  <c r="AC199" i="1"/>
  <c r="AC204" i="1"/>
  <c r="AC210" i="1"/>
  <c r="AC220" i="1"/>
  <c r="AC225" i="1"/>
  <c r="AC231" i="1"/>
  <c r="AC236" i="1"/>
  <c r="AC240" i="1"/>
  <c r="AC244" i="1"/>
  <c r="AC248" i="1"/>
  <c r="AC216" i="1"/>
  <c r="AC257" i="1"/>
  <c r="AC263" i="1"/>
  <c r="AC268" i="1"/>
  <c r="AC273" i="1"/>
  <c r="AC279" i="1"/>
  <c r="AC284" i="1"/>
  <c r="AC290" i="1"/>
  <c r="AC296" i="1"/>
  <c r="AC301" i="1"/>
  <c r="AC306" i="1"/>
  <c r="AC312" i="1"/>
  <c r="AC317" i="1"/>
  <c r="AC322" i="1"/>
  <c r="AC26" i="1"/>
  <c r="AC31" i="1"/>
  <c r="AC36" i="1"/>
  <c r="AC42" i="1"/>
  <c r="AC47" i="1"/>
  <c r="AC52" i="1"/>
  <c r="AC58" i="1"/>
  <c r="AC64" i="1"/>
  <c r="AC69" i="1"/>
  <c r="AC76" i="1"/>
  <c r="AC81" i="1"/>
  <c r="AC86" i="1"/>
  <c r="AC92" i="1"/>
  <c r="AC97" i="1"/>
  <c r="AC102" i="1"/>
  <c r="AC108" i="1"/>
  <c r="AC113" i="1"/>
  <c r="AC253" i="1"/>
  <c r="AC275" i="1"/>
  <c r="AC297" i="1"/>
  <c r="AC318" i="1"/>
  <c r="AC38" i="1"/>
  <c r="AC59" i="1"/>
  <c r="AC82" i="1"/>
  <c r="AC104" i="1"/>
  <c r="AC121" i="1"/>
  <c r="AC131" i="1"/>
  <c r="AC142" i="1"/>
  <c r="AC153" i="1"/>
  <c r="AC163" i="1"/>
  <c r="AC175" i="1"/>
  <c r="AC186" i="1"/>
  <c r="AC196" i="1"/>
  <c r="AC207" i="1"/>
  <c r="AC223" i="1"/>
  <c r="AC233" i="1"/>
  <c r="AC242" i="1"/>
  <c r="AC250" i="1"/>
  <c r="AC259" i="1"/>
  <c r="AC280" i="1"/>
  <c r="AC302" i="1"/>
  <c r="AC324" i="1"/>
  <c r="AC43" i="1"/>
  <c r="AC65" i="1"/>
  <c r="AC88" i="1"/>
  <c r="AC109" i="1"/>
  <c r="AC125" i="1"/>
  <c r="AC135" i="1"/>
  <c r="AC146" i="1"/>
  <c r="AC157" i="1"/>
  <c r="AC168" i="1"/>
  <c r="AC179" i="1"/>
  <c r="AC190" i="1"/>
  <c r="AC200" i="1"/>
  <c r="AC211" i="1"/>
  <c r="AC227" i="1"/>
  <c r="AC237" i="1"/>
  <c r="AC245" i="1"/>
  <c r="AC264" i="1"/>
  <c r="AC285" i="1"/>
  <c r="AC308" i="1"/>
  <c r="AC27" i="1"/>
  <c r="AC48" i="1"/>
  <c r="AC71" i="1"/>
  <c r="AC93" i="1"/>
  <c r="AC114" i="1"/>
  <c r="AC126" i="1"/>
  <c r="AC137" i="1"/>
  <c r="AC147" i="1"/>
  <c r="AC158" i="1"/>
  <c r="AC170" i="1"/>
  <c r="AC180" i="1"/>
  <c r="AC191" i="1"/>
  <c r="AC202" i="1"/>
  <c r="AC212" i="1"/>
  <c r="AC217" i="1"/>
  <c r="AC228" i="1"/>
  <c r="AC238" i="1"/>
  <c r="AC246" i="1"/>
  <c r="AC269" i="1"/>
  <c r="AC292" i="1"/>
  <c r="AC221" i="1"/>
  <c r="AC195" i="1"/>
  <c r="AC151" i="1"/>
  <c r="AC98" i="1"/>
  <c r="AC313" i="1"/>
  <c r="AC249" i="1"/>
  <c r="AC184" i="1"/>
  <c r="AC141" i="1"/>
  <c r="AC77" i="1"/>
  <c r="AC241" i="1"/>
  <c r="AC174" i="1"/>
  <c r="AC130" i="1"/>
  <c r="AC54" i="1"/>
  <c r="AC232" i="1"/>
  <c r="AC206" i="1"/>
  <c r="AC162" i="1"/>
  <c r="AC119" i="1"/>
  <c r="AC32" i="1"/>
  <c r="AX295" i="1"/>
  <c r="AX271" i="1"/>
  <c r="AX122" i="1"/>
  <c r="AX174" i="1"/>
  <c r="AX81" i="1"/>
  <c r="AX30" i="1"/>
  <c r="AJ20" i="1"/>
  <c r="AJ19" i="1"/>
  <c r="AJ18" i="1"/>
  <c r="AJ4" i="1"/>
  <c r="AF24" i="1"/>
  <c r="AH24" i="1"/>
  <c r="AI24" i="1"/>
  <c r="AM24" i="1"/>
  <c r="AN24" i="1"/>
  <c r="AF25" i="1"/>
  <c r="AH25" i="1"/>
  <c r="AI25" i="1"/>
  <c r="AM25" i="1"/>
  <c r="AN25" i="1"/>
  <c r="AF26" i="1"/>
  <c r="AH26" i="1"/>
  <c r="AI26" i="1"/>
  <c r="AM26" i="1"/>
  <c r="AN26" i="1"/>
  <c r="AF27" i="1"/>
  <c r="AH27" i="1"/>
  <c r="AI27" i="1"/>
  <c r="AM27" i="1"/>
  <c r="AN27" i="1"/>
  <c r="AF28" i="1"/>
  <c r="AH28" i="1"/>
  <c r="AI28" i="1"/>
  <c r="AM28" i="1"/>
  <c r="AN28" i="1"/>
  <c r="AF29" i="1"/>
  <c r="AH29" i="1"/>
  <c r="AI29" i="1"/>
  <c r="AM29" i="1"/>
  <c r="AN29" i="1"/>
  <c r="AF30" i="1"/>
  <c r="AH30" i="1"/>
  <c r="AI30" i="1"/>
  <c r="AM30" i="1"/>
  <c r="AN30" i="1"/>
  <c r="AF31" i="1"/>
  <c r="AH31" i="1"/>
  <c r="AI31" i="1"/>
  <c r="AM31" i="1"/>
  <c r="AN31" i="1"/>
  <c r="AF32" i="1"/>
  <c r="AH32" i="1"/>
  <c r="AI32" i="1"/>
  <c r="AM32" i="1"/>
  <c r="AN32" i="1"/>
  <c r="AF33" i="1"/>
  <c r="AH33" i="1"/>
  <c r="AI33" i="1"/>
  <c r="AM33" i="1"/>
  <c r="AN33" i="1"/>
  <c r="AF34" i="1"/>
  <c r="AH34" i="1"/>
  <c r="AI34" i="1"/>
  <c r="AM34" i="1"/>
  <c r="AN34" i="1"/>
  <c r="AF35" i="1"/>
  <c r="AH35" i="1"/>
  <c r="AI35" i="1"/>
  <c r="AM35" i="1"/>
  <c r="AN35" i="1"/>
  <c r="AF36" i="1"/>
  <c r="AH36" i="1"/>
  <c r="AI36" i="1"/>
  <c r="AM36" i="1"/>
  <c r="AN36" i="1"/>
  <c r="AF37" i="1"/>
  <c r="AH37" i="1"/>
  <c r="AI37" i="1"/>
  <c r="AM37" i="1"/>
  <c r="AN37" i="1"/>
  <c r="AF38" i="1"/>
  <c r="AH38" i="1"/>
  <c r="AI38" i="1"/>
  <c r="AM38" i="1"/>
  <c r="AN38" i="1"/>
  <c r="AF39" i="1"/>
  <c r="AH39" i="1"/>
  <c r="AI39" i="1"/>
  <c r="AM39" i="1"/>
  <c r="AN39" i="1"/>
  <c r="AF40" i="1"/>
  <c r="AH40" i="1"/>
  <c r="AI40" i="1"/>
  <c r="AM40" i="1"/>
  <c r="AN40" i="1"/>
  <c r="AF41" i="1"/>
  <c r="AH41" i="1"/>
  <c r="AI41" i="1"/>
  <c r="AM41" i="1"/>
  <c r="AN41" i="1"/>
  <c r="AF42" i="1"/>
  <c r="AH42" i="1"/>
  <c r="AI42" i="1"/>
  <c r="AM42" i="1"/>
  <c r="AN42" i="1"/>
  <c r="AF43" i="1"/>
  <c r="AH43" i="1"/>
  <c r="AI43" i="1"/>
  <c r="AM43" i="1"/>
  <c r="AN43" i="1"/>
  <c r="AF44" i="1"/>
  <c r="AH44" i="1"/>
  <c r="AI44" i="1"/>
  <c r="AM44" i="1"/>
  <c r="AN44" i="1"/>
  <c r="AF45" i="1"/>
  <c r="AH45" i="1"/>
  <c r="AI45" i="1"/>
  <c r="AM45" i="1"/>
  <c r="AN45" i="1"/>
  <c r="AF46" i="1"/>
  <c r="AH46" i="1"/>
  <c r="AI46" i="1"/>
  <c r="AM46" i="1"/>
  <c r="AN46" i="1"/>
  <c r="AF47" i="1"/>
  <c r="AH47" i="1"/>
  <c r="AI47" i="1"/>
  <c r="AM47" i="1"/>
  <c r="AN47" i="1"/>
  <c r="AF48" i="1"/>
  <c r="AH48" i="1"/>
  <c r="AI48" i="1"/>
  <c r="AM48" i="1"/>
  <c r="AN48" i="1"/>
  <c r="AF49" i="1"/>
  <c r="AH49" i="1"/>
  <c r="AI49" i="1"/>
  <c r="AM49" i="1"/>
  <c r="AN49" i="1"/>
  <c r="AF50" i="1"/>
  <c r="AH50" i="1"/>
  <c r="AI50" i="1"/>
  <c r="AM50" i="1"/>
  <c r="AN50" i="1"/>
  <c r="AF51" i="1"/>
  <c r="AH51" i="1"/>
  <c r="AI51" i="1"/>
  <c r="AM51" i="1"/>
  <c r="AN51" i="1"/>
  <c r="AF52" i="1"/>
  <c r="AH52" i="1"/>
  <c r="AI52" i="1"/>
  <c r="AM52" i="1"/>
  <c r="AN52" i="1"/>
  <c r="AF53" i="1"/>
  <c r="AH53" i="1"/>
  <c r="AI53" i="1"/>
  <c r="AM53" i="1"/>
  <c r="AN53" i="1"/>
  <c r="AF54" i="1"/>
  <c r="AH54" i="1"/>
  <c r="AI54" i="1"/>
  <c r="AM54" i="1"/>
  <c r="AN54" i="1"/>
  <c r="AF55" i="1"/>
  <c r="AH55" i="1"/>
  <c r="AI55" i="1"/>
  <c r="AM55" i="1"/>
  <c r="AN55" i="1"/>
  <c r="AF56" i="1"/>
  <c r="AH56" i="1"/>
  <c r="AI56" i="1"/>
  <c r="AM56" i="1"/>
  <c r="AN56" i="1"/>
  <c r="AF57" i="1"/>
  <c r="AH57" i="1"/>
  <c r="AI57" i="1"/>
  <c r="AM57" i="1"/>
  <c r="AN57" i="1"/>
  <c r="AF58" i="1"/>
  <c r="AG58" i="1"/>
  <c r="AH58" i="1"/>
  <c r="AI58" i="1"/>
  <c r="AM58" i="1"/>
  <c r="AN58" i="1"/>
  <c r="AF59" i="1"/>
  <c r="AH59" i="1"/>
  <c r="AI59" i="1"/>
  <c r="AM59" i="1"/>
  <c r="AN59" i="1"/>
  <c r="AF60" i="1"/>
  <c r="AG60" i="1"/>
  <c r="AH60" i="1"/>
  <c r="AI60" i="1"/>
  <c r="AM60" i="1"/>
  <c r="AN60" i="1"/>
  <c r="AF61" i="1"/>
  <c r="AH61" i="1"/>
  <c r="AI61" i="1"/>
  <c r="AM61" i="1"/>
  <c r="AN61" i="1"/>
  <c r="AH62" i="1"/>
  <c r="AI62" i="1"/>
  <c r="AM62" i="1"/>
  <c r="AN62" i="1"/>
  <c r="AF63" i="1"/>
  <c r="AH63" i="1"/>
  <c r="AI63" i="1"/>
  <c r="AM63" i="1"/>
  <c r="AN63" i="1"/>
  <c r="AF64" i="1"/>
  <c r="AH64" i="1"/>
  <c r="AI64" i="1"/>
  <c r="AM64" i="1"/>
  <c r="AN64" i="1"/>
  <c r="AF65" i="1"/>
  <c r="AH65" i="1"/>
  <c r="AI65" i="1"/>
  <c r="AM65" i="1"/>
  <c r="AN65" i="1"/>
  <c r="AF66" i="1"/>
  <c r="AH66" i="1"/>
  <c r="AI66" i="1"/>
  <c r="AM66" i="1"/>
  <c r="AN66" i="1"/>
  <c r="AF67" i="1"/>
  <c r="AH67" i="1"/>
  <c r="AI67" i="1"/>
  <c r="AM67" i="1"/>
  <c r="AN67" i="1"/>
  <c r="AF68" i="1"/>
  <c r="AH68" i="1"/>
  <c r="AI68" i="1"/>
  <c r="AM68" i="1"/>
  <c r="AN68" i="1"/>
  <c r="AF69" i="1"/>
  <c r="AH69" i="1"/>
  <c r="AI69" i="1"/>
  <c r="AM69" i="1"/>
  <c r="AN69" i="1"/>
  <c r="AF70" i="1"/>
  <c r="AH70" i="1"/>
  <c r="AI70" i="1"/>
  <c r="AM70" i="1"/>
  <c r="AN70" i="1"/>
  <c r="AF71" i="1"/>
  <c r="AH71" i="1"/>
  <c r="AI71" i="1"/>
  <c r="AM71" i="1"/>
  <c r="AN71" i="1"/>
  <c r="AF72" i="1"/>
  <c r="AH72" i="1"/>
  <c r="AI72" i="1"/>
  <c r="AM72" i="1"/>
  <c r="AN72" i="1"/>
  <c r="AF73" i="1"/>
  <c r="AH73" i="1"/>
  <c r="AI73" i="1"/>
  <c r="AM73" i="1"/>
  <c r="AN73" i="1"/>
  <c r="AF75" i="1"/>
  <c r="AH75" i="1"/>
  <c r="AI75" i="1"/>
  <c r="AM75" i="1"/>
  <c r="AN75" i="1"/>
  <c r="AF76" i="1"/>
  <c r="AH76" i="1"/>
  <c r="AI76" i="1"/>
  <c r="AM76" i="1"/>
  <c r="AN76" i="1"/>
  <c r="AS76" i="1"/>
  <c r="AF77" i="1"/>
  <c r="AH77" i="1"/>
  <c r="AI77" i="1"/>
  <c r="AM77" i="1"/>
  <c r="AN77" i="1"/>
  <c r="AS77" i="1"/>
  <c r="AF78" i="1"/>
  <c r="AH78" i="1"/>
  <c r="AI78" i="1"/>
  <c r="AM78" i="1"/>
  <c r="AN78" i="1"/>
  <c r="AS78" i="1"/>
  <c r="AF79" i="1"/>
  <c r="AH79" i="1"/>
  <c r="AI79" i="1"/>
  <c r="AM79" i="1"/>
  <c r="AN79" i="1"/>
  <c r="AF80" i="1"/>
  <c r="AH80" i="1"/>
  <c r="AI80" i="1"/>
  <c r="AM80" i="1"/>
  <c r="AN80" i="1"/>
  <c r="AF81" i="1"/>
  <c r="AH81" i="1"/>
  <c r="AI81" i="1"/>
  <c r="AM81" i="1"/>
  <c r="AN81" i="1"/>
  <c r="AS81" i="1"/>
  <c r="AF82" i="1"/>
  <c r="AH82" i="1"/>
  <c r="AI82" i="1"/>
  <c r="AM82" i="1"/>
  <c r="AN82" i="1"/>
  <c r="AS82" i="1"/>
  <c r="AF83" i="1"/>
  <c r="AH83" i="1"/>
  <c r="AI83" i="1"/>
  <c r="AM83" i="1"/>
  <c r="AN83" i="1"/>
  <c r="AF84" i="1"/>
  <c r="AH84" i="1"/>
  <c r="AI84" i="1"/>
  <c r="AM84" i="1"/>
  <c r="AN84" i="1"/>
  <c r="AS84" i="1"/>
  <c r="AF85" i="1"/>
  <c r="AH85" i="1"/>
  <c r="AI85" i="1"/>
  <c r="AM85" i="1"/>
  <c r="AN85" i="1"/>
  <c r="AS85" i="1"/>
  <c r="AF86" i="1"/>
  <c r="AH86" i="1"/>
  <c r="AI86" i="1"/>
  <c r="AM86" i="1"/>
  <c r="AN86" i="1"/>
  <c r="AF87" i="1"/>
  <c r="AH87" i="1"/>
  <c r="AI87" i="1"/>
  <c r="AM87" i="1"/>
  <c r="AN87" i="1"/>
  <c r="AF88" i="1"/>
  <c r="AH88" i="1"/>
  <c r="AI88" i="1"/>
  <c r="AM88" i="1"/>
  <c r="AN88" i="1"/>
  <c r="AS88" i="1"/>
  <c r="AF89" i="1"/>
  <c r="AG89" i="1"/>
  <c r="AH89" i="1"/>
  <c r="AI89" i="1"/>
  <c r="AM89" i="1"/>
  <c r="AN89" i="1"/>
  <c r="AS89" i="1"/>
  <c r="AF90" i="1"/>
  <c r="AH90" i="1"/>
  <c r="AI90" i="1"/>
  <c r="AM90" i="1"/>
  <c r="AN90" i="1"/>
  <c r="AS90" i="1"/>
  <c r="AF91" i="1"/>
  <c r="AH91" i="1"/>
  <c r="AI91" i="1"/>
  <c r="AM91" i="1"/>
  <c r="AN91" i="1"/>
  <c r="AF92" i="1"/>
  <c r="AH92" i="1"/>
  <c r="AI92" i="1"/>
  <c r="AM92" i="1"/>
  <c r="AN92" i="1"/>
  <c r="AS92" i="1"/>
  <c r="AF93" i="1"/>
  <c r="AH93" i="1"/>
  <c r="AI93" i="1"/>
  <c r="AM93" i="1"/>
  <c r="AN93" i="1"/>
  <c r="AS93" i="1"/>
  <c r="AF94" i="1"/>
  <c r="AH94" i="1"/>
  <c r="AI94" i="1"/>
  <c r="AM94" i="1"/>
  <c r="AN94" i="1"/>
  <c r="AS94" i="1"/>
  <c r="AF95" i="1"/>
  <c r="AG95" i="1"/>
  <c r="AH95" i="1"/>
  <c r="AI95" i="1"/>
  <c r="AM95" i="1"/>
  <c r="AN95" i="1"/>
  <c r="AF96" i="1"/>
  <c r="AH96" i="1"/>
  <c r="AI96" i="1"/>
  <c r="AM96" i="1"/>
  <c r="AN96" i="1"/>
  <c r="AS96" i="1"/>
  <c r="AF97" i="1"/>
  <c r="AH97" i="1"/>
  <c r="AI97" i="1"/>
  <c r="AM97" i="1"/>
  <c r="AN97" i="1"/>
  <c r="AS97" i="1"/>
  <c r="AF98" i="1"/>
  <c r="AH98" i="1"/>
  <c r="AI98" i="1"/>
  <c r="AM98" i="1"/>
  <c r="AN98" i="1"/>
  <c r="AF99" i="1"/>
  <c r="AH99" i="1"/>
  <c r="AI99" i="1"/>
  <c r="AM99" i="1"/>
  <c r="AN99" i="1"/>
  <c r="AS99" i="1"/>
  <c r="AF100" i="1"/>
  <c r="AH100" i="1"/>
  <c r="AI100" i="1"/>
  <c r="AM100" i="1"/>
  <c r="AN100" i="1"/>
  <c r="AF101" i="1"/>
  <c r="AH101" i="1"/>
  <c r="AI101" i="1"/>
  <c r="AM101" i="1"/>
  <c r="AN101" i="1"/>
  <c r="AS101" i="1"/>
  <c r="AF102" i="1"/>
  <c r="AH102" i="1"/>
  <c r="AI102" i="1"/>
  <c r="AM102" i="1"/>
  <c r="AN102" i="1"/>
  <c r="AS102" i="1"/>
  <c r="AF103" i="1"/>
  <c r="AH103" i="1"/>
  <c r="AI103" i="1"/>
  <c r="AM103" i="1"/>
  <c r="AN103" i="1"/>
  <c r="AF104" i="1"/>
  <c r="AH104" i="1"/>
  <c r="AI104" i="1"/>
  <c r="AM104" i="1"/>
  <c r="AN104" i="1"/>
  <c r="AS104" i="1"/>
  <c r="AF105" i="1"/>
  <c r="AH105" i="1"/>
  <c r="AI105" i="1"/>
  <c r="AM105" i="1"/>
  <c r="AN105" i="1"/>
  <c r="AS105" i="1"/>
  <c r="AF106" i="1"/>
  <c r="AH106" i="1"/>
  <c r="AI106" i="1"/>
  <c r="AM106" i="1"/>
  <c r="AN106" i="1"/>
  <c r="AF107" i="1"/>
  <c r="AH107" i="1"/>
  <c r="AI107" i="1"/>
  <c r="AM107" i="1"/>
  <c r="AN107" i="1"/>
  <c r="AF108" i="1"/>
  <c r="AH108" i="1"/>
  <c r="AI108" i="1"/>
  <c r="AM108" i="1"/>
  <c r="AN108" i="1"/>
  <c r="AS108" i="1"/>
  <c r="AF109" i="1"/>
  <c r="AH109" i="1"/>
  <c r="AI109" i="1"/>
  <c r="AM109" i="1"/>
  <c r="AN109" i="1"/>
  <c r="AS109" i="1"/>
  <c r="AF110" i="1"/>
  <c r="AG110" i="1"/>
  <c r="AH110" i="1"/>
  <c r="AI110" i="1"/>
  <c r="AM110" i="1"/>
  <c r="AN110" i="1"/>
  <c r="AS110" i="1"/>
  <c r="AF111" i="1"/>
  <c r="AH111" i="1"/>
  <c r="AI111" i="1"/>
  <c r="AM111" i="1"/>
  <c r="AN111" i="1"/>
  <c r="AF112" i="1"/>
  <c r="AH112" i="1"/>
  <c r="AI112" i="1"/>
  <c r="AM112" i="1"/>
  <c r="AN112" i="1"/>
  <c r="AF113" i="1"/>
  <c r="AH113" i="1"/>
  <c r="AI113" i="1"/>
  <c r="AM113" i="1"/>
  <c r="AN113" i="1"/>
  <c r="AS113" i="1"/>
  <c r="AF114" i="1"/>
  <c r="AH114" i="1"/>
  <c r="AI114" i="1"/>
  <c r="AM114" i="1"/>
  <c r="AN114" i="1"/>
  <c r="AS114" i="1"/>
  <c r="AF116" i="1"/>
  <c r="AH116" i="1"/>
  <c r="AI116" i="1"/>
  <c r="AM116" i="1"/>
  <c r="AN116" i="1"/>
  <c r="AS116" i="1"/>
  <c r="AF117" i="1"/>
  <c r="AH117" i="1"/>
  <c r="AI117" i="1"/>
  <c r="AM117" i="1"/>
  <c r="AN117" i="1"/>
  <c r="AS117" i="1"/>
  <c r="AF118" i="1"/>
  <c r="AH118" i="1"/>
  <c r="AI118" i="1"/>
  <c r="AM118" i="1"/>
  <c r="AN118" i="1"/>
  <c r="AF119" i="1"/>
  <c r="AH119" i="1"/>
  <c r="AI119" i="1"/>
  <c r="AM119" i="1"/>
  <c r="AN119" i="1"/>
  <c r="AS119" i="1"/>
  <c r="AF120" i="1"/>
  <c r="AH120" i="1"/>
  <c r="AI120" i="1"/>
  <c r="AM120" i="1"/>
  <c r="AN120" i="1"/>
  <c r="AF121" i="1"/>
  <c r="AH121" i="1"/>
  <c r="AI121" i="1"/>
  <c r="AM121" i="1"/>
  <c r="AN121" i="1"/>
  <c r="AS121" i="1"/>
  <c r="AF122" i="1"/>
  <c r="AH122" i="1"/>
  <c r="AI122" i="1"/>
  <c r="AM122" i="1"/>
  <c r="AN122" i="1"/>
  <c r="AF123" i="1"/>
  <c r="AH123" i="1"/>
  <c r="AI123" i="1"/>
  <c r="AM123" i="1"/>
  <c r="AN123" i="1"/>
  <c r="AF124" i="1"/>
  <c r="AH124" i="1"/>
  <c r="AI124" i="1"/>
  <c r="AM124" i="1"/>
  <c r="AN124" i="1"/>
  <c r="AF125" i="1"/>
  <c r="AH125" i="1"/>
  <c r="AI125" i="1"/>
  <c r="AM125" i="1"/>
  <c r="AN125" i="1"/>
  <c r="AS125" i="1"/>
  <c r="AF126" i="1"/>
  <c r="AH126" i="1"/>
  <c r="AI126" i="1"/>
  <c r="AM126" i="1"/>
  <c r="AN126" i="1"/>
  <c r="AF127" i="1"/>
  <c r="AH127" i="1"/>
  <c r="AI127" i="1"/>
  <c r="AM127" i="1"/>
  <c r="AN127" i="1"/>
  <c r="AF128" i="1"/>
  <c r="AH128" i="1"/>
  <c r="AI128" i="1"/>
  <c r="AM128" i="1"/>
  <c r="AN128" i="1"/>
  <c r="AF129" i="1"/>
  <c r="AH129" i="1"/>
  <c r="AI129" i="1"/>
  <c r="AM129" i="1"/>
  <c r="AN129" i="1"/>
  <c r="AS129" i="1"/>
  <c r="AF130" i="1"/>
  <c r="AH130" i="1"/>
  <c r="AI130" i="1"/>
  <c r="AM130" i="1"/>
  <c r="AN130" i="1"/>
  <c r="AS130" i="1"/>
  <c r="AF131" i="1"/>
  <c r="AH131" i="1"/>
  <c r="AI131" i="1"/>
  <c r="AM131" i="1"/>
  <c r="AN131" i="1"/>
  <c r="AF132" i="1"/>
  <c r="AH132" i="1"/>
  <c r="AI132" i="1"/>
  <c r="AM132" i="1"/>
  <c r="AN132" i="1"/>
  <c r="AF133" i="1"/>
  <c r="AG133" i="1"/>
  <c r="AH133" i="1"/>
  <c r="AI133" i="1"/>
  <c r="AM133" i="1"/>
  <c r="AN133" i="1"/>
  <c r="AS133" i="1"/>
  <c r="AF134" i="1"/>
  <c r="AH134" i="1"/>
  <c r="AI134" i="1"/>
  <c r="AM134" i="1"/>
  <c r="AN134" i="1"/>
  <c r="AF135" i="1"/>
  <c r="AH135" i="1"/>
  <c r="AI135" i="1"/>
  <c r="AM135" i="1"/>
  <c r="AN135" i="1"/>
  <c r="AF136" i="1"/>
  <c r="AH136" i="1"/>
  <c r="AI136" i="1"/>
  <c r="AM136" i="1"/>
  <c r="AN136" i="1"/>
  <c r="AS136" i="1"/>
  <c r="AF137" i="1"/>
  <c r="AH137" i="1"/>
  <c r="AI137" i="1"/>
  <c r="AM137" i="1"/>
  <c r="AN137" i="1"/>
  <c r="AS137" i="1"/>
  <c r="AF138" i="1"/>
  <c r="AH138" i="1"/>
  <c r="AI138" i="1"/>
  <c r="AM138" i="1"/>
  <c r="AN138" i="1"/>
  <c r="AF139" i="1"/>
  <c r="AH139" i="1"/>
  <c r="AI139" i="1"/>
  <c r="AM139" i="1"/>
  <c r="AN139" i="1"/>
  <c r="AS139" i="1"/>
  <c r="AF140" i="1"/>
  <c r="AH140" i="1"/>
  <c r="AI140" i="1"/>
  <c r="AM140" i="1"/>
  <c r="AN140" i="1"/>
  <c r="AF141" i="1"/>
  <c r="AH141" i="1"/>
  <c r="AI141" i="1"/>
  <c r="AM141" i="1"/>
  <c r="AN141" i="1"/>
  <c r="AS141" i="1"/>
  <c r="AF142" i="1"/>
  <c r="AH142" i="1"/>
  <c r="AI142" i="1"/>
  <c r="AM142" i="1"/>
  <c r="AN142" i="1"/>
  <c r="AS142" i="1"/>
  <c r="AF143" i="1"/>
  <c r="AH143" i="1"/>
  <c r="AI143" i="1"/>
  <c r="AM143" i="1"/>
  <c r="AN143" i="1"/>
  <c r="AF144" i="1"/>
  <c r="AH144" i="1"/>
  <c r="AI144" i="1"/>
  <c r="AM144" i="1"/>
  <c r="AN144" i="1"/>
  <c r="AS144" i="1"/>
  <c r="AF145" i="1"/>
  <c r="AH145" i="1"/>
  <c r="AI145" i="1"/>
  <c r="AM145" i="1"/>
  <c r="AN145" i="1"/>
  <c r="AS145" i="1"/>
  <c r="AF146" i="1"/>
  <c r="AH146" i="1"/>
  <c r="AI146" i="1"/>
  <c r="AM146" i="1"/>
  <c r="AN146" i="1"/>
  <c r="AS146" i="1"/>
  <c r="AF147" i="1"/>
  <c r="AH147" i="1"/>
  <c r="AI147" i="1"/>
  <c r="AM147" i="1"/>
  <c r="AN147" i="1"/>
  <c r="AS147" i="1"/>
  <c r="AF148" i="1"/>
  <c r="AH148" i="1"/>
  <c r="AI148" i="1"/>
  <c r="AM148" i="1"/>
  <c r="AN148" i="1"/>
  <c r="AF149" i="1"/>
  <c r="AH149" i="1"/>
  <c r="AI149" i="1"/>
  <c r="AM149" i="1"/>
  <c r="AN149" i="1"/>
  <c r="AS149" i="1"/>
  <c r="AF150" i="1"/>
  <c r="AH150" i="1"/>
  <c r="AI150" i="1"/>
  <c r="AM150" i="1"/>
  <c r="AN150" i="1"/>
  <c r="AF151" i="1"/>
  <c r="AH151" i="1"/>
  <c r="AI151" i="1"/>
  <c r="AM151" i="1"/>
  <c r="AN151" i="1"/>
  <c r="AF152" i="1"/>
  <c r="AH152" i="1"/>
  <c r="AI152" i="1"/>
  <c r="AM152" i="1"/>
  <c r="AN152" i="1"/>
  <c r="AF153" i="1"/>
  <c r="AH153" i="1"/>
  <c r="AI153" i="1"/>
  <c r="AM153" i="1"/>
  <c r="AN153" i="1"/>
  <c r="AS153" i="1"/>
  <c r="AF154" i="1"/>
  <c r="AH154" i="1"/>
  <c r="AI154" i="1"/>
  <c r="AM154" i="1"/>
  <c r="AN154" i="1"/>
  <c r="AR154" i="1"/>
  <c r="AF155" i="1"/>
  <c r="AG155" i="1"/>
  <c r="AH155" i="1"/>
  <c r="AI155" i="1"/>
  <c r="AM155" i="1"/>
  <c r="AN155" i="1"/>
  <c r="AF156" i="1"/>
  <c r="AH156" i="1"/>
  <c r="AI156" i="1"/>
  <c r="AM156" i="1"/>
  <c r="AN156" i="1"/>
  <c r="AS156" i="1"/>
  <c r="AF157" i="1"/>
  <c r="AH157" i="1"/>
  <c r="AI157" i="1"/>
  <c r="AM157" i="1"/>
  <c r="AN157" i="1"/>
  <c r="AS157" i="1"/>
  <c r="AF158" i="1"/>
  <c r="AH158" i="1"/>
  <c r="AI158" i="1"/>
  <c r="AM158" i="1"/>
  <c r="AN158" i="1"/>
  <c r="AS158" i="1"/>
  <c r="AF159" i="1"/>
  <c r="AH159" i="1"/>
  <c r="AI159" i="1"/>
  <c r="AM159" i="1"/>
  <c r="AN159" i="1"/>
  <c r="AS159" i="1"/>
  <c r="AF160" i="1"/>
  <c r="AH160" i="1"/>
  <c r="AI160" i="1"/>
  <c r="AM160" i="1"/>
  <c r="AN160" i="1"/>
  <c r="AS160" i="1"/>
  <c r="AF161" i="1"/>
  <c r="AH161" i="1"/>
  <c r="AI161" i="1"/>
  <c r="AM161" i="1"/>
  <c r="AN161" i="1"/>
  <c r="AS161" i="1"/>
  <c r="AF162" i="1"/>
  <c r="AG162" i="1"/>
  <c r="AH162" i="1"/>
  <c r="AI162" i="1"/>
  <c r="AM162" i="1"/>
  <c r="AN162" i="1"/>
  <c r="AF163" i="1"/>
  <c r="AH163" i="1"/>
  <c r="AI163" i="1"/>
  <c r="AM163" i="1"/>
  <c r="AN163" i="1"/>
  <c r="AF164" i="1"/>
  <c r="AH164" i="1"/>
  <c r="AI164" i="1"/>
  <c r="AM164" i="1"/>
  <c r="AN164" i="1"/>
  <c r="AF166" i="1"/>
  <c r="AG166" i="1"/>
  <c r="AH166" i="1"/>
  <c r="AI166" i="1"/>
  <c r="AM166" i="1"/>
  <c r="AN166" i="1"/>
  <c r="AF167" i="1"/>
  <c r="AH167" i="1"/>
  <c r="AI167" i="1"/>
  <c r="AM167" i="1"/>
  <c r="AN167" i="1"/>
  <c r="AF168" i="1"/>
  <c r="AH168" i="1"/>
  <c r="AI168" i="1"/>
  <c r="AM168" i="1"/>
  <c r="AN168" i="1"/>
  <c r="AF169" i="1"/>
  <c r="AG169" i="1"/>
  <c r="AH169" i="1"/>
  <c r="AI169" i="1"/>
  <c r="AM169" i="1"/>
  <c r="AN169" i="1"/>
  <c r="AF170" i="1"/>
  <c r="AH170" i="1"/>
  <c r="AI170" i="1"/>
  <c r="AM170" i="1"/>
  <c r="AN170" i="1"/>
  <c r="AF171" i="1"/>
  <c r="AG171" i="1"/>
  <c r="AH171" i="1"/>
  <c r="AI171" i="1"/>
  <c r="AM171" i="1"/>
  <c r="AN171" i="1"/>
  <c r="AF172" i="1"/>
  <c r="AH172" i="1"/>
  <c r="AI172" i="1"/>
  <c r="AM172" i="1"/>
  <c r="AN172" i="1"/>
  <c r="AF173" i="1"/>
  <c r="AH173" i="1"/>
  <c r="AI173" i="1"/>
  <c r="AM173" i="1"/>
  <c r="AN173" i="1"/>
  <c r="AF174" i="1"/>
  <c r="AG174" i="1"/>
  <c r="AH174" i="1"/>
  <c r="AI174" i="1"/>
  <c r="AM174" i="1"/>
  <c r="AN174" i="1"/>
  <c r="AF175" i="1"/>
  <c r="AH175" i="1"/>
  <c r="AI175" i="1"/>
  <c r="AM175" i="1"/>
  <c r="AN175" i="1"/>
  <c r="AF176" i="1"/>
  <c r="AH176" i="1"/>
  <c r="AI176" i="1"/>
  <c r="AM176" i="1"/>
  <c r="AN176" i="1"/>
  <c r="AF177" i="1"/>
  <c r="AH177" i="1"/>
  <c r="AI177" i="1"/>
  <c r="AM177" i="1"/>
  <c r="AN177" i="1"/>
  <c r="AF178" i="1"/>
  <c r="AH178" i="1"/>
  <c r="AI178" i="1"/>
  <c r="AM178" i="1"/>
  <c r="AN178" i="1"/>
  <c r="AF179" i="1"/>
  <c r="AG179" i="1"/>
  <c r="AH179" i="1"/>
  <c r="AI179" i="1"/>
  <c r="AM179" i="1"/>
  <c r="AN179" i="1"/>
  <c r="AF180" i="1"/>
  <c r="AH180" i="1"/>
  <c r="AI180" i="1"/>
  <c r="AM180" i="1"/>
  <c r="AN180" i="1"/>
  <c r="AF181" i="1"/>
  <c r="AH181" i="1"/>
  <c r="AI181" i="1"/>
  <c r="AM181" i="1"/>
  <c r="AN181" i="1"/>
  <c r="AF182" i="1"/>
  <c r="AH182" i="1"/>
  <c r="AI182" i="1"/>
  <c r="AM182" i="1"/>
  <c r="AN182" i="1"/>
  <c r="AF183" i="1"/>
  <c r="AH183" i="1"/>
  <c r="AI183" i="1"/>
  <c r="AM183" i="1"/>
  <c r="AN183" i="1"/>
  <c r="AF184" i="1"/>
  <c r="AH184" i="1"/>
  <c r="AI184" i="1"/>
  <c r="AM184" i="1"/>
  <c r="AN184" i="1"/>
  <c r="AF185" i="1"/>
  <c r="AH185" i="1"/>
  <c r="AI185" i="1"/>
  <c r="AM185" i="1"/>
  <c r="AN185" i="1"/>
  <c r="AF186" i="1"/>
  <c r="AH186" i="1"/>
  <c r="AI186" i="1"/>
  <c r="AM186" i="1"/>
  <c r="AN186" i="1"/>
  <c r="AF187" i="1"/>
  <c r="AH187" i="1"/>
  <c r="AI187" i="1"/>
  <c r="AM187" i="1"/>
  <c r="AN187" i="1"/>
  <c r="AF188" i="1"/>
  <c r="AH188" i="1"/>
  <c r="AI188" i="1"/>
  <c r="AM188" i="1"/>
  <c r="AN188" i="1"/>
  <c r="AF189" i="1"/>
  <c r="AG189" i="1"/>
  <c r="AH189" i="1"/>
  <c r="AI189" i="1"/>
  <c r="AM189" i="1"/>
  <c r="AN189" i="1"/>
  <c r="AF190" i="1"/>
  <c r="AH190" i="1"/>
  <c r="AI190" i="1"/>
  <c r="AM190" i="1"/>
  <c r="AN190" i="1"/>
  <c r="AF191" i="1"/>
  <c r="AH191" i="1"/>
  <c r="AI191" i="1"/>
  <c r="AM191" i="1"/>
  <c r="AN191" i="1"/>
  <c r="AF192" i="1"/>
  <c r="AH192" i="1"/>
  <c r="AI192" i="1"/>
  <c r="AM192" i="1"/>
  <c r="AN192" i="1"/>
  <c r="AF193" i="1"/>
  <c r="AH193" i="1"/>
  <c r="AI193" i="1"/>
  <c r="AM193" i="1"/>
  <c r="AN193" i="1"/>
  <c r="AF194" i="1"/>
  <c r="AH194" i="1"/>
  <c r="AI194" i="1"/>
  <c r="AM194" i="1"/>
  <c r="AN194" i="1"/>
  <c r="AF195" i="1"/>
  <c r="AH195" i="1"/>
  <c r="AI195" i="1"/>
  <c r="AM195" i="1"/>
  <c r="AN195" i="1"/>
  <c r="AF196" i="1"/>
  <c r="AH196" i="1"/>
  <c r="AI196" i="1"/>
  <c r="AM196" i="1"/>
  <c r="AN196" i="1"/>
  <c r="AF197" i="1"/>
  <c r="AH197" i="1"/>
  <c r="AI197" i="1"/>
  <c r="AM197" i="1"/>
  <c r="AN197" i="1"/>
  <c r="AF198" i="1"/>
  <c r="AH198" i="1"/>
  <c r="AI198" i="1"/>
  <c r="AM198" i="1"/>
  <c r="AN198" i="1"/>
  <c r="AF199" i="1"/>
  <c r="AH199" i="1"/>
  <c r="AI199" i="1"/>
  <c r="AM199" i="1"/>
  <c r="AN199" i="1"/>
  <c r="AF200" i="1"/>
  <c r="AH200" i="1"/>
  <c r="AI200" i="1"/>
  <c r="AM200" i="1"/>
  <c r="AN200" i="1"/>
  <c r="AF201" i="1"/>
  <c r="AH201" i="1"/>
  <c r="AI201" i="1"/>
  <c r="AM201" i="1"/>
  <c r="AN201" i="1"/>
  <c r="AF202" i="1"/>
  <c r="AH202" i="1"/>
  <c r="AI202" i="1"/>
  <c r="AM202" i="1"/>
  <c r="AN202" i="1"/>
  <c r="AF203" i="1"/>
  <c r="AH203" i="1"/>
  <c r="AI203" i="1"/>
  <c r="AM203" i="1"/>
  <c r="AN203" i="1"/>
  <c r="AF204" i="1"/>
  <c r="AH204" i="1"/>
  <c r="AI204" i="1"/>
  <c r="AM204" i="1"/>
  <c r="AN204" i="1"/>
  <c r="AF205" i="1"/>
  <c r="AH205" i="1"/>
  <c r="AI205" i="1"/>
  <c r="AM205" i="1"/>
  <c r="AN205" i="1"/>
  <c r="AF206" i="1"/>
  <c r="AH206" i="1"/>
  <c r="AI206" i="1"/>
  <c r="AM206" i="1"/>
  <c r="AN206" i="1"/>
  <c r="AF207" i="1"/>
  <c r="AH207" i="1"/>
  <c r="AI207" i="1"/>
  <c r="AM207" i="1"/>
  <c r="AN207" i="1"/>
  <c r="AF208" i="1"/>
  <c r="AH208" i="1"/>
  <c r="AI208" i="1"/>
  <c r="AM208" i="1"/>
  <c r="AN208" i="1"/>
  <c r="AF209" i="1"/>
  <c r="AH209" i="1"/>
  <c r="AI209" i="1"/>
  <c r="AM209" i="1"/>
  <c r="AN209" i="1"/>
  <c r="AF210" i="1"/>
  <c r="AH210" i="1"/>
  <c r="AI210" i="1"/>
  <c r="AM210" i="1"/>
  <c r="AN210" i="1"/>
  <c r="AF211" i="1"/>
  <c r="AH211" i="1"/>
  <c r="AI211" i="1"/>
  <c r="AM211" i="1"/>
  <c r="AN211" i="1"/>
  <c r="AF212" i="1"/>
  <c r="AH212" i="1"/>
  <c r="AI212" i="1"/>
  <c r="AM212" i="1"/>
  <c r="AN212" i="1"/>
  <c r="AF213" i="1"/>
  <c r="AH213" i="1"/>
  <c r="AI213" i="1"/>
  <c r="AM213" i="1"/>
  <c r="AN213" i="1"/>
  <c r="AF214" i="1"/>
  <c r="AH214" i="1"/>
  <c r="AI214" i="1"/>
  <c r="AM214" i="1"/>
  <c r="AN214" i="1"/>
  <c r="AF216" i="1"/>
  <c r="AH216" i="1"/>
  <c r="AI216" i="1"/>
  <c r="AM216" i="1"/>
  <c r="AN216" i="1"/>
  <c r="AS216" i="1"/>
  <c r="AF217" i="1"/>
  <c r="AH217" i="1"/>
  <c r="AI217" i="1"/>
  <c r="AM217" i="1"/>
  <c r="AN217" i="1"/>
  <c r="AF218" i="1"/>
  <c r="AH218" i="1"/>
  <c r="AI218" i="1"/>
  <c r="AM218" i="1"/>
  <c r="AN218" i="1"/>
  <c r="AS218" i="1"/>
  <c r="AF219" i="1"/>
  <c r="AH219" i="1"/>
  <c r="AI219" i="1"/>
  <c r="AM219" i="1"/>
  <c r="AN219" i="1"/>
  <c r="AS219" i="1"/>
  <c r="AF220" i="1"/>
  <c r="AH220" i="1"/>
  <c r="AI220" i="1"/>
  <c r="AM220" i="1"/>
  <c r="AN220" i="1"/>
  <c r="AS220" i="1"/>
  <c r="AF221" i="1"/>
  <c r="AH221" i="1"/>
  <c r="AI221" i="1"/>
  <c r="AM221" i="1"/>
  <c r="AN221" i="1"/>
  <c r="AF222" i="1"/>
  <c r="AH222" i="1"/>
  <c r="AI222" i="1"/>
  <c r="AM222" i="1"/>
  <c r="AN222" i="1"/>
  <c r="AS222" i="1"/>
  <c r="AF223" i="1"/>
  <c r="AH223" i="1"/>
  <c r="AI223" i="1"/>
  <c r="AM223" i="1"/>
  <c r="AN223" i="1"/>
  <c r="AS223" i="1"/>
  <c r="AF224" i="1"/>
  <c r="AH224" i="1"/>
  <c r="AI224" i="1"/>
  <c r="AM224" i="1"/>
  <c r="AN224" i="1"/>
  <c r="AS224" i="1"/>
  <c r="AF225" i="1"/>
  <c r="AH225" i="1"/>
  <c r="AI225" i="1"/>
  <c r="AM225" i="1"/>
  <c r="AN225" i="1"/>
  <c r="AS225" i="1"/>
  <c r="AF226" i="1"/>
  <c r="AH226" i="1"/>
  <c r="AI226" i="1"/>
  <c r="AM226" i="1"/>
  <c r="AN226" i="1"/>
  <c r="AS226" i="1"/>
  <c r="AF227" i="1"/>
  <c r="AH227" i="1"/>
  <c r="AI227" i="1"/>
  <c r="AM227" i="1"/>
  <c r="AN227" i="1"/>
  <c r="AF228" i="1"/>
  <c r="AH228" i="1"/>
  <c r="AI228" i="1"/>
  <c r="AM228" i="1"/>
  <c r="AN228" i="1"/>
  <c r="AS228" i="1"/>
  <c r="AF229" i="1"/>
  <c r="AH229" i="1"/>
  <c r="AI229" i="1"/>
  <c r="AM229" i="1"/>
  <c r="AN229" i="1"/>
  <c r="AS229" i="1"/>
  <c r="AF230" i="1"/>
  <c r="AH230" i="1"/>
  <c r="AI230" i="1"/>
  <c r="AM230" i="1"/>
  <c r="AN230" i="1"/>
  <c r="AF231" i="1"/>
  <c r="AH231" i="1"/>
  <c r="AI231" i="1"/>
  <c r="AM231" i="1"/>
  <c r="AN231" i="1"/>
  <c r="AF232" i="1"/>
  <c r="AH232" i="1"/>
  <c r="AI232" i="1"/>
  <c r="AM232" i="1"/>
  <c r="AN232" i="1"/>
  <c r="AF233" i="1"/>
  <c r="AH233" i="1"/>
  <c r="AI233" i="1"/>
  <c r="AM233" i="1"/>
  <c r="AN233" i="1"/>
  <c r="AS233" i="1"/>
  <c r="AF234" i="1"/>
  <c r="AH234" i="1"/>
  <c r="AI234" i="1"/>
  <c r="AM234" i="1"/>
  <c r="AN234" i="1"/>
  <c r="AS234" i="1"/>
  <c r="AF235" i="1"/>
  <c r="AH235" i="1"/>
  <c r="AI235" i="1"/>
  <c r="AM235" i="1"/>
  <c r="AN235" i="1"/>
  <c r="AS235" i="1"/>
  <c r="AF236" i="1"/>
  <c r="AH236" i="1"/>
  <c r="AI236" i="1"/>
  <c r="AM236" i="1"/>
  <c r="AN236" i="1"/>
  <c r="AF237" i="1"/>
  <c r="AH237" i="1"/>
  <c r="AI237" i="1"/>
  <c r="AM237" i="1"/>
  <c r="AN237" i="1"/>
  <c r="AS237" i="1"/>
  <c r="AF238" i="1"/>
  <c r="AH238" i="1"/>
  <c r="AI238" i="1"/>
  <c r="AM238" i="1"/>
  <c r="AN238" i="1"/>
  <c r="AS238" i="1"/>
  <c r="AF239" i="1"/>
  <c r="AH239" i="1"/>
  <c r="AI239" i="1"/>
  <c r="AM239" i="1"/>
  <c r="AN239" i="1"/>
  <c r="AS239" i="1"/>
  <c r="AF240" i="1"/>
  <c r="AH240" i="1"/>
  <c r="AI240" i="1"/>
  <c r="AM240" i="1"/>
  <c r="AN240" i="1"/>
  <c r="AS240" i="1"/>
  <c r="AF241" i="1"/>
  <c r="AH241" i="1"/>
  <c r="AI241" i="1"/>
  <c r="AM241" i="1"/>
  <c r="AN241" i="1"/>
  <c r="AF242" i="1"/>
  <c r="AH242" i="1"/>
  <c r="AI242" i="1"/>
  <c r="AM242" i="1"/>
  <c r="AN242" i="1"/>
  <c r="AS242" i="1"/>
  <c r="AF243" i="1"/>
  <c r="AG243" i="1"/>
  <c r="AH243" i="1"/>
  <c r="AI243" i="1"/>
  <c r="AM243" i="1"/>
  <c r="AN243" i="1"/>
  <c r="AS243" i="1"/>
  <c r="AF244" i="1"/>
  <c r="AH244" i="1"/>
  <c r="AI244" i="1"/>
  <c r="AM244" i="1"/>
  <c r="AN244" i="1"/>
  <c r="AS244" i="1"/>
  <c r="AF245" i="1"/>
  <c r="AH245" i="1"/>
  <c r="AI245" i="1"/>
  <c r="AM245" i="1"/>
  <c r="AN245" i="1"/>
  <c r="AF246" i="1"/>
  <c r="AG246" i="1"/>
  <c r="AH246" i="1"/>
  <c r="AI246" i="1"/>
  <c r="AM246" i="1"/>
  <c r="AN246" i="1"/>
  <c r="AF247" i="1"/>
  <c r="AH247" i="1"/>
  <c r="AI247" i="1"/>
  <c r="AM247" i="1"/>
  <c r="AN247" i="1"/>
  <c r="AF248" i="1"/>
  <c r="AH248" i="1"/>
  <c r="AI248" i="1"/>
  <c r="AM248" i="1"/>
  <c r="AN248" i="1"/>
  <c r="AF249" i="1"/>
  <c r="AH249" i="1"/>
  <c r="AI249" i="1"/>
  <c r="AM249" i="1"/>
  <c r="AN249" i="1"/>
  <c r="AS249" i="1"/>
  <c r="AF250" i="1"/>
  <c r="AH250" i="1"/>
  <c r="AI250" i="1"/>
  <c r="AM250" i="1"/>
  <c r="AN250" i="1"/>
  <c r="AS250" i="1"/>
  <c r="AF251" i="1"/>
  <c r="AH251" i="1"/>
  <c r="AI251" i="1"/>
  <c r="AM251" i="1"/>
  <c r="AN251" i="1"/>
  <c r="AS251" i="1"/>
  <c r="AF253" i="1"/>
  <c r="AH253" i="1"/>
  <c r="AI253" i="1"/>
  <c r="AM253" i="1"/>
  <c r="AN253" i="1"/>
  <c r="AF254" i="1"/>
  <c r="AG254" i="1"/>
  <c r="AH254" i="1"/>
  <c r="AI254" i="1"/>
  <c r="AM254" i="1"/>
  <c r="AN254" i="1"/>
  <c r="AF255" i="1"/>
  <c r="AH255" i="1"/>
  <c r="AI255" i="1"/>
  <c r="AM255" i="1"/>
  <c r="AN255" i="1"/>
  <c r="AS255" i="1"/>
  <c r="AF256" i="1"/>
  <c r="AH256" i="1"/>
  <c r="AI256" i="1"/>
  <c r="AM256" i="1"/>
  <c r="AN256" i="1"/>
  <c r="AF257" i="1"/>
  <c r="AG257" i="1"/>
  <c r="AH257" i="1"/>
  <c r="AI257" i="1"/>
  <c r="AM257" i="1"/>
  <c r="AN257" i="1"/>
  <c r="AF258" i="1"/>
  <c r="AH258" i="1"/>
  <c r="AI258" i="1"/>
  <c r="AM258" i="1"/>
  <c r="AN258" i="1"/>
  <c r="AS258" i="1"/>
  <c r="AF259" i="1"/>
  <c r="AH259" i="1"/>
  <c r="AI259" i="1"/>
  <c r="AM259" i="1"/>
  <c r="AN259" i="1"/>
  <c r="AS259" i="1"/>
  <c r="AF260" i="1"/>
  <c r="AH260" i="1"/>
  <c r="AI260" i="1"/>
  <c r="AM260" i="1"/>
  <c r="AN260" i="1"/>
  <c r="AF261" i="1"/>
  <c r="AG261" i="1"/>
  <c r="AH261" i="1"/>
  <c r="AI261" i="1"/>
  <c r="AM261" i="1"/>
  <c r="AN261" i="1"/>
  <c r="AR261" i="1"/>
  <c r="AF262" i="1"/>
  <c r="AH262" i="1"/>
  <c r="AI262" i="1"/>
  <c r="AM262" i="1"/>
  <c r="AN262" i="1"/>
  <c r="AS262" i="1"/>
  <c r="AF263" i="1"/>
  <c r="AH263" i="1"/>
  <c r="AI263" i="1"/>
  <c r="AM263" i="1"/>
  <c r="AN263" i="1"/>
  <c r="AS263" i="1"/>
  <c r="AF264" i="1"/>
  <c r="AH264" i="1"/>
  <c r="AI264" i="1"/>
  <c r="AM264" i="1"/>
  <c r="AN264" i="1"/>
  <c r="AS264" i="1"/>
  <c r="AF265" i="1"/>
  <c r="AH265" i="1"/>
  <c r="AI265" i="1"/>
  <c r="AM265" i="1"/>
  <c r="AN265" i="1"/>
  <c r="AS265" i="1"/>
  <c r="AF266" i="1"/>
  <c r="AH266" i="1"/>
  <c r="AI266" i="1"/>
  <c r="AM266" i="1"/>
  <c r="AN266" i="1"/>
  <c r="AF267" i="1"/>
  <c r="AH267" i="1"/>
  <c r="AI267" i="1"/>
  <c r="AM267" i="1"/>
  <c r="AN267" i="1"/>
  <c r="AF268" i="1"/>
  <c r="AH268" i="1"/>
  <c r="AI268" i="1"/>
  <c r="AM268" i="1"/>
  <c r="AN268" i="1"/>
  <c r="AF269" i="1"/>
  <c r="AH269" i="1"/>
  <c r="AI269" i="1"/>
  <c r="AM269" i="1"/>
  <c r="AN269" i="1"/>
  <c r="AS269" i="1"/>
  <c r="AF270" i="1"/>
  <c r="AG270" i="1"/>
  <c r="AH270" i="1"/>
  <c r="AI270" i="1"/>
  <c r="AM270" i="1"/>
  <c r="AN270" i="1"/>
  <c r="AS270" i="1"/>
  <c r="AF271" i="1"/>
  <c r="AH271" i="1"/>
  <c r="AI271" i="1"/>
  <c r="AM271" i="1"/>
  <c r="AN271" i="1"/>
  <c r="AS271" i="1"/>
  <c r="AF272" i="1"/>
  <c r="AH272" i="1"/>
  <c r="AI272" i="1"/>
  <c r="AM272" i="1"/>
  <c r="AN272" i="1"/>
  <c r="AF273" i="1"/>
  <c r="AH273" i="1"/>
  <c r="AI273" i="1"/>
  <c r="AM273" i="1"/>
  <c r="AN273" i="1"/>
  <c r="AS273" i="1"/>
  <c r="AF274" i="1"/>
  <c r="AG274" i="1"/>
  <c r="AH274" i="1"/>
  <c r="AI274" i="1"/>
  <c r="AM274" i="1"/>
  <c r="AN274" i="1"/>
  <c r="AS274" i="1"/>
  <c r="AF275" i="1"/>
  <c r="AH275" i="1"/>
  <c r="AI275" i="1"/>
  <c r="AM275" i="1"/>
  <c r="AN275" i="1"/>
  <c r="AS275" i="1"/>
  <c r="AF276" i="1"/>
  <c r="AH276" i="1"/>
  <c r="AI276" i="1"/>
  <c r="AM276" i="1"/>
  <c r="AN276" i="1"/>
  <c r="AF277" i="1"/>
  <c r="AH277" i="1"/>
  <c r="AI277" i="1"/>
  <c r="AM277" i="1"/>
  <c r="AN277" i="1"/>
  <c r="AS277" i="1"/>
  <c r="AF278" i="1"/>
  <c r="AH278" i="1"/>
  <c r="AI278" i="1"/>
  <c r="AM278" i="1"/>
  <c r="AN278" i="1"/>
  <c r="AS278" i="1"/>
  <c r="AF279" i="1"/>
  <c r="AH279" i="1"/>
  <c r="AI279" i="1"/>
  <c r="AM279" i="1"/>
  <c r="AN279" i="1"/>
  <c r="AF280" i="1"/>
  <c r="AH280" i="1"/>
  <c r="AI280" i="1"/>
  <c r="AM280" i="1"/>
  <c r="AN280" i="1"/>
  <c r="AS280" i="1"/>
  <c r="AF281" i="1"/>
  <c r="AH281" i="1"/>
  <c r="AI281" i="1"/>
  <c r="AM281" i="1"/>
  <c r="AN281" i="1"/>
  <c r="AF282" i="1"/>
  <c r="AH282" i="1"/>
  <c r="AI282" i="1"/>
  <c r="AM282" i="1"/>
  <c r="AN282" i="1"/>
  <c r="AS282" i="1"/>
  <c r="AF283" i="1"/>
  <c r="AH283" i="1"/>
  <c r="AI283" i="1"/>
  <c r="AM283" i="1"/>
  <c r="AN283" i="1"/>
  <c r="AF284" i="1"/>
  <c r="AH284" i="1"/>
  <c r="AI284" i="1"/>
  <c r="AM284" i="1"/>
  <c r="AN284" i="1"/>
  <c r="AS284" i="1"/>
  <c r="AF285" i="1"/>
  <c r="AH285" i="1"/>
  <c r="AI285" i="1"/>
  <c r="AM285" i="1"/>
  <c r="AN285" i="1"/>
  <c r="AF286" i="1"/>
  <c r="AH286" i="1"/>
  <c r="AI286" i="1"/>
  <c r="AM286" i="1"/>
  <c r="AN286" i="1"/>
  <c r="AS286" i="1"/>
  <c r="AF287" i="1"/>
  <c r="AH287" i="1"/>
  <c r="AI287" i="1"/>
  <c r="AM287" i="1"/>
  <c r="AN287" i="1"/>
  <c r="AF288" i="1"/>
  <c r="AH288" i="1"/>
  <c r="AI288" i="1"/>
  <c r="AM288" i="1"/>
  <c r="AN288" i="1"/>
  <c r="AS288" i="1"/>
  <c r="AF290" i="1"/>
  <c r="AH290" i="1"/>
  <c r="AI290" i="1"/>
  <c r="AM290" i="1"/>
  <c r="AN290" i="1"/>
  <c r="AS290" i="1"/>
  <c r="AF291" i="1"/>
  <c r="AG291" i="1"/>
  <c r="AH291" i="1"/>
  <c r="AI291" i="1"/>
  <c r="AM291" i="1"/>
  <c r="AN291" i="1"/>
  <c r="AF292" i="1"/>
  <c r="AH292" i="1"/>
  <c r="AI292" i="1"/>
  <c r="AM292" i="1"/>
  <c r="AN292" i="1"/>
  <c r="AF293" i="1"/>
  <c r="AH293" i="1"/>
  <c r="AI293" i="1"/>
  <c r="AM293" i="1"/>
  <c r="AN293" i="1"/>
  <c r="AS293" i="1"/>
  <c r="AF294" i="1"/>
  <c r="AH294" i="1"/>
  <c r="AI294" i="1"/>
  <c r="AM294" i="1"/>
  <c r="AN294" i="1"/>
  <c r="AS294" i="1"/>
  <c r="AF295" i="1"/>
  <c r="AH295" i="1"/>
  <c r="AI295" i="1"/>
  <c r="AM295" i="1"/>
  <c r="AN295" i="1"/>
  <c r="AF296" i="1"/>
  <c r="AH296" i="1"/>
  <c r="AI296" i="1"/>
  <c r="AM296" i="1"/>
  <c r="AN296" i="1"/>
  <c r="AF297" i="1"/>
  <c r="AH297" i="1"/>
  <c r="AI297" i="1"/>
  <c r="AM297" i="1"/>
  <c r="AN297" i="1"/>
  <c r="AS297" i="1"/>
  <c r="AF298" i="1"/>
  <c r="AH298" i="1"/>
  <c r="AI298" i="1"/>
  <c r="AM298" i="1"/>
  <c r="AN298" i="1"/>
  <c r="AS298" i="1"/>
  <c r="AF299" i="1"/>
  <c r="AH299" i="1"/>
  <c r="AI299" i="1"/>
  <c r="AM299" i="1"/>
  <c r="AN299" i="1"/>
  <c r="AS299" i="1"/>
  <c r="AF300" i="1"/>
  <c r="AH300" i="1"/>
  <c r="AI300" i="1"/>
  <c r="AM300" i="1"/>
  <c r="AN300" i="1"/>
  <c r="AS300" i="1"/>
  <c r="AF301" i="1"/>
  <c r="AH301" i="1"/>
  <c r="AI301" i="1"/>
  <c r="AM301" i="1"/>
  <c r="AN301" i="1"/>
  <c r="AS301" i="1"/>
  <c r="AF302" i="1"/>
  <c r="AH302" i="1"/>
  <c r="AI302" i="1"/>
  <c r="AM302" i="1"/>
  <c r="AN302" i="1"/>
  <c r="AS302" i="1"/>
  <c r="AF303" i="1"/>
  <c r="AH303" i="1"/>
  <c r="AI303" i="1"/>
  <c r="AM303" i="1"/>
  <c r="AN303" i="1"/>
  <c r="AS303" i="1"/>
  <c r="AF304" i="1"/>
  <c r="AH304" i="1"/>
  <c r="AI304" i="1"/>
  <c r="AM304" i="1"/>
  <c r="AN304" i="1"/>
  <c r="AS304" i="1"/>
  <c r="AF305" i="1"/>
  <c r="AH305" i="1"/>
  <c r="AI305" i="1"/>
  <c r="AM305" i="1"/>
  <c r="AN305" i="1"/>
  <c r="AS305" i="1"/>
  <c r="AF306" i="1"/>
  <c r="AH306" i="1"/>
  <c r="AI306" i="1"/>
  <c r="AM306" i="1"/>
  <c r="AN306" i="1"/>
  <c r="AS306" i="1"/>
  <c r="AF307" i="1"/>
  <c r="AH307" i="1"/>
  <c r="AI307" i="1"/>
  <c r="AM307" i="1"/>
  <c r="AN307" i="1"/>
  <c r="AS307" i="1"/>
  <c r="AF308" i="1"/>
  <c r="AH308" i="1"/>
  <c r="AI308" i="1"/>
  <c r="AM308" i="1"/>
  <c r="AN308" i="1"/>
  <c r="AS308" i="1"/>
  <c r="AF309" i="1"/>
  <c r="AH309" i="1"/>
  <c r="AI309" i="1"/>
  <c r="AM309" i="1"/>
  <c r="AN309" i="1"/>
  <c r="AS309" i="1"/>
  <c r="AF310" i="1"/>
  <c r="AH310" i="1"/>
  <c r="AI310" i="1"/>
  <c r="AM310" i="1"/>
  <c r="AN310" i="1"/>
  <c r="AS310" i="1"/>
  <c r="AF311" i="1"/>
  <c r="AH311" i="1"/>
  <c r="AI311" i="1"/>
  <c r="AM311" i="1"/>
  <c r="AN311" i="1"/>
  <c r="AS311" i="1"/>
  <c r="AF312" i="1"/>
  <c r="AH312" i="1"/>
  <c r="AI312" i="1"/>
  <c r="AM312" i="1"/>
  <c r="AN312" i="1"/>
  <c r="AS312" i="1"/>
  <c r="AF313" i="1"/>
  <c r="AH313" i="1"/>
  <c r="AI313" i="1"/>
  <c r="AM313" i="1"/>
  <c r="AN313" i="1"/>
  <c r="AF314" i="1"/>
  <c r="AH314" i="1"/>
  <c r="AI314" i="1"/>
  <c r="AM314" i="1"/>
  <c r="AN314" i="1"/>
  <c r="AS314" i="1"/>
  <c r="AF315" i="1"/>
  <c r="AH315" i="1"/>
  <c r="AI315" i="1"/>
  <c r="AM315" i="1"/>
  <c r="AN315" i="1"/>
  <c r="AF316" i="1"/>
  <c r="AH316" i="1"/>
  <c r="AI316" i="1"/>
  <c r="AM316" i="1"/>
  <c r="AN316" i="1"/>
  <c r="AS316" i="1"/>
  <c r="AF317" i="1"/>
  <c r="AH317" i="1"/>
  <c r="AI317" i="1"/>
  <c r="AM317" i="1"/>
  <c r="AN317" i="1"/>
  <c r="AF318" i="1"/>
  <c r="AH318" i="1"/>
  <c r="AI318" i="1"/>
  <c r="AM318" i="1"/>
  <c r="AN318" i="1"/>
  <c r="AS318" i="1"/>
  <c r="AF319" i="1"/>
  <c r="AH319" i="1"/>
  <c r="AI319" i="1"/>
  <c r="AM319" i="1"/>
  <c r="AN319" i="1"/>
  <c r="AS319" i="1"/>
  <c r="AF320" i="1"/>
  <c r="AH320" i="1"/>
  <c r="AI320" i="1"/>
  <c r="AM320" i="1"/>
  <c r="AN320" i="1"/>
  <c r="AS320" i="1"/>
  <c r="AF321" i="1"/>
  <c r="AH321" i="1"/>
  <c r="AI321" i="1"/>
  <c r="AM321" i="1"/>
  <c r="AN321" i="1"/>
  <c r="AS321" i="1"/>
  <c r="AF322" i="1"/>
  <c r="AH322" i="1"/>
  <c r="AI322" i="1"/>
  <c r="AM322" i="1"/>
  <c r="AN322" i="1"/>
  <c r="AS322" i="1"/>
  <c r="AF323" i="1"/>
  <c r="AH323" i="1"/>
  <c r="AI323" i="1"/>
  <c r="AM323" i="1"/>
  <c r="AN323" i="1"/>
  <c r="AS323" i="1"/>
  <c r="AF324" i="1"/>
  <c r="AH324" i="1"/>
  <c r="AI324" i="1"/>
  <c r="AM324" i="1"/>
  <c r="AN324" i="1"/>
  <c r="AS324" i="1"/>
  <c r="AF325" i="1"/>
  <c r="AH325" i="1"/>
  <c r="AI325" i="1"/>
  <c r="AM325" i="1"/>
  <c r="AN325" i="1"/>
  <c r="AS325" i="1"/>
  <c r="AF327" i="1"/>
  <c r="AH327" i="1"/>
  <c r="AI327" i="1"/>
  <c r="AM327" i="1"/>
  <c r="AN327" i="1"/>
  <c r="AS327" i="1"/>
  <c r="AF328" i="1"/>
  <c r="AH328" i="1"/>
  <c r="AI328" i="1"/>
  <c r="AM328" i="1"/>
  <c r="AN328" i="1"/>
  <c r="AS328" i="1"/>
  <c r="AF329" i="1"/>
  <c r="AH329" i="1"/>
  <c r="AI329" i="1"/>
  <c r="AM329" i="1"/>
  <c r="AN329" i="1"/>
  <c r="AS329" i="1"/>
  <c r="AF330" i="1"/>
  <c r="AH330" i="1"/>
  <c r="AI330" i="1"/>
  <c r="AM330" i="1"/>
  <c r="AN330" i="1"/>
  <c r="AS330" i="1"/>
  <c r="AF331" i="1"/>
  <c r="AH331" i="1"/>
  <c r="AI331" i="1"/>
  <c r="AM331" i="1"/>
  <c r="AN331" i="1"/>
  <c r="AS331" i="1"/>
  <c r="AF332" i="1"/>
  <c r="AH332" i="1"/>
  <c r="AI332" i="1"/>
  <c r="AM332" i="1"/>
  <c r="AN332" i="1"/>
  <c r="AS332" i="1"/>
  <c r="AF333" i="1"/>
  <c r="AH333" i="1"/>
  <c r="AI333" i="1"/>
  <c r="AM333" i="1"/>
  <c r="AN333" i="1"/>
  <c r="AS333" i="1"/>
  <c r="AF334" i="1"/>
  <c r="AH334" i="1"/>
  <c r="AI334" i="1"/>
  <c r="AM334" i="1"/>
  <c r="AN334" i="1"/>
  <c r="AS334" i="1"/>
  <c r="AF335" i="1"/>
  <c r="AH335" i="1"/>
  <c r="AI335" i="1"/>
  <c r="AM335" i="1"/>
  <c r="AN335" i="1"/>
  <c r="AS335" i="1"/>
  <c r="AF336" i="1"/>
  <c r="AH336" i="1"/>
  <c r="AI336" i="1"/>
  <c r="AM336" i="1"/>
  <c r="AN336" i="1"/>
  <c r="AS336" i="1"/>
  <c r="AF337" i="1"/>
  <c r="AH337" i="1"/>
  <c r="AI337" i="1"/>
  <c r="AM337" i="1"/>
  <c r="AN337" i="1"/>
  <c r="AS337" i="1"/>
  <c r="AF338" i="1"/>
  <c r="AH338" i="1"/>
  <c r="AI338" i="1"/>
  <c r="AM338" i="1"/>
  <c r="AN338" i="1"/>
  <c r="AF339" i="1"/>
  <c r="AH339" i="1"/>
  <c r="AI339" i="1"/>
  <c r="AM339" i="1"/>
  <c r="AN339" i="1"/>
  <c r="AS339" i="1"/>
  <c r="AF340" i="1"/>
  <c r="AH340" i="1"/>
  <c r="AI340" i="1"/>
  <c r="AM340" i="1"/>
  <c r="AN340" i="1"/>
  <c r="AS340" i="1"/>
  <c r="AF341" i="1"/>
  <c r="AH341" i="1"/>
  <c r="AI341" i="1"/>
  <c r="AM341" i="1"/>
  <c r="AN341" i="1"/>
  <c r="AS341" i="1"/>
  <c r="AF342" i="1"/>
  <c r="AH342" i="1"/>
  <c r="AI342" i="1"/>
  <c r="AM342" i="1"/>
  <c r="AN342" i="1"/>
  <c r="AS342" i="1"/>
  <c r="AF343" i="1"/>
  <c r="AH343" i="1"/>
  <c r="AI343" i="1"/>
  <c r="AM343" i="1"/>
  <c r="AN343" i="1"/>
  <c r="AS343" i="1"/>
  <c r="AF344" i="1"/>
  <c r="AH344" i="1"/>
  <c r="AI344" i="1"/>
  <c r="AM344" i="1"/>
  <c r="AN344" i="1"/>
  <c r="AS344" i="1"/>
  <c r="AF345" i="1"/>
  <c r="AH345" i="1"/>
  <c r="AI345" i="1"/>
  <c r="AM345" i="1"/>
  <c r="AN345" i="1"/>
  <c r="AS345" i="1"/>
  <c r="AF346" i="1"/>
  <c r="AH346" i="1"/>
  <c r="AI346" i="1"/>
  <c r="AM346" i="1"/>
  <c r="AN346" i="1"/>
  <c r="AS346" i="1"/>
  <c r="AF347" i="1"/>
  <c r="AH347" i="1"/>
  <c r="AI347" i="1"/>
  <c r="AM347" i="1"/>
  <c r="AN347" i="1"/>
  <c r="AF348" i="1"/>
  <c r="AH348" i="1"/>
  <c r="AI348" i="1"/>
  <c r="AM348" i="1"/>
  <c r="AN348" i="1"/>
  <c r="AS348" i="1"/>
  <c r="AF349" i="1"/>
  <c r="AH349" i="1"/>
  <c r="AI349" i="1"/>
  <c r="AM349" i="1"/>
  <c r="AN349" i="1"/>
  <c r="AF350" i="1"/>
  <c r="AH350" i="1"/>
  <c r="AI350" i="1"/>
  <c r="AM350" i="1"/>
  <c r="AN350" i="1"/>
  <c r="AS350" i="1"/>
  <c r="AF351" i="1"/>
  <c r="AH351" i="1"/>
  <c r="AI351" i="1"/>
  <c r="AM351" i="1"/>
  <c r="AN351" i="1"/>
  <c r="AS351" i="1"/>
  <c r="AF352" i="1"/>
  <c r="AH352" i="1"/>
  <c r="AI352" i="1"/>
  <c r="AM352" i="1"/>
  <c r="AN352" i="1"/>
  <c r="AS352" i="1"/>
  <c r="AF353" i="1"/>
  <c r="AH353" i="1"/>
  <c r="AI353" i="1"/>
  <c r="AM353" i="1"/>
  <c r="AN353" i="1"/>
  <c r="AS353" i="1"/>
  <c r="AF354" i="1"/>
  <c r="AH354" i="1"/>
  <c r="AI354" i="1"/>
  <c r="AM354" i="1"/>
  <c r="AN354" i="1"/>
  <c r="AF355" i="1"/>
  <c r="AH355" i="1"/>
  <c r="AI355" i="1"/>
  <c r="AM355" i="1"/>
  <c r="AN355" i="1"/>
  <c r="AS355" i="1"/>
  <c r="AF356" i="1"/>
  <c r="AH356" i="1"/>
  <c r="AI356" i="1"/>
  <c r="AM356" i="1"/>
  <c r="AN356" i="1"/>
  <c r="AF357" i="1"/>
  <c r="AH357" i="1"/>
  <c r="AI357" i="1"/>
  <c r="AM357" i="1"/>
  <c r="AN357" i="1"/>
  <c r="AF358" i="1"/>
  <c r="AH358" i="1"/>
  <c r="AI358" i="1"/>
  <c r="AM358" i="1"/>
  <c r="AN358" i="1"/>
  <c r="AS358" i="1"/>
  <c r="AF359" i="1"/>
  <c r="AH359" i="1"/>
  <c r="AI359" i="1"/>
  <c r="AM359" i="1"/>
  <c r="AN359" i="1"/>
  <c r="AS359" i="1"/>
  <c r="AF360" i="1"/>
  <c r="AG360" i="1"/>
  <c r="AH360" i="1"/>
  <c r="AI360" i="1"/>
  <c r="AM360" i="1"/>
  <c r="AN360" i="1"/>
  <c r="AF361" i="1"/>
  <c r="AH361" i="1"/>
  <c r="AI361" i="1"/>
  <c r="AM361" i="1"/>
  <c r="AN361" i="1"/>
  <c r="AS361" i="1"/>
  <c r="AF362" i="1"/>
  <c r="AH362" i="1"/>
  <c r="AI362" i="1"/>
  <c r="AM362" i="1"/>
  <c r="AN362" i="1"/>
  <c r="AF364" i="1"/>
  <c r="AH364" i="1"/>
  <c r="AI364" i="1"/>
  <c r="AM364" i="1"/>
  <c r="AN364" i="1"/>
  <c r="AF365" i="1"/>
  <c r="AH365" i="1"/>
  <c r="AI365" i="1"/>
  <c r="AM365" i="1"/>
  <c r="AN365" i="1"/>
  <c r="AS365" i="1"/>
  <c r="AF366" i="1"/>
  <c r="AH366" i="1"/>
  <c r="AI366" i="1"/>
  <c r="AM366" i="1"/>
  <c r="AN366" i="1"/>
  <c r="AS366" i="1"/>
  <c r="AF367" i="1"/>
  <c r="AH367" i="1"/>
  <c r="AI367" i="1"/>
  <c r="AM367" i="1"/>
  <c r="AN367" i="1"/>
  <c r="AS367" i="1"/>
  <c r="AR63" i="1"/>
  <c r="AS63" i="1"/>
  <c r="AR62" i="1"/>
  <c r="AS62" i="1"/>
  <c r="AR86" i="1"/>
  <c r="AR336" i="1"/>
  <c r="AR131" i="1"/>
  <c r="AR116" i="1"/>
  <c r="AR263" i="1"/>
  <c r="AR144" i="1"/>
  <c r="AR95" i="1"/>
  <c r="AR262" i="1"/>
  <c r="AS261" i="1"/>
  <c r="AR233" i="1"/>
  <c r="AR230" i="1"/>
  <c r="AR163" i="1"/>
  <c r="AR155" i="1"/>
  <c r="AS131" i="1"/>
  <c r="AR128" i="1"/>
  <c r="AR125" i="1"/>
  <c r="AR120" i="1"/>
  <c r="AS95" i="1"/>
  <c r="AR246" i="1"/>
  <c r="AR119" i="1"/>
  <c r="AR81" i="1"/>
  <c r="AR320" i="1"/>
  <c r="AR271" i="1"/>
  <c r="AR318" i="1"/>
  <c r="AR275" i="1"/>
  <c r="AR156" i="1"/>
  <c r="AS155" i="1"/>
  <c r="AR358" i="1"/>
  <c r="AR258" i="1"/>
  <c r="AR254" i="1"/>
  <c r="AR157" i="1"/>
  <c r="AG24" i="1"/>
  <c r="AG350" i="1"/>
  <c r="AG325" i="1"/>
  <c r="AG295" i="1"/>
  <c r="AG250" i="1"/>
  <c r="AG213" i="1"/>
  <c r="AG201" i="1"/>
  <c r="AR197" i="1"/>
  <c r="AS197" i="1"/>
  <c r="AR193" i="1"/>
  <c r="AS193" i="1"/>
  <c r="AR176" i="1"/>
  <c r="AS176" i="1"/>
  <c r="AR170" i="1"/>
  <c r="AS170" i="1"/>
  <c r="AR167" i="1"/>
  <c r="AS167" i="1"/>
  <c r="AG158" i="1"/>
  <c r="AG154" i="1"/>
  <c r="AG150" i="1"/>
  <c r="AG99" i="1"/>
  <c r="AG87" i="1"/>
  <c r="AR58" i="1"/>
  <c r="AS58" i="1"/>
  <c r="AR366" i="1"/>
  <c r="AG356" i="1"/>
  <c r="AG306" i="1"/>
  <c r="AG277" i="1"/>
  <c r="AG226" i="1"/>
  <c r="AG218" i="1"/>
  <c r="AR212" i="1"/>
  <c r="AS212" i="1"/>
  <c r="AR204" i="1"/>
  <c r="AS204" i="1"/>
  <c r="AR189" i="1"/>
  <c r="AS189" i="1"/>
  <c r="AR182" i="1"/>
  <c r="AS182" i="1"/>
  <c r="AR175" i="1"/>
  <c r="AS175" i="1"/>
  <c r="AR169" i="1"/>
  <c r="AS169" i="1"/>
  <c r="AG140" i="1"/>
  <c r="AG137" i="1"/>
  <c r="AG131" i="1"/>
  <c r="AG127" i="1"/>
  <c r="AG123" i="1"/>
  <c r="AG113" i="1"/>
  <c r="AG102" i="1"/>
  <c r="AG92" i="1"/>
  <c r="AG86" i="1"/>
  <c r="AG82" i="1"/>
  <c r="AG79" i="1"/>
  <c r="AG75" i="1"/>
  <c r="AR71" i="1"/>
  <c r="AS71" i="1"/>
  <c r="AG71" i="1"/>
  <c r="AR68" i="1"/>
  <c r="AS68" i="1"/>
  <c r="AG68" i="1"/>
  <c r="AR65" i="1"/>
  <c r="AS65" i="1"/>
  <c r="AG65" i="1"/>
  <c r="AR55" i="1"/>
  <c r="AS55" i="1"/>
  <c r="AG55" i="1"/>
  <c r="AR52" i="1"/>
  <c r="AS52" i="1"/>
  <c r="AG52" i="1"/>
  <c r="AR48" i="1"/>
  <c r="AS48" i="1"/>
  <c r="AG48" i="1"/>
  <c r="AR44" i="1"/>
  <c r="AS44" i="1"/>
  <c r="AG44" i="1"/>
  <c r="AR41" i="1"/>
  <c r="AS41" i="1"/>
  <c r="AR34" i="1"/>
  <c r="AS34" i="1"/>
  <c r="AG34" i="1"/>
  <c r="AR30" i="1"/>
  <c r="AS30" i="1"/>
  <c r="AG30" i="1"/>
  <c r="AR26" i="1"/>
  <c r="AS26" i="1"/>
  <c r="AG26" i="1"/>
  <c r="AG357" i="1"/>
  <c r="AG346" i="1"/>
  <c r="AG329" i="1"/>
  <c r="AG240" i="1"/>
  <c r="AG234" i="1"/>
  <c r="AG231" i="1"/>
  <c r="AR209" i="1"/>
  <c r="AS209" i="1"/>
  <c r="AR205" i="1"/>
  <c r="AS205" i="1"/>
  <c r="AR201" i="1"/>
  <c r="AS201" i="1"/>
  <c r="AR187" i="1"/>
  <c r="AS187" i="1"/>
  <c r="AR183" i="1"/>
  <c r="AS183" i="1"/>
  <c r="AR179" i="1"/>
  <c r="AS179" i="1"/>
  <c r="AG147" i="1"/>
  <c r="AG141" i="1"/>
  <c r="AG138" i="1"/>
  <c r="AG120" i="1"/>
  <c r="AG114" i="1"/>
  <c r="AG103" i="1"/>
  <c r="AG93" i="1"/>
  <c r="AG83" i="1"/>
  <c r="AR53" i="1"/>
  <c r="AS53" i="1"/>
  <c r="AG53" i="1"/>
  <c r="AR45" i="1"/>
  <c r="AS45" i="1"/>
  <c r="AR35" i="1"/>
  <c r="AS35" i="1"/>
  <c r="AG31" i="1"/>
  <c r="AG27" i="1"/>
  <c r="AG365" i="1"/>
  <c r="AG361" i="1"/>
  <c r="AG338" i="1"/>
  <c r="AG321" i="1"/>
  <c r="AG302" i="1"/>
  <c r="AG267" i="1"/>
  <c r="AG249" i="1"/>
  <c r="AG239" i="1"/>
  <c r="AG230" i="1"/>
  <c r="AR208" i="1"/>
  <c r="AS208" i="1"/>
  <c r="AR200" i="1"/>
  <c r="AS200" i="1"/>
  <c r="AR196" i="1"/>
  <c r="AS196" i="1"/>
  <c r="AR192" i="1"/>
  <c r="AS192" i="1"/>
  <c r="AR186" i="1"/>
  <c r="AS186" i="1"/>
  <c r="AG182" i="1"/>
  <c r="AR172" i="1"/>
  <c r="AS172" i="1"/>
  <c r="AS166" i="1"/>
  <c r="AR166" i="1"/>
  <c r="AG153" i="1"/>
  <c r="AG144" i="1"/>
  <c r="AG352" i="1"/>
  <c r="AG348" i="1"/>
  <c r="AG345" i="1"/>
  <c r="AG341" i="1"/>
  <c r="AR332" i="1"/>
  <c r="AR328" i="1"/>
  <c r="AR324" i="1"/>
  <c r="AR317" i="1"/>
  <c r="AG313" i="1"/>
  <c r="AG309" i="1"/>
  <c r="AG297" i="1"/>
  <c r="AR285" i="1"/>
  <c r="AR269" i="1"/>
  <c r="AR256" i="1"/>
  <c r="AG256" i="1"/>
  <c r="AG253" i="1"/>
  <c r="AG251" i="1"/>
  <c r="AG245" i="1"/>
  <c r="AG242" i="1"/>
  <c r="AR235" i="1"/>
  <c r="AG233" i="1"/>
  <c r="AG229" i="1"/>
  <c r="AR221" i="1"/>
  <c r="AG221" i="1"/>
  <c r="AR217" i="1"/>
  <c r="AG217" i="1"/>
  <c r="AR211" i="1"/>
  <c r="AS211" i="1"/>
  <c r="AR207" i="1"/>
  <c r="AS207" i="1"/>
  <c r="AR203" i="1"/>
  <c r="AS203" i="1"/>
  <c r="AR199" i="1"/>
  <c r="AS199" i="1"/>
  <c r="AR195" i="1"/>
  <c r="AS195" i="1"/>
  <c r="AG195" i="1"/>
  <c r="AR191" i="1"/>
  <c r="AS191" i="1"/>
  <c r="AR185" i="1"/>
  <c r="AS185" i="1"/>
  <c r="AG185" i="1"/>
  <c r="AR181" i="1"/>
  <c r="AS181" i="1"/>
  <c r="AR178" i="1"/>
  <c r="AS178" i="1"/>
  <c r="AG178" i="1"/>
  <c r="AR174" i="1"/>
  <c r="AS174" i="1"/>
  <c r="AR171" i="1"/>
  <c r="AS171" i="1"/>
  <c r="AG160" i="1"/>
  <c r="AR152" i="1"/>
  <c r="AG152" i="1"/>
  <c r="AG149" i="1"/>
  <c r="AR146" i="1"/>
  <c r="AG146" i="1"/>
  <c r="AG143" i="1"/>
  <c r="AG136" i="1"/>
  <c r="AR122" i="1"/>
  <c r="AG122" i="1"/>
  <c r="AG119" i="1"/>
  <c r="AG116" i="1"/>
  <c r="AG105" i="1"/>
  <c r="AG91" i="1"/>
  <c r="AG85" i="1"/>
  <c r="AG81" i="1"/>
  <c r="AG78" i="1"/>
  <c r="AR67" i="1"/>
  <c r="AS67" i="1"/>
  <c r="AG67" i="1"/>
  <c r="AR64" i="1"/>
  <c r="AS64" i="1"/>
  <c r="AG64" i="1"/>
  <c r="AR61" i="1"/>
  <c r="AS61" i="1"/>
  <c r="AG61" i="1"/>
  <c r="AR59" i="1"/>
  <c r="AS59" i="1"/>
  <c r="AR57" i="1"/>
  <c r="AS57" i="1"/>
  <c r="AR54" i="1"/>
  <c r="AS54" i="1"/>
  <c r="AR51" i="1"/>
  <c r="AS51" i="1"/>
  <c r="AG51" i="1"/>
  <c r="AR47" i="1"/>
  <c r="AS47" i="1"/>
  <c r="AG47" i="1"/>
  <c r="AR43" i="1"/>
  <c r="AS43" i="1"/>
  <c r="AG43" i="1"/>
  <c r="AR40" i="1"/>
  <c r="AS40" i="1"/>
  <c r="AG40" i="1"/>
  <c r="AR37" i="1"/>
  <c r="AS37" i="1"/>
  <c r="AR33" i="1"/>
  <c r="AS33" i="1"/>
  <c r="AR29" i="1"/>
  <c r="AS29" i="1"/>
  <c r="AG315" i="1"/>
  <c r="AG287" i="1"/>
  <c r="AG237" i="1"/>
  <c r="AR213" i="1"/>
  <c r="AS213" i="1"/>
  <c r="AG209" i="1"/>
  <c r="AG205" i="1"/>
  <c r="AG197" i="1"/>
  <c r="AR173" i="1"/>
  <c r="AS173" i="1"/>
  <c r="AG128" i="1"/>
  <c r="AG117" i="1"/>
  <c r="AG107" i="1"/>
  <c r="AG76" i="1"/>
  <c r="AR72" i="1"/>
  <c r="AS72" i="1"/>
  <c r="AR69" i="1"/>
  <c r="AS69" i="1"/>
  <c r="AR60" i="1"/>
  <c r="AS60" i="1"/>
  <c r="AR49" i="1"/>
  <c r="AS49" i="1"/>
  <c r="AR42" i="1"/>
  <c r="AS42" i="1"/>
  <c r="AR38" i="1"/>
  <c r="AS38" i="1"/>
  <c r="AG35" i="1"/>
  <c r="AR31" i="1"/>
  <c r="AS31" i="1"/>
  <c r="AR27" i="1"/>
  <c r="AS27" i="1"/>
  <c r="AR24" i="1"/>
  <c r="AS24" i="1"/>
  <c r="AG298" i="1"/>
  <c r="AR237" i="1"/>
  <c r="AG236" i="1"/>
  <c r="AG222" i="1"/>
  <c r="AG354" i="1"/>
  <c r="AG351" i="1"/>
  <c r="AG347" i="1"/>
  <c r="AG344" i="1"/>
  <c r="AG340" i="1"/>
  <c r="AG336" i="1"/>
  <c r="AG333" i="1"/>
  <c r="AG319" i="1"/>
  <c r="AG316" i="1"/>
  <c r="AR293" i="1"/>
  <c r="AG288" i="1"/>
  <c r="AG284" i="1"/>
  <c r="AG280" i="1"/>
  <c r="AG278" i="1"/>
  <c r="AG273" i="1"/>
  <c r="AG260" i="1"/>
  <c r="AG258" i="1"/>
  <c r="AG247" i="1"/>
  <c r="AG244" i="1"/>
  <c r="AG241" i="1"/>
  <c r="AR238" i="1"/>
  <c r="AG238" i="1"/>
  <c r="AG235" i="1"/>
  <c r="AG228" i="1"/>
  <c r="AG224" i="1"/>
  <c r="AG220" i="1"/>
  <c r="AG216" i="1"/>
  <c r="AR214" i="1"/>
  <c r="AS214" i="1"/>
  <c r="AR210" i="1"/>
  <c r="AS210" i="1"/>
  <c r="AR206" i="1"/>
  <c r="AS206" i="1"/>
  <c r="AR202" i="1"/>
  <c r="AS202" i="1"/>
  <c r="AR198" i="1"/>
  <c r="AS198" i="1"/>
  <c r="AR194" i="1"/>
  <c r="AS194" i="1"/>
  <c r="AR190" i="1"/>
  <c r="AS190" i="1"/>
  <c r="AG190" i="1"/>
  <c r="AR188" i="1"/>
  <c r="AS188" i="1"/>
  <c r="AR184" i="1"/>
  <c r="AS184" i="1"/>
  <c r="AR180" i="1"/>
  <c r="AS180" i="1"/>
  <c r="AR177" i="1"/>
  <c r="AS177" i="1"/>
  <c r="AG177" i="1"/>
  <c r="AR168" i="1"/>
  <c r="AS168" i="1"/>
  <c r="AG159" i="1"/>
  <c r="AG151" i="1"/>
  <c r="AG148" i="1"/>
  <c r="AG145" i="1"/>
  <c r="AG139" i="1"/>
  <c r="AG132" i="1"/>
  <c r="AG129" i="1"/>
  <c r="AG121" i="1"/>
  <c r="AG111" i="1"/>
  <c r="AG108" i="1"/>
  <c r="AG104" i="1"/>
  <c r="AG96" i="1"/>
  <c r="AG94" i="1"/>
  <c r="AG90" i="1"/>
  <c r="AG84" i="1"/>
  <c r="AG80" i="1"/>
  <c r="AG77" i="1"/>
  <c r="AR73" i="1"/>
  <c r="AS73" i="1"/>
  <c r="AG73" i="1"/>
  <c r="AR70" i="1"/>
  <c r="AS70" i="1"/>
  <c r="AG70" i="1"/>
  <c r="AR66" i="1"/>
  <c r="AS66" i="1"/>
  <c r="AG66" i="1"/>
  <c r="AG63" i="1"/>
  <c r="AR56" i="1"/>
  <c r="AS56" i="1"/>
  <c r="AG56" i="1"/>
  <c r="AR50" i="1"/>
  <c r="AS50" i="1"/>
  <c r="AR46" i="1"/>
  <c r="AS46" i="1"/>
  <c r="AR39" i="1"/>
  <c r="AS39" i="1"/>
  <c r="AG39" i="1"/>
  <c r="AR36" i="1"/>
  <c r="AS36" i="1"/>
  <c r="AG36" i="1"/>
  <c r="AR32" i="1"/>
  <c r="AS32" i="1"/>
  <c r="AG32" i="1"/>
  <c r="AR28" i="1"/>
  <c r="AS28" i="1"/>
  <c r="AG28" i="1"/>
  <c r="AR25" i="1"/>
  <c r="AS25" i="1"/>
  <c r="AR362" i="1"/>
  <c r="AR355" i="1"/>
  <c r="AR343" i="1"/>
  <c r="AR308" i="1"/>
  <c r="AR299" i="1"/>
  <c r="AR234" i="1"/>
  <c r="AR145" i="1"/>
  <c r="AR105" i="1"/>
  <c r="AS86" i="1"/>
  <c r="AR85" i="1"/>
  <c r="AR357" i="1"/>
  <c r="AR349" i="1"/>
  <c r="AS317" i="1"/>
  <c r="AS285" i="1"/>
  <c r="AS246" i="1"/>
  <c r="AR242" i="1"/>
  <c r="AR239" i="1"/>
  <c r="AS128" i="1"/>
  <c r="AS122" i="1"/>
  <c r="AS120" i="1"/>
  <c r="AR110" i="1"/>
  <c r="AR93" i="1"/>
  <c r="AR89" i="1"/>
  <c r="AR365" i="1"/>
  <c r="AR354" i="1"/>
  <c r="AR314" i="1"/>
  <c r="AR264" i="1"/>
  <c r="AR255" i="1"/>
  <c r="AR229" i="1"/>
  <c r="AR141" i="1"/>
  <c r="AR139" i="1"/>
  <c r="AR133" i="1"/>
  <c r="AR117" i="1"/>
  <c r="AR94" i="1"/>
  <c r="AR78" i="1"/>
  <c r="AR296" i="1"/>
  <c r="AS296" i="1"/>
  <c r="AR342" i="1"/>
  <c r="AR312" i="1"/>
  <c r="AG301" i="1"/>
  <c r="AS362" i="1"/>
  <c r="AR361" i="1"/>
  <c r="AR359" i="1"/>
  <c r="AS354" i="1"/>
  <c r="AS349" i="1"/>
  <c r="AR348" i="1"/>
  <c r="AR346" i="1"/>
  <c r="AR335" i="1"/>
  <c r="AR331" i="1"/>
  <c r="AR327" i="1"/>
  <c r="AR323" i="1"/>
  <c r="AR319" i="1"/>
  <c r="AR367" i="1"/>
  <c r="AG364" i="1"/>
  <c r="AS357" i="1"/>
  <c r="AR353" i="1"/>
  <c r="AR339" i="1"/>
  <c r="AG339" i="1"/>
  <c r="AR337" i="1"/>
  <c r="AG334" i="1"/>
  <c r="AG330" i="1"/>
  <c r="AG322" i="1"/>
  <c r="AR313" i="1"/>
  <c r="AS313" i="1"/>
  <c r="AG310" i="1"/>
  <c r="AG305" i="1"/>
  <c r="AR303" i="1"/>
  <c r="AR292" i="1"/>
  <c r="AS292" i="1"/>
  <c r="AR282" i="1"/>
  <c r="AR280" i="1"/>
  <c r="AR307" i="1"/>
  <c r="AR300" i="1"/>
  <c r="AR286" i="1"/>
  <c r="AR277" i="1"/>
  <c r="AR273" i="1"/>
  <c r="AS256" i="1"/>
  <c r="AR250" i="1"/>
  <c r="AS230" i="1"/>
  <c r="AR225" i="1"/>
  <c r="AR222" i="1"/>
  <c r="AS221" i="1"/>
  <c r="AR218" i="1"/>
  <c r="AS217" i="1"/>
  <c r="AR311" i="1"/>
  <c r="AR304" i="1"/>
  <c r="AG276" i="1"/>
  <c r="AG272" i="1"/>
  <c r="AR265" i="1"/>
  <c r="AG259" i="1"/>
  <c r="AS254" i="1"/>
  <c r="AR251" i="1"/>
  <c r="AR249" i="1"/>
  <c r="AR243" i="1"/>
  <c r="AR223" i="1"/>
  <c r="AR219" i="1"/>
  <c r="AR147" i="1"/>
  <c r="AR138" i="1"/>
  <c r="AS138" i="1"/>
  <c r="AR123" i="1"/>
  <c r="AS123" i="1"/>
  <c r="AS103" i="1"/>
  <c r="AR103" i="1"/>
  <c r="AR100" i="1"/>
  <c r="AS100" i="1"/>
  <c r="AG100" i="1"/>
  <c r="AG98" i="1"/>
  <c r="AR79" i="1"/>
  <c r="AS79" i="1"/>
  <c r="AG72" i="1"/>
  <c r="AG57" i="1"/>
  <c r="AG46" i="1"/>
  <c r="AG38" i="1"/>
  <c r="AS163" i="1"/>
  <c r="AR160" i="1"/>
  <c r="AS154" i="1"/>
  <c r="AS152" i="1"/>
  <c r="AR149" i="1"/>
  <c r="AG142" i="1"/>
  <c r="AR136" i="1"/>
  <c r="AR134" i="1"/>
  <c r="AS134" i="1"/>
  <c r="AG134" i="1"/>
  <c r="AR126" i="1"/>
  <c r="AS126" i="1"/>
  <c r="AG126" i="1"/>
  <c r="AS107" i="1"/>
  <c r="AR107" i="1"/>
  <c r="AG97" i="1"/>
  <c r="AR92" i="1"/>
  <c r="AR161" i="1"/>
  <c r="AR158" i="1"/>
  <c r="AR104" i="1"/>
  <c r="AR97" i="1"/>
  <c r="AG50" i="1"/>
  <c r="AG42" i="1"/>
  <c r="AG187" i="1"/>
  <c r="AG184" i="1"/>
  <c r="AR130" i="1"/>
  <c r="AG124" i="1"/>
  <c r="AR118" i="1"/>
  <c r="AS118" i="1"/>
  <c r="AG101" i="1"/>
  <c r="AR87" i="1"/>
  <c r="AS87" i="1"/>
  <c r="AR76" i="1"/>
  <c r="AG59" i="1"/>
  <c r="AG54" i="1"/>
  <c r="AR113" i="1"/>
  <c r="AR108" i="1"/>
  <c r="AR102" i="1"/>
  <c r="AR99" i="1"/>
  <c r="AR96" i="1"/>
  <c r="AR84" i="1"/>
  <c r="AR77" i="1"/>
  <c r="AG300" i="1"/>
  <c r="AG293" i="1"/>
  <c r="AG308" i="1"/>
  <c r="AS253" i="1"/>
  <c r="AR253" i="1"/>
  <c r="AR247" i="1"/>
  <c r="AS247" i="1"/>
  <c r="AS241" i="1"/>
  <c r="AR241" i="1"/>
  <c r="AR231" i="1"/>
  <c r="AS231" i="1"/>
  <c r="AG225" i="1"/>
  <c r="AG199" i="1"/>
  <c r="AR162" i="1"/>
  <c r="AS162" i="1"/>
  <c r="AR148" i="1"/>
  <c r="AS148" i="1"/>
  <c r="AG130" i="1"/>
  <c r="AR351" i="1"/>
  <c r="AR344" i="1"/>
  <c r="AR321" i="1"/>
  <c r="AG317" i="1"/>
  <c r="AR295" i="1"/>
  <c r="AS295" i="1"/>
  <c r="AG285" i="1"/>
  <c r="AR268" i="1"/>
  <c r="AS268" i="1"/>
  <c r="AS266" i="1"/>
  <c r="AR266" i="1"/>
  <c r="AG358" i="1"/>
  <c r="AG343" i="1"/>
  <c r="AG332" i="1"/>
  <c r="AG328" i="1"/>
  <c r="AG324" i="1"/>
  <c r="AG320" i="1"/>
  <c r="AR315" i="1"/>
  <c r="AS315" i="1"/>
  <c r="AR287" i="1"/>
  <c r="AS287" i="1"/>
  <c r="AR281" i="1"/>
  <c r="AS281" i="1"/>
  <c r="AR272" i="1"/>
  <c r="AS272" i="1"/>
  <c r="AR267" i="1"/>
  <c r="AS267" i="1"/>
  <c r="AG262" i="1"/>
  <c r="AR257" i="1"/>
  <c r="AS257" i="1"/>
  <c r="AG125" i="1"/>
  <c r="AG109" i="1"/>
  <c r="AR364" i="1"/>
  <c r="AS364" i="1"/>
  <c r="AR347" i="1"/>
  <c r="AS347" i="1"/>
  <c r="AG312" i="1"/>
  <c r="AG304" i="1"/>
  <c r="AG157" i="1"/>
  <c r="AR333" i="1"/>
  <c r="AR329" i="1"/>
  <c r="AR325" i="1"/>
  <c r="AR291" i="1"/>
  <c r="AS291" i="1"/>
  <c r="AR279" i="1"/>
  <c r="AS279" i="1"/>
  <c r="AG268" i="1"/>
  <c r="AS227" i="1"/>
  <c r="AR227" i="1"/>
  <c r="AG227" i="1"/>
  <c r="AG211" i="1"/>
  <c r="AG362" i="1"/>
  <c r="AG366" i="1"/>
  <c r="AR360" i="1"/>
  <c r="AS360" i="1"/>
  <c r="AR356" i="1"/>
  <c r="AS356" i="1"/>
  <c r="AR350" i="1"/>
  <c r="AG349" i="1"/>
  <c r="AR338" i="1"/>
  <c r="AS338" i="1"/>
  <c r="AR316" i="1"/>
  <c r="AR309" i="1"/>
  <c r="AR305" i="1"/>
  <c r="AR301" i="1"/>
  <c r="AG296" i="1"/>
  <c r="AR294" i="1"/>
  <c r="AG292" i="1"/>
  <c r="AR290" i="1"/>
  <c r="AR288" i="1"/>
  <c r="AR284" i="1"/>
  <c r="AR283" i="1"/>
  <c r="AS283" i="1"/>
  <c r="AG282" i="1"/>
  <c r="AR276" i="1"/>
  <c r="AS276" i="1"/>
  <c r="AG269" i="1"/>
  <c r="AG263" i="1"/>
  <c r="AS260" i="1"/>
  <c r="AR260" i="1"/>
  <c r="AG255" i="1"/>
  <c r="AR248" i="1"/>
  <c r="AS248" i="1"/>
  <c r="AG248" i="1"/>
  <c r="AS245" i="1"/>
  <c r="AR245" i="1"/>
  <c r="AR236" i="1"/>
  <c r="AS236" i="1"/>
  <c r="AR232" i="1"/>
  <c r="AS232" i="1"/>
  <c r="AG232" i="1"/>
  <c r="AG223" i="1"/>
  <c r="AG207" i="1"/>
  <c r="AG168" i="1"/>
  <c r="AR150" i="1"/>
  <c r="AS150" i="1"/>
  <c r="AR143" i="1"/>
  <c r="AS143" i="1"/>
  <c r="AG118" i="1"/>
  <c r="AG367" i="1"/>
  <c r="AG359" i="1"/>
  <c r="AG355" i="1"/>
  <c r="AG353" i="1"/>
  <c r="AR352" i="1"/>
  <c r="AR345" i="1"/>
  <c r="AG342" i="1"/>
  <c r="AR341" i="1"/>
  <c r="AR340" i="1"/>
  <c r="AG337" i="1"/>
  <c r="AG335" i="1"/>
  <c r="AR334" i="1"/>
  <c r="AG331" i="1"/>
  <c r="AR330" i="1"/>
  <c r="AG327" i="1"/>
  <c r="AG323" i="1"/>
  <c r="AR322" i="1"/>
  <c r="AG318" i="1"/>
  <c r="AG314" i="1"/>
  <c r="AG311" i="1"/>
  <c r="AR310" i="1"/>
  <c r="AG307" i="1"/>
  <c r="AR306" i="1"/>
  <c r="AG303" i="1"/>
  <c r="AR302" i="1"/>
  <c r="AG299" i="1"/>
  <c r="AR298" i="1"/>
  <c r="AR297" i="1"/>
  <c r="AG294" i="1"/>
  <c r="AG290" i="1"/>
  <c r="AG286" i="1"/>
  <c r="AG283" i="1"/>
  <c r="AG281" i="1"/>
  <c r="AG279" i="1"/>
  <c r="AR278" i="1"/>
  <c r="AG275" i="1"/>
  <c r="AR274" i="1"/>
  <c r="AG271" i="1"/>
  <c r="AR270" i="1"/>
  <c r="AG266" i="1"/>
  <c r="AG265" i="1"/>
  <c r="AR259" i="1"/>
  <c r="AR240" i="1"/>
  <c r="AR226" i="1"/>
  <c r="AG219" i="1"/>
  <c r="AG203" i="1"/>
  <c r="AG186" i="1"/>
  <c r="AG176" i="1"/>
  <c r="AG264" i="1"/>
  <c r="AR244" i="1"/>
  <c r="AG181" i="1"/>
  <c r="AG161" i="1"/>
  <c r="AG135" i="1"/>
  <c r="AG88" i="1"/>
  <c r="AG188" i="1"/>
  <c r="AR153" i="1"/>
  <c r="AR151" i="1"/>
  <c r="AS151" i="1"/>
  <c r="AR124" i="1"/>
  <c r="AS124" i="1"/>
  <c r="AR121" i="1"/>
  <c r="AS112" i="1"/>
  <c r="AR112" i="1"/>
  <c r="AG112" i="1"/>
  <c r="AR109" i="1"/>
  <c r="AS83" i="1"/>
  <c r="AR83" i="1"/>
  <c r="AG69" i="1"/>
  <c r="AG191" i="1"/>
  <c r="AG180" i="1"/>
  <c r="AR164" i="1"/>
  <c r="AS164" i="1"/>
  <c r="AG163" i="1"/>
  <c r="AR132" i="1"/>
  <c r="AS132" i="1"/>
  <c r="AR129" i="1"/>
  <c r="AR127" i="1"/>
  <c r="AS127" i="1"/>
  <c r="AR111" i="1"/>
  <c r="AS111" i="1"/>
  <c r="AR106" i="1"/>
  <c r="AS106" i="1"/>
  <c r="AG106" i="1"/>
  <c r="AR98" i="1"/>
  <c r="AS98" i="1"/>
  <c r="AR228" i="1"/>
  <c r="AR224" i="1"/>
  <c r="AR220" i="1"/>
  <c r="AR216" i="1"/>
  <c r="AG193" i="1"/>
  <c r="AG183" i="1"/>
  <c r="AG173" i="1"/>
  <c r="AG170" i="1"/>
  <c r="AR142" i="1"/>
  <c r="AR140" i="1"/>
  <c r="AS140" i="1"/>
  <c r="AR137" i="1"/>
  <c r="AR135" i="1"/>
  <c r="AS135" i="1"/>
  <c r="AS91" i="1"/>
  <c r="AR91" i="1"/>
  <c r="AG175" i="1"/>
  <c r="AG172" i="1"/>
  <c r="AG167" i="1"/>
  <c r="AG164" i="1"/>
  <c r="AR159" i="1"/>
  <c r="AG156" i="1"/>
  <c r="AR101" i="1"/>
  <c r="AR90" i="1"/>
  <c r="AR88" i="1"/>
  <c r="AR75" i="1"/>
  <c r="AS75" i="1"/>
  <c r="AR114" i="1"/>
  <c r="AR82" i="1"/>
  <c r="AR80" i="1"/>
  <c r="AS80" i="1"/>
  <c r="AG214" i="1"/>
  <c r="AG206" i="1"/>
  <c r="AG208" i="1"/>
  <c r="AG210" i="1"/>
  <c r="AG202" i="1"/>
  <c r="AG200" i="1"/>
  <c r="AG198" i="1"/>
  <c r="AG196" i="1"/>
  <c r="AG194" i="1"/>
  <c r="AG192" i="1"/>
  <c r="AG212" i="1"/>
  <c r="AG204" i="1"/>
  <c r="AG41" i="1"/>
  <c r="AG37" i="1"/>
  <c r="AG29" i="1"/>
  <c r="AG49" i="1"/>
  <c r="AG45" i="1"/>
  <c r="AG33" i="1"/>
  <c r="AG25" i="1"/>
  <c r="AI19" i="1"/>
  <c r="AI8" i="1"/>
  <c r="AR5" i="1"/>
  <c r="BB5" i="1"/>
  <c r="AR4" i="1"/>
  <c r="AI4" i="1"/>
  <c r="AI3" i="1"/>
  <c r="AI18" i="1"/>
  <c r="BB3" i="1"/>
  <c r="AI9" i="1"/>
  <c r="AI11" i="1"/>
  <c r="AI12" i="1"/>
  <c r="AI10" i="1"/>
  <c r="AR6" i="1"/>
  <c r="AI5" i="1"/>
  <c r="AY295" i="1"/>
  <c r="AZ295" i="1"/>
  <c r="AY271" i="1"/>
  <c r="AZ271" i="1"/>
  <c r="AY174" i="1"/>
  <c r="AZ174" i="1"/>
  <c r="AY81" i="1"/>
  <c r="AZ81" i="1"/>
  <c r="AY30" i="1"/>
  <c r="AZ30" i="1"/>
  <c r="AY122" i="1"/>
  <c r="AZ122" i="1"/>
  <c r="AL360" i="1"/>
  <c r="AL174" i="1"/>
  <c r="AK350" i="1"/>
  <c r="AK322" i="1"/>
  <c r="AK295" i="1"/>
  <c r="AK250" i="1"/>
  <c r="AK201" i="1"/>
  <c r="AK164" i="1"/>
  <c r="AL110" i="1"/>
  <c r="AK87" i="1"/>
  <c r="AK279" i="1"/>
  <c r="AK246" i="1"/>
  <c r="AK218" i="1"/>
  <c r="AK192" i="1"/>
  <c r="AL166" i="1"/>
  <c r="AK137" i="1"/>
  <c r="AK86" i="1"/>
  <c r="AK79" i="1"/>
  <c r="AK65" i="1"/>
  <c r="AK52" i="1"/>
  <c r="AK48" i="1"/>
  <c r="AK44" i="1"/>
  <c r="AK41" i="1"/>
  <c r="AK34" i="1"/>
  <c r="AK357" i="1"/>
  <c r="AK339" i="1"/>
  <c r="AK280" i="1"/>
  <c r="AL254" i="1"/>
  <c r="AK234" i="1"/>
  <c r="AK193" i="1"/>
  <c r="AK120" i="1"/>
  <c r="AK103" i="1"/>
  <c r="AK83" i="1"/>
  <c r="AK49" i="1"/>
  <c r="AK38" i="1"/>
  <c r="AK365" i="1"/>
  <c r="AK342" i="1"/>
  <c r="AK321" i="1"/>
  <c r="AK282" i="1"/>
  <c r="AL261" i="1"/>
  <c r="AK243" i="1"/>
  <c r="AK230" i="1"/>
  <c r="AK212" i="1"/>
  <c r="AK355" i="1"/>
  <c r="AK348" i="1"/>
  <c r="AK341" i="1"/>
  <c r="AK331" i="1"/>
  <c r="AK320" i="1"/>
  <c r="AK313" i="1"/>
  <c r="AK301" i="1"/>
  <c r="AK276" i="1"/>
  <c r="AK266" i="1"/>
  <c r="AK245" i="1"/>
  <c r="AK225" i="1"/>
  <c r="AK207" i="1"/>
  <c r="AK143" i="1"/>
  <c r="AK130" i="1"/>
  <c r="AK122" i="1"/>
  <c r="AK116" i="1"/>
  <c r="AK105" i="1"/>
  <c r="AK85" i="1"/>
  <c r="AK78" i="1"/>
  <c r="AK67" i="1"/>
  <c r="AK57" i="1"/>
  <c r="AK54" i="1"/>
  <c r="AK37" i="1"/>
  <c r="AK33" i="1"/>
  <c r="AK29" i="1"/>
  <c r="AK303" i="1"/>
  <c r="AL270" i="1"/>
  <c r="AK237" i="1"/>
  <c r="AK187" i="1"/>
  <c r="AK134" i="1"/>
  <c r="AK117" i="1"/>
  <c r="AK63" i="1"/>
  <c r="AL58" i="1"/>
  <c r="AK45" i="1"/>
  <c r="AK318" i="1"/>
  <c r="AK298" i="1"/>
  <c r="AK222" i="1"/>
  <c r="AK312" i="1"/>
  <c r="AK296" i="1"/>
  <c r="AK273" i="1"/>
  <c r="AK255" i="1"/>
  <c r="AK244" i="1"/>
  <c r="AK232" i="1"/>
  <c r="AK224" i="1"/>
  <c r="AK216" i="1"/>
  <c r="AK202" i="1"/>
  <c r="AK188" i="1"/>
  <c r="AK171" i="1"/>
  <c r="AK139" i="1"/>
  <c r="AK121" i="1"/>
  <c r="AK96" i="1"/>
  <c r="AK90" i="1"/>
  <c r="AK56" i="1"/>
  <c r="AK315" i="1"/>
  <c r="AL243" i="1"/>
  <c r="AK107" i="1"/>
  <c r="AK35" i="1"/>
  <c r="AK335" i="1"/>
  <c r="AK310" i="1"/>
  <c r="AK236" i="1"/>
  <c r="AK360" i="1"/>
  <c r="AK304" i="1"/>
  <c r="AK293" i="1"/>
  <c r="AK275" i="1"/>
  <c r="AK265" i="1"/>
  <c r="AK241" i="1"/>
  <c r="AK228" i="1"/>
  <c r="AK220" i="1"/>
  <c r="AK77" i="1"/>
  <c r="AK36" i="1"/>
  <c r="AK28" i="1"/>
  <c r="AK325" i="1"/>
  <c r="AK328" i="1"/>
  <c r="AK257" i="1"/>
  <c r="AK208" i="1"/>
  <c r="AK186" i="1"/>
  <c r="AK106" i="1"/>
  <c r="AK58" i="1"/>
  <c r="AK55" i="1"/>
  <c r="AL60" i="1"/>
  <c r="AK53" i="1"/>
  <c r="AK42" i="1"/>
  <c r="AK27" i="1"/>
  <c r="AK349" i="1"/>
  <c r="AK249" i="1"/>
  <c r="AK204" i="1"/>
  <c r="AL155" i="1"/>
  <c r="AK366" i="1"/>
  <c r="AK333" i="1"/>
  <c r="AK311" i="1"/>
  <c r="AK272" i="1"/>
  <c r="AL246" i="1"/>
  <c r="AK190" i="1"/>
  <c r="AK161" i="1"/>
  <c r="AK154" i="1"/>
  <c r="AK356" i="1"/>
  <c r="AK306" i="1"/>
  <c r="AK172" i="1"/>
  <c r="AL133" i="1"/>
  <c r="AK127" i="1"/>
  <c r="AK113" i="1"/>
  <c r="AK102" i="1"/>
  <c r="AK92" i="1"/>
  <c r="AK62" i="1"/>
  <c r="AK30" i="1"/>
  <c r="AK26" i="1"/>
  <c r="AK278" i="1"/>
  <c r="AK147" i="1"/>
  <c r="AK138" i="1"/>
  <c r="AK72" i="1"/>
  <c r="AK31" i="1"/>
  <c r="AK270" i="1"/>
  <c r="AK254" i="1"/>
  <c r="AK163" i="1"/>
  <c r="AK144" i="1"/>
  <c r="AK337" i="1"/>
  <c r="AK274" i="1"/>
  <c r="AK263" i="1"/>
  <c r="AK256" i="1"/>
  <c r="AK251" i="1"/>
  <c r="AK233" i="1"/>
  <c r="AK211" i="1"/>
  <c r="AK191" i="1"/>
  <c r="AK181" i="1"/>
  <c r="AK178" i="1"/>
  <c r="AK160" i="1"/>
  <c r="AK152" i="1"/>
  <c r="AK126" i="1"/>
  <c r="AK112" i="1"/>
  <c r="AK101" i="1"/>
  <c r="AK91" i="1"/>
  <c r="AK64" i="1"/>
  <c r="AK59" i="1"/>
  <c r="AK51" i="1"/>
  <c r="AK47" i="1"/>
  <c r="AK43" i="1"/>
  <c r="AK40" i="1"/>
  <c r="AK264" i="1"/>
  <c r="AK223" i="1"/>
  <c r="AK205" i="1"/>
  <c r="AK183" i="1"/>
  <c r="AK76" i="1"/>
  <c r="AK353" i="1"/>
  <c r="AK314" i="1"/>
  <c r="AL274" i="1"/>
  <c r="AK354" i="1"/>
  <c r="AK347" i="1"/>
  <c r="AK340" i="1"/>
  <c r="AK330" i="1"/>
  <c r="AK319" i="1"/>
  <c r="AK308" i="1"/>
  <c r="AK288" i="1"/>
  <c r="AK269" i="1"/>
  <c r="AK260" i="1"/>
  <c r="AK238" i="1"/>
  <c r="AK206" i="1"/>
  <c r="AK159" i="1"/>
  <c r="AK151" i="1"/>
  <c r="AK145" i="1"/>
  <c r="AK135" i="1"/>
  <c r="AK129" i="1"/>
  <c r="AK118" i="1"/>
  <c r="AK111" i="1"/>
  <c r="AK104" i="1"/>
  <c r="AK88" i="1"/>
  <c r="AK50" i="1"/>
  <c r="AK46" i="1"/>
  <c r="AK25" i="1"/>
  <c r="AK124" i="1"/>
  <c r="AK114" i="1"/>
  <c r="AK93" i="1"/>
  <c r="AK69" i="1"/>
  <c r="AK361" i="1"/>
  <c r="AK338" i="1"/>
  <c r="AK302" i="1"/>
  <c r="AK239" i="1"/>
  <c r="AL189" i="1"/>
  <c r="AK182" i="1"/>
  <c r="AL169" i="1"/>
  <c r="AK367" i="1"/>
  <c r="AK352" i="1"/>
  <c r="AK345" i="1"/>
  <c r="AK334" i="1"/>
  <c r="AK327" i="1"/>
  <c r="AK317" i="1"/>
  <c r="AK309" i="1"/>
  <c r="AK297" i="1"/>
  <c r="AK285" i="1"/>
  <c r="AK271" i="1"/>
  <c r="AK261" i="1"/>
  <c r="AK248" i="1"/>
  <c r="AK242" i="1"/>
  <c r="AK217" i="1"/>
  <c r="AK199" i="1"/>
  <c r="AK195" i="1"/>
  <c r="AK189" i="1"/>
  <c r="AK185" i="1"/>
  <c r="AK169" i="1"/>
  <c r="AK157" i="1"/>
  <c r="AK146" i="1"/>
  <c r="AK136" i="1"/>
  <c r="AK119" i="1"/>
  <c r="AK109" i="1"/>
  <c r="AK97" i="1"/>
  <c r="AK89" i="1"/>
  <c r="AK81" i="1"/>
  <c r="AK61" i="1"/>
  <c r="AK287" i="1"/>
  <c r="AL179" i="1"/>
  <c r="AK170" i="1"/>
  <c r="AK128" i="1"/>
  <c r="AK259" i="1"/>
  <c r="AK247" i="1"/>
  <c r="AK210" i="1"/>
  <c r="AK194" i="1"/>
  <c r="AK180" i="1"/>
  <c r="AK177" i="1"/>
  <c r="AK156" i="1"/>
  <c r="AK142" i="1"/>
  <c r="AK125" i="1"/>
  <c r="AK100" i="1"/>
  <c r="AK94" i="1"/>
  <c r="AK39" i="1"/>
  <c r="AK32" i="1"/>
  <c r="AL171" i="1"/>
  <c r="AK158" i="1"/>
  <c r="AK150" i="1"/>
  <c r="AK286" i="1"/>
  <c r="AK196" i="1"/>
  <c r="AK131" i="1"/>
  <c r="AK123" i="1"/>
  <c r="AL95" i="1"/>
  <c r="AK68" i="1"/>
  <c r="AK343" i="1"/>
  <c r="AK292" i="1"/>
  <c r="AK227" i="1"/>
  <c r="AK173" i="1"/>
  <c r="AK141" i="1"/>
  <c r="AL291" i="1"/>
  <c r="AK267" i="1"/>
  <c r="AL162" i="1"/>
  <c r="AK24" i="1"/>
  <c r="AK362" i="1"/>
  <c r="AK299" i="1"/>
  <c r="AK219" i="1"/>
  <c r="AK213" i="1"/>
  <c r="AK99" i="1"/>
  <c r="AK332" i="1"/>
  <c r="AK294" i="1"/>
  <c r="AK277" i="1"/>
  <c r="AK226" i="1"/>
  <c r="AK200" i="1"/>
  <c r="AK179" i="1"/>
  <c r="AK140" i="1"/>
  <c r="AK110" i="1"/>
  <c r="AK98" i="1"/>
  <c r="AL89" i="1"/>
  <c r="AK82" i="1"/>
  <c r="AK75" i="1"/>
  <c r="AK71" i="1"/>
  <c r="AK60" i="1"/>
  <c r="AK359" i="1"/>
  <c r="AK346" i="1"/>
  <c r="AK329" i="1"/>
  <c r="AK268" i="1"/>
  <c r="AK240" i="1"/>
  <c r="AK231" i="1"/>
  <c r="AK175" i="1"/>
  <c r="AK364" i="1"/>
  <c r="AK253" i="1"/>
  <c r="AK133" i="1"/>
  <c r="AK209" i="1"/>
  <c r="AK176" i="1"/>
  <c r="AK324" i="1"/>
  <c r="AK351" i="1"/>
  <c r="AK323" i="1"/>
  <c r="AK300" i="1"/>
  <c r="AK258" i="1"/>
  <c r="AK184" i="1"/>
  <c r="AK162" i="1"/>
  <c r="AK108" i="1"/>
  <c r="AL257" i="1"/>
  <c r="AK291" i="1"/>
  <c r="AK283" i="1"/>
  <c r="AK358" i="1"/>
  <c r="AK284" i="1"/>
  <c r="AK262" i="1"/>
  <c r="AK214" i="1"/>
  <c r="AK168" i="1"/>
  <c r="AK148" i="1"/>
  <c r="AK132" i="1"/>
  <c r="AK73" i="1"/>
  <c r="AK70" i="1"/>
  <c r="AK153" i="1"/>
  <c r="AK221" i="1"/>
  <c r="AK203" i="1"/>
  <c r="AK166" i="1"/>
  <c r="AK95" i="1"/>
  <c r="AK66" i="1"/>
  <c r="AK336" i="1"/>
  <c r="AK290" i="1"/>
  <c r="AK198" i="1"/>
  <c r="AK174" i="1"/>
  <c r="AK155" i="1"/>
  <c r="AK84" i="1"/>
  <c r="AK305" i="1"/>
  <c r="AK281" i="1"/>
  <c r="AK229" i="1"/>
  <c r="AK149" i="1"/>
  <c r="AK307" i="1"/>
  <c r="AK197" i="1"/>
  <c r="AK167" i="1"/>
  <c r="AK80" i="1"/>
  <c r="AK344" i="1"/>
  <c r="AK316" i="1"/>
  <c r="AK235" i="1"/>
  <c r="AL29" i="1"/>
  <c r="AL112" i="1"/>
  <c r="AL367" i="1"/>
  <c r="AL216" i="1"/>
  <c r="AQ216" i="1"/>
  <c r="AL244" i="1"/>
  <c r="AL143" i="1"/>
  <c r="AP143" i="1"/>
  <c r="AL304" i="1"/>
  <c r="AL308" i="1"/>
  <c r="AL334" i="1"/>
  <c r="AL222" i="1"/>
  <c r="AL105" i="1"/>
  <c r="AL45" i="1"/>
  <c r="AL161" i="1"/>
  <c r="AL255" i="1"/>
  <c r="AL38" i="1"/>
  <c r="AL85" i="1"/>
  <c r="AQ85" i="1"/>
  <c r="AL55" i="1"/>
  <c r="AL325" i="1"/>
  <c r="AL120" i="1"/>
  <c r="AL65" i="1"/>
  <c r="AL210" i="1"/>
  <c r="AL188" i="1"/>
  <c r="AL353" i="1"/>
  <c r="AL101" i="1"/>
  <c r="AL322" i="1"/>
  <c r="AL316" i="1"/>
  <c r="AL149" i="1"/>
  <c r="AL253" i="1"/>
  <c r="AL27" i="1"/>
  <c r="AL198" i="1"/>
  <c r="AL88" i="1"/>
  <c r="AL342" i="1"/>
  <c r="AL358" i="1"/>
  <c r="AL184" i="1"/>
  <c r="AL259" i="1"/>
  <c r="AL339" i="1"/>
  <c r="AL36" i="1"/>
  <c r="AL247" i="1"/>
  <c r="AL35" i="1"/>
  <c r="AL287" i="1"/>
  <c r="AL119" i="1"/>
  <c r="AL195" i="1"/>
  <c r="AL217" i="1"/>
  <c r="AQ217" i="1"/>
  <c r="AL345" i="1"/>
  <c r="AL361" i="1"/>
  <c r="AL231" i="1"/>
  <c r="AL71" i="1"/>
  <c r="AL99" i="1"/>
  <c r="AL357" i="1"/>
  <c r="AL137" i="1"/>
  <c r="AL250" i="1"/>
  <c r="AL206" i="1"/>
  <c r="AL118" i="1"/>
  <c r="AL268" i="1"/>
  <c r="AL293" i="1"/>
  <c r="AL305" i="1"/>
  <c r="AL73" i="1"/>
  <c r="AL351" i="1"/>
  <c r="AL212" i="1"/>
  <c r="AL176" i="1"/>
  <c r="AL349" i="1"/>
  <c r="AL324" i="1"/>
  <c r="AL200" i="1"/>
  <c r="AL170" i="1"/>
  <c r="AL279" i="1"/>
  <c r="AL318" i="1"/>
  <c r="AL263" i="1"/>
  <c r="AL125" i="1"/>
  <c r="AL130" i="1"/>
  <c r="AL72" i="1"/>
  <c r="AL104" i="1"/>
  <c r="AL151" i="1"/>
  <c r="AP151" i="1"/>
  <c r="AL203" i="1"/>
  <c r="AL269" i="1"/>
  <c r="AL237" i="1"/>
  <c r="AL245" i="1"/>
  <c r="AL69" i="1"/>
  <c r="AL332" i="1"/>
  <c r="AL54" i="1"/>
  <c r="AL66" i="1"/>
  <c r="AL298" i="1"/>
  <c r="AL202" i="1"/>
  <c r="AL265" i="1"/>
  <c r="AL366" i="1"/>
  <c r="AL56" i="1"/>
  <c r="AL116" i="1"/>
  <c r="AL68" i="1"/>
  <c r="AL230" i="1"/>
  <c r="AQ230" i="1"/>
  <c r="AL79" i="1"/>
  <c r="AL295" i="1"/>
  <c r="AL266" i="1"/>
  <c r="AL248" i="1"/>
  <c r="AL50" i="1"/>
  <c r="AL132" i="1"/>
  <c r="AL163" i="1"/>
  <c r="AL331" i="1"/>
  <c r="AL139" i="1"/>
  <c r="AL96" i="1"/>
  <c r="AL122" i="1"/>
  <c r="AL194" i="1"/>
  <c r="AL294" i="1"/>
  <c r="AL199" i="1"/>
  <c r="AL272" i="1"/>
  <c r="AL224" i="1"/>
  <c r="AQ224" i="1"/>
  <c r="AL67" i="1"/>
  <c r="AL313" i="1"/>
  <c r="AL191" i="1"/>
  <c r="AL42" i="1"/>
  <c r="AL273" i="1"/>
  <c r="AL131" i="1"/>
  <c r="AL158" i="1"/>
  <c r="AL83" i="1"/>
  <c r="AQ83" i="1"/>
  <c r="AL48" i="1"/>
  <c r="AL201" i="1"/>
  <c r="AL204" i="1"/>
  <c r="AL183" i="1"/>
  <c r="AL303" i="1"/>
  <c r="AL343" i="1"/>
  <c r="AL46" i="1"/>
  <c r="AL108" i="1"/>
  <c r="AL284" i="1"/>
  <c r="AL229" i="1"/>
  <c r="AL267" i="1"/>
  <c r="AL41" i="1"/>
  <c r="AL106" i="1"/>
  <c r="AL327" i="1"/>
  <c r="AL227" i="1"/>
  <c r="AL300" i="1"/>
  <c r="AL98" i="1"/>
  <c r="AL32" i="1"/>
  <c r="AL94" i="1"/>
  <c r="AP94" i="1"/>
  <c r="AL241" i="1"/>
  <c r="AL236" i="1"/>
  <c r="AL81" i="1"/>
  <c r="AL185" i="1"/>
  <c r="AL309" i="1"/>
  <c r="AL338" i="1"/>
  <c r="AL114" i="1"/>
  <c r="AL346" i="1"/>
  <c r="AL140" i="1"/>
  <c r="AL277" i="1"/>
  <c r="AL24" i="1"/>
  <c r="AL234" i="1"/>
  <c r="AL86" i="1"/>
  <c r="AQ86" i="1"/>
  <c r="AL196" i="1"/>
  <c r="AL264" i="1"/>
  <c r="AL323" i="1"/>
  <c r="AL362" i="1"/>
  <c r="AL276" i="1"/>
  <c r="AL70" i="1"/>
  <c r="AL336" i="1"/>
  <c r="AL25" i="1"/>
  <c r="AL355" i="1"/>
  <c r="AL262" i="1"/>
  <c r="AL192" i="1"/>
  <c r="AL164" i="1"/>
  <c r="AL135" i="1"/>
  <c r="AL271" i="1"/>
  <c r="AL307" i="1"/>
  <c r="AL207" i="1"/>
  <c r="AL317" i="1"/>
  <c r="AL97" i="1"/>
  <c r="AL80" i="1"/>
  <c r="AL145" i="1"/>
  <c r="AL173" i="1"/>
  <c r="AL78" i="1"/>
  <c r="AL124" i="1"/>
  <c r="AL167" i="1"/>
  <c r="AL341" i="1"/>
  <c r="AL34" i="1"/>
  <c r="AL283" i="1"/>
  <c r="AL148" i="1"/>
  <c r="AL209" i="1"/>
  <c r="AL249" i="1"/>
  <c r="AL193" i="1"/>
  <c r="AL232" i="1"/>
  <c r="AL57" i="1"/>
  <c r="AL28" i="1"/>
  <c r="AL190" i="1"/>
  <c r="AL61" i="1"/>
  <c r="AL297" i="1"/>
  <c r="AQ297" i="1"/>
  <c r="AL302" i="1"/>
  <c r="AL329" i="1"/>
  <c r="AL226" i="1"/>
  <c r="AL103" i="1"/>
  <c r="AL87" i="1"/>
  <c r="AL181" i="1"/>
  <c r="AL292" i="1"/>
  <c r="AL142" i="1"/>
  <c r="AL258" i="1"/>
  <c r="AL175" i="1"/>
  <c r="AL109" i="1"/>
  <c r="AL359" i="1"/>
  <c r="AL330" i="1"/>
  <c r="AL260" i="1"/>
  <c r="AL333" i="1"/>
  <c r="AL40" i="1"/>
  <c r="AL64" i="1"/>
  <c r="AL178" i="1"/>
  <c r="AL144" i="1"/>
  <c r="AL92" i="1"/>
  <c r="AL154" i="1"/>
  <c r="AL150" i="1"/>
  <c r="AL52" i="1"/>
  <c r="AL335" i="1"/>
  <c r="AL187" i="1"/>
  <c r="AL347" i="1"/>
  <c r="AL251" i="1"/>
  <c r="AL306" i="1"/>
  <c r="AL172" i="1"/>
  <c r="AL153" i="1"/>
  <c r="AL126" i="1"/>
  <c r="AL278" i="1"/>
  <c r="AL242" i="1"/>
  <c r="AL156" i="1"/>
  <c r="AL208" i="1"/>
  <c r="AL328" i="1"/>
  <c r="AL238" i="1"/>
  <c r="AQ238" i="1"/>
  <c r="AL30" i="1"/>
  <c r="AL348" i="1"/>
  <c r="AL281" i="1"/>
  <c r="AL123" i="1"/>
  <c r="AL218" i="1"/>
  <c r="AL312" i="1"/>
  <c r="AL53" i="1"/>
  <c r="AL39" i="1"/>
  <c r="AL220" i="1"/>
  <c r="AP220" i="1"/>
  <c r="AL107" i="1"/>
  <c r="AL136" i="1"/>
  <c r="AL352" i="1"/>
  <c r="AL75" i="1"/>
  <c r="AL213" i="1"/>
  <c r="AL44" i="1"/>
  <c r="AL275" i="1"/>
  <c r="AL157" i="1"/>
  <c r="AL301" i="1"/>
  <c r="AL197" i="1"/>
  <c r="AL314" i="1"/>
  <c r="AL33" i="1"/>
  <c r="AL180" i="1"/>
  <c r="AL290" i="1"/>
  <c r="AL282" i="1"/>
  <c r="AL225" i="1"/>
  <c r="AQ225" i="1"/>
  <c r="AL111" i="1"/>
  <c r="AL280" i="1"/>
  <c r="AL340" i="1"/>
  <c r="AQ340" i="1"/>
  <c r="AL76" i="1"/>
  <c r="AQ76" i="1"/>
  <c r="AL43" i="1"/>
  <c r="AL91" i="1"/>
  <c r="AL233" i="1"/>
  <c r="AL31" i="1"/>
  <c r="AL102" i="1"/>
  <c r="AL219" i="1"/>
  <c r="AL134" i="1"/>
  <c r="AL221" i="1"/>
  <c r="AQ221" i="1"/>
  <c r="AL141" i="1"/>
  <c r="AL286" i="1"/>
  <c r="AL310" i="1"/>
  <c r="AL128" i="1"/>
  <c r="AL93" i="1"/>
  <c r="AL82" i="1"/>
  <c r="AP82" i="1"/>
  <c r="AL37" i="1"/>
  <c r="AL320" i="1"/>
  <c r="AL62" i="1"/>
  <c r="AL296" i="1"/>
  <c r="AL129" i="1"/>
  <c r="AL288" i="1"/>
  <c r="AL47" i="1"/>
  <c r="AL138" i="1"/>
  <c r="AL113" i="1"/>
  <c r="AL285" i="1"/>
  <c r="AL365" i="1"/>
  <c r="AL84" i="1"/>
  <c r="AL214" i="1"/>
  <c r="AL364" i="1"/>
  <c r="AL240" i="1"/>
  <c r="AL59" i="1"/>
  <c r="AL211" i="1"/>
  <c r="AL337" i="1"/>
  <c r="AL159" i="1"/>
  <c r="AQ159" i="1"/>
  <c r="AL319" i="1"/>
  <c r="AL51" i="1"/>
  <c r="AL256" i="1"/>
  <c r="AQ256" i="1"/>
  <c r="AL356" i="1"/>
  <c r="AL121" i="1"/>
  <c r="AL117" i="1"/>
  <c r="AL350" i="1"/>
  <c r="AL235" i="1"/>
  <c r="AL77" i="1"/>
  <c r="AL228" i="1"/>
  <c r="AQ228" i="1"/>
  <c r="AL146" i="1"/>
  <c r="AL182" i="1"/>
  <c r="AL311" i="1"/>
  <c r="AL63" i="1"/>
  <c r="AL49" i="1"/>
  <c r="AL299" i="1"/>
  <c r="AL205" i="1"/>
  <c r="AL152" i="1"/>
  <c r="AL26" i="1"/>
  <c r="AL90" i="1"/>
  <c r="AL344" i="1"/>
  <c r="AL168" i="1"/>
  <c r="AL177" i="1"/>
  <c r="AL315" i="1"/>
  <c r="AL239" i="1"/>
  <c r="AL321" i="1"/>
  <c r="AL223" i="1"/>
  <c r="AL186" i="1"/>
  <c r="AL100" i="1"/>
  <c r="AL354" i="1"/>
  <c r="AL160" i="1"/>
  <c r="AL147" i="1"/>
  <c r="AL127" i="1"/>
  <c r="AP221" i="1"/>
  <c r="AQ229" i="1"/>
  <c r="AP83" i="1"/>
  <c r="AP229" i="1"/>
  <c r="AJ13" i="1"/>
  <c r="AI6" i="1"/>
  <c r="AP297" i="1"/>
  <c r="AQ63" i="1"/>
  <c r="AP63" i="1"/>
  <c r="AQ62" i="1"/>
  <c r="AP62" i="1"/>
  <c r="AP245" i="1"/>
  <c r="AQ94" i="1"/>
  <c r="AP230" i="1"/>
  <c r="AQ245" i="1"/>
  <c r="AQ143" i="1"/>
  <c r="AP256" i="1"/>
  <c r="AP228" i="1"/>
  <c r="AP86" i="1"/>
  <c r="AQ220" i="1"/>
  <c r="AP216" i="1"/>
  <c r="AQ82" i="1"/>
  <c r="AP168" i="1"/>
  <c r="AQ168" i="1"/>
  <c r="AP26" i="1"/>
  <c r="AQ26" i="1"/>
  <c r="AP51" i="1"/>
  <c r="AQ51" i="1"/>
  <c r="AP211" i="1"/>
  <c r="AQ211" i="1"/>
  <c r="AP47" i="1"/>
  <c r="AQ47" i="1"/>
  <c r="AP31" i="1"/>
  <c r="AQ31" i="1"/>
  <c r="AP180" i="1"/>
  <c r="AQ180" i="1"/>
  <c r="AP44" i="1"/>
  <c r="AQ44" i="1"/>
  <c r="AP187" i="1"/>
  <c r="AQ187" i="1"/>
  <c r="AP64" i="1"/>
  <c r="AQ64" i="1"/>
  <c r="AP175" i="1"/>
  <c r="AQ175" i="1"/>
  <c r="AP181" i="1"/>
  <c r="AQ181" i="1"/>
  <c r="AP61" i="1"/>
  <c r="AQ61" i="1"/>
  <c r="AP57" i="1"/>
  <c r="AQ57" i="1"/>
  <c r="AP209" i="1"/>
  <c r="AQ209" i="1"/>
  <c r="AP173" i="1"/>
  <c r="AQ173" i="1"/>
  <c r="AP192" i="1"/>
  <c r="AQ192" i="1"/>
  <c r="AP25" i="1"/>
  <c r="AQ25" i="1"/>
  <c r="AP196" i="1"/>
  <c r="AQ196" i="1"/>
  <c r="AP24" i="1"/>
  <c r="AQ24" i="1"/>
  <c r="AP41" i="1"/>
  <c r="AQ41" i="1"/>
  <c r="AP201" i="1"/>
  <c r="AQ201" i="1"/>
  <c r="AP194" i="1"/>
  <c r="AQ194" i="1"/>
  <c r="AP50" i="1"/>
  <c r="AQ50" i="1"/>
  <c r="AP69" i="1"/>
  <c r="AQ69" i="1"/>
  <c r="AP73" i="1"/>
  <c r="AQ73" i="1"/>
  <c r="AP195" i="1"/>
  <c r="AQ195" i="1"/>
  <c r="AP188" i="1"/>
  <c r="AQ188" i="1"/>
  <c r="AP45" i="1"/>
  <c r="AQ45" i="1"/>
  <c r="AP29" i="1"/>
  <c r="AQ29" i="1"/>
  <c r="AP189" i="1"/>
  <c r="AQ189" i="1"/>
  <c r="AP60" i="1"/>
  <c r="AQ60" i="1"/>
  <c r="AP224" i="1"/>
  <c r="AP186" i="1"/>
  <c r="AQ186" i="1"/>
  <c r="AP49" i="1"/>
  <c r="AQ49" i="1"/>
  <c r="AP182" i="1"/>
  <c r="AQ182" i="1"/>
  <c r="AP59" i="1"/>
  <c r="AQ59" i="1"/>
  <c r="AP33" i="1"/>
  <c r="AQ33" i="1"/>
  <c r="AP213" i="1"/>
  <c r="AQ213" i="1"/>
  <c r="AP39" i="1"/>
  <c r="AQ39" i="1"/>
  <c r="AP53" i="1"/>
  <c r="AQ53" i="1"/>
  <c r="AP40" i="1"/>
  <c r="AQ40" i="1"/>
  <c r="AP167" i="1"/>
  <c r="AQ167" i="1"/>
  <c r="AP32" i="1"/>
  <c r="AQ32" i="1"/>
  <c r="AP48" i="1"/>
  <c r="AQ48" i="1"/>
  <c r="AP191" i="1"/>
  <c r="AQ191" i="1"/>
  <c r="AP68" i="1"/>
  <c r="AQ68" i="1"/>
  <c r="AP66" i="1"/>
  <c r="AQ66" i="1"/>
  <c r="AP203" i="1"/>
  <c r="AQ203" i="1"/>
  <c r="AP170" i="1"/>
  <c r="AQ170" i="1"/>
  <c r="AP176" i="1"/>
  <c r="AQ176" i="1"/>
  <c r="AQ71" i="1"/>
  <c r="AP71" i="1"/>
  <c r="AP210" i="1"/>
  <c r="AQ210" i="1"/>
  <c r="AP38" i="1"/>
  <c r="AQ38" i="1"/>
  <c r="AP238" i="1"/>
  <c r="AP340" i="1"/>
  <c r="AQ151" i="1"/>
  <c r="AP205" i="1"/>
  <c r="AQ205" i="1"/>
  <c r="AP214" i="1"/>
  <c r="AQ214" i="1"/>
  <c r="AP52" i="1"/>
  <c r="AQ52" i="1"/>
  <c r="AP190" i="1"/>
  <c r="AQ190" i="1"/>
  <c r="AP193" i="1"/>
  <c r="AQ193" i="1"/>
  <c r="AP70" i="1"/>
  <c r="AQ70" i="1"/>
  <c r="AP185" i="1"/>
  <c r="AQ185" i="1"/>
  <c r="AP183" i="1"/>
  <c r="AQ183" i="1"/>
  <c r="AP199" i="1"/>
  <c r="AQ199" i="1"/>
  <c r="AP202" i="1"/>
  <c r="AQ202" i="1"/>
  <c r="AP54" i="1"/>
  <c r="AQ54" i="1"/>
  <c r="AP72" i="1"/>
  <c r="AQ72" i="1"/>
  <c r="AP200" i="1"/>
  <c r="AQ200" i="1"/>
  <c r="AP212" i="1"/>
  <c r="AQ212" i="1"/>
  <c r="AP206" i="1"/>
  <c r="AQ206" i="1"/>
  <c r="AP184" i="1"/>
  <c r="AQ184" i="1"/>
  <c r="AP198" i="1"/>
  <c r="AQ198" i="1"/>
  <c r="AP171" i="1"/>
  <c r="AQ171" i="1"/>
  <c r="AP169" i="1"/>
  <c r="AQ169" i="1"/>
  <c r="AP166" i="1"/>
  <c r="AP177" i="1"/>
  <c r="AQ177" i="1"/>
  <c r="AP37" i="1"/>
  <c r="AQ37" i="1"/>
  <c r="AP43" i="1"/>
  <c r="AQ43" i="1"/>
  <c r="AP197" i="1"/>
  <c r="AQ197" i="1"/>
  <c r="AP30" i="1"/>
  <c r="AQ30" i="1"/>
  <c r="AP208" i="1"/>
  <c r="AQ208" i="1"/>
  <c r="AP172" i="1"/>
  <c r="AQ172" i="1"/>
  <c r="AP178" i="1"/>
  <c r="AQ178" i="1"/>
  <c r="AP28" i="1"/>
  <c r="AQ28" i="1"/>
  <c r="AP34" i="1"/>
  <c r="AQ34" i="1"/>
  <c r="AP207" i="1"/>
  <c r="AQ207" i="1"/>
  <c r="AP46" i="1"/>
  <c r="AQ46" i="1"/>
  <c r="AP204" i="1"/>
  <c r="AQ204" i="1"/>
  <c r="AP42" i="1"/>
  <c r="AQ42" i="1"/>
  <c r="AQ67" i="1"/>
  <c r="AP67" i="1"/>
  <c r="AP56" i="1"/>
  <c r="AQ56" i="1"/>
  <c r="AP35" i="1"/>
  <c r="AQ35" i="1"/>
  <c r="AP36" i="1"/>
  <c r="AQ36" i="1"/>
  <c r="AP27" i="1"/>
  <c r="AQ27" i="1"/>
  <c r="AP65" i="1"/>
  <c r="AQ65" i="1"/>
  <c r="AP55" i="1"/>
  <c r="AQ55" i="1"/>
  <c r="AP179" i="1"/>
  <c r="AQ179" i="1"/>
  <c r="AP58" i="1"/>
  <c r="AQ58" i="1"/>
  <c r="AP174" i="1"/>
  <c r="AQ174" i="1"/>
  <c r="AP76" i="1"/>
  <c r="AP217" i="1"/>
  <c r="AQ362" i="1"/>
  <c r="AP362" i="1"/>
  <c r="AP305" i="1"/>
  <c r="AQ305" i="1"/>
  <c r="AP294" i="1"/>
  <c r="AQ294" i="1"/>
  <c r="AQ358" i="1"/>
  <c r="AP358" i="1"/>
  <c r="AP343" i="1"/>
  <c r="AQ343" i="1"/>
  <c r="AQ279" i="1"/>
  <c r="AP279" i="1"/>
  <c r="AP88" i="1"/>
  <c r="AQ88" i="1"/>
  <c r="AP126" i="1"/>
  <c r="AQ126" i="1"/>
  <c r="AP328" i="1"/>
  <c r="AQ328" i="1"/>
  <c r="AP271" i="1"/>
  <c r="AQ271" i="1"/>
  <c r="AP148" i="1"/>
  <c r="AQ148" i="1"/>
  <c r="AP274" i="1"/>
  <c r="AQ274" i="1"/>
  <c r="AP251" i="1"/>
  <c r="AQ251" i="1"/>
  <c r="AP325" i="1"/>
  <c r="AQ325" i="1"/>
  <c r="AP319" i="1"/>
  <c r="AQ319" i="1"/>
  <c r="AQ226" i="1"/>
  <c r="AP226" i="1"/>
  <c r="AP270" i="1"/>
  <c r="AQ270" i="1"/>
  <c r="AP84" i="1"/>
  <c r="AQ84" i="1"/>
  <c r="AP280" i="1"/>
  <c r="AQ280" i="1"/>
  <c r="AP313" i="1"/>
  <c r="AQ313" i="1"/>
  <c r="AQ136" i="1"/>
  <c r="AP136" i="1"/>
  <c r="AP278" i="1"/>
  <c r="AQ278" i="1"/>
  <c r="AP154" i="1"/>
  <c r="AQ154" i="1"/>
  <c r="AP243" i="1"/>
  <c r="AQ243" i="1"/>
  <c r="AP272" i="1"/>
  <c r="AQ272" i="1"/>
  <c r="AP232" i="1"/>
  <c r="AQ232" i="1"/>
  <c r="AP308" i="1"/>
  <c r="AQ308" i="1"/>
  <c r="AP331" i="1"/>
  <c r="AQ331" i="1"/>
  <c r="AP299" i="1"/>
  <c r="AQ299" i="1"/>
  <c r="AP293" i="1"/>
  <c r="AQ293" i="1"/>
  <c r="AP264" i="1"/>
  <c r="AQ264" i="1"/>
  <c r="AP322" i="1"/>
  <c r="AQ322" i="1"/>
  <c r="AQ124" i="1"/>
  <c r="AP124" i="1"/>
  <c r="AP303" i="1"/>
  <c r="AQ303" i="1"/>
  <c r="AP312" i="1"/>
  <c r="AQ312" i="1"/>
  <c r="AP130" i="1"/>
  <c r="AQ130" i="1"/>
  <c r="AQ157" i="1"/>
  <c r="AP157" i="1"/>
  <c r="AP283" i="1"/>
  <c r="AQ283" i="1"/>
  <c r="AP268" i="1"/>
  <c r="AQ268" i="1"/>
  <c r="AP292" i="1"/>
  <c r="AQ292" i="1"/>
  <c r="AP275" i="1"/>
  <c r="AQ275" i="1"/>
  <c r="AQ227" i="1"/>
  <c r="AP227" i="1"/>
  <c r="AP135" i="1"/>
  <c r="AQ135" i="1"/>
  <c r="AP248" i="1"/>
  <c r="AQ248" i="1"/>
  <c r="AP159" i="1"/>
  <c r="AP121" i="1"/>
  <c r="AQ121" i="1"/>
  <c r="AP78" i="1"/>
  <c r="AQ78" i="1"/>
  <c r="AQ107" i="1"/>
  <c r="AP107" i="1"/>
  <c r="AQ236" i="1"/>
  <c r="AP236" i="1"/>
  <c r="AQ240" i="1"/>
  <c r="AP240" i="1"/>
  <c r="AP260" i="1"/>
  <c r="AQ260" i="1"/>
  <c r="AP360" i="1"/>
  <c r="AQ360" i="1"/>
  <c r="AP333" i="1"/>
  <c r="AQ333" i="1"/>
  <c r="AP146" i="1"/>
  <c r="AQ146" i="1"/>
  <c r="AP110" i="1"/>
  <c r="AQ110" i="1"/>
  <c r="AQ244" i="1"/>
  <c r="AP244" i="1"/>
  <c r="AP237" i="1"/>
  <c r="AQ237" i="1"/>
  <c r="AP316" i="1"/>
  <c r="AQ316" i="1"/>
  <c r="AP150" i="1"/>
  <c r="AQ150" i="1"/>
  <c r="AP122" i="1"/>
  <c r="AQ122" i="1"/>
  <c r="AP267" i="1"/>
  <c r="AQ267" i="1"/>
  <c r="AP336" i="1"/>
  <c r="AQ336" i="1"/>
  <c r="AP321" i="1"/>
  <c r="AQ321" i="1"/>
  <c r="AP231" i="1"/>
  <c r="AQ231" i="1"/>
  <c r="AP352" i="1"/>
  <c r="AQ352" i="1"/>
  <c r="AQ79" i="1"/>
  <c r="AP79" i="1"/>
  <c r="AP315" i="1"/>
  <c r="AQ315" i="1"/>
  <c r="AP158" i="1"/>
  <c r="AQ158" i="1"/>
  <c r="AQ133" i="1"/>
  <c r="AP133" i="1"/>
  <c r="AP92" i="1"/>
  <c r="AQ92" i="1"/>
  <c r="AP339" i="1"/>
  <c r="AQ339" i="1"/>
  <c r="AP327" i="1"/>
  <c r="AQ327" i="1"/>
  <c r="AP259" i="1"/>
  <c r="AQ259" i="1"/>
  <c r="AQ285" i="1"/>
  <c r="AP285" i="1"/>
  <c r="AP290" i="1"/>
  <c r="AQ290" i="1"/>
  <c r="AQ161" i="1"/>
  <c r="AP161" i="1"/>
  <c r="AP276" i="1"/>
  <c r="AQ276" i="1"/>
  <c r="AP353" i="1"/>
  <c r="AQ353" i="1"/>
  <c r="AP332" i="1"/>
  <c r="AQ332" i="1"/>
  <c r="AP100" i="1"/>
  <c r="AQ100" i="1"/>
  <c r="AP323" i="1"/>
  <c r="AQ323" i="1"/>
  <c r="AQ266" i="1"/>
  <c r="AP266" i="1"/>
  <c r="AP324" i="1"/>
  <c r="AQ324" i="1"/>
  <c r="AQ128" i="1"/>
  <c r="AP128" i="1"/>
  <c r="AQ96" i="1"/>
  <c r="AP96" i="1"/>
  <c r="AP105" i="1"/>
  <c r="AQ105" i="1"/>
  <c r="AP132" i="1"/>
  <c r="AQ132" i="1"/>
  <c r="AP273" i="1"/>
  <c r="AQ273" i="1"/>
  <c r="AQ218" i="1"/>
  <c r="AP218" i="1"/>
  <c r="AQ257" i="1"/>
  <c r="AP257" i="1"/>
  <c r="AP350" i="1"/>
  <c r="AQ350" i="1"/>
  <c r="AP356" i="1"/>
  <c r="AQ356" i="1"/>
  <c r="AP152" i="1"/>
  <c r="AQ152" i="1"/>
  <c r="AQ222" i="1"/>
  <c r="AP222" i="1"/>
  <c r="AP287" i="1"/>
  <c r="AQ287" i="1"/>
  <c r="AP131" i="1"/>
  <c r="AQ131" i="1"/>
  <c r="AQ95" i="1"/>
  <c r="AP95" i="1"/>
  <c r="AQ97" i="1"/>
  <c r="AP97" i="1"/>
  <c r="AP311" i="1"/>
  <c r="AQ311" i="1"/>
  <c r="AP320" i="1"/>
  <c r="AQ320" i="1"/>
  <c r="AQ265" i="1"/>
  <c r="AP265" i="1"/>
  <c r="AP304" i="1"/>
  <c r="AQ304" i="1"/>
  <c r="AP317" i="1"/>
  <c r="AQ317" i="1"/>
  <c r="AQ112" i="1"/>
  <c r="AP112" i="1"/>
  <c r="AP109" i="1"/>
  <c r="AQ109" i="1"/>
  <c r="AP355" i="1"/>
  <c r="AQ355" i="1"/>
  <c r="AP334" i="1"/>
  <c r="AQ334" i="1"/>
  <c r="AP262" i="1"/>
  <c r="AQ262" i="1"/>
  <c r="AP296" i="1"/>
  <c r="AQ296" i="1"/>
  <c r="AQ366" i="1"/>
  <c r="AP366" i="1"/>
  <c r="AP106" i="1"/>
  <c r="AQ106" i="1"/>
  <c r="AP342" i="1"/>
  <c r="AQ342" i="1"/>
  <c r="AQ98" i="1"/>
  <c r="AP98" i="1"/>
  <c r="AP125" i="1"/>
  <c r="AQ125" i="1"/>
  <c r="AP282" i="1"/>
  <c r="AQ282" i="1"/>
  <c r="AQ163" i="1"/>
  <c r="AP163" i="1"/>
  <c r="AQ269" i="1"/>
  <c r="AP269" i="1"/>
  <c r="AP335" i="1"/>
  <c r="AQ335" i="1"/>
  <c r="AQ91" i="1"/>
  <c r="AP91" i="1"/>
  <c r="AQ75" i="1"/>
  <c r="AP75" i="1"/>
  <c r="AQ104" i="1"/>
  <c r="AP104" i="1"/>
  <c r="AP113" i="1"/>
  <c r="AQ113" i="1"/>
  <c r="AP85" i="1"/>
  <c r="AQ93" i="1"/>
  <c r="AP93" i="1"/>
  <c r="AP77" i="1"/>
  <c r="AQ77" i="1"/>
  <c r="AQ144" i="1"/>
  <c r="AP144" i="1"/>
  <c r="AP250" i="1"/>
  <c r="AQ250" i="1"/>
  <c r="AP365" i="1"/>
  <c r="AQ365" i="1"/>
  <c r="AP284" i="1"/>
  <c r="AQ284" i="1"/>
  <c r="AP354" i="1"/>
  <c r="AQ354" i="1"/>
  <c r="AP123" i="1"/>
  <c r="AQ123" i="1"/>
  <c r="AQ253" i="1"/>
  <c r="AP253" i="1"/>
  <c r="AP258" i="1"/>
  <c r="AQ258" i="1"/>
  <c r="AP235" i="1"/>
  <c r="AQ235" i="1"/>
  <c r="AP295" i="1"/>
  <c r="AQ295" i="1"/>
  <c r="AP351" i="1"/>
  <c r="AQ351" i="1"/>
  <c r="AP116" i="1"/>
  <c r="AQ116" i="1"/>
  <c r="AP249" i="1"/>
  <c r="AQ249" i="1"/>
  <c r="AQ239" i="1"/>
  <c r="AP239" i="1"/>
  <c r="AP329" i="1"/>
  <c r="AQ329" i="1"/>
  <c r="AP309" i="1"/>
  <c r="AQ309" i="1"/>
  <c r="AP361" i="1"/>
  <c r="AQ361" i="1"/>
  <c r="AQ90" i="1"/>
  <c r="AP90" i="1"/>
  <c r="AP234" i="1"/>
  <c r="AQ234" i="1"/>
  <c r="AP160" i="1"/>
  <c r="AQ160" i="1"/>
  <c r="AP242" i="1"/>
  <c r="AQ242" i="1"/>
  <c r="AP357" i="1"/>
  <c r="AQ357" i="1"/>
  <c r="AP348" i="1"/>
  <c r="AQ348" i="1"/>
  <c r="AP246" i="1"/>
  <c r="AQ246" i="1"/>
  <c r="AP89" i="1"/>
  <c r="AQ89" i="1"/>
  <c r="AP119" i="1"/>
  <c r="AQ119" i="1"/>
  <c r="AP155" i="1"/>
  <c r="AQ155" i="1"/>
  <c r="AQ156" i="1"/>
  <c r="AP156" i="1"/>
  <c r="AP359" i="1"/>
  <c r="AQ359" i="1"/>
  <c r="AP281" i="1"/>
  <c r="AQ281" i="1"/>
  <c r="AP129" i="1"/>
  <c r="AQ129" i="1"/>
  <c r="AP254" i="1"/>
  <c r="AQ254" i="1"/>
  <c r="AP306" i="1"/>
  <c r="AQ306" i="1"/>
  <c r="AP341" i="1"/>
  <c r="AQ341" i="1"/>
  <c r="AP298" i="1"/>
  <c r="AQ298" i="1"/>
  <c r="AP142" i="1"/>
  <c r="AQ142" i="1"/>
  <c r="AQ223" i="1"/>
  <c r="AP223" i="1"/>
  <c r="AP330" i="1"/>
  <c r="AQ330" i="1"/>
  <c r="AQ349" i="1"/>
  <c r="AP349" i="1"/>
  <c r="AP134" i="1"/>
  <c r="AQ134" i="1"/>
  <c r="AP337" i="1"/>
  <c r="AQ337" i="1"/>
  <c r="AP164" i="1"/>
  <c r="AQ164" i="1"/>
  <c r="AP314" i="1"/>
  <c r="AQ314" i="1"/>
  <c r="AP301" i="1"/>
  <c r="AQ301" i="1"/>
  <c r="AP310" i="1"/>
  <c r="AQ310" i="1"/>
  <c r="AP263" i="1"/>
  <c r="AQ263" i="1"/>
  <c r="AQ101" i="1"/>
  <c r="AP101" i="1"/>
  <c r="AP118" i="1"/>
  <c r="AQ118" i="1"/>
  <c r="AP318" i="1"/>
  <c r="AQ318" i="1"/>
  <c r="AP286" i="1"/>
  <c r="AQ286" i="1"/>
  <c r="AP364" i="1"/>
  <c r="AQ364" i="1"/>
  <c r="AP255" i="1"/>
  <c r="AQ255" i="1"/>
  <c r="AP300" i="1"/>
  <c r="AQ300" i="1"/>
  <c r="AP367" i="1"/>
  <c r="AQ367" i="1"/>
  <c r="AP307" i="1"/>
  <c r="AQ307" i="1"/>
  <c r="AQ219" i="1"/>
  <c r="AP219" i="1"/>
  <c r="AP114" i="1"/>
  <c r="AQ114" i="1"/>
  <c r="AP102" i="1"/>
  <c r="AQ102" i="1"/>
  <c r="AP87" i="1"/>
  <c r="AQ87" i="1"/>
  <c r="AP145" i="1"/>
  <c r="AQ145" i="1"/>
  <c r="AQ117" i="1"/>
  <c r="AP117" i="1"/>
  <c r="AP137" i="1"/>
  <c r="AQ137" i="1"/>
  <c r="AP225" i="1"/>
  <c r="AP120" i="1"/>
  <c r="AQ120" i="1"/>
  <c r="AQ127" i="1"/>
  <c r="AP127" i="1"/>
  <c r="AQ166" i="1"/>
  <c r="AP140" i="1"/>
  <c r="AQ140" i="1"/>
  <c r="AP108" i="1"/>
  <c r="AQ108" i="1"/>
  <c r="AP138" i="1"/>
  <c r="AQ138" i="1"/>
  <c r="AP233" i="1"/>
  <c r="AQ233" i="1"/>
  <c r="AP291" i="1"/>
  <c r="AQ291" i="1"/>
  <c r="AP346" i="1"/>
  <c r="AQ346" i="1"/>
  <c r="AP153" i="1"/>
  <c r="AQ153" i="1"/>
  <c r="AP139" i="1"/>
  <c r="AQ139" i="1"/>
  <c r="AQ241" i="1"/>
  <c r="AP241" i="1"/>
  <c r="AP277" i="1"/>
  <c r="AQ277" i="1"/>
  <c r="AP302" i="1"/>
  <c r="AQ302" i="1"/>
  <c r="AP347" i="1"/>
  <c r="AQ347" i="1"/>
  <c r="AP103" i="1"/>
  <c r="AQ103" i="1"/>
  <c r="AP149" i="1"/>
  <c r="AQ149" i="1"/>
  <c r="AP261" i="1"/>
  <c r="AQ261" i="1"/>
  <c r="AP288" i="1"/>
  <c r="AQ288" i="1"/>
  <c r="AP338" i="1"/>
  <c r="AQ338" i="1"/>
  <c r="AP345" i="1"/>
  <c r="AQ345" i="1"/>
  <c r="AP162" i="1"/>
  <c r="AQ162" i="1"/>
  <c r="AP247" i="1"/>
  <c r="AQ247" i="1"/>
  <c r="AP344" i="1"/>
  <c r="AQ344" i="1"/>
  <c r="AP141" i="1"/>
  <c r="AQ141" i="1"/>
  <c r="AP81" i="1"/>
  <c r="AQ81" i="1"/>
  <c r="AP147" i="1"/>
  <c r="AQ147" i="1"/>
  <c r="AP111" i="1"/>
  <c r="AQ111" i="1"/>
  <c r="AP99" i="1"/>
  <c r="AQ99" i="1"/>
  <c r="AP80" i="1"/>
  <c r="AQ80" i="1"/>
</calcChain>
</file>

<file path=xl/sharedStrings.xml><?xml version="1.0" encoding="utf-8"?>
<sst xmlns="http://schemas.openxmlformats.org/spreadsheetml/2006/main" count="1226" uniqueCount="787">
  <si>
    <t>SelectionLabel</t>
  </si>
  <si>
    <t>'Source file'</t>
  </si>
  <si>
    <t>'_Date_'</t>
  </si>
  <si>
    <t>'_Time_'</t>
  </si>
  <si>
    <t>B6_1</t>
  </si>
  <si>
    <t>B6_2</t>
  </si>
  <si>
    <t>B6_3</t>
  </si>
  <si>
    <t>B6_4</t>
  </si>
  <si>
    <t>B6_5</t>
  </si>
  <si>
    <t>B6_6</t>
  </si>
  <si>
    <t>B6_7</t>
  </si>
  <si>
    <t>B6_8</t>
  </si>
  <si>
    <t>B6_9</t>
  </si>
  <si>
    <t>B6_10</t>
  </si>
  <si>
    <t>2SE</t>
  </si>
  <si>
    <t>Pb206 cps</t>
  </si>
  <si>
    <t>Pb207 cps</t>
  </si>
  <si>
    <t>Pb208 cps</t>
  </si>
  <si>
    <t>Th232 cps</t>
  </si>
  <si>
    <t>U238 cps</t>
  </si>
  <si>
    <t>206Pb/238U</t>
  </si>
  <si>
    <t>207Pb/206Pb</t>
  </si>
  <si>
    <t>U ppm</t>
  </si>
  <si>
    <t>Th ppm</t>
  </si>
  <si>
    <t>Pb ppm</t>
  </si>
  <si>
    <t>238U/206Pb</t>
  </si>
  <si>
    <t>Final U/Th</t>
  </si>
  <si>
    <t>Final 207Pb/206Pb</t>
  </si>
  <si>
    <t>WC-1 corrected 238U/206Pb</t>
  </si>
  <si>
    <t>IsoLine</t>
  </si>
  <si>
    <t>Source sheet</t>
  </si>
  <si>
    <t>UPbCarb_180502</t>
  </si>
  <si>
    <t>Plot name</t>
  </si>
  <si>
    <t>Plot Type</t>
  </si>
  <si>
    <t>1st free col</t>
  </si>
  <si>
    <t>Sigma Level</t>
  </si>
  <si>
    <t>Absolute Errs</t>
  </si>
  <si>
    <t>Symbol Type</t>
  </si>
  <si>
    <t>Inverse Plot</t>
  </si>
  <si>
    <t>Color Plot</t>
  </si>
  <si>
    <t>3D plot</t>
  </si>
  <si>
    <t>Linear</t>
  </si>
  <si>
    <t>Data Range</t>
  </si>
  <si>
    <t>Filled Symbols</t>
  </si>
  <si>
    <t>ConcAge</t>
  </si>
  <si>
    <t>ConcSwap</t>
  </si>
  <si>
    <t>1st Symbol-row</t>
  </si>
  <si>
    <t>ErrEll</t>
  </si>
  <si>
    <t>G_NIST614_1</t>
  </si>
  <si>
    <t>G_NIST614_2</t>
  </si>
  <si>
    <t>G_NIST614_3</t>
  </si>
  <si>
    <t>G_NIST614_4</t>
  </si>
  <si>
    <t>G_NIST614_5</t>
  </si>
  <si>
    <t>G_NIST614_6</t>
  </si>
  <si>
    <t>G_NIST614_7</t>
  </si>
  <si>
    <t>G_NIST614_8</t>
  </si>
  <si>
    <t>G_NIST614_9</t>
  </si>
  <si>
    <t>G_NIST614_10</t>
  </si>
  <si>
    <t>G_NIST614_11</t>
  </si>
  <si>
    <t>G_NIST614_12</t>
  </si>
  <si>
    <t>G_NIST614_13</t>
  </si>
  <si>
    <t>G_NIST614_14</t>
  </si>
  <si>
    <t>G_NIST614_15</t>
  </si>
  <si>
    <t>G_NIST614_16</t>
  </si>
  <si>
    <t>G_NIST614_17</t>
  </si>
  <si>
    <t>G_NIST614_18</t>
  </si>
  <si>
    <t>G_NIST614_19</t>
  </si>
  <si>
    <t>G_NIST614_20</t>
  </si>
  <si>
    <t>B6_11</t>
  </si>
  <si>
    <t>B6_12</t>
  </si>
  <si>
    <t>B6_13</t>
  </si>
  <si>
    <t>B6_14</t>
  </si>
  <si>
    <t>B6_15</t>
  </si>
  <si>
    <t>B6_16</t>
  </si>
  <si>
    <t>B6_17</t>
  </si>
  <si>
    <t>B6_18</t>
  </si>
  <si>
    <t>B6_19</t>
  </si>
  <si>
    <t>B6_20</t>
  </si>
  <si>
    <t>G_NIST614_21</t>
  </si>
  <si>
    <t>G_NIST614_22</t>
  </si>
  <si>
    <t>G_NIST614_23</t>
  </si>
  <si>
    <t>G_NIST614_24</t>
  </si>
  <si>
    <t>G_NIST614_25</t>
  </si>
  <si>
    <t>G_NIST614_26</t>
  </si>
  <si>
    <t>G_NIST614_27</t>
  </si>
  <si>
    <t>G_NIST614_28</t>
  </si>
  <si>
    <t>G_NIST614_29</t>
  </si>
  <si>
    <t>G_NIST614_30</t>
  </si>
  <si>
    <t>G_NIST614_31</t>
  </si>
  <si>
    <t>G_NIST614_32</t>
  </si>
  <si>
    <t>G_NIST614_33</t>
  </si>
  <si>
    <t>G_NIST614_34</t>
  </si>
  <si>
    <t>G_NIST614_35</t>
  </si>
  <si>
    <t>G_NIST614_36</t>
  </si>
  <si>
    <t>Concordia1</t>
  </si>
  <si>
    <t>WC1 1,FIN2</t>
  </si>
  <si>
    <t>WC1 2,FIN2</t>
  </si>
  <si>
    <t>WC1 3,FIN2</t>
  </si>
  <si>
    <t>WC1 4,FIN2</t>
  </si>
  <si>
    <t>WC1 5,FIN2</t>
  </si>
  <si>
    <t>WC1 6,FIN2</t>
  </si>
  <si>
    <t>WC1 7,FIN2</t>
  </si>
  <si>
    <t>WC1 8,FIN2</t>
  </si>
  <si>
    <t>WC1 9,FIN2</t>
  </si>
  <si>
    <t>WC1 10,FIN2</t>
  </si>
  <si>
    <t>WC1 11,FIN2</t>
  </si>
  <si>
    <t>WC1 12,FIN2</t>
  </si>
  <si>
    <t>WC1 13,FIN2</t>
  </si>
  <si>
    <t>WC1 14,FIN2</t>
  </si>
  <si>
    <t>WC1 15,FIN2</t>
  </si>
  <si>
    <t>WC1 16,FIN2</t>
  </si>
  <si>
    <t>WC1 17,FIN2</t>
  </si>
  <si>
    <t>WC1 18,FIN2</t>
  </si>
  <si>
    <t>WC1 19,FIN2</t>
  </si>
  <si>
    <t>WC1 20,FIN2</t>
  </si>
  <si>
    <t>WC1 21,FIN2</t>
  </si>
  <si>
    <t>WC1 22,FIN2</t>
  </si>
  <si>
    <t>WC1 23,FIN2</t>
  </si>
  <si>
    <t>WC1 24,FIN2</t>
  </si>
  <si>
    <t>WC1 25,FIN2</t>
  </si>
  <si>
    <t>WC1 26,FIN2</t>
  </si>
  <si>
    <t>WC1 27,FIN2</t>
  </si>
  <si>
    <t>WC1 28,FIN2</t>
  </si>
  <si>
    <t>WC1 29,FIN2</t>
  </si>
  <si>
    <t>WC1 30,FIN2</t>
  </si>
  <si>
    <t>WC1 31,FIN2</t>
  </si>
  <si>
    <t>WC1 32,FIN2</t>
  </si>
  <si>
    <t>WC1 33,FIN2</t>
  </si>
  <si>
    <t>WC1 34,FIN2</t>
  </si>
  <si>
    <t>WC1 35,FIN2</t>
  </si>
  <si>
    <t>WC1 36,FIN2</t>
  </si>
  <si>
    <t>WC1_1</t>
  </si>
  <si>
    <t>WC1_2</t>
  </si>
  <si>
    <t>WC1_3</t>
  </si>
  <si>
    <t>WC1_4</t>
  </si>
  <si>
    <t>WC1_5</t>
  </si>
  <si>
    <t>WC1_6</t>
  </si>
  <si>
    <t>WC1_7</t>
  </si>
  <si>
    <t>WC1_8</t>
  </si>
  <si>
    <t>WC1_9</t>
  </si>
  <si>
    <t>WC1_10</t>
  </si>
  <si>
    <t>WC1_11</t>
  </si>
  <si>
    <t>WC1_12</t>
  </si>
  <si>
    <t>WC1_13</t>
  </si>
  <si>
    <t>WC1_14</t>
  </si>
  <si>
    <t>WC1_15</t>
  </si>
  <si>
    <t>WC1_16</t>
  </si>
  <si>
    <t>WC1_17</t>
  </si>
  <si>
    <t>WC1_18</t>
  </si>
  <si>
    <t>WC1_19</t>
  </si>
  <si>
    <t>WC1_20</t>
  </si>
  <si>
    <t>WC1_21</t>
  </si>
  <si>
    <t>WC1_22</t>
  </si>
  <si>
    <t>WC1_23</t>
  </si>
  <si>
    <t>WC1_24</t>
  </si>
  <si>
    <t>WC1_25</t>
  </si>
  <si>
    <t>WC1_26</t>
  </si>
  <si>
    <t>B6 1,FIN2</t>
  </si>
  <si>
    <t>B6 2,FIN2</t>
  </si>
  <si>
    <t>B6 3,FIN2</t>
  </si>
  <si>
    <t>B6 4,FIN2</t>
  </si>
  <si>
    <t>B6 5,FIN2</t>
  </si>
  <si>
    <t>B6 6,FIN2</t>
  </si>
  <si>
    <t>B6 7,FIN2</t>
  </si>
  <si>
    <t>B6 8,FIN2</t>
  </si>
  <si>
    <t>B6 9,FIN2</t>
  </si>
  <si>
    <t>B6 10,FIN2</t>
  </si>
  <si>
    <t>B6 11,FIN2</t>
  </si>
  <si>
    <t>B6 12,FIN2</t>
  </si>
  <si>
    <t>B6 13,FIN2</t>
  </si>
  <si>
    <t>B6 14,FIN2</t>
  </si>
  <si>
    <t>B6 16,FIN2</t>
  </si>
  <si>
    <t>B6 17,FIN2</t>
  </si>
  <si>
    <t>B6 18,FIN2</t>
  </si>
  <si>
    <t>B6 19,FIN2</t>
  </si>
  <si>
    <t>B6 20,FIN2</t>
  </si>
  <si>
    <t>Lambda 5</t>
  </si>
  <si>
    <t>LAMBDA 5 (%)</t>
  </si>
  <si>
    <t>Lambda 8</t>
  </si>
  <si>
    <t>Intercept x</t>
  </si>
  <si>
    <t>LAMBDA 8 (%)</t>
  </si>
  <si>
    <t>(238U/206Pb)*</t>
  </si>
  <si>
    <t>(207Pb/206Pb)*</t>
  </si>
  <si>
    <t>Concordia2</t>
  </si>
  <si>
    <t>Concordia7</t>
  </si>
  <si>
    <t>2σ</t>
  </si>
  <si>
    <t>Intercept y (Pb commun Tera-Wasserburg)</t>
  </si>
  <si>
    <t>WC-1 (Roberts et al, 2017)</t>
  </si>
  <si>
    <t>E011_1</t>
  </si>
  <si>
    <t>E011_2</t>
  </si>
  <si>
    <t>E011_3</t>
  </si>
  <si>
    <t>E011_4</t>
  </si>
  <si>
    <t>E011_5</t>
  </si>
  <si>
    <t>E011_6</t>
  </si>
  <si>
    <t>E011_7</t>
  </si>
  <si>
    <t>E011_8</t>
  </si>
  <si>
    <t>E011_9</t>
  </si>
  <si>
    <t>E011_10</t>
  </si>
  <si>
    <t>E011_11</t>
  </si>
  <si>
    <t>E011_12</t>
  </si>
  <si>
    <t>E011_13</t>
  </si>
  <si>
    <t>E011_14</t>
  </si>
  <si>
    <t>E011_15</t>
  </si>
  <si>
    <t>E011_16</t>
  </si>
  <si>
    <t>E011_17</t>
  </si>
  <si>
    <t>E011_18</t>
  </si>
  <si>
    <t>E011_19</t>
  </si>
  <si>
    <t>E011_20</t>
  </si>
  <si>
    <t>E011_21</t>
  </si>
  <si>
    <t>E011_22</t>
  </si>
  <si>
    <t>E011_23</t>
  </si>
  <si>
    <t>E011_24</t>
  </si>
  <si>
    <t>E011_25</t>
  </si>
  <si>
    <t>E011_26</t>
  </si>
  <si>
    <t>E011_27</t>
  </si>
  <si>
    <t>E011_28</t>
  </si>
  <si>
    <t>E011_29</t>
  </si>
  <si>
    <t>E011_30</t>
  </si>
  <si>
    <t>E011_31</t>
  </si>
  <si>
    <t>E011_32</t>
  </si>
  <si>
    <t>E011_33</t>
  </si>
  <si>
    <t>E011_34</t>
  </si>
  <si>
    <t>E011_35</t>
  </si>
  <si>
    <t>E011_36</t>
  </si>
  <si>
    <t>E011_37</t>
  </si>
  <si>
    <t>E011_38</t>
  </si>
  <si>
    <t>E011_39</t>
  </si>
  <si>
    <t>E011_40</t>
  </si>
  <si>
    <t>E011_41</t>
  </si>
  <si>
    <t>E011_42</t>
  </si>
  <si>
    <t>E011_43</t>
  </si>
  <si>
    <t>E011_44</t>
  </si>
  <si>
    <t>E011_45</t>
  </si>
  <si>
    <t>E011_46</t>
  </si>
  <si>
    <t>E011_47</t>
  </si>
  <si>
    <t>E011_48</t>
  </si>
  <si>
    <t>E011_49</t>
  </si>
  <si>
    <t>E011_50</t>
  </si>
  <si>
    <t>HTM4_1</t>
  </si>
  <si>
    <t>HTM4_2</t>
  </si>
  <si>
    <t>HTM4_3</t>
  </si>
  <si>
    <t>HTM4_4</t>
  </si>
  <si>
    <t>HTM4_5</t>
  </si>
  <si>
    <t>HTM4_6</t>
  </si>
  <si>
    <t>HTM4_7</t>
  </si>
  <si>
    <t>HTM4_8</t>
  </si>
  <si>
    <t>HTM4_9</t>
  </si>
  <si>
    <t>HTM4_10</t>
  </si>
  <si>
    <t>HTM4_11</t>
  </si>
  <si>
    <t>HTM4_12</t>
  </si>
  <si>
    <t>HTM4_13</t>
  </si>
  <si>
    <t>HTM4_14</t>
  </si>
  <si>
    <t>HTM4_15</t>
  </si>
  <si>
    <t>HTM4_16</t>
  </si>
  <si>
    <t>HTM4_17</t>
  </si>
  <si>
    <t>HTM4_18</t>
  </si>
  <si>
    <t>HTM4_19</t>
  </si>
  <si>
    <t>HTM4_20</t>
  </si>
  <si>
    <t>HTM4_21</t>
  </si>
  <si>
    <t>HTM4_22</t>
  </si>
  <si>
    <t>HTM4_23</t>
  </si>
  <si>
    <t>HTM4_24</t>
  </si>
  <si>
    <t>HTM4_25</t>
  </si>
  <si>
    <t>HTM4_26</t>
  </si>
  <si>
    <t>HTM4_27</t>
  </si>
  <si>
    <t>HTM4_28</t>
  </si>
  <si>
    <t>HTM4_29</t>
  </si>
  <si>
    <t>HTM4_30</t>
  </si>
  <si>
    <t>HTM4_31</t>
  </si>
  <si>
    <t>HTM4_32</t>
  </si>
  <si>
    <t>HTM4_33</t>
  </si>
  <si>
    <t>HTM4_34</t>
  </si>
  <si>
    <t>HTM4_35</t>
  </si>
  <si>
    <t>HTM4_36</t>
  </si>
  <si>
    <t>HTM4_37</t>
  </si>
  <si>
    <t>HTM4_38</t>
  </si>
  <si>
    <t>HTM4_39</t>
  </si>
  <si>
    <t>HTM4_40</t>
  </si>
  <si>
    <t>E107_1</t>
  </si>
  <si>
    <t>E107_2</t>
  </si>
  <si>
    <t>E107_3</t>
  </si>
  <si>
    <t>E107_4</t>
  </si>
  <si>
    <t>E107_5</t>
  </si>
  <si>
    <t>E107_6</t>
  </si>
  <si>
    <t>E107_7</t>
  </si>
  <si>
    <t>E107_8</t>
  </si>
  <si>
    <t>E107_9</t>
  </si>
  <si>
    <t>E107_10</t>
  </si>
  <si>
    <t>E107_11</t>
  </si>
  <si>
    <t>E107_12</t>
  </si>
  <si>
    <t>E107_13</t>
  </si>
  <si>
    <t>E107_14</t>
  </si>
  <si>
    <t>E107_15</t>
  </si>
  <si>
    <t>E107_16</t>
  </si>
  <si>
    <t>E107_17</t>
  </si>
  <si>
    <t>E107_18</t>
  </si>
  <si>
    <t>E107_19</t>
  </si>
  <si>
    <t>E107_20</t>
  </si>
  <si>
    <t>E107_21</t>
  </si>
  <si>
    <t>E107_22</t>
  </si>
  <si>
    <t>E107_23</t>
  </si>
  <si>
    <t>E107_24</t>
  </si>
  <si>
    <t>E107_25</t>
  </si>
  <si>
    <t>E107_26</t>
  </si>
  <si>
    <t>E107_27</t>
  </si>
  <si>
    <t>E107_28</t>
  </si>
  <si>
    <t>E107_29</t>
  </si>
  <si>
    <t>E107_30</t>
  </si>
  <si>
    <t>E107_31</t>
  </si>
  <si>
    <t>E107_32</t>
  </si>
  <si>
    <t>E107_33</t>
  </si>
  <si>
    <t>E107_34</t>
  </si>
  <si>
    <t>E107_35</t>
  </si>
  <si>
    <t>E107_36</t>
  </si>
  <si>
    <t>E107_37</t>
  </si>
  <si>
    <t>E107_38</t>
  </si>
  <si>
    <t>E107_39</t>
  </si>
  <si>
    <t>E107_40</t>
  </si>
  <si>
    <t>E107_41</t>
  </si>
  <si>
    <t>E107_42</t>
  </si>
  <si>
    <t>E107_43</t>
  </si>
  <si>
    <t>E107_44</t>
  </si>
  <si>
    <t>E107_45</t>
  </si>
  <si>
    <t>E107_46</t>
  </si>
  <si>
    <t>E107_47</t>
  </si>
  <si>
    <t>E107_48</t>
  </si>
  <si>
    <t>E107_49</t>
  </si>
  <si>
    <t>E076_1</t>
  </si>
  <si>
    <t>E076_2</t>
  </si>
  <si>
    <t>E076_3</t>
  </si>
  <si>
    <t>E076_4</t>
  </si>
  <si>
    <t>E076_5</t>
  </si>
  <si>
    <t>E076_6</t>
  </si>
  <si>
    <t>E076_7</t>
  </si>
  <si>
    <t>E076_8</t>
  </si>
  <si>
    <t>E076_9</t>
  </si>
  <si>
    <t>E076_10</t>
  </si>
  <si>
    <t>E076_11</t>
  </si>
  <si>
    <t>E076_12</t>
  </si>
  <si>
    <t>E076_13</t>
  </si>
  <si>
    <t>E076_14</t>
  </si>
  <si>
    <t>E076_15</t>
  </si>
  <si>
    <t>E076_16</t>
  </si>
  <si>
    <t>E076_17</t>
  </si>
  <si>
    <t>E076_18</t>
  </si>
  <si>
    <t>E076_19</t>
  </si>
  <si>
    <t>E076_20</t>
  </si>
  <si>
    <t>E076_21</t>
  </si>
  <si>
    <t>E076_22</t>
  </si>
  <si>
    <t>E076_23</t>
  </si>
  <si>
    <t>E076_24</t>
  </si>
  <si>
    <t>E076_25</t>
  </si>
  <si>
    <t>E076_26</t>
  </si>
  <si>
    <t>E076_27</t>
  </si>
  <si>
    <t>E076_28</t>
  </si>
  <si>
    <t>E076_29</t>
  </si>
  <si>
    <t>E076_30</t>
  </si>
  <si>
    <t>E076_31</t>
  </si>
  <si>
    <t>E076_32</t>
  </si>
  <si>
    <t>E076_33</t>
  </si>
  <si>
    <t>E076_34</t>
  </si>
  <si>
    <t>E076_35</t>
  </si>
  <si>
    <t>E076_36</t>
  </si>
  <si>
    <t>E076_37</t>
  </si>
  <si>
    <t>E076_38</t>
  </si>
  <si>
    <t>E076_39</t>
  </si>
  <si>
    <t>E076_40</t>
  </si>
  <si>
    <t>E076_41</t>
  </si>
  <si>
    <t>E076_42</t>
  </si>
  <si>
    <t>E076_43</t>
  </si>
  <si>
    <t>E076_44</t>
  </si>
  <si>
    <t>E076_45</t>
  </si>
  <si>
    <t>E076_46</t>
  </si>
  <si>
    <t>E076_47</t>
  </si>
  <si>
    <t>E076_48</t>
  </si>
  <si>
    <t>E076_49</t>
  </si>
  <si>
    <t>WC1_27</t>
  </si>
  <si>
    <t>WC1_28</t>
  </si>
  <si>
    <t>WC1_29</t>
  </si>
  <si>
    <t>WC1_30</t>
  </si>
  <si>
    <t>WC1_31</t>
  </si>
  <si>
    <t>WC1_32</t>
  </si>
  <si>
    <t>WC1_33</t>
  </si>
  <si>
    <t>WC1_34</t>
  </si>
  <si>
    <t>WC1_35</t>
  </si>
  <si>
    <t>WC1_36</t>
  </si>
  <si>
    <t>B6_21</t>
  </si>
  <si>
    <t>B6_22</t>
  </si>
  <si>
    <t>B6_23</t>
  </si>
  <si>
    <t>B6_24</t>
  </si>
  <si>
    <t>B6_25</t>
  </si>
  <si>
    <t>B6_26</t>
  </si>
  <si>
    <t>B6_27</t>
  </si>
  <si>
    <t>B6_28</t>
  </si>
  <si>
    <t>B6_29</t>
  </si>
  <si>
    <t>B6_30</t>
  </si>
  <si>
    <t>B6_31</t>
  </si>
  <si>
    <t>B6_32</t>
  </si>
  <si>
    <t>B6_33</t>
  </si>
  <si>
    <t>B6_34</t>
  </si>
  <si>
    <t>B6_35</t>
  </si>
  <si>
    <t>B6_36</t>
  </si>
  <si>
    <t>DB_1</t>
  </si>
  <si>
    <t>DB_2</t>
  </si>
  <si>
    <t>DB_3</t>
  </si>
  <si>
    <t>DB_4</t>
  </si>
  <si>
    <t>DB_5</t>
  </si>
  <si>
    <t>DB_6</t>
  </si>
  <si>
    <t>DB_7</t>
  </si>
  <si>
    <t>DB_8</t>
  </si>
  <si>
    <t>DB_9</t>
  </si>
  <si>
    <t>DB_10</t>
  </si>
  <si>
    <t>DB_11</t>
  </si>
  <si>
    <t>DB_12</t>
  </si>
  <si>
    <t>DB_13</t>
  </si>
  <si>
    <t>DB_14</t>
  </si>
  <si>
    <t>DB_15</t>
  </si>
  <si>
    <t>DB_16</t>
  </si>
  <si>
    <t>DB_17</t>
  </si>
  <si>
    <t>DB_18</t>
  </si>
  <si>
    <t>DB_19</t>
  </si>
  <si>
    <t>DB_20</t>
  </si>
  <si>
    <t>DB_21</t>
  </si>
  <si>
    <t>DB_22</t>
  </si>
  <si>
    <t>DB_23</t>
  </si>
  <si>
    <t>DB_24</t>
  </si>
  <si>
    <t>DB_25</t>
  </si>
  <si>
    <t>DB_26</t>
  </si>
  <si>
    <t>DB_27</t>
  </si>
  <si>
    <t>DB_28</t>
  </si>
  <si>
    <t>DB_29</t>
  </si>
  <si>
    <t>DB_30</t>
  </si>
  <si>
    <t>DB_31</t>
  </si>
  <si>
    <t>DB_32</t>
  </si>
  <si>
    <t>DB_33</t>
  </si>
  <si>
    <t>DB_34</t>
  </si>
  <si>
    <t>DB_35</t>
  </si>
  <si>
    <t>DB_36</t>
  </si>
  <si>
    <t>G_NIST612_1</t>
  </si>
  <si>
    <t>G_NIST612_2</t>
  </si>
  <si>
    <t>G_NIST612_3</t>
  </si>
  <si>
    <t>G_NIST612_4</t>
  </si>
  <si>
    <t>E011-01,FIN2</t>
  </si>
  <si>
    <t>E011-02,FIN2</t>
  </si>
  <si>
    <t>E011-03,FIN2</t>
  </si>
  <si>
    <t>E011-04,FIN2</t>
  </si>
  <si>
    <t>E011-05,FIN2</t>
  </si>
  <si>
    <t>E011-06,FIN2</t>
  </si>
  <si>
    <t>E011-07,FIN2</t>
  </si>
  <si>
    <t>E011-08,FIN2</t>
  </si>
  <si>
    <t>E011-09,FIN2</t>
  </si>
  <si>
    <t>E011-10,FIN2</t>
  </si>
  <si>
    <t>E011-11,FIN2</t>
  </si>
  <si>
    <t>E011-12,FIN2</t>
  </si>
  <si>
    <t>E011-13,FIN2</t>
  </si>
  <si>
    <t>E011-14,FIN2</t>
  </si>
  <si>
    <t>E011-15,FIN2</t>
  </si>
  <si>
    <t>E011-16,FIN2</t>
  </si>
  <si>
    <t>E011-17,FIN2</t>
  </si>
  <si>
    <t>E011-18,FIN2</t>
  </si>
  <si>
    <t>E011-19,FIN2</t>
  </si>
  <si>
    <t>E011-20,FIN2</t>
  </si>
  <si>
    <t>E011-21,FIN2</t>
  </si>
  <si>
    <t>E011-22,FIN2</t>
  </si>
  <si>
    <t>E011-23,FIN2</t>
  </si>
  <si>
    <t>E011-24,FIN2</t>
  </si>
  <si>
    <t>E011-25,FIN2</t>
  </si>
  <si>
    <t>E011-26,FIN2</t>
  </si>
  <si>
    <t>E011-27,FIN2</t>
  </si>
  <si>
    <t>E011-28,FIN2</t>
  </si>
  <si>
    <t>E011-29,FIN2</t>
  </si>
  <si>
    <t>E011-30,FIN2</t>
  </si>
  <si>
    <t>E011-31,FIN2</t>
  </si>
  <si>
    <t>E011-32,FIN2</t>
  </si>
  <si>
    <t>E011-33,FIN2</t>
  </si>
  <si>
    <t>E011-34,FIN2</t>
  </si>
  <si>
    <t>E011-35,FIN2</t>
  </si>
  <si>
    <t>E011-36,FIN2</t>
  </si>
  <si>
    <t>E011-37,FIN2</t>
  </si>
  <si>
    <t>E011-38,FIN2</t>
  </si>
  <si>
    <t>E011-40,FIN2</t>
  </si>
  <si>
    <t>E011-41,FIN2</t>
  </si>
  <si>
    <t>E011-42,FIN2</t>
  </si>
  <si>
    <t>E011-43,FIN2</t>
  </si>
  <si>
    <t>E011-44,FIN2</t>
  </si>
  <si>
    <t>E011-45,FIN2</t>
  </si>
  <si>
    <t>E011-46,FIN2</t>
  </si>
  <si>
    <t>E011-47,FIN2</t>
  </si>
  <si>
    <t>E011-48,FIN2</t>
  </si>
  <si>
    <t>E011-49,FIN2</t>
  </si>
  <si>
    <t>E011-50,FIN2</t>
  </si>
  <si>
    <t>HTM4-01,FIN2</t>
  </si>
  <si>
    <t>HTM4-02,FIN2</t>
  </si>
  <si>
    <t>HTM4-03,FIN2</t>
  </si>
  <si>
    <t>HTM4-04,FIN2</t>
  </si>
  <si>
    <t>HTM4-05,FIN2</t>
  </si>
  <si>
    <t>HTM4-06,FIN2</t>
  </si>
  <si>
    <t>HTM4-07,FIN2</t>
  </si>
  <si>
    <t>HTM4-08,FIN2</t>
  </si>
  <si>
    <t>HTM4-09,FIN2</t>
  </si>
  <si>
    <t>HTM4-10,FIN2</t>
  </si>
  <si>
    <t>HTM4-11,FIN2</t>
  </si>
  <si>
    <t>HTM4-12,FIN2</t>
  </si>
  <si>
    <t>HTM4-13,FIN2</t>
  </si>
  <si>
    <t>HTM4-14,FIN2</t>
  </si>
  <si>
    <t>HTM4-15,FIN2</t>
  </si>
  <si>
    <t>HTM4-16,FIN2</t>
  </si>
  <si>
    <t>HTM4-17,FIN2</t>
  </si>
  <si>
    <t>HTM4-18,FIN2</t>
  </si>
  <si>
    <t>HTM4-19,FIN2</t>
  </si>
  <si>
    <t>HTM4-20,FIN2</t>
  </si>
  <si>
    <t>HTM4-21,FIN2</t>
  </si>
  <si>
    <t>HTM4-22,FIN2</t>
  </si>
  <si>
    <t>HTM4-23,FIN2</t>
  </si>
  <si>
    <t>HTM4-24,FIN2</t>
  </si>
  <si>
    <t>HTM4-25,FIN2</t>
  </si>
  <si>
    <t>HTM4-26,FIN2</t>
  </si>
  <si>
    <t>HTM4-27,FIN2</t>
  </si>
  <si>
    <t>HTM4-28,FIN2</t>
  </si>
  <si>
    <t>HTM4-29,FIN2</t>
  </si>
  <si>
    <t>HTM4-30,FIN2</t>
  </si>
  <si>
    <t>HTM4-31,FIN2</t>
  </si>
  <si>
    <t>HTM4-32,FIN2</t>
  </si>
  <si>
    <t>HTM4-33,FIN2</t>
  </si>
  <si>
    <t>HTM4-34,FIN2</t>
  </si>
  <si>
    <t>HTM4-35,FIN2</t>
  </si>
  <si>
    <t>HTM4-36,FIN2</t>
  </si>
  <si>
    <t>HTM4-37,FIN2</t>
  </si>
  <si>
    <t>HTM4-38,FIN2</t>
  </si>
  <si>
    <t>HTM4-39,FIN2</t>
  </si>
  <si>
    <t>HTM4-40,FIN2</t>
  </si>
  <si>
    <t>E107-1,FIN2</t>
  </si>
  <si>
    <t>E107-2,FIN2</t>
  </si>
  <si>
    <t>E107-3,FIN2</t>
  </si>
  <si>
    <t>E107-5,FIN2</t>
  </si>
  <si>
    <t>E107-6,FIN2</t>
  </si>
  <si>
    <t>E107-7,FIN2</t>
  </si>
  <si>
    <t>E107-8,FIN2</t>
  </si>
  <si>
    <t>E107-9,FIN2</t>
  </si>
  <si>
    <t>E107-10,FIN2</t>
  </si>
  <si>
    <t>E107-11,FIN2</t>
  </si>
  <si>
    <t>E107-12,FIN2</t>
  </si>
  <si>
    <t>E107-13,FIN2</t>
  </si>
  <si>
    <t>E107-14,FIN2</t>
  </si>
  <si>
    <t>E107-15,FIN2</t>
  </si>
  <si>
    <t>E107-16,FIN2</t>
  </si>
  <si>
    <t>E107-17,FIN2</t>
  </si>
  <si>
    <t>E107-18,FIN2</t>
  </si>
  <si>
    <t>E107-19,FIN2</t>
  </si>
  <si>
    <t>E107-20,FIN2</t>
  </si>
  <si>
    <t>E107-21,FIN2</t>
  </si>
  <si>
    <t>E107-22,FIN2</t>
  </si>
  <si>
    <t>E107-23,FIN2</t>
  </si>
  <si>
    <t>E107-24,FIN2</t>
  </si>
  <si>
    <t>E107-25,FIN2</t>
  </si>
  <si>
    <t>E107-26,FIN2</t>
  </si>
  <si>
    <t>E107-27,FIN2</t>
  </si>
  <si>
    <t>E107-28,FIN2</t>
  </si>
  <si>
    <t>E107-29,FIN2</t>
  </si>
  <si>
    <t>E107-30,FIN2</t>
  </si>
  <si>
    <t>E107-31,FIN2</t>
  </si>
  <si>
    <t>E107-32,FIN2</t>
  </si>
  <si>
    <t>E107-33,FIN2</t>
  </si>
  <si>
    <t>E107-34,FIN2</t>
  </si>
  <si>
    <t>E107-35,FIN2</t>
  </si>
  <si>
    <t>E107-36,FIN2</t>
  </si>
  <si>
    <t>E107-37,FIN2</t>
  </si>
  <si>
    <t>E107-38,FIN2</t>
  </si>
  <si>
    <t>E107-39,FIN2</t>
  </si>
  <si>
    <t>E107-40,FIN2</t>
  </si>
  <si>
    <t>E107-41,FIN2</t>
  </si>
  <si>
    <t>E107-42,FIN2</t>
  </si>
  <si>
    <t>E107-43,FIN2</t>
  </si>
  <si>
    <t>E107-44,FIN2</t>
  </si>
  <si>
    <t>E107-45,FIN2</t>
  </si>
  <si>
    <t>E107-46,FIN2</t>
  </si>
  <si>
    <t>E107-47,FIN2</t>
  </si>
  <si>
    <t>E107-48,FIN2</t>
  </si>
  <si>
    <t>E107-49,FIN2</t>
  </si>
  <si>
    <t>E107-50,FIN2</t>
  </si>
  <si>
    <t>E076-01,FIN2</t>
  </si>
  <si>
    <t>E076-02,FIN2</t>
  </si>
  <si>
    <t>E076-03,FIN2</t>
  </si>
  <si>
    <t>E076-04,FIN2</t>
  </si>
  <si>
    <t>E076-05,FIN2</t>
  </si>
  <si>
    <t>E076-06,FIN2</t>
  </si>
  <si>
    <t>E076-07,FIN2</t>
  </si>
  <si>
    <t>E076-08,FIN2</t>
  </si>
  <si>
    <t>E076-09,FIN2</t>
  </si>
  <si>
    <t>E076-10,FIN2</t>
  </si>
  <si>
    <t>E076-11,FIN2</t>
  </si>
  <si>
    <t>E076-12,FIN2</t>
  </si>
  <si>
    <t>E076-13,FIN2</t>
  </si>
  <si>
    <t>E076-14,FIN2</t>
  </si>
  <si>
    <t>E076-15,FIN2</t>
  </si>
  <si>
    <t>E076-16,FIN2</t>
  </si>
  <si>
    <t>E076-17,FIN2</t>
  </si>
  <si>
    <t>E076-18,FIN2</t>
  </si>
  <si>
    <t>E076-19,FIN2</t>
  </si>
  <si>
    <t>E076-20,FIN2</t>
  </si>
  <si>
    <t>E076-21,FIN2</t>
  </si>
  <si>
    <t>E076-22,FIN2</t>
  </si>
  <si>
    <t>E076-23,FIN2</t>
  </si>
  <si>
    <t>E076-24,FIN2</t>
  </si>
  <si>
    <t>E076-25,FIN2</t>
  </si>
  <si>
    <t>E076-26,FIN2</t>
  </si>
  <si>
    <t>E076-27,FIN2</t>
  </si>
  <si>
    <t>E076-28,FIN2</t>
  </si>
  <si>
    <t>E076-29,FIN2</t>
  </si>
  <si>
    <t>E076-30,FIN2</t>
  </si>
  <si>
    <t>E076-31,FIN2</t>
  </si>
  <si>
    <t>E076-32,FIN2</t>
  </si>
  <si>
    <t>E076-33,FIN2</t>
  </si>
  <si>
    <t>E076-34,FIN2</t>
  </si>
  <si>
    <t>E076-35,FIN2</t>
  </si>
  <si>
    <t>E076-36,FIN2</t>
  </si>
  <si>
    <t>E076-37,FIN2</t>
  </si>
  <si>
    <t>E076-38,FIN2</t>
  </si>
  <si>
    <t>E076-39,FIN2</t>
  </si>
  <si>
    <t>E076-40,FIN2</t>
  </si>
  <si>
    <t>E076-41,FIN2</t>
  </si>
  <si>
    <t>E076-42,FIN2</t>
  </si>
  <si>
    <t>E076-43,FIN2</t>
  </si>
  <si>
    <t>E076-44,FIN2</t>
  </si>
  <si>
    <t>E076-45,FIN2</t>
  </si>
  <si>
    <t>E076-46,FIN2</t>
  </si>
  <si>
    <t>E076-47,FIN2</t>
  </si>
  <si>
    <t>E076-48,FIN2</t>
  </si>
  <si>
    <t>E076-50,FIN2</t>
  </si>
  <si>
    <t>B6 15,FIN2</t>
  </si>
  <si>
    <t>B6 21,FIN2</t>
  </si>
  <si>
    <t>B6 22,FIN2</t>
  </si>
  <si>
    <t>B6 23,FIN2</t>
  </si>
  <si>
    <t>B6 24,FIN2</t>
  </si>
  <si>
    <t>B6 25,FIN2</t>
  </si>
  <si>
    <t>B6 26,FIN2</t>
  </si>
  <si>
    <t>B6 27,FIN2</t>
  </si>
  <si>
    <t>B6 28,FIN2</t>
  </si>
  <si>
    <t>B6 29,FIN2</t>
  </si>
  <si>
    <t>B6 30,FIN2</t>
  </si>
  <si>
    <t>B6 31,FIN2</t>
  </si>
  <si>
    <t>B6 32,FIN2</t>
  </si>
  <si>
    <t>B6 33,FIN2</t>
  </si>
  <si>
    <t>B6 34,FIN2</t>
  </si>
  <si>
    <t>B6 35,FIN2</t>
  </si>
  <si>
    <t>B6 36,FIN2</t>
  </si>
  <si>
    <t>DB 1,FIN2</t>
  </si>
  <si>
    <t>DB 2,FIN2</t>
  </si>
  <si>
    <t>DB 3,FIN2</t>
  </si>
  <si>
    <t>DB 4,FIN2</t>
  </si>
  <si>
    <t>DB 5,FIN2</t>
  </si>
  <si>
    <t>DB 6,FIN2</t>
  </si>
  <si>
    <t>DB 7,FIN2</t>
  </si>
  <si>
    <t>DB 8,FIN2</t>
  </si>
  <si>
    <t>DB 9,FIN2</t>
  </si>
  <si>
    <t>DB 10,FIN2</t>
  </si>
  <si>
    <t>DB 11,FIN2</t>
  </si>
  <si>
    <t>DB 12,FIN2</t>
  </si>
  <si>
    <t>DB 13,FIN2</t>
  </si>
  <si>
    <t>DB 14,FIN2</t>
  </si>
  <si>
    <t>DB 15,FIN2</t>
  </si>
  <si>
    <t>DB 16,FIN2</t>
  </si>
  <si>
    <t>DB 17,FIN2</t>
  </si>
  <si>
    <t>DB 18,FIN2</t>
  </si>
  <si>
    <t>DB 19,FIN2</t>
  </si>
  <si>
    <t>DB 20,FIN2</t>
  </si>
  <si>
    <t>DB 21,FIN2</t>
  </si>
  <si>
    <t>DB 22,FIN2</t>
  </si>
  <si>
    <t>DB 23,FIN2</t>
  </si>
  <si>
    <t>DB 24,FIN2</t>
  </si>
  <si>
    <t>DB 25,FIN2</t>
  </si>
  <si>
    <t>DB 26,FIN2</t>
  </si>
  <si>
    <t>DB 27,FIN2</t>
  </si>
  <si>
    <t>DB 28,FIN2</t>
  </si>
  <si>
    <t>DB 29,FIN2</t>
  </si>
  <si>
    <t>DB 30,FIN2</t>
  </si>
  <si>
    <t>DB 31,FIN2</t>
  </si>
  <si>
    <t>DB 32,FIN2</t>
  </si>
  <si>
    <t>DB 33,FIN2</t>
  </si>
  <si>
    <t>DB 34,FIN2</t>
  </si>
  <si>
    <t>DB 35,FIN2</t>
  </si>
  <si>
    <t>DB 36,FIN2</t>
  </si>
  <si>
    <t>NIST 614 1,FIN2</t>
  </si>
  <si>
    <t>NIST 614 2,FIN2</t>
  </si>
  <si>
    <t>NIST 614 3,FIN2</t>
  </si>
  <si>
    <t>NIST 614 4,FIN2</t>
  </si>
  <si>
    <t>NIST 614 5,FIN2</t>
  </si>
  <si>
    <t>NIST 614 6,FIN2</t>
  </si>
  <si>
    <t>NIST 614 7,FIN2</t>
  </si>
  <si>
    <t>NIST 614 8,FIN2</t>
  </si>
  <si>
    <t>NIST 614 9,FIN2</t>
  </si>
  <si>
    <t>NIST 614 10,FIN2</t>
  </si>
  <si>
    <t>NIST 614 11,FIN2</t>
  </si>
  <si>
    <t>NIST 614 12,FIN2</t>
  </si>
  <si>
    <t>NIST 614 13,FIN2</t>
  </si>
  <si>
    <t>NIST 614 14,FIN2</t>
  </si>
  <si>
    <t>NIST 614 15,FIN2</t>
  </si>
  <si>
    <t>NIST 614 16,FIN2</t>
  </si>
  <si>
    <t>NIST 614 17,FIN2</t>
  </si>
  <si>
    <t>NIST 614 18,FIN2</t>
  </si>
  <si>
    <t>NIST 614 19,FIN2</t>
  </si>
  <si>
    <t>NIST 614 20,FIN2</t>
  </si>
  <si>
    <t>NIST 614 21,FIN2</t>
  </si>
  <si>
    <t>NIST 614 22,FIN2</t>
  </si>
  <si>
    <t>NIST 614 23,FIN2</t>
  </si>
  <si>
    <t>NIST 614 24,FIN2</t>
  </si>
  <si>
    <t>NIST 614 25,FIN2</t>
  </si>
  <si>
    <t>NIST 614 26,FIN2</t>
  </si>
  <si>
    <t>NIST 614 27,FIN2</t>
  </si>
  <si>
    <t>NIST 614 28,FIN2</t>
  </si>
  <si>
    <t>NIST 614 29,FIN2</t>
  </si>
  <si>
    <t>NIST 614 30,FIN2</t>
  </si>
  <si>
    <t>NIST 614 31,FIN2</t>
  </si>
  <si>
    <t>NIST 614 32,FIN2</t>
  </si>
  <si>
    <t>NIST 614 33,FIN2</t>
  </si>
  <si>
    <t>NIST 614 34,FIN2</t>
  </si>
  <si>
    <t>NIST 614 35,FIN2</t>
  </si>
  <si>
    <t>NIST 614 36,FIN2</t>
  </si>
  <si>
    <t>NIST 612 1,FIN2</t>
  </si>
  <si>
    <t>NIST 612 2,FIN2</t>
  </si>
  <si>
    <t>NIST 612 3,FIN2</t>
  </si>
  <si>
    <t>NIST 612 4,FIN2</t>
  </si>
  <si>
    <t>AK275:AN310</t>
  </si>
  <si>
    <t>UPbCarb_dec2019</t>
  </si>
  <si>
    <t>AP349:AS384</t>
  </si>
  <si>
    <t>41,5 ± 4.7 Ma MSWD = 1,5</t>
  </si>
  <si>
    <t>147,7 ± 4.7 Ma</t>
  </si>
  <si>
    <t>41,5 ± 6.1 Ma</t>
  </si>
  <si>
    <t>157,7 ± 6.4 Ma MSWD = 1,2</t>
  </si>
  <si>
    <t>147,7 ± 2.5 Ma MSWD = 0.78</t>
  </si>
  <si>
    <t>Isoplot TW age</t>
  </si>
  <si>
    <t>age</t>
  </si>
  <si>
    <t>2σ (%)</t>
  </si>
  <si>
    <t>2σ (abs) Ma</t>
  </si>
  <si>
    <t>age with propagation by quadratic addition</t>
  </si>
  <si>
    <t>age and 2σ</t>
  </si>
  <si>
    <t>age without systematic uncertainties</t>
  </si>
  <si>
    <t>161 ± 7.4 Ma MSWD = 1,4</t>
  </si>
  <si>
    <t>161 ± 8.6 Ma</t>
  </si>
  <si>
    <t>157,7 ± 7.7 Ma</t>
  </si>
  <si>
    <t>UNCERTAINTIES TO PROPAGATE</t>
  </si>
  <si>
    <t>UNCERTAINTIES OF NIST614 DURING SESSION</t>
  </si>
  <si>
    <t>DECAY CONSTANT</t>
  </si>
  <si>
    <t>do not modify</t>
  </si>
  <si>
    <t>age and 2σ from bibliography</t>
  </si>
  <si>
    <t>2σ NIST 614 Raw 206/238 (%)</t>
  </si>
  <si>
    <t>2σ NIST 614 Raw 207/206 (%)</t>
  </si>
  <si>
    <t>2σ (Ma)</t>
  </si>
  <si>
    <t>43.4 ± 1.0 Ma MSWD = 1.7</t>
  </si>
  <si>
    <t>43.4 ± 1.5 Ma</t>
  </si>
  <si>
    <t>66.7 ± 4.2 Ma MSWD = 3.1</t>
  </si>
  <si>
    <t>66.7 ± 4.6 Ma</t>
  </si>
  <si>
    <t>Absolute</t>
  </si>
  <si>
    <t>Value (year-1)</t>
  </si>
  <si>
    <t>Value (Mys-1)</t>
  </si>
  <si>
    <t>UNCERTAINTY OF WC-1</t>
  </si>
  <si>
    <t>WC-1 (%)</t>
  </si>
  <si>
    <t>incertainty (year)</t>
  </si>
  <si>
    <t>2σ (anchor common-Pb Tera-Wasserburg)</t>
  </si>
  <si>
    <t>Age (year)</t>
  </si>
  <si>
    <t>correction factor</t>
  </si>
  <si>
    <t>Duff Brown Tank (Hill et al., 2016)</t>
  </si>
  <si>
    <t>AJ276:AM311</t>
  </si>
  <si>
    <t>AJ313:AM348</t>
  </si>
  <si>
    <t>Concordia4</t>
  </si>
  <si>
    <t>TABLE OF STANDARD CALCITE REFERENCES</t>
  </si>
  <si>
    <t>E011</t>
  </si>
  <si>
    <t>HTM4</t>
  </si>
  <si>
    <t>E107</t>
  </si>
  <si>
    <t>Secondary reference calcite Duff Brown Tank (Dill et al., 2016) at 64  ± 0.7 Ma</t>
  </si>
  <si>
    <t>corrected U ppm</t>
  </si>
  <si>
    <t>U concentration (ppm)</t>
  </si>
  <si>
    <t>correction factor for U ppm</t>
  </si>
  <si>
    <t>Use to calculate ages with Isoplot</t>
  </si>
  <si>
    <t>excluded values with 2σ greater than 30% (peak of Pb206 or Pb 207)</t>
  </si>
  <si>
    <t>U ppm and Pb ppm of calcite normalised to WC-1 (5 ppm for U and 0.2 ppm for Pb)</t>
  </si>
  <si>
    <t xml:space="preserve">238U/206Pb ratio are WC-1 corrected </t>
  </si>
  <si>
    <t>corrected Pb ppm</t>
  </si>
  <si>
    <t>E076B</t>
  </si>
  <si>
    <t>Pb concentration (ppm)</t>
  </si>
  <si>
    <t>correction factor for Pb ppm</t>
  </si>
  <si>
    <t>Incertainty</t>
  </si>
  <si>
    <t>to complete according to the session</t>
  </si>
  <si>
    <t>AUG-B6 Pagel et al, (2018)</t>
  </si>
  <si>
    <t>In house reference calcite AUG-B6 (Pagel et al., 2018) at 43  ± 1 Ma</t>
  </si>
  <si>
    <t>E011-39.FIN2</t>
  </si>
  <si>
    <t>Brigaud, B., et al., 2020, Past hot fluid flows in limestones detected by ∆47–(U-Pb) and not recorded by other geothermometers: Geology, v. 48, https://doi.org/10.1130/G47358.1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</si>
</sst>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000"/>
    <numFmt numFmtId="166" formatCode="0.000000000"/>
    <numFmt numFmtId="167" formatCode="0.0"/>
  </numFmts>
  <fonts count="5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B050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164">
    <xf numFmtId="0" fontId="0" fillId="0" borderId="0"/>
    <xf numFmtId="0" fontId="9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7" fillId="0" borderId="0"/>
    <xf numFmtId="0" fontId="25" fillId="2" borderId="0" applyNumberFormat="0" applyBorder="0" applyAlignment="0" applyProtection="0"/>
    <xf numFmtId="0" fontId="26" fillId="3" borderId="0" applyNumberFormat="0" applyBorder="0" applyAlignment="0" applyProtection="0"/>
    <xf numFmtId="0" fontId="27" fillId="4" borderId="0" applyNumberFormat="0" applyBorder="0" applyAlignment="0" applyProtection="0"/>
    <xf numFmtId="0" fontId="28" fillId="5" borderId="4" applyNumberFormat="0" applyAlignment="0" applyProtection="0"/>
    <xf numFmtId="0" fontId="29" fillId="6" borderId="5" applyNumberFormat="0" applyAlignment="0" applyProtection="0"/>
    <xf numFmtId="0" fontId="30" fillId="6" borderId="4" applyNumberFormat="0" applyAlignment="0" applyProtection="0"/>
    <xf numFmtId="0" fontId="31" fillId="0" borderId="6" applyNumberFormat="0" applyFill="0" applyAlignment="0" applyProtection="0"/>
    <xf numFmtId="0" fontId="32" fillId="7" borderId="7" applyNumberFormat="0" applyAlignment="0" applyProtection="0"/>
    <xf numFmtId="0" fontId="33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36" fillId="32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34">
    <xf numFmtId="0" fontId="0" fillId="0" borderId="0" xfId="0"/>
    <xf numFmtId="14" fontId="0" fillId="0" borderId="0" xfId="0" applyNumberFormat="1"/>
    <xf numFmtId="21" fontId="0" fillId="0" borderId="0" xfId="0" applyNumberFormat="1"/>
    <xf numFmtId="0" fontId="23" fillId="0" borderId="0" xfId="0" applyFont="1"/>
    <xf numFmtId="0" fontId="23" fillId="0" borderId="0" xfId="0" applyFont="1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Fill="1"/>
    <xf numFmtId="165" fontId="0" fillId="0" borderId="0" xfId="0" applyNumberFormat="1" applyAlignment="1">
      <alignment horizontal="right"/>
    </xf>
    <xf numFmtId="164" fontId="0" fillId="0" borderId="0" xfId="0" applyNumberFormat="1"/>
    <xf numFmtId="2" fontId="0" fillId="0" borderId="0" xfId="0" applyNumberFormat="1"/>
    <xf numFmtId="0" fontId="23" fillId="0" borderId="0" xfId="39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2" fillId="0" borderId="0" xfId="0" applyFont="1" applyAlignment="1">
      <alignment horizontal="center"/>
    </xf>
    <xf numFmtId="0" fontId="42" fillId="0" borderId="14" xfId="0" applyFont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42" fillId="35" borderId="12" xfId="0" applyFont="1" applyFill="1" applyBorder="1" applyAlignment="1">
      <alignment horizontal="center"/>
    </xf>
    <xf numFmtId="11" fontId="42" fillId="35" borderId="10" xfId="0" applyNumberFormat="1" applyFont="1" applyFill="1" applyBorder="1" applyAlignment="1">
      <alignment horizontal="center"/>
    </xf>
    <xf numFmtId="0" fontId="42" fillId="35" borderId="10" xfId="0" applyFont="1" applyFill="1" applyBorder="1" applyAlignment="1">
      <alignment horizontal="center"/>
    </xf>
    <xf numFmtId="0" fontId="42" fillId="0" borderId="0" xfId="0" applyFont="1" applyFill="1" applyAlignment="1">
      <alignment horizontal="center"/>
    </xf>
    <xf numFmtId="2" fontId="42" fillId="35" borderId="10" xfId="0" applyNumberFormat="1" applyFont="1" applyFill="1" applyBorder="1" applyAlignment="1">
      <alignment horizontal="center"/>
    </xf>
    <xf numFmtId="0" fontId="0" fillId="0" borderId="0" xfId="0" applyBorder="1"/>
    <xf numFmtId="15" fontId="43" fillId="34" borderId="10" xfId="0" applyNumberFormat="1" applyFont="1" applyFill="1" applyBorder="1" applyAlignment="1">
      <alignment horizontal="center"/>
    </xf>
    <xf numFmtId="0" fontId="42" fillId="36" borderId="10" xfId="0" applyFont="1" applyFill="1" applyBorder="1" applyAlignment="1">
      <alignment horizontal="center"/>
    </xf>
    <xf numFmtId="0" fontId="43" fillId="34" borderId="10" xfId="0" applyFont="1" applyFill="1" applyBorder="1" applyAlignment="1">
      <alignment horizontal="center"/>
    </xf>
    <xf numFmtId="0" fontId="41" fillId="0" borderId="0" xfId="0" applyFont="1" applyFill="1" applyBorder="1" applyAlignment="1"/>
    <xf numFmtId="0" fontId="0" fillId="0" borderId="0" xfId="0" applyFill="1" applyBorder="1"/>
    <xf numFmtId="0" fontId="43" fillId="0" borderId="10" xfId="0" applyFont="1" applyFill="1" applyBorder="1" applyAlignment="1">
      <alignment horizontal="center"/>
    </xf>
    <xf numFmtId="0" fontId="0" fillId="0" borderId="0" xfId="0" applyFont="1" applyFill="1" applyBorder="1"/>
    <xf numFmtId="0" fontId="45" fillId="0" borderId="0" xfId="0" applyFont="1" applyFill="1" applyBorder="1" applyAlignment="1">
      <alignment horizontal="center"/>
    </xf>
    <xf numFmtId="0" fontId="0" fillId="36" borderId="10" xfId="0" applyFont="1" applyFill="1" applyBorder="1"/>
    <xf numFmtId="0" fontId="44" fillId="34" borderId="17" xfId="0" applyFont="1" applyFill="1" applyBorder="1" applyAlignment="1">
      <alignment horizontal="center" vertical="center"/>
    </xf>
    <xf numFmtId="166" fontId="42" fillId="35" borderId="10" xfId="0" applyNumberFormat="1" applyFont="1" applyFill="1" applyBorder="1" applyAlignment="1">
      <alignment horizontal="center"/>
    </xf>
    <xf numFmtId="0" fontId="42" fillId="0" borderId="10" xfId="0" applyFont="1" applyBorder="1" applyAlignment="1">
      <alignment horizontal="center"/>
    </xf>
    <xf numFmtId="11" fontId="0" fillId="0" borderId="0" xfId="0" applyNumberFormat="1"/>
    <xf numFmtId="0" fontId="42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/>
    </xf>
    <xf numFmtId="0" fontId="0" fillId="37" borderId="10" xfId="0" applyFill="1" applyBorder="1"/>
    <xf numFmtId="0" fontId="0" fillId="36" borderId="10" xfId="0" applyFill="1" applyBorder="1"/>
    <xf numFmtId="0" fontId="43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vertical="center" wrapText="1"/>
    </xf>
    <xf numFmtId="167" fontId="43" fillId="0" borderId="0" xfId="0" applyNumberFormat="1" applyFont="1" applyFill="1" applyBorder="1" applyAlignment="1">
      <alignment vertical="center"/>
    </xf>
    <xf numFmtId="0" fontId="43" fillId="0" borderId="0" xfId="0" applyFont="1" applyFill="1" applyBorder="1" applyAlignment="1">
      <alignment vertical="center"/>
    </xf>
    <xf numFmtId="167" fontId="42" fillId="0" borderId="0" xfId="0" applyNumberFormat="1" applyFont="1" applyFill="1" applyBorder="1" applyAlignment="1">
      <alignment vertical="center" wrapText="1"/>
    </xf>
    <xf numFmtId="15" fontId="43" fillId="0" borderId="0" xfId="0" applyNumberFormat="1" applyFont="1" applyFill="1" applyBorder="1" applyAlignment="1">
      <alignment horizontal="center"/>
    </xf>
    <xf numFmtId="15" fontId="42" fillId="0" borderId="0" xfId="0" applyNumberFormat="1" applyFont="1" applyFill="1" applyBorder="1" applyAlignment="1">
      <alignment horizontal="center"/>
    </xf>
    <xf numFmtId="11" fontId="42" fillId="0" borderId="0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42" fillId="0" borderId="10" xfId="0" applyFont="1" applyFill="1" applyBorder="1" applyAlignment="1">
      <alignment horizontal="center"/>
    </xf>
    <xf numFmtId="0" fontId="43" fillId="34" borderId="10" xfId="0" applyFont="1" applyFill="1" applyBorder="1" applyAlignment="1">
      <alignment horizontal="center" wrapText="1"/>
    </xf>
    <xf numFmtId="0" fontId="43" fillId="0" borderId="0" xfId="0" applyFont="1"/>
    <xf numFmtId="0" fontId="43" fillId="0" borderId="0" xfId="0" applyFont="1" applyFill="1" applyBorder="1" applyAlignment="1"/>
    <xf numFmtId="0" fontId="23" fillId="38" borderId="0" xfId="0" applyFont="1" applyFill="1" applyAlignment="1">
      <alignment wrapText="1"/>
    </xf>
    <xf numFmtId="0" fontId="23" fillId="38" borderId="0" xfId="0" applyFont="1" applyFill="1"/>
    <xf numFmtId="0" fontId="0" fillId="38" borderId="0" xfId="0" applyFill="1"/>
    <xf numFmtId="0" fontId="48" fillId="34" borderId="10" xfId="0" applyFont="1" applyFill="1" applyBorder="1" applyAlignment="1">
      <alignment horizontal="center"/>
    </xf>
    <xf numFmtId="0" fontId="46" fillId="34" borderId="10" xfId="0" applyFont="1" applyFill="1" applyBorder="1" applyAlignment="1">
      <alignment horizontal="center"/>
    </xf>
    <xf numFmtId="0" fontId="46" fillId="34" borderId="10" xfId="0" applyFont="1" applyFill="1" applyBorder="1"/>
    <xf numFmtId="0" fontId="42" fillId="36" borderId="10" xfId="0" applyFont="1" applyFill="1" applyBorder="1" applyAlignment="1">
      <alignment horizontal="center" vertical="center"/>
    </xf>
    <xf numFmtId="0" fontId="42" fillId="0" borderId="10" xfId="0" applyFont="1" applyBorder="1" applyAlignment="1">
      <alignment horizontal="center" vertical="center"/>
    </xf>
    <xf numFmtId="0" fontId="42" fillId="0" borderId="10" xfId="0" applyFont="1" applyFill="1" applyBorder="1" applyAlignment="1">
      <alignment horizontal="center" vertical="center"/>
    </xf>
    <xf numFmtId="0" fontId="0" fillId="0" borderId="10" xfId="0" applyBorder="1"/>
    <xf numFmtId="0" fontId="43" fillId="0" borderId="12" xfId="0" applyFont="1" applyBorder="1" applyAlignment="1"/>
    <xf numFmtId="0" fontId="43" fillId="0" borderId="18" xfId="0" applyFont="1" applyBorder="1" applyAlignment="1"/>
    <xf numFmtId="0" fontId="0" fillId="35" borderId="10" xfId="0" applyFill="1" applyBorder="1"/>
    <xf numFmtId="0" fontId="47" fillId="34" borderId="10" xfId="0" applyFont="1" applyFill="1" applyBorder="1" applyAlignment="1">
      <alignment horizontal="center" vertical="center" wrapText="1"/>
    </xf>
    <xf numFmtId="0" fontId="42" fillId="36" borderId="12" xfId="0" applyFont="1" applyFill="1" applyBorder="1" applyAlignment="1">
      <alignment horizontal="center" vertical="center"/>
    </xf>
    <xf numFmtId="0" fontId="2" fillId="0" borderId="22" xfId="0" applyFont="1" applyBorder="1"/>
    <xf numFmtId="0" fontId="42" fillId="0" borderId="23" xfId="0" applyFont="1" applyFill="1" applyBorder="1" applyAlignment="1">
      <alignment horizontal="center" vertical="center"/>
    </xf>
    <xf numFmtId="0" fontId="42" fillId="0" borderId="24" xfId="0" applyFont="1" applyFill="1" applyBorder="1" applyAlignment="1">
      <alignment horizontal="center" vertical="center"/>
    </xf>
    <xf numFmtId="167" fontId="42" fillId="36" borderId="10" xfId="0" applyNumberFormat="1" applyFont="1" applyFill="1" applyBorder="1" applyAlignment="1">
      <alignment horizontal="center" vertical="center"/>
    </xf>
    <xf numFmtId="164" fontId="42" fillId="36" borderId="10" xfId="0" applyNumberFormat="1" applyFont="1" applyFill="1" applyBorder="1" applyAlignment="1">
      <alignment horizontal="center" vertical="center"/>
    </xf>
    <xf numFmtId="164" fontId="42" fillId="36" borderId="12" xfId="0" applyNumberFormat="1" applyFont="1" applyFill="1" applyBorder="1" applyAlignment="1">
      <alignment horizontal="center" vertical="center"/>
    </xf>
    <xf numFmtId="0" fontId="43" fillId="0" borderId="30" xfId="0" applyFont="1" applyBorder="1" applyAlignment="1"/>
    <xf numFmtId="0" fontId="8" fillId="0" borderId="0" xfId="149" applyFont="1"/>
    <xf numFmtId="14" fontId="8" fillId="0" borderId="0" xfId="149" applyNumberFormat="1" applyFont="1"/>
    <xf numFmtId="21" fontId="8" fillId="0" borderId="0" xfId="149" applyNumberFormat="1" applyFont="1"/>
    <xf numFmtId="0" fontId="1" fillId="0" borderId="0" xfId="149" applyFont="1"/>
    <xf numFmtId="167" fontId="43" fillId="36" borderId="10" xfId="0" applyNumberFormat="1" applyFont="1" applyFill="1" applyBorder="1" applyAlignment="1">
      <alignment horizontal="center" vertical="center"/>
    </xf>
    <xf numFmtId="0" fontId="43" fillId="36" borderId="10" xfId="0" applyFont="1" applyFill="1" applyBorder="1" applyAlignment="1">
      <alignment horizontal="center" vertical="center" wrapText="1"/>
    </xf>
    <xf numFmtId="0" fontId="0" fillId="36" borderId="10" xfId="0" applyFill="1" applyBorder="1" applyAlignment="1">
      <alignment horizontal="center"/>
    </xf>
    <xf numFmtId="0" fontId="43" fillId="37" borderId="10" xfId="0" applyFont="1" applyFill="1" applyBorder="1" applyAlignment="1">
      <alignment horizontal="center" vertical="center" wrapText="1"/>
    </xf>
    <xf numFmtId="0" fontId="43" fillId="37" borderId="10" xfId="0" applyFont="1" applyFill="1" applyBorder="1" applyAlignment="1">
      <alignment horizontal="center" vertical="center"/>
    </xf>
    <xf numFmtId="167" fontId="42" fillId="36" borderId="10" xfId="0" applyNumberFormat="1" applyFont="1" applyFill="1" applyBorder="1" applyAlignment="1">
      <alignment horizontal="center" vertical="center" wrapText="1"/>
    </xf>
    <xf numFmtId="0" fontId="41" fillId="33" borderId="0" xfId="0" applyFont="1" applyFill="1" applyAlignment="1">
      <alignment horizontal="center"/>
    </xf>
    <xf numFmtId="0" fontId="41" fillId="33" borderId="16" xfId="0" applyFont="1" applyFill="1" applyBorder="1" applyAlignment="1">
      <alignment horizontal="center"/>
    </xf>
    <xf numFmtId="0" fontId="47" fillId="34" borderId="10" xfId="0" applyFont="1" applyFill="1" applyBorder="1" applyAlignment="1">
      <alignment horizontal="center" vertical="center" wrapText="1"/>
    </xf>
    <xf numFmtId="0" fontId="48" fillId="34" borderId="11" xfId="0" applyFont="1" applyFill="1" applyBorder="1" applyAlignment="1">
      <alignment horizontal="center" vertical="center"/>
    </xf>
    <xf numFmtId="0" fontId="48" fillId="34" borderId="15" xfId="0" applyFont="1" applyFill="1" applyBorder="1" applyAlignment="1">
      <alignment horizontal="center" vertical="center"/>
    </xf>
    <xf numFmtId="0" fontId="46" fillId="34" borderId="11" xfId="0" applyFont="1" applyFill="1" applyBorder="1" applyAlignment="1">
      <alignment horizontal="center" vertical="center"/>
    </xf>
    <xf numFmtId="0" fontId="46" fillId="34" borderId="15" xfId="0" applyFont="1" applyFill="1" applyBorder="1" applyAlignment="1">
      <alignment horizontal="center" vertical="center"/>
    </xf>
    <xf numFmtId="0" fontId="46" fillId="34" borderId="11" xfId="0" applyFont="1" applyFill="1" applyBorder="1" applyAlignment="1">
      <alignment horizontal="center" vertical="center" wrapText="1"/>
    </xf>
    <xf numFmtId="0" fontId="46" fillId="34" borderId="15" xfId="0" applyFont="1" applyFill="1" applyBorder="1" applyAlignment="1">
      <alignment horizontal="center" vertical="center" wrapText="1"/>
    </xf>
    <xf numFmtId="0" fontId="46" fillId="34" borderId="12" xfId="0" applyFont="1" applyFill="1" applyBorder="1" applyAlignment="1">
      <alignment horizontal="center"/>
    </xf>
    <xf numFmtId="0" fontId="46" fillId="34" borderId="13" xfId="0" applyFont="1" applyFill="1" applyBorder="1" applyAlignment="1">
      <alignment horizontal="center"/>
    </xf>
    <xf numFmtId="0" fontId="44" fillId="34" borderId="10" xfId="0" applyFont="1" applyFill="1" applyBorder="1" applyAlignment="1">
      <alignment horizontal="center" vertical="center"/>
    </xf>
    <xf numFmtId="0" fontId="43" fillId="34" borderId="11" xfId="0" applyFont="1" applyFill="1" applyBorder="1" applyAlignment="1">
      <alignment horizontal="center" vertical="center"/>
    </xf>
    <xf numFmtId="0" fontId="43" fillId="34" borderId="15" xfId="0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horizontal="center"/>
    </xf>
    <xf numFmtId="0" fontId="44" fillId="34" borderId="0" xfId="0" applyFont="1" applyFill="1" applyBorder="1" applyAlignment="1">
      <alignment horizontal="center" vertical="center"/>
    </xf>
    <xf numFmtId="0" fontId="44" fillId="34" borderId="16" xfId="0" applyFont="1" applyFill="1" applyBorder="1" applyAlignment="1">
      <alignment horizontal="center" vertical="center"/>
    </xf>
    <xf numFmtId="0" fontId="43" fillId="36" borderId="12" xfId="0" applyFont="1" applyFill="1" applyBorder="1" applyAlignment="1">
      <alignment horizontal="center"/>
    </xf>
    <xf numFmtId="0" fontId="43" fillId="36" borderId="13" xfId="0" applyFont="1" applyFill="1" applyBorder="1" applyAlignment="1">
      <alignment horizontal="center"/>
    </xf>
    <xf numFmtId="0" fontId="49" fillId="34" borderId="12" xfId="0" applyFont="1" applyFill="1" applyBorder="1" applyAlignment="1">
      <alignment horizontal="center"/>
    </xf>
    <xf numFmtId="0" fontId="49" fillId="34" borderId="13" xfId="0" applyFont="1" applyFill="1" applyBorder="1" applyAlignment="1">
      <alignment horizontal="center"/>
    </xf>
    <xf numFmtId="0" fontId="48" fillId="34" borderId="10" xfId="0" applyFont="1" applyFill="1" applyBorder="1" applyAlignment="1">
      <alignment horizontal="center"/>
    </xf>
    <xf numFmtId="167" fontId="42" fillId="37" borderId="10" xfId="0" applyNumberFormat="1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47" fillId="38" borderId="25" xfId="0" applyFont="1" applyFill="1" applyBorder="1" applyAlignment="1">
      <alignment horizontal="center"/>
    </xf>
    <xf numFmtId="0" fontId="47" fillId="38" borderId="14" xfId="0" applyFont="1" applyFill="1" applyBorder="1" applyAlignment="1">
      <alignment horizontal="center"/>
    </xf>
    <xf numFmtId="0" fontId="47" fillId="38" borderId="26" xfId="0" applyFont="1" applyFill="1" applyBorder="1" applyAlignment="1">
      <alignment horizontal="center"/>
    </xf>
    <xf numFmtId="0" fontId="43" fillId="35" borderId="12" xfId="0" applyFont="1" applyFill="1" applyBorder="1" applyAlignment="1">
      <alignment horizontal="center"/>
    </xf>
    <xf numFmtId="0" fontId="43" fillId="35" borderId="13" xfId="0" applyFont="1" applyFill="1" applyBorder="1" applyAlignment="1">
      <alignment horizontal="center"/>
    </xf>
    <xf numFmtId="0" fontId="0" fillId="37" borderId="12" xfId="0" applyFill="1" applyBorder="1" applyAlignment="1">
      <alignment horizontal="center"/>
    </xf>
    <xf numFmtId="0" fontId="0" fillId="37" borderId="18" xfId="0" applyFill="1" applyBorder="1" applyAlignment="1">
      <alignment horizontal="center"/>
    </xf>
    <xf numFmtId="0" fontId="0" fillId="37" borderId="13" xfId="0" applyFill="1" applyBorder="1" applyAlignment="1">
      <alignment horizontal="center"/>
    </xf>
    <xf numFmtId="0" fontId="43" fillId="0" borderId="12" xfId="0" applyFont="1" applyBorder="1" applyAlignment="1">
      <alignment horizontal="center"/>
    </xf>
    <xf numFmtId="0" fontId="43" fillId="0" borderId="18" xfId="0" applyFont="1" applyBorder="1" applyAlignment="1">
      <alignment horizontal="center"/>
    </xf>
    <xf numFmtId="0" fontId="43" fillId="0" borderId="13" xfId="0" applyFont="1" applyBorder="1" applyAlignment="1">
      <alignment horizontal="center"/>
    </xf>
    <xf numFmtId="0" fontId="43" fillId="34" borderId="21" xfId="0" applyFont="1" applyFill="1" applyBorder="1" applyAlignment="1">
      <alignment horizontal="center" vertical="center" wrapText="1"/>
    </xf>
    <xf numFmtId="0" fontId="43" fillId="34" borderId="0" xfId="0" applyFont="1" applyFill="1" applyBorder="1" applyAlignment="1">
      <alignment horizontal="center" vertical="center" wrapText="1"/>
    </xf>
    <xf numFmtId="0" fontId="43" fillId="34" borderId="20" xfId="0" applyFont="1" applyFill="1" applyBorder="1" applyAlignment="1">
      <alignment horizontal="center" vertical="center" wrapText="1"/>
    </xf>
    <xf numFmtId="0" fontId="47" fillId="34" borderId="11" xfId="0" applyFont="1" applyFill="1" applyBorder="1" applyAlignment="1">
      <alignment horizontal="center" wrapText="1"/>
    </xf>
    <xf numFmtId="0" fontId="47" fillId="34" borderId="19" xfId="0" applyFont="1" applyFill="1" applyBorder="1" applyAlignment="1">
      <alignment horizontal="center" wrapText="1"/>
    </xf>
    <xf numFmtId="0" fontId="23" fillId="38" borderId="27" xfId="0" applyFont="1" applyFill="1" applyBorder="1" applyAlignment="1">
      <alignment horizontal="center"/>
    </xf>
    <xf numFmtId="0" fontId="23" fillId="38" borderId="28" xfId="0" applyFont="1" applyFill="1" applyBorder="1" applyAlignment="1">
      <alignment horizontal="center"/>
    </xf>
    <xf numFmtId="0" fontId="23" fillId="38" borderId="29" xfId="0" applyFont="1" applyFill="1" applyBorder="1" applyAlignment="1">
      <alignment horizontal="center"/>
    </xf>
    <xf numFmtId="0" fontId="0" fillId="0" borderId="0" xfId="0" applyAlignment="1">
      <alignment horizontal="left" wrapText="1"/>
    </xf>
  </cellXfs>
  <cellStyles count="164">
    <cellStyle name="20 % - Accent1 2" xfId="53"/>
    <cellStyle name="20 % - Accent1 3" xfId="78"/>
    <cellStyle name="20 % - Accent1 4" xfId="92"/>
    <cellStyle name="20 % - Accent1 5" xfId="106"/>
    <cellStyle name="20 % - Accent1 6" xfId="120"/>
    <cellStyle name="20 % - Accent1 7" xfId="134"/>
    <cellStyle name="20 % - Accent1 8" xfId="152"/>
    <cellStyle name="20 % - Accent2 2" xfId="57"/>
    <cellStyle name="20 % - Accent2 3" xfId="80"/>
    <cellStyle name="20 % - Accent2 4" xfId="94"/>
    <cellStyle name="20 % - Accent2 5" xfId="108"/>
    <cellStyle name="20 % - Accent2 6" xfId="122"/>
    <cellStyle name="20 % - Accent2 7" xfId="136"/>
    <cellStyle name="20 % - Accent2 8" xfId="154"/>
    <cellStyle name="20 % - Accent3 2" xfId="61"/>
    <cellStyle name="20 % - Accent3 3" xfId="82"/>
    <cellStyle name="20 % - Accent3 4" xfId="96"/>
    <cellStyle name="20 % - Accent3 5" xfId="110"/>
    <cellStyle name="20 % - Accent3 6" xfId="124"/>
    <cellStyle name="20 % - Accent3 7" xfId="138"/>
    <cellStyle name="20 % - Accent3 8" xfId="156"/>
    <cellStyle name="20 % - Accent4 2" xfId="65"/>
    <cellStyle name="20 % - Accent4 3" xfId="84"/>
    <cellStyle name="20 % - Accent4 4" xfId="98"/>
    <cellStyle name="20 % - Accent4 5" xfId="112"/>
    <cellStyle name="20 % - Accent4 6" xfId="126"/>
    <cellStyle name="20 % - Accent4 7" xfId="140"/>
    <cellStyle name="20 % - Accent4 8" xfId="158"/>
    <cellStyle name="20 % - Accent5 2" xfId="69"/>
    <cellStyle name="20 % - Accent5 3" xfId="86"/>
    <cellStyle name="20 % - Accent5 4" xfId="100"/>
    <cellStyle name="20 % - Accent5 5" xfId="114"/>
    <cellStyle name="20 % - Accent5 6" xfId="128"/>
    <cellStyle name="20 % - Accent5 7" xfId="142"/>
    <cellStyle name="20 % - Accent5 8" xfId="160"/>
    <cellStyle name="20 % - Accent6 2" xfId="73"/>
    <cellStyle name="20 % - Accent6 3" xfId="88"/>
    <cellStyle name="20 % - Accent6 4" xfId="102"/>
    <cellStyle name="20 % - Accent6 5" xfId="116"/>
    <cellStyle name="20 % - Accent6 6" xfId="130"/>
    <cellStyle name="20 % - Accent6 7" xfId="144"/>
    <cellStyle name="20 % - Accent6 8" xfId="162"/>
    <cellStyle name="20% - Accent1" xfId="16" builtinId="30" customBuiltin="1"/>
    <cellStyle name="20% - Accent2" xfId="20" builtinId="34" customBuiltin="1"/>
    <cellStyle name="20% - Accent3" xfId="24" builtinId="38" customBuiltin="1"/>
    <cellStyle name="20% - Accent4" xfId="28" builtinId="42" customBuiltin="1"/>
    <cellStyle name="20% - Accent5" xfId="32" builtinId="46" customBuiltin="1"/>
    <cellStyle name="20% - Accent6" xfId="36" builtinId="50" customBuiltin="1"/>
    <cellStyle name="40 % - Accent1 2" xfId="54"/>
    <cellStyle name="40 % - Accent1 3" xfId="79"/>
    <cellStyle name="40 % - Accent1 4" xfId="93"/>
    <cellStyle name="40 % - Accent1 5" xfId="107"/>
    <cellStyle name="40 % - Accent1 6" xfId="121"/>
    <cellStyle name="40 % - Accent1 7" xfId="135"/>
    <cellStyle name="40 % - Accent1 8" xfId="153"/>
    <cellStyle name="40 % - Accent2 2" xfId="58"/>
    <cellStyle name="40 % - Accent2 3" xfId="81"/>
    <cellStyle name="40 % - Accent2 4" xfId="95"/>
    <cellStyle name="40 % - Accent2 5" xfId="109"/>
    <cellStyle name="40 % - Accent2 6" xfId="123"/>
    <cellStyle name="40 % - Accent2 7" xfId="137"/>
    <cellStyle name="40 % - Accent2 8" xfId="155"/>
    <cellStyle name="40 % - Accent3 2" xfId="62"/>
    <cellStyle name="40 % - Accent3 3" xfId="83"/>
    <cellStyle name="40 % - Accent3 4" xfId="97"/>
    <cellStyle name="40 % - Accent3 5" xfId="111"/>
    <cellStyle name="40 % - Accent3 6" xfId="125"/>
    <cellStyle name="40 % - Accent3 7" xfId="139"/>
    <cellStyle name="40 % - Accent3 8" xfId="157"/>
    <cellStyle name="40 % - Accent4 2" xfId="66"/>
    <cellStyle name="40 % - Accent4 3" xfId="85"/>
    <cellStyle name="40 % - Accent4 4" xfId="99"/>
    <cellStyle name="40 % - Accent4 5" xfId="113"/>
    <cellStyle name="40 % - Accent4 6" xfId="127"/>
    <cellStyle name="40 % - Accent4 7" xfId="141"/>
    <cellStyle name="40 % - Accent4 8" xfId="159"/>
    <cellStyle name="40 % - Accent5 2" xfId="70"/>
    <cellStyle name="40 % - Accent5 3" xfId="87"/>
    <cellStyle name="40 % - Accent5 4" xfId="101"/>
    <cellStyle name="40 % - Accent5 5" xfId="115"/>
    <cellStyle name="40 % - Accent5 6" xfId="129"/>
    <cellStyle name="40 % - Accent5 7" xfId="143"/>
    <cellStyle name="40 % - Accent5 8" xfId="161"/>
    <cellStyle name="40 % - Accent6 2" xfId="74"/>
    <cellStyle name="40 % - Accent6 3" xfId="89"/>
    <cellStyle name="40 % - Accent6 4" xfId="103"/>
    <cellStyle name="40 % - Accent6 5" xfId="117"/>
    <cellStyle name="40 % - Accent6 6" xfId="131"/>
    <cellStyle name="40 % - Accent6 7" xfId="145"/>
    <cellStyle name="40 % - Accent6 8" xfId="163"/>
    <cellStyle name="40% - Accent1" xfId="17" builtinId="31" customBuiltin="1"/>
    <cellStyle name="40% - Accent2" xfId="21" builtinId="35" customBuiltin="1"/>
    <cellStyle name="40% - Accent3" xfId="25" builtinId="39" customBuiltin="1"/>
    <cellStyle name="40% - Accent4" xfId="29" builtinId="43" customBuiltin="1"/>
    <cellStyle name="40% - Accent5" xfId="33" builtinId="47" customBuiltin="1"/>
    <cellStyle name="40% - Accent6" xfId="37" builtinId="51" customBuiltin="1"/>
    <cellStyle name="60 % - Accent1 2" xfId="55"/>
    <cellStyle name="60 % - Accent2 2" xfId="59"/>
    <cellStyle name="60 % - Accent3 2" xfId="63"/>
    <cellStyle name="60 % - Accent4 2" xfId="67"/>
    <cellStyle name="60 % - Accent5 2" xfId="71"/>
    <cellStyle name="60 % - Accent6 2" xfId="75"/>
    <cellStyle name="60% - Accent1" xfId="18" builtinId="32" customBuiltin="1"/>
    <cellStyle name="60% - Accent2" xfId="22" builtinId="36" customBuiltin="1"/>
    <cellStyle name="60% - Accent3" xfId="26" builtinId="40" customBuiltin="1"/>
    <cellStyle name="60% - Accent4" xfId="30" builtinId="44" customBuiltin="1"/>
    <cellStyle name="60% - Accent5" xfId="34" builtinId="48" customBuiltin="1"/>
    <cellStyle name="60% - Accent6" xfId="38" builtinId="52" customBuiltin="1"/>
    <cellStyle name="Accent1" xfId="15" builtinId="29" customBuiltin="1"/>
    <cellStyle name="Accent1 2" xfId="52"/>
    <cellStyle name="Accent2" xfId="19" builtinId="33" customBuiltin="1"/>
    <cellStyle name="Accent2 2" xfId="56"/>
    <cellStyle name="Accent3" xfId="23" builtinId="37" customBuiltin="1"/>
    <cellStyle name="Accent3 2" xfId="60"/>
    <cellStyle name="Accent4" xfId="27" builtinId="41" customBuiltin="1"/>
    <cellStyle name="Accent4 2" xfId="64"/>
    <cellStyle name="Accent5" xfId="31" builtinId="45" customBuiltin="1"/>
    <cellStyle name="Accent5 2" xfId="68"/>
    <cellStyle name="Accent6" xfId="35" builtinId="49" customBuiltin="1"/>
    <cellStyle name="Accent6 2" xfId="72"/>
    <cellStyle name="Avertissement 2" xfId="48"/>
    <cellStyle name="Bad" xfId="4" builtinId="27" customBuiltin="1"/>
    <cellStyle name="Calcul 2" xfId="45"/>
    <cellStyle name="Calculation" xfId="8" builtinId="22" customBuiltin="1"/>
    <cellStyle name="Cellule liée 2" xfId="46"/>
    <cellStyle name="Check Cell" xfId="10" builtinId="23" customBuiltin="1"/>
    <cellStyle name="Commentaire 2" xfId="49"/>
    <cellStyle name="Commentaire 3" xfId="77"/>
    <cellStyle name="Commentaire 4" xfId="91"/>
    <cellStyle name="Commentaire 5" xfId="105"/>
    <cellStyle name="Commentaire 6" xfId="119"/>
    <cellStyle name="Commentaire 7" xfId="133"/>
    <cellStyle name="Commentaire 8" xfId="151"/>
    <cellStyle name="Entrée 2" xfId="43"/>
    <cellStyle name="Explanatory Text" xfId="13" builtinId="53" customBuiltin="1"/>
    <cellStyle name="Good" xfId="3" builtinId="26" customBuiltin="1"/>
    <cellStyle name="Heading 1" xfId="2" builtinId="16" customBuiltin="1"/>
    <cellStyle name="Input" xfId="6" builtinId="20" customBuiltin="1"/>
    <cellStyle name="Insatisfaisant 2" xfId="41"/>
    <cellStyle name="Linked Cell" xfId="9" builtinId="24" customBuiltin="1"/>
    <cellStyle name="Neutral" xfId="5" builtinId="28" customBuiltin="1"/>
    <cellStyle name="Neutre 2" xfId="42"/>
    <cellStyle name="Normal" xfId="0" builtinId="0"/>
    <cellStyle name="Normal 2" xfId="39"/>
    <cellStyle name="Normal 3" xfId="76"/>
    <cellStyle name="Normal 4" xfId="90"/>
    <cellStyle name="Normal 5" xfId="104"/>
    <cellStyle name="Normal 6" xfId="118"/>
    <cellStyle name="Normal 7" xfId="132"/>
    <cellStyle name="Normal 8" xfId="149"/>
    <cellStyle name="Note" xfId="12" builtinId="10" customBuiltin="1"/>
    <cellStyle name="Output" xfId="7" builtinId="21" customBuiltin="1"/>
    <cellStyle name="Satisfaisant 2" xfId="40"/>
    <cellStyle name="Sortie 2" xfId="44"/>
    <cellStyle name="Texte explicatif 2" xfId="50"/>
    <cellStyle name="Title" xfId="1" builtinId="15" customBuiltin="1"/>
    <cellStyle name="Titre 2" xfId="146"/>
    <cellStyle name="Titre 3" xfId="147"/>
    <cellStyle name="Titre 4" xfId="148"/>
    <cellStyle name="Titre 5" xfId="150"/>
    <cellStyle name="Total" xfId="14" builtinId="25" customBuiltin="1"/>
    <cellStyle name="Total 2" xfId="51"/>
    <cellStyle name="Vérification 2" xfId="47"/>
    <cellStyle name="Warning Text" xfId="11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chartsheet" Target="chartsheets/sheet4.xml"/><Relationship Id="rId12" Type="http://schemas.openxmlformats.org/officeDocument/2006/relationships/styles" Target="style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3.xml"/><Relationship Id="rId11" Type="http://schemas.openxmlformats.org/officeDocument/2006/relationships/theme" Target="theme/theme1.xml"/><Relationship Id="rId5" Type="http://schemas.openxmlformats.org/officeDocument/2006/relationships/chartsheet" Target="chartsheets/sheet3.xml"/><Relationship Id="rId10" Type="http://schemas.openxmlformats.org/officeDocument/2006/relationships/worksheet" Target="worksheets/sheet6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5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20180663178486757"/>
          <c:y val="8.1506123902473054E-2"/>
          <c:w val="0.6280702010899738"/>
          <c:h val="0.7837127298314717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PlotDat15!$E$1:$E$31</c:f>
              <c:numCache>
                <c:formatCode>General</c:formatCode>
                <c:ptCount val="31"/>
                <c:pt idx="0">
                  <c:v>0.79875853797490226</c:v>
                </c:pt>
                <c:pt idx="1">
                  <c:v>0.81941933687250323</c:v>
                </c:pt>
                <c:pt idx="2">
                  <c:v>0.86053981455614204</c:v>
                </c:pt>
                <c:pt idx="3">
                  <c:v>0.9047499571540587</c:v>
                </c:pt>
                <c:pt idx="4">
                  <c:v>0.95239404538840311</c:v>
                </c:pt>
                <c:pt idx="5">
                  <c:v>1.0038693650072184</c:v>
                </c:pt>
                <c:pt idx="6">
                  <c:v>1.059636819650887</c:v>
                </c:pt>
                <c:pt idx="7">
                  <c:v>1.1202342001170433</c:v>
                </c:pt>
                <c:pt idx="8">
                  <c:v>1.1862929195022871</c:v>
                </c:pt>
                <c:pt idx="9">
                  <c:v>1.2585593184388186</c:v>
                </c:pt>
                <c:pt idx="10">
                  <c:v>1.3379220658736752</c:v>
                </c:pt>
                <c:pt idx="11">
                  <c:v>1.4254477918931288</c:v>
                </c:pt>
                <c:pt idx="12">
                  <c:v>1.5224279900341899</c:v>
                </c:pt>
                <c:pt idx="13">
                  <c:v>1.6304415786527158</c:v>
                </c:pt>
                <c:pt idx="14">
                  <c:v>1.751439580086622</c:v>
                </c:pt>
                <c:pt idx="15">
                  <c:v>1.8878616115183233</c:v>
                </c:pt>
                <c:pt idx="16">
                  <c:v>2.0427990614223308</c:v>
                </c:pt>
                <c:pt idx="17">
                  <c:v>2.2202283422866405</c:v>
                </c:pt>
                <c:pt idx="18">
                  <c:v>2.4253520363781504</c:v>
                </c:pt>
                <c:pt idx="19">
                  <c:v>2.6651110228740227</c:v>
                </c:pt>
                <c:pt idx="20">
                  <c:v>2.9489766769827597</c:v>
                </c:pt>
                <c:pt idx="21">
                  <c:v>3.2902197550807997</c:v>
                </c:pt>
                <c:pt idx="22">
                  <c:v>3.7080279063661146</c:v>
                </c:pt>
                <c:pt idx="23">
                  <c:v>4.2312170296251539</c:v>
                </c:pt>
                <c:pt idx="24">
                  <c:v>4.9051368743085408</c:v>
                </c:pt>
                <c:pt idx="25">
                  <c:v>5.8055153948878075</c:v>
                </c:pt>
                <c:pt idx="26">
                  <c:v>7.0690121298727497</c:v>
                </c:pt>
                <c:pt idx="27">
                  <c:v>8.9699324724810694</c:v>
                </c:pt>
                <c:pt idx="28">
                  <c:v>12.151850737235355</c:v>
                </c:pt>
                <c:pt idx="29">
                  <c:v>18.564207154371509</c:v>
                </c:pt>
                <c:pt idx="30">
                  <c:v>38.184337568885304</c:v>
                </c:pt>
              </c:numCache>
            </c:numRef>
          </c:xVal>
          <c:yVal>
            <c:numRef>
              <c:f>PlotDat15!$F$1:$F$31</c:f>
              <c:numCache>
                <c:formatCode>General</c:formatCode>
                <c:ptCount val="31"/>
                <c:pt idx="0">
                  <c:v>1</c:v>
                </c:pt>
                <c:pt idx="1">
                  <c:v>0.93460540255515889</c:v>
                </c:pt>
                <c:pt idx="2">
                  <c:v>0.82794544209117193</c:v>
                </c:pt>
                <c:pt idx="3">
                  <c:v>0.73413103783083011</c:v>
                </c:pt>
                <c:pt idx="4">
                  <c:v>0.65157415310128164</c:v>
                </c:pt>
                <c:pt idx="5">
                  <c:v>0.57888642030709847</c:v>
                </c:pt>
                <c:pt idx="6">
                  <c:v>0.51485373655913858</c:v>
                </c:pt>
                <c:pt idx="7">
                  <c:v>0.45841411988651926</c:v>
                </c:pt>
                <c:pt idx="8">
                  <c:v>0.40863840476179908</c:v>
                </c:pt>
                <c:pt idx="9">
                  <c:v>0.36471341037852711</c:v>
                </c:pt>
                <c:pt idx="10">
                  <c:v>0.32592726269566757</c:v>
                </c:pt>
                <c:pt idx="11">
                  <c:v>0.29165659263817151</c:v>
                </c:pt>
                <c:pt idx="12">
                  <c:v>0.26135536882800103</c:v>
                </c:pt>
                <c:pt idx="13">
                  <c:v>0.23454515451971161</c:v>
                </c:pt>
                <c:pt idx="14">
                  <c:v>0.21080660564143544</c:v>
                </c:pt>
                <c:pt idx="15">
                  <c:v>0.18977205052773982</c:v>
                </c:pt>
                <c:pt idx="16">
                  <c:v>0.17111901253762776</c:v>
                </c:pt>
                <c:pt idx="17">
                  <c:v>0.15456455468066674</c:v>
                </c:pt>
                <c:pt idx="18">
                  <c:v>0.13986034097602573</c:v>
                </c:pt>
                <c:pt idx="19">
                  <c:v>0.12678832284656152</c:v>
                </c:pt>
                <c:pt idx="20">
                  <c:v>0.11515697066679635</c:v>
                </c:pt>
                <c:pt idx="21">
                  <c:v>0.10479798086899116</c:v>
                </c:pt>
                <c:pt idx="22">
                  <c:v>9.5563397964847654E-2</c:v>
                </c:pt>
                <c:pt idx="23">
                  <c:v>8.7323098634993476E-2</c:v>
                </c:pt>
                <c:pt idx="24">
                  <c:v>7.9962591824958948E-2</c:v>
                </c:pt>
                <c:pt idx="25">
                  <c:v>7.3381094695862015E-2</c:v>
                </c:pt>
                <c:pt idx="26">
                  <c:v>6.7489849424379106E-2</c:v>
                </c:pt>
                <c:pt idx="27">
                  <c:v>6.2210650328862367E-2</c:v>
                </c:pt>
                <c:pt idx="28">
                  <c:v>5.7474554702807101E-2</c:v>
                </c:pt>
                <c:pt idx="29">
                  <c:v>5.322075413820665E-2</c:v>
                </c:pt>
                <c:pt idx="30">
                  <c:v>4.9395586084826741E-2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BF5-5D49-B8A8-D49DFD5FED8E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PlotDat15!$G$1:$G$13</c:f>
              <c:numCache>
                <c:formatCode>General</c:formatCode>
                <c:ptCount val="13"/>
                <c:pt idx="0">
                  <c:v>15.62120595682914</c:v>
                </c:pt>
                <c:pt idx="1">
                  <c:v>7.5683567407779329</c:v>
                </c:pt>
                <c:pt idx="2">
                  <c:v>4.8875153668711739</c:v>
                </c:pt>
                <c:pt idx="3">
                  <c:v>3.5496709922469303</c:v>
                </c:pt>
                <c:pt idx="4">
                  <c:v>2.7490198759757565</c:v>
                </c:pt>
                <c:pt idx="5">
                  <c:v>2.2169594734051628</c:v>
                </c:pt>
                <c:pt idx="6">
                  <c:v>1.8383733097716399</c:v>
                </c:pt>
                <c:pt idx="7">
                  <c:v>1.5557022011568642</c:v>
                </c:pt>
                <c:pt idx="8">
                  <c:v>1.3369679970070587</c:v>
                </c:pt>
                <c:pt idx="9">
                  <c:v>1.1629830790493687</c:v>
                </c:pt>
                <c:pt idx="10">
                  <c:v>1.021536498824112</c:v>
                </c:pt>
                <c:pt idx="11">
                  <c:v>0.90448704789862855</c:v>
                </c:pt>
                <c:pt idx="12">
                  <c:v>0.80619798924341179</c:v>
                </c:pt>
              </c:numCache>
            </c:numRef>
          </c:xVal>
          <c:yVal>
            <c:numRef>
              <c:f>PlotDat15!$H$1:$H$13</c:f>
              <c:numCache>
                <c:formatCode>General</c:formatCode>
                <c:ptCount val="13"/>
                <c:pt idx="0">
                  <c:v>5.4700457553790764E-2</c:v>
                </c:pt>
                <c:pt idx="1">
                  <c:v>6.5799373305121631E-2</c:v>
                </c:pt>
                <c:pt idx="2">
                  <c:v>8.0122305494837023E-2</c:v>
                </c:pt>
                <c:pt idx="3">
                  <c:v>9.8715618559929066E-2</c:v>
                </c:pt>
                <c:pt idx="4">
                  <c:v>0.12298665145046545</c:v>
                </c:pt>
                <c:pt idx="5">
                  <c:v>0.15483298929281597</c:v>
                </c:pt>
                <c:pt idx="6">
                  <c:v>0.19681918991645583</c:v>
                </c:pt>
                <c:pt idx="7">
                  <c:v>0.25241868888342817</c:v>
                </c:pt>
                <c:pt idx="8">
                  <c:v>0.32634530912316845</c:v>
                </c:pt>
                <c:pt idx="9">
                  <c:v>0.42500806183314271</c:v>
                </c:pt>
                <c:pt idx="10">
                  <c:v>0.55713572708372494</c:v>
                </c:pt>
                <c:pt idx="11">
                  <c:v>0.73463540852653708</c:v>
                </c:pt>
                <c:pt idx="12">
                  <c:v>0.97377375689768875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F5-5D49-B8A8-D49DFD5FED8E}"/>
            </c:ext>
          </c:extLst>
        </c:ser>
        <c:ser>
          <c:idx val="2"/>
          <c:order val="2"/>
          <c:spPr>
            <a:ln w="3175">
              <a:solidFill>
                <a:srgbClr val="0000D4"/>
              </a:solidFill>
              <a:prstDash val="lgDashDot"/>
            </a:ln>
          </c:spPr>
          <c:marker>
            <c:symbol val="none"/>
          </c:marker>
          <c:xVal>
            <c:numRef>
              <c:f>PlotDat15!$I$1:$I$2</c:f>
              <c:numCache>
                <c:formatCode>General</c:formatCode>
                <c:ptCount val="2"/>
                <c:pt idx="0">
                  <c:v>0</c:v>
                </c:pt>
                <c:pt idx="1">
                  <c:v>38.578995133939969</c:v>
                </c:pt>
              </c:numCache>
            </c:numRef>
          </c:xVal>
          <c:yVal>
            <c:numRef>
              <c:f>PlotDat15!$J$1:$J$2</c:f>
              <c:numCache>
                <c:formatCode>General</c:formatCode>
                <c:ptCount val="2"/>
                <c:pt idx="0">
                  <c:v>0.84942481471197484</c:v>
                </c:pt>
                <c:pt idx="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BF5-5D49-B8A8-D49DFD5FED8E}"/>
            </c:ext>
          </c:extLst>
        </c:ser>
        <c:ser>
          <c:idx val="3"/>
          <c:order val="3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PlotDat15!$C$1:$C$36</c:f>
              <c:numCache>
                <c:formatCode>General</c:formatCode>
                <c:ptCount val="36"/>
                <c:pt idx="0">
                  <c:v>31.948881789137378</c:v>
                </c:pt>
                <c:pt idx="1">
                  <c:v>32.258064516129032</c:v>
                </c:pt>
                <c:pt idx="2">
                  <c:v>31.446540880503143</c:v>
                </c:pt>
                <c:pt idx="3">
                  <c:v>32.258064516129032</c:v>
                </c:pt>
                <c:pt idx="4">
                  <c:v>33.003300330032999</c:v>
                </c:pt>
                <c:pt idx="5">
                  <c:v>30.8641975308642</c:v>
                </c:pt>
                <c:pt idx="6">
                  <c:v>29.850746268656714</c:v>
                </c:pt>
                <c:pt idx="7">
                  <c:v>33.11258278145695</c:v>
                </c:pt>
                <c:pt idx="8">
                  <c:v>33.11258278145695</c:v>
                </c:pt>
                <c:pt idx="9">
                  <c:v>32.573289902280131</c:v>
                </c:pt>
                <c:pt idx="10">
                  <c:v>34.013605442176875</c:v>
                </c:pt>
                <c:pt idx="11">
                  <c:v>31.645569620253163</c:v>
                </c:pt>
                <c:pt idx="12">
                  <c:v>30.395136778115504</c:v>
                </c:pt>
                <c:pt idx="13">
                  <c:v>32.051282051282051</c:v>
                </c:pt>
                <c:pt idx="14">
                  <c:v>32.786885245901637</c:v>
                </c:pt>
                <c:pt idx="15">
                  <c:v>33.898305084745765</c:v>
                </c:pt>
                <c:pt idx="16">
                  <c:v>34.013605442176875</c:v>
                </c:pt>
                <c:pt idx="17">
                  <c:v>32.573289902280131</c:v>
                </c:pt>
                <c:pt idx="18">
                  <c:v>31.847133757961785</c:v>
                </c:pt>
                <c:pt idx="19">
                  <c:v>35.087719298245609</c:v>
                </c:pt>
                <c:pt idx="20">
                  <c:v>33.898305084745765</c:v>
                </c:pt>
                <c:pt idx="21">
                  <c:v>31.746031746031747</c:v>
                </c:pt>
                <c:pt idx="22">
                  <c:v>33.444816053511708</c:v>
                </c:pt>
                <c:pt idx="23">
                  <c:v>31.055900621118013</c:v>
                </c:pt>
                <c:pt idx="24">
                  <c:v>31.446540880503143</c:v>
                </c:pt>
                <c:pt idx="25">
                  <c:v>32.051282051282051</c:v>
                </c:pt>
                <c:pt idx="26">
                  <c:v>31.847133757961785</c:v>
                </c:pt>
                <c:pt idx="27">
                  <c:v>33.444816053511708</c:v>
                </c:pt>
                <c:pt idx="28">
                  <c:v>31.847133757961785</c:v>
                </c:pt>
                <c:pt idx="29">
                  <c:v>33.222591362126245</c:v>
                </c:pt>
                <c:pt idx="30">
                  <c:v>31.746031746031747</c:v>
                </c:pt>
                <c:pt idx="31">
                  <c:v>31.948881789137378</c:v>
                </c:pt>
                <c:pt idx="32">
                  <c:v>36.630036630036628</c:v>
                </c:pt>
                <c:pt idx="33">
                  <c:v>31.948881789137378</c:v>
                </c:pt>
                <c:pt idx="34">
                  <c:v>33.557046979865774</c:v>
                </c:pt>
                <c:pt idx="35">
                  <c:v>30.769230769230766</c:v>
                </c:pt>
              </c:numCache>
            </c:numRef>
          </c:xVal>
          <c:yVal>
            <c:numRef>
              <c:f>PlotDat15!$D$1:$D$36</c:f>
              <c:numCache>
                <c:formatCode>General</c:formatCode>
                <c:ptCount val="36"/>
                <c:pt idx="0">
                  <c:v>0.1409</c:v>
                </c:pt>
                <c:pt idx="1">
                  <c:v>0.1278</c:v>
                </c:pt>
                <c:pt idx="2">
                  <c:v>0.123</c:v>
                </c:pt>
                <c:pt idx="3">
                  <c:v>0.111</c:v>
                </c:pt>
                <c:pt idx="4">
                  <c:v>0.12509999999999999</c:v>
                </c:pt>
                <c:pt idx="5">
                  <c:v>0.1489</c:v>
                </c:pt>
                <c:pt idx="6">
                  <c:v>0.188</c:v>
                </c:pt>
                <c:pt idx="7">
                  <c:v>0.15559999999999999</c:v>
                </c:pt>
                <c:pt idx="8">
                  <c:v>0.13</c:v>
                </c:pt>
                <c:pt idx="9">
                  <c:v>0.15509999999999999</c:v>
                </c:pt>
                <c:pt idx="10">
                  <c:v>0.14599999999999999</c:v>
                </c:pt>
                <c:pt idx="11">
                  <c:v>0.15509999999999999</c:v>
                </c:pt>
                <c:pt idx="12">
                  <c:v>0.15190000000000001</c:v>
                </c:pt>
                <c:pt idx="13">
                  <c:v>0.14360000000000001</c:v>
                </c:pt>
                <c:pt idx="14">
                  <c:v>0.1196</c:v>
                </c:pt>
                <c:pt idx="15">
                  <c:v>0.1232</c:v>
                </c:pt>
                <c:pt idx="16">
                  <c:v>0.11169999999999999</c:v>
                </c:pt>
                <c:pt idx="17">
                  <c:v>0.1231</c:v>
                </c:pt>
                <c:pt idx="18">
                  <c:v>0.13950000000000001</c:v>
                </c:pt>
                <c:pt idx="19">
                  <c:v>0.09</c:v>
                </c:pt>
                <c:pt idx="20">
                  <c:v>0.1114</c:v>
                </c:pt>
                <c:pt idx="21">
                  <c:v>0.12939999999999999</c:v>
                </c:pt>
                <c:pt idx="22">
                  <c:v>0.1242</c:v>
                </c:pt>
                <c:pt idx="23">
                  <c:v>0.1484</c:v>
                </c:pt>
                <c:pt idx="24">
                  <c:v>0.14099999999999999</c:v>
                </c:pt>
                <c:pt idx="25">
                  <c:v>0.11459999999999999</c:v>
                </c:pt>
                <c:pt idx="26">
                  <c:v>0.13550000000000001</c:v>
                </c:pt>
                <c:pt idx="27">
                  <c:v>0.1119</c:v>
                </c:pt>
                <c:pt idx="28">
                  <c:v>0.12670000000000001</c:v>
                </c:pt>
                <c:pt idx="29">
                  <c:v>0.13189999999999999</c:v>
                </c:pt>
                <c:pt idx="30">
                  <c:v>0.152</c:v>
                </c:pt>
                <c:pt idx="31">
                  <c:v>0.14030000000000001</c:v>
                </c:pt>
                <c:pt idx="32">
                  <c:v>0.1082</c:v>
                </c:pt>
                <c:pt idx="33">
                  <c:v>0.1447</c:v>
                </c:pt>
                <c:pt idx="34">
                  <c:v>0.12740000000000001</c:v>
                </c:pt>
                <c:pt idx="35">
                  <c:v>0.126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BF5-5D49-B8A8-D49DFD5FE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27136"/>
        <c:axId val="68029056"/>
      </c:scatterChart>
      <c:valAx>
        <c:axId val="68027136"/>
        <c:scaling>
          <c:orientation val="minMax"/>
          <c:max val="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fr-FR"/>
              </a:p>
            </c:rich>
          </c:tx>
          <c:layout/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+mn-lt"/>
                <a:ea typeface="Arial"/>
                <a:cs typeface="Arial"/>
              </a:defRPr>
            </a:pPr>
            <a:endParaRPr lang="en-US"/>
          </a:p>
        </c:txPr>
        <c:crossAx val="68029056"/>
        <c:crossesAt val="0"/>
        <c:crossBetween val="midCat"/>
        <c:majorUnit val="10"/>
        <c:minorUnit val="5"/>
      </c:valAx>
      <c:valAx>
        <c:axId val="68029056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fr-FR"/>
              </a:p>
            </c:rich>
          </c:tx>
          <c:layout/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+mn-lt"/>
                <a:ea typeface="Arial"/>
                <a:cs typeface="Arial"/>
              </a:defRPr>
            </a:pPr>
            <a:endParaRPr lang="en-US"/>
          </a:p>
        </c:txPr>
        <c:crossAx val="68027136"/>
        <c:crossesAt val="0"/>
        <c:crossBetween val="midCat"/>
        <c:majorUnit val="0.2"/>
        <c:minorUnit val="0.1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20185801287332811"/>
          <c:y val="8.1568620734404143E-2"/>
          <c:w val="0.62796197960015743"/>
          <c:h val="0.78431366090773214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PlotDat16!$E$1:$E$31</c:f>
              <c:numCache>
                <c:formatCode>General</c:formatCode>
                <c:ptCount val="31"/>
                <c:pt idx="0">
                  <c:v>0.79875853797490226</c:v>
                </c:pt>
                <c:pt idx="1">
                  <c:v>0.81941933687250323</c:v>
                </c:pt>
                <c:pt idx="2">
                  <c:v>0.86053981455614204</c:v>
                </c:pt>
                <c:pt idx="3">
                  <c:v>0.9047499571540587</c:v>
                </c:pt>
                <c:pt idx="4">
                  <c:v>0.95239404538840311</c:v>
                </c:pt>
                <c:pt idx="5">
                  <c:v>1.0038693650072184</c:v>
                </c:pt>
                <c:pt idx="6">
                  <c:v>1.059636819650887</c:v>
                </c:pt>
                <c:pt idx="7">
                  <c:v>1.1202342001170433</c:v>
                </c:pt>
                <c:pt idx="8">
                  <c:v>1.1862929195022871</c:v>
                </c:pt>
                <c:pt idx="9">
                  <c:v>1.2585593184388186</c:v>
                </c:pt>
                <c:pt idx="10">
                  <c:v>1.3379220658736752</c:v>
                </c:pt>
                <c:pt idx="11">
                  <c:v>1.4254477918931288</c:v>
                </c:pt>
                <c:pt idx="12">
                  <c:v>1.5224279900341899</c:v>
                </c:pt>
                <c:pt idx="13">
                  <c:v>1.6304415786527158</c:v>
                </c:pt>
                <c:pt idx="14">
                  <c:v>1.751439580086622</c:v>
                </c:pt>
                <c:pt idx="15">
                  <c:v>1.8878616115183233</c:v>
                </c:pt>
                <c:pt idx="16">
                  <c:v>2.0427990614223308</c:v>
                </c:pt>
                <c:pt idx="17">
                  <c:v>2.2202283422866405</c:v>
                </c:pt>
                <c:pt idx="18">
                  <c:v>2.4253520363781504</c:v>
                </c:pt>
                <c:pt idx="19">
                  <c:v>2.6651110228740227</c:v>
                </c:pt>
                <c:pt idx="20">
                  <c:v>2.9489766769827597</c:v>
                </c:pt>
                <c:pt idx="21">
                  <c:v>3.2902197550807997</c:v>
                </c:pt>
                <c:pt idx="22">
                  <c:v>3.7080279063661146</c:v>
                </c:pt>
                <c:pt idx="23">
                  <c:v>4.2312170296251539</c:v>
                </c:pt>
                <c:pt idx="24">
                  <c:v>4.9051368743085408</c:v>
                </c:pt>
                <c:pt idx="25">
                  <c:v>5.8055153948878075</c:v>
                </c:pt>
                <c:pt idx="26">
                  <c:v>7.0690121298727497</c:v>
                </c:pt>
                <c:pt idx="27">
                  <c:v>8.9699324724810694</c:v>
                </c:pt>
                <c:pt idx="28">
                  <c:v>12.151850737235355</c:v>
                </c:pt>
                <c:pt idx="29">
                  <c:v>18.564207154371509</c:v>
                </c:pt>
                <c:pt idx="30">
                  <c:v>38.184337568885304</c:v>
                </c:pt>
              </c:numCache>
            </c:numRef>
          </c:xVal>
          <c:yVal>
            <c:numRef>
              <c:f>PlotDat16!$F$1:$F$31</c:f>
              <c:numCache>
                <c:formatCode>General</c:formatCode>
                <c:ptCount val="31"/>
                <c:pt idx="0">
                  <c:v>1</c:v>
                </c:pt>
                <c:pt idx="1">
                  <c:v>0.93460540255515889</c:v>
                </c:pt>
                <c:pt idx="2">
                  <c:v>0.82794544209117193</c:v>
                </c:pt>
                <c:pt idx="3">
                  <c:v>0.73413103783083011</c:v>
                </c:pt>
                <c:pt idx="4">
                  <c:v>0.65157415310128164</c:v>
                </c:pt>
                <c:pt idx="5">
                  <c:v>0.57888642030709847</c:v>
                </c:pt>
                <c:pt idx="6">
                  <c:v>0.51485373655913858</c:v>
                </c:pt>
                <c:pt idx="7">
                  <c:v>0.45841411988651926</c:v>
                </c:pt>
                <c:pt idx="8">
                  <c:v>0.40863840476179908</c:v>
                </c:pt>
                <c:pt idx="9">
                  <c:v>0.36471341037852711</c:v>
                </c:pt>
                <c:pt idx="10">
                  <c:v>0.32592726269566757</c:v>
                </c:pt>
                <c:pt idx="11">
                  <c:v>0.29165659263817151</c:v>
                </c:pt>
                <c:pt idx="12">
                  <c:v>0.26135536882800103</c:v>
                </c:pt>
                <c:pt idx="13">
                  <c:v>0.23454515451971161</c:v>
                </c:pt>
                <c:pt idx="14">
                  <c:v>0.21080660564143544</c:v>
                </c:pt>
                <c:pt idx="15">
                  <c:v>0.18977205052773982</c:v>
                </c:pt>
                <c:pt idx="16">
                  <c:v>0.17111901253762776</c:v>
                </c:pt>
                <c:pt idx="17">
                  <c:v>0.15456455468066674</c:v>
                </c:pt>
                <c:pt idx="18">
                  <c:v>0.13986034097602573</c:v>
                </c:pt>
                <c:pt idx="19">
                  <c:v>0.12678832284656152</c:v>
                </c:pt>
                <c:pt idx="20">
                  <c:v>0.11515697066679635</c:v>
                </c:pt>
                <c:pt idx="21">
                  <c:v>0.10479798086899116</c:v>
                </c:pt>
                <c:pt idx="22">
                  <c:v>9.5563397964847654E-2</c:v>
                </c:pt>
                <c:pt idx="23">
                  <c:v>8.7323098634993476E-2</c:v>
                </c:pt>
                <c:pt idx="24">
                  <c:v>7.9962591824958948E-2</c:v>
                </c:pt>
                <c:pt idx="25">
                  <c:v>7.3381094695862015E-2</c:v>
                </c:pt>
                <c:pt idx="26">
                  <c:v>6.7489849424379106E-2</c:v>
                </c:pt>
                <c:pt idx="27">
                  <c:v>6.2210650328862367E-2</c:v>
                </c:pt>
                <c:pt idx="28">
                  <c:v>5.7474554702807101E-2</c:v>
                </c:pt>
                <c:pt idx="29">
                  <c:v>5.322075413820665E-2</c:v>
                </c:pt>
                <c:pt idx="30">
                  <c:v>4.9395586084826741E-2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973-9344-AB46-CD89E6F881F5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PlotDat16!$G$1:$G$13</c:f>
              <c:numCache>
                <c:formatCode>General</c:formatCode>
                <c:ptCount val="13"/>
                <c:pt idx="0">
                  <c:v>15.62120595682914</c:v>
                </c:pt>
                <c:pt idx="1">
                  <c:v>7.5683567407779329</c:v>
                </c:pt>
                <c:pt idx="2">
                  <c:v>4.8875153668711739</c:v>
                </c:pt>
                <c:pt idx="3">
                  <c:v>3.5496709922469303</c:v>
                </c:pt>
                <c:pt idx="4">
                  <c:v>2.7490198759757565</c:v>
                </c:pt>
                <c:pt idx="5">
                  <c:v>2.2169594734051628</c:v>
                </c:pt>
                <c:pt idx="6">
                  <c:v>1.8383733097716399</c:v>
                </c:pt>
                <c:pt idx="7">
                  <c:v>1.5557022011568642</c:v>
                </c:pt>
                <c:pt idx="8">
                  <c:v>1.3369679970070587</c:v>
                </c:pt>
                <c:pt idx="9">
                  <c:v>1.1629830790493687</c:v>
                </c:pt>
                <c:pt idx="10">
                  <c:v>1.021536498824112</c:v>
                </c:pt>
                <c:pt idx="11">
                  <c:v>0.90448704789862855</c:v>
                </c:pt>
                <c:pt idx="12">
                  <c:v>0.80619798924341179</c:v>
                </c:pt>
              </c:numCache>
            </c:numRef>
          </c:xVal>
          <c:yVal>
            <c:numRef>
              <c:f>PlotDat16!$H$1:$H$13</c:f>
              <c:numCache>
                <c:formatCode>General</c:formatCode>
                <c:ptCount val="13"/>
                <c:pt idx="0">
                  <c:v>5.4700457553790764E-2</c:v>
                </c:pt>
                <c:pt idx="1">
                  <c:v>6.5799373305121631E-2</c:v>
                </c:pt>
                <c:pt idx="2">
                  <c:v>8.0122305494837023E-2</c:v>
                </c:pt>
                <c:pt idx="3">
                  <c:v>9.8715618559929066E-2</c:v>
                </c:pt>
                <c:pt idx="4">
                  <c:v>0.12298665145046545</c:v>
                </c:pt>
                <c:pt idx="5">
                  <c:v>0.15483298929281597</c:v>
                </c:pt>
                <c:pt idx="6">
                  <c:v>0.19681918991645583</c:v>
                </c:pt>
                <c:pt idx="7">
                  <c:v>0.25241868888342817</c:v>
                </c:pt>
                <c:pt idx="8">
                  <c:v>0.32634530912316845</c:v>
                </c:pt>
                <c:pt idx="9">
                  <c:v>0.42500806183314271</c:v>
                </c:pt>
                <c:pt idx="10">
                  <c:v>0.55713572708372494</c:v>
                </c:pt>
                <c:pt idx="11">
                  <c:v>0.73463540852653708</c:v>
                </c:pt>
                <c:pt idx="12">
                  <c:v>0.97377375689768875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73-9344-AB46-CD89E6F881F5}"/>
            </c:ext>
          </c:extLst>
        </c:ser>
        <c:ser>
          <c:idx val="2"/>
          <c:order val="2"/>
          <c:spPr>
            <a:ln w="3175">
              <a:solidFill>
                <a:srgbClr val="0000D4"/>
              </a:solidFill>
              <a:prstDash val="lgDashDot"/>
            </a:ln>
          </c:spPr>
          <c:marker>
            <c:symbol val="none"/>
          </c:marker>
          <c:xVal>
            <c:numRef>
              <c:f>PlotDat16!$I$1:$I$2</c:f>
              <c:numCache>
                <c:formatCode>General</c:formatCode>
                <c:ptCount val="2"/>
                <c:pt idx="0">
                  <c:v>0</c:v>
                </c:pt>
                <c:pt idx="1">
                  <c:v>26.438664747301566</c:v>
                </c:pt>
              </c:numCache>
            </c:numRef>
          </c:xVal>
          <c:yVal>
            <c:numRef>
              <c:f>PlotDat16!$J$1:$J$2</c:f>
              <c:numCache>
                <c:formatCode>General</c:formatCode>
                <c:ptCount val="2"/>
                <c:pt idx="0">
                  <c:v>0.84942481481148202</c:v>
                </c:pt>
                <c:pt idx="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973-9344-AB46-CD89E6F881F5}"/>
            </c:ext>
          </c:extLst>
        </c:ser>
        <c:ser>
          <c:idx val="3"/>
          <c:order val="3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PlotDat16!$C$1:$C$36</c:f>
              <c:numCache>
                <c:formatCode>General</c:formatCode>
                <c:ptCount val="36"/>
                <c:pt idx="0">
                  <c:v>21.894965686901255</c:v>
                </c:pt>
                <c:pt idx="1">
                  <c:v>22.106852451613204</c:v>
                </c:pt>
                <c:pt idx="2">
                  <c:v>21.550705220126076</c:v>
                </c:pt>
                <c:pt idx="3">
                  <c:v>22.106852451613204</c:v>
                </c:pt>
                <c:pt idx="4">
                  <c:v>22.617571815181822</c:v>
                </c:pt>
                <c:pt idx="5">
                  <c:v>21.15161808642004</c:v>
                </c:pt>
                <c:pt idx="6">
                  <c:v>20.45708734328386</c:v>
                </c:pt>
                <c:pt idx="7">
                  <c:v>22.6924644370864</c:v>
                </c:pt>
                <c:pt idx="8">
                  <c:v>22.6924644370864</c:v>
                </c:pt>
                <c:pt idx="9">
                  <c:v>22.322880325733202</c:v>
                </c:pt>
                <c:pt idx="10">
                  <c:v>23.309946462585351</c:v>
                </c:pt>
                <c:pt idx="11">
                  <c:v>21.687102088607887</c:v>
                </c:pt>
                <c:pt idx="12">
                  <c:v>20.830164924012443</c:v>
                </c:pt>
                <c:pt idx="13">
                  <c:v>21.965141858974658</c:v>
                </c:pt>
                <c:pt idx="14">
                  <c:v>22.469259868852763</c:v>
                </c:pt>
                <c:pt idx="15">
                  <c:v>23.23092969491557</c:v>
                </c:pt>
                <c:pt idx="16">
                  <c:v>23.309946462585351</c:v>
                </c:pt>
                <c:pt idx="17">
                  <c:v>22.322880325733202</c:v>
                </c:pt>
                <c:pt idx="18">
                  <c:v>21.825236496815585</c:v>
                </c:pt>
                <c:pt idx="19">
                  <c:v>24.046050035088044</c:v>
                </c:pt>
                <c:pt idx="20">
                  <c:v>23.23092969491557</c:v>
                </c:pt>
                <c:pt idx="21">
                  <c:v>21.755950031746327</c:v>
                </c:pt>
                <c:pt idx="22">
                  <c:v>22.920148026756166</c:v>
                </c:pt>
                <c:pt idx="23">
                  <c:v>21.282994596273582</c:v>
                </c:pt>
                <c:pt idx="24">
                  <c:v>21.550705220126076</c:v>
                </c:pt>
                <c:pt idx="25">
                  <c:v>21.965141858974658</c:v>
                </c:pt>
                <c:pt idx="26">
                  <c:v>21.825236496815585</c:v>
                </c:pt>
                <c:pt idx="27">
                  <c:v>22.920148026756166</c:v>
                </c:pt>
                <c:pt idx="28">
                  <c:v>21.825236496815585</c:v>
                </c:pt>
                <c:pt idx="29">
                  <c:v>22.767854684385689</c:v>
                </c:pt>
                <c:pt idx="30">
                  <c:v>21.755950031746327</c:v>
                </c:pt>
                <c:pt idx="31">
                  <c:v>21.894965686901255</c:v>
                </c:pt>
                <c:pt idx="32">
                  <c:v>25.103019267399606</c:v>
                </c:pt>
                <c:pt idx="33">
                  <c:v>21.894965686901255</c:v>
                </c:pt>
                <c:pt idx="34">
                  <c:v>22.9970612751681</c:v>
                </c:pt>
                <c:pt idx="35">
                  <c:v>21.086536184615667</c:v>
                </c:pt>
              </c:numCache>
            </c:numRef>
          </c:xVal>
          <c:yVal>
            <c:numRef>
              <c:f>PlotDat16!$D$1:$D$36</c:f>
              <c:numCache>
                <c:formatCode>General</c:formatCode>
                <c:ptCount val="36"/>
                <c:pt idx="0">
                  <c:v>0.1409</c:v>
                </c:pt>
                <c:pt idx="1">
                  <c:v>0.1278</c:v>
                </c:pt>
                <c:pt idx="2">
                  <c:v>0.123</c:v>
                </c:pt>
                <c:pt idx="3">
                  <c:v>0.111</c:v>
                </c:pt>
                <c:pt idx="4">
                  <c:v>0.12509999999999999</c:v>
                </c:pt>
                <c:pt idx="5">
                  <c:v>0.1489</c:v>
                </c:pt>
                <c:pt idx="6">
                  <c:v>0.188</c:v>
                </c:pt>
                <c:pt idx="7">
                  <c:v>0.15559999999999999</c:v>
                </c:pt>
                <c:pt idx="8">
                  <c:v>0.13</c:v>
                </c:pt>
                <c:pt idx="9">
                  <c:v>0.15509999999999999</c:v>
                </c:pt>
                <c:pt idx="10">
                  <c:v>0.14599999999999999</c:v>
                </c:pt>
                <c:pt idx="11">
                  <c:v>0.15509999999999999</c:v>
                </c:pt>
                <c:pt idx="12">
                  <c:v>0.15190000000000001</c:v>
                </c:pt>
                <c:pt idx="13">
                  <c:v>0.14360000000000001</c:v>
                </c:pt>
                <c:pt idx="14">
                  <c:v>0.1196</c:v>
                </c:pt>
                <c:pt idx="15">
                  <c:v>0.1232</c:v>
                </c:pt>
                <c:pt idx="16">
                  <c:v>0.11169999999999999</c:v>
                </c:pt>
                <c:pt idx="17">
                  <c:v>0.1231</c:v>
                </c:pt>
                <c:pt idx="18">
                  <c:v>0.13950000000000001</c:v>
                </c:pt>
                <c:pt idx="19">
                  <c:v>0.09</c:v>
                </c:pt>
                <c:pt idx="20">
                  <c:v>0.1114</c:v>
                </c:pt>
                <c:pt idx="21">
                  <c:v>0.12939999999999999</c:v>
                </c:pt>
                <c:pt idx="22">
                  <c:v>0.1242</c:v>
                </c:pt>
                <c:pt idx="23">
                  <c:v>0.1484</c:v>
                </c:pt>
                <c:pt idx="24">
                  <c:v>0.14099999999999999</c:v>
                </c:pt>
                <c:pt idx="25">
                  <c:v>0.11459999999999999</c:v>
                </c:pt>
                <c:pt idx="26">
                  <c:v>0.13550000000000001</c:v>
                </c:pt>
                <c:pt idx="27">
                  <c:v>0.1119</c:v>
                </c:pt>
                <c:pt idx="28">
                  <c:v>0.12670000000000001</c:v>
                </c:pt>
                <c:pt idx="29">
                  <c:v>0.13189999999999999</c:v>
                </c:pt>
                <c:pt idx="30">
                  <c:v>0.152</c:v>
                </c:pt>
                <c:pt idx="31">
                  <c:v>0.14030000000000001</c:v>
                </c:pt>
                <c:pt idx="32">
                  <c:v>0.1082</c:v>
                </c:pt>
                <c:pt idx="33">
                  <c:v>0.1447</c:v>
                </c:pt>
                <c:pt idx="34">
                  <c:v>0.12740000000000001</c:v>
                </c:pt>
                <c:pt idx="35">
                  <c:v>0.126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973-9344-AB46-CD89E6F88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197248"/>
        <c:axId val="160203520"/>
      </c:scatterChart>
      <c:valAx>
        <c:axId val="160197248"/>
        <c:scaling>
          <c:orientation val="minMax"/>
          <c:max val="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fr-FR"/>
              </a:p>
            </c:rich>
          </c:tx>
          <c:layout/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0203520"/>
        <c:crossesAt val="0"/>
        <c:crossBetween val="midCat"/>
        <c:majorUnit val="10"/>
        <c:minorUnit val="5"/>
      </c:valAx>
      <c:valAx>
        <c:axId val="160203520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fr-FR"/>
              </a:p>
            </c:rich>
          </c:tx>
          <c:layout/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60197248"/>
        <c:crossesAt val="0"/>
        <c:crossBetween val="midCat"/>
        <c:majorUnit val="0.2"/>
        <c:minorUnit val="0.1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20180663178486757"/>
          <c:y val="8.1506123902473054E-2"/>
          <c:w val="0.6280702010899738"/>
          <c:h val="0.7837127298314717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PlotDat2!$E$1:$E$31</c:f>
              <c:numCache>
                <c:formatCode>General</c:formatCode>
                <c:ptCount val="31"/>
                <c:pt idx="0">
                  <c:v>0.79875853797490226</c:v>
                </c:pt>
                <c:pt idx="1">
                  <c:v>0.81941933687250323</c:v>
                </c:pt>
                <c:pt idx="2">
                  <c:v>0.86053981455614204</c:v>
                </c:pt>
                <c:pt idx="3">
                  <c:v>0.9047499571540587</c:v>
                </c:pt>
                <c:pt idx="4">
                  <c:v>0.95239404538840311</c:v>
                </c:pt>
                <c:pt idx="5">
                  <c:v>1.0038693650072184</c:v>
                </c:pt>
                <c:pt idx="6">
                  <c:v>1.059636819650887</c:v>
                </c:pt>
                <c:pt idx="7">
                  <c:v>1.1202342001170433</c:v>
                </c:pt>
                <c:pt idx="8">
                  <c:v>1.1862929195022871</c:v>
                </c:pt>
                <c:pt idx="9">
                  <c:v>1.2585593184388186</c:v>
                </c:pt>
                <c:pt idx="10">
                  <c:v>1.3379220658736752</c:v>
                </c:pt>
                <c:pt idx="11">
                  <c:v>1.4254477918931288</c:v>
                </c:pt>
                <c:pt idx="12">
                  <c:v>1.5224279900341899</c:v>
                </c:pt>
                <c:pt idx="13">
                  <c:v>1.6304415786527158</c:v>
                </c:pt>
                <c:pt idx="14">
                  <c:v>1.751439580086622</c:v>
                </c:pt>
                <c:pt idx="15">
                  <c:v>1.8878616115183233</c:v>
                </c:pt>
                <c:pt idx="16">
                  <c:v>2.0427990614223308</c:v>
                </c:pt>
                <c:pt idx="17">
                  <c:v>2.2202283422866405</c:v>
                </c:pt>
                <c:pt idx="18">
                  <c:v>2.4253520363781504</c:v>
                </c:pt>
                <c:pt idx="19">
                  <c:v>2.6651110228740227</c:v>
                </c:pt>
                <c:pt idx="20">
                  <c:v>2.9489766769827597</c:v>
                </c:pt>
                <c:pt idx="21">
                  <c:v>3.2902197550807997</c:v>
                </c:pt>
                <c:pt idx="22">
                  <c:v>3.7080279063661146</c:v>
                </c:pt>
                <c:pt idx="23">
                  <c:v>4.2312170296251539</c:v>
                </c:pt>
                <c:pt idx="24">
                  <c:v>4.9051368743085408</c:v>
                </c:pt>
                <c:pt idx="25">
                  <c:v>5.8055153948878075</c:v>
                </c:pt>
                <c:pt idx="26">
                  <c:v>7.0690121298727497</c:v>
                </c:pt>
                <c:pt idx="27">
                  <c:v>8.9699324724810694</c:v>
                </c:pt>
                <c:pt idx="28">
                  <c:v>12.151850737235355</c:v>
                </c:pt>
                <c:pt idx="29">
                  <c:v>18.564207154371509</c:v>
                </c:pt>
                <c:pt idx="30">
                  <c:v>38.184337568885304</c:v>
                </c:pt>
              </c:numCache>
            </c:numRef>
          </c:xVal>
          <c:yVal>
            <c:numRef>
              <c:f>PlotDat2!$F$1:$F$31</c:f>
              <c:numCache>
                <c:formatCode>General</c:formatCode>
                <c:ptCount val="31"/>
                <c:pt idx="0">
                  <c:v>1</c:v>
                </c:pt>
                <c:pt idx="1">
                  <c:v>0.93460540255515889</c:v>
                </c:pt>
                <c:pt idx="2">
                  <c:v>0.82794544209117193</c:v>
                </c:pt>
                <c:pt idx="3">
                  <c:v>0.73413103783083011</c:v>
                </c:pt>
                <c:pt idx="4">
                  <c:v>0.65157415310128164</c:v>
                </c:pt>
                <c:pt idx="5">
                  <c:v>0.57888642030709847</c:v>
                </c:pt>
                <c:pt idx="6">
                  <c:v>0.51485373655913858</c:v>
                </c:pt>
                <c:pt idx="7">
                  <c:v>0.45841411988651926</c:v>
                </c:pt>
                <c:pt idx="8">
                  <c:v>0.40863840476179908</c:v>
                </c:pt>
                <c:pt idx="9">
                  <c:v>0.36471341037852711</c:v>
                </c:pt>
                <c:pt idx="10">
                  <c:v>0.32592726269566757</c:v>
                </c:pt>
                <c:pt idx="11">
                  <c:v>0.29165659263817151</c:v>
                </c:pt>
                <c:pt idx="12">
                  <c:v>0.26135536882800103</c:v>
                </c:pt>
                <c:pt idx="13">
                  <c:v>0.23454515451971161</c:v>
                </c:pt>
                <c:pt idx="14">
                  <c:v>0.21080660564143544</c:v>
                </c:pt>
                <c:pt idx="15">
                  <c:v>0.18977205052773982</c:v>
                </c:pt>
                <c:pt idx="16">
                  <c:v>0.17111901253762776</c:v>
                </c:pt>
                <c:pt idx="17">
                  <c:v>0.15456455468066674</c:v>
                </c:pt>
                <c:pt idx="18">
                  <c:v>0.13986034097602573</c:v>
                </c:pt>
                <c:pt idx="19">
                  <c:v>0.12678832284656152</c:v>
                </c:pt>
                <c:pt idx="20">
                  <c:v>0.11515697066679635</c:v>
                </c:pt>
                <c:pt idx="21">
                  <c:v>0.10479798086899116</c:v>
                </c:pt>
                <c:pt idx="22">
                  <c:v>9.5563397964847654E-2</c:v>
                </c:pt>
                <c:pt idx="23">
                  <c:v>8.7323098634993476E-2</c:v>
                </c:pt>
                <c:pt idx="24">
                  <c:v>7.9962591824958948E-2</c:v>
                </c:pt>
                <c:pt idx="25">
                  <c:v>7.3381094695862015E-2</c:v>
                </c:pt>
                <c:pt idx="26">
                  <c:v>6.7489849424379106E-2</c:v>
                </c:pt>
                <c:pt idx="27">
                  <c:v>6.2210650328862367E-2</c:v>
                </c:pt>
                <c:pt idx="28">
                  <c:v>5.7474554702807101E-2</c:v>
                </c:pt>
                <c:pt idx="29">
                  <c:v>5.322075413820665E-2</c:v>
                </c:pt>
                <c:pt idx="30">
                  <c:v>4.9395586084826741E-2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1A8-4448-9CA8-7DA9D437EEE1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PlotDat2!$G$1:$G$13</c:f>
              <c:numCache>
                <c:formatCode>General</c:formatCode>
                <c:ptCount val="13"/>
                <c:pt idx="0">
                  <c:v>15.62120595682914</c:v>
                </c:pt>
                <c:pt idx="1">
                  <c:v>7.5683567407779329</c:v>
                </c:pt>
                <c:pt idx="2">
                  <c:v>4.8875153668711739</c:v>
                </c:pt>
                <c:pt idx="3">
                  <c:v>3.5496709922469303</c:v>
                </c:pt>
                <c:pt idx="4">
                  <c:v>2.7490198759757565</c:v>
                </c:pt>
                <c:pt idx="5">
                  <c:v>2.2169594734051628</c:v>
                </c:pt>
                <c:pt idx="6">
                  <c:v>1.8383733097716399</c:v>
                </c:pt>
                <c:pt idx="7">
                  <c:v>1.5557022011568642</c:v>
                </c:pt>
                <c:pt idx="8">
                  <c:v>1.3369679970070587</c:v>
                </c:pt>
                <c:pt idx="9">
                  <c:v>1.1629830790493687</c:v>
                </c:pt>
                <c:pt idx="10">
                  <c:v>1.021536498824112</c:v>
                </c:pt>
                <c:pt idx="11">
                  <c:v>0.90448704789862855</c:v>
                </c:pt>
                <c:pt idx="12">
                  <c:v>0.80619798924341179</c:v>
                </c:pt>
              </c:numCache>
            </c:numRef>
          </c:xVal>
          <c:yVal>
            <c:numRef>
              <c:f>PlotDat2!$H$1:$H$13</c:f>
              <c:numCache>
                <c:formatCode>General</c:formatCode>
                <c:ptCount val="13"/>
                <c:pt idx="0">
                  <c:v>5.4700457553790764E-2</c:v>
                </c:pt>
                <c:pt idx="1">
                  <c:v>6.5799373305121631E-2</c:v>
                </c:pt>
                <c:pt idx="2">
                  <c:v>8.0122305494837023E-2</c:v>
                </c:pt>
                <c:pt idx="3">
                  <c:v>9.8715618559929066E-2</c:v>
                </c:pt>
                <c:pt idx="4">
                  <c:v>0.12298665145046545</c:v>
                </c:pt>
                <c:pt idx="5">
                  <c:v>0.15483298929281597</c:v>
                </c:pt>
                <c:pt idx="6">
                  <c:v>0.19681918991645583</c:v>
                </c:pt>
                <c:pt idx="7">
                  <c:v>0.25241868888342817</c:v>
                </c:pt>
                <c:pt idx="8">
                  <c:v>0.32634530912316845</c:v>
                </c:pt>
                <c:pt idx="9">
                  <c:v>0.42500806183314271</c:v>
                </c:pt>
                <c:pt idx="10">
                  <c:v>0.55713572708372494</c:v>
                </c:pt>
                <c:pt idx="11">
                  <c:v>0.73463540852653708</c:v>
                </c:pt>
                <c:pt idx="12">
                  <c:v>0.97377375689768875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A8-4448-9CA8-7DA9D437EEE1}"/>
            </c:ext>
          </c:extLst>
        </c:ser>
        <c:ser>
          <c:idx val="2"/>
          <c:order val="2"/>
          <c:spPr>
            <a:ln w="3175">
              <a:solidFill>
                <a:srgbClr val="0000D4"/>
              </a:solidFill>
              <a:prstDash val="lgDashDot"/>
            </a:ln>
          </c:spPr>
          <c:marker>
            <c:symbol val="none"/>
          </c:marker>
          <c:xVal>
            <c:numRef>
              <c:f>PlotDat2!$I$1:$I$2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PlotDat2!$J$1:$J$2</c:f>
              <c:numCache>
                <c:formatCode>General</c:formatCode>
                <c:ptCount val="2"/>
                <c:pt idx="0">
                  <c:v>0.73366313440242148</c:v>
                </c:pt>
                <c:pt idx="1">
                  <c:v>1.9790481518990655E-2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1A8-4448-9CA8-7DA9D437EEE1}"/>
            </c:ext>
          </c:extLst>
        </c:ser>
        <c:ser>
          <c:idx val="3"/>
          <c:order val="3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PlotDat2!$C$1:$C$36</c:f>
              <c:numCache>
                <c:formatCode>General</c:formatCode>
                <c:ptCount val="36"/>
                <c:pt idx="0">
                  <c:v>27.087447667984556</c:v>
                </c:pt>
                <c:pt idx="1">
                  <c:v>25.103019267399606</c:v>
                </c:pt>
                <c:pt idx="2">
                  <c:v>13.543723833992278</c:v>
                </c:pt>
                <c:pt idx="3">
                  <c:v>38.072912555556073</c:v>
                </c:pt>
                <c:pt idx="4">
                  <c:v>31.581217788018861</c:v>
                </c:pt>
                <c:pt idx="5">
                  <c:v>31.436349816514188</c:v>
                </c:pt>
                <c:pt idx="6">
                  <c:v>23.795570347222544</c:v>
                </c:pt>
                <c:pt idx="7">
                  <c:v>8.7189876081426121</c:v>
                </c:pt>
                <c:pt idx="8">
                  <c:v>47.26292593103512</c:v>
                </c:pt>
                <c:pt idx="9">
                  <c:v>31.150564818182247</c:v>
                </c:pt>
                <c:pt idx="10">
                  <c:v>10.592154961360269</c:v>
                </c:pt>
                <c:pt idx="11">
                  <c:v>26.156962824427833</c:v>
                </c:pt>
                <c:pt idx="12">
                  <c:v>25.667132059925439</c:v>
                </c:pt>
                <c:pt idx="13">
                  <c:v>37.448766448087937</c:v>
                </c:pt>
                <c:pt idx="14">
                  <c:v>19.524570541310805</c:v>
                </c:pt>
                <c:pt idx="15">
                  <c:v>42.043707116564995</c:v>
                </c:pt>
                <c:pt idx="16">
                  <c:v>40.792406309524367</c:v>
                </c:pt>
                <c:pt idx="17">
                  <c:v>18.827264450549706</c:v>
                </c:pt>
                <c:pt idx="18">
                  <c:v>23.550255189003757</c:v>
                </c:pt>
                <c:pt idx="19">
                  <c:v>26.156962824427833</c:v>
                </c:pt>
                <c:pt idx="20">
                  <c:v>26.665853151751332</c:v>
                </c:pt>
                <c:pt idx="21">
                  <c:v>24.301859078014516</c:v>
                </c:pt>
                <c:pt idx="22">
                  <c:v>39.843745697674954</c:v>
                </c:pt>
                <c:pt idx="23">
                  <c:v>39.160710057143383</c:v>
                </c:pt>
                <c:pt idx="24">
                  <c:v>2.6156962824427832</c:v>
                </c:pt>
                <c:pt idx="25">
                  <c:v>9.9033587572255684</c:v>
                </c:pt>
                <c:pt idx="26">
                  <c:v>33.10688048309224</c:v>
                </c:pt>
                <c:pt idx="27">
                  <c:v>26.665853151751332</c:v>
                </c:pt>
                <c:pt idx="28">
                  <c:v>22.54317190789504</c:v>
                </c:pt>
                <c:pt idx="29">
                  <c:v>4.9303052230216498</c:v>
                </c:pt>
                <c:pt idx="30">
                  <c:v>34.964919693878031</c:v>
                </c:pt>
                <c:pt idx="31">
                  <c:v>42.672006600249638</c:v>
                </c:pt>
                <c:pt idx="32">
                  <c:v>34.964919693878031</c:v>
                </c:pt>
                <c:pt idx="33">
                  <c:v>28.794639747899552</c:v>
                </c:pt>
                <c:pt idx="34">
                  <c:v>41.787343048781054</c:v>
                </c:pt>
                <c:pt idx="35">
                  <c:v>6.1739858198199036</c:v>
                </c:pt>
              </c:numCache>
            </c:numRef>
          </c:xVal>
          <c:yVal>
            <c:numRef>
              <c:f>PlotDat2!$D$1:$D$36</c:f>
              <c:numCache>
                <c:formatCode>General</c:formatCode>
                <c:ptCount val="36"/>
                <c:pt idx="0">
                  <c:v>0.54600000000000004</c:v>
                </c:pt>
                <c:pt idx="1">
                  <c:v>0.56000000000000005</c:v>
                </c:pt>
                <c:pt idx="2">
                  <c:v>0.63600000000000001</c:v>
                </c:pt>
                <c:pt idx="3">
                  <c:v>0.46300000000000002</c:v>
                </c:pt>
                <c:pt idx="4">
                  <c:v>0.495</c:v>
                </c:pt>
                <c:pt idx="5">
                  <c:v>0.52300000000000002</c:v>
                </c:pt>
                <c:pt idx="6">
                  <c:v>0.56399999999999995</c:v>
                </c:pt>
                <c:pt idx="7">
                  <c:v>0.67</c:v>
                </c:pt>
                <c:pt idx="8">
                  <c:v>0.41399999999999998</c:v>
                </c:pt>
                <c:pt idx="9">
                  <c:v>0.52900000000000003</c:v>
                </c:pt>
                <c:pt idx="10">
                  <c:v>0.66700000000000004</c:v>
                </c:pt>
                <c:pt idx="11">
                  <c:v>0.53900000000000003</c:v>
                </c:pt>
                <c:pt idx="12">
                  <c:v>0.53100000000000003</c:v>
                </c:pt>
                <c:pt idx="13">
                  <c:v>0.48099999999999998</c:v>
                </c:pt>
                <c:pt idx="14">
                  <c:v>0.628</c:v>
                </c:pt>
                <c:pt idx="15">
                  <c:v>0.436</c:v>
                </c:pt>
                <c:pt idx="16">
                  <c:v>0.44800000000000001</c:v>
                </c:pt>
                <c:pt idx="17">
                  <c:v>0.64800000000000002</c:v>
                </c:pt>
                <c:pt idx="18">
                  <c:v>0.56599999999999995</c:v>
                </c:pt>
                <c:pt idx="19">
                  <c:v>0.53300000000000003</c:v>
                </c:pt>
                <c:pt idx="20">
                  <c:v>0.53600000000000003</c:v>
                </c:pt>
                <c:pt idx="21">
                  <c:v>0.56799999999999995</c:v>
                </c:pt>
                <c:pt idx="22">
                  <c:v>0.443</c:v>
                </c:pt>
                <c:pt idx="23">
                  <c:v>0.45100000000000001</c:v>
                </c:pt>
                <c:pt idx="24">
                  <c:v>0.72799999999999998</c:v>
                </c:pt>
                <c:pt idx="25">
                  <c:v>0.72299999999999998</c:v>
                </c:pt>
                <c:pt idx="26">
                  <c:v>0.505</c:v>
                </c:pt>
                <c:pt idx="27">
                  <c:v>0.54300000000000004</c:v>
                </c:pt>
                <c:pt idx="28">
                  <c:v>0.54700000000000004</c:v>
                </c:pt>
                <c:pt idx="29">
                  <c:v>0.66500000000000004</c:v>
                </c:pt>
                <c:pt idx="30">
                  <c:v>0.46200000000000002</c:v>
                </c:pt>
                <c:pt idx="31">
                  <c:v>0.41399999999999998</c:v>
                </c:pt>
                <c:pt idx="32">
                  <c:v>0.48699999999999999</c:v>
                </c:pt>
                <c:pt idx="33">
                  <c:v>0.50800000000000001</c:v>
                </c:pt>
                <c:pt idx="34">
                  <c:v>0.442</c:v>
                </c:pt>
                <c:pt idx="35">
                  <c:v>0.65500000000000003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1A8-4448-9CA8-7DA9D437E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869632"/>
        <c:axId val="140871552"/>
      </c:scatterChart>
      <c:valAx>
        <c:axId val="140869632"/>
        <c:scaling>
          <c:orientation val="minMax"/>
          <c:max val="1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fr-FR"/>
              </a:p>
            </c:rich>
          </c:tx>
          <c:layout/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+mn-lt"/>
                <a:ea typeface="Arial"/>
                <a:cs typeface="Arial"/>
              </a:defRPr>
            </a:pPr>
            <a:endParaRPr lang="en-US"/>
          </a:p>
        </c:txPr>
        <c:crossAx val="140871552"/>
        <c:crossesAt val="0"/>
        <c:crossBetween val="midCat"/>
        <c:majorUnit val="20"/>
        <c:minorUnit val="10"/>
      </c:valAx>
      <c:valAx>
        <c:axId val="140871552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fr-FR"/>
              </a:p>
            </c:rich>
          </c:tx>
          <c:layout/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+mn-lt"/>
                <a:ea typeface="Arial"/>
                <a:cs typeface="Arial"/>
              </a:defRPr>
            </a:pPr>
            <a:endParaRPr lang="en-US"/>
          </a:p>
        </c:txPr>
        <c:crossAx val="140869632"/>
        <c:crossesAt val="0"/>
        <c:crossBetween val="midCat"/>
        <c:majorUnit val="0.2"/>
        <c:minorUnit val="0.1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20185801287332811"/>
          <c:y val="8.1568620734404143E-2"/>
          <c:w val="0.62796197960015743"/>
          <c:h val="0.78431366090773214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PlotDat11!$E$1:$E$31</c:f>
              <c:numCache>
                <c:formatCode>General</c:formatCode>
                <c:ptCount val="31"/>
                <c:pt idx="0">
                  <c:v>0.79875853797490226</c:v>
                </c:pt>
                <c:pt idx="1">
                  <c:v>0.81941933687250323</c:v>
                </c:pt>
                <c:pt idx="2">
                  <c:v>0.86053981455614204</c:v>
                </c:pt>
                <c:pt idx="3">
                  <c:v>0.9047499571540587</c:v>
                </c:pt>
                <c:pt idx="4">
                  <c:v>0.95239404538840311</c:v>
                </c:pt>
                <c:pt idx="5">
                  <c:v>1.0038693650072184</c:v>
                </c:pt>
                <c:pt idx="6">
                  <c:v>1.059636819650887</c:v>
                </c:pt>
                <c:pt idx="7">
                  <c:v>1.1202342001170433</c:v>
                </c:pt>
                <c:pt idx="8">
                  <c:v>1.1862929195022871</c:v>
                </c:pt>
                <c:pt idx="9">
                  <c:v>1.2585593184388186</c:v>
                </c:pt>
                <c:pt idx="10">
                  <c:v>1.3379220658736752</c:v>
                </c:pt>
                <c:pt idx="11">
                  <c:v>1.4254477918931288</c:v>
                </c:pt>
                <c:pt idx="12">
                  <c:v>1.5224279900341899</c:v>
                </c:pt>
                <c:pt idx="13">
                  <c:v>1.6304415786527158</c:v>
                </c:pt>
                <c:pt idx="14">
                  <c:v>1.751439580086622</c:v>
                </c:pt>
                <c:pt idx="15">
                  <c:v>1.8878616115183233</c:v>
                </c:pt>
                <c:pt idx="16">
                  <c:v>2.0427990614223308</c:v>
                </c:pt>
                <c:pt idx="17">
                  <c:v>2.2202283422866405</c:v>
                </c:pt>
                <c:pt idx="18">
                  <c:v>2.4253520363781504</c:v>
                </c:pt>
                <c:pt idx="19">
                  <c:v>2.6651110228740227</c:v>
                </c:pt>
                <c:pt idx="20">
                  <c:v>2.9489766769827597</c:v>
                </c:pt>
                <c:pt idx="21">
                  <c:v>3.2902197550807997</c:v>
                </c:pt>
                <c:pt idx="22">
                  <c:v>3.7080279063661146</c:v>
                </c:pt>
                <c:pt idx="23">
                  <c:v>4.2312170296251539</c:v>
                </c:pt>
                <c:pt idx="24">
                  <c:v>4.9051368743085408</c:v>
                </c:pt>
                <c:pt idx="25">
                  <c:v>5.8055153948878075</c:v>
                </c:pt>
                <c:pt idx="26">
                  <c:v>7.0690121298727497</c:v>
                </c:pt>
                <c:pt idx="27">
                  <c:v>8.9699324724810694</c:v>
                </c:pt>
                <c:pt idx="28">
                  <c:v>12.151850737235355</c:v>
                </c:pt>
                <c:pt idx="29">
                  <c:v>18.564207154371509</c:v>
                </c:pt>
                <c:pt idx="30">
                  <c:v>38.184337568885304</c:v>
                </c:pt>
              </c:numCache>
            </c:numRef>
          </c:xVal>
          <c:yVal>
            <c:numRef>
              <c:f>PlotDat11!$F$1:$F$31</c:f>
              <c:numCache>
                <c:formatCode>General</c:formatCode>
                <c:ptCount val="31"/>
                <c:pt idx="0">
                  <c:v>1</c:v>
                </c:pt>
                <c:pt idx="1">
                  <c:v>0.93460540255515889</c:v>
                </c:pt>
                <c:pt idx="2">
                  <c:v>0.82794544209117193</c:v>
                </c:pt>
                <c:pt idx="3">
                  <c:v>0.73413103783083011</c:v>
                </c:pt>
                <c:pt idx="4">
                  <c:v>0.65157415310128164</c:v>
                </c:pt>
                <c:pt idx="5">
                  <c:v>0.57888642030709847</c:v>
                </c:pt>
                <c:pt idx="6">
                  <c:v>0.51485373655913858</c:v>
                </c:pt>
                <c:pt idx="7">
                  <c:v>0.45841411988651926</c:v>
                </c:pt>
                <c:pt idx="8">
                  <c:v>0.40863840476179908</c:v>
                </c:pt>
                <c:pt idx="9">
                  <c:v>0.36471341037852711</c:v>
                </c:pt>
                <c:pt idx="10">
                  <c:v>0.32592726269566757</c:v>
                </c:pt>
                <c:pt idx="11">
                  <c:v>0.29165659263817151</c:v>
                </c:pt>
                <c:pt idx="12">
                  <c:v>0.26135536882800103</c:v>
                </c:pt>
                <c:pt idx="13">
                  <c:v>0.23454515451971161</c:v>
                </c:pt>
                <c:pt idx="14">
                  <c:v>0.21080660564143544</c:v>
                </c:pt>
                <c:pt idx="15">
                  <c:v>0.18977205052773982</c:v>
                </c:pt>
                <c:pt idx="16">
                  <c:v>0.17111901253762776</c:v>
                </c:pt>
                <c:pt idx="17">
                  <c:v>0.15456455468066674</c:v>
                </c:pt>
                <c:pt idx="18">
                  <c:v>0.13986034097602573</c:v>
                </c:pt>
                <c:pt idx="19">
                  <c:v>0.12678832284656152</c:v>
                </c:pt>
                <c:pt idx="20">
                  <c:v>0.11515697066679635</c:v>
                </c:pt>
                <c:pt idx="21">
                  <c:v>0.10479798086899116</c:v>
                </c:pt>
                <c:pt idx="22">
                  <c:v>9.5563397964847654E-2</c:v>
                </c:pt>
                <c:pt idx="23">
                  <c:v>8.7323098634993476E-2</c:v>
                </c:pt>
                <c:pt idx="24">
                  <c:v>7.9962591824958948E-2</c:v>
                </c:pt>
                <c:pt idx="25">
                  <c:v>7.3381094695862015E-2</c:v>
                </c:pt>
                <c:pt idx="26">
                  <c:v>6.7489849424379106E-2</c:v>
                </c:pt>
                <c:pt idx="27">
                  <c:v>6.2210650328862367E-2</c:v>
                </c:pt>
                <c:pt idx="28">
                  <c:v>5.7474554702807101E-2</c:v>
                </c:pt>
                <c:pt idx="29">
                  <c:v>5.322075413820665E-2</c:v>
                </c:pt>
                <c:pt idx="30">
                  <c:v>4.9395586084826741E-2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067-1040-8B05-E7E9F4F7E518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PlotDat11!$G$1:$G$13</c:f>
              <c:numCache>
                <c:formatCode>General</c:formatCode>
                <c:ptCount val="13"/>
                <c:pt idx="0">
                  <c:v>15.62120595682914</c:v>
                </c:pt>
                <c:pt idx="1">
                  <c:v>7.5683567407779329</c:v>
                </c:pt>
                <c:pt idx="2">
                  <c:v>4.8875153668711739</c:v>
                </c:pt>
                <c:pt idx="3">
                  <c:v>3.5496709922469303</c:v>
                </c:pt>
                <c:pt idx="4">
                  <c:v>2.7490198759757565</c:v>
                </c:pt>
                <c:pt idx="5">
                  <c:v>2.2169594734051628</c:v>
                </c:pt>
                <c:pt idx="6">
                  <c:v>1.8383733097716399</c:v>
                </c:pt>
                <c:pt idx="7">
                  <c:v>1.5557022011568642</c:v>
                </c:pt>
                <c:pt idx="8">
                  <c:v>1.3369679970070587</c:v>
                </c:pt>
                <c:pt idx="9">
                  <c:v>1.1629830790493687</c:v>
                </c:pt>
                <c:pt idx="10">
                  <c:v>1.021536498824112</c:v>
                </c:pt>
                <c:pt idx="11">
                  <c:v>0.90448704789862855</c:v>
                </c:pt>
                <c:pt idx="12">
                  <c:v>0.80619798924341179</c:v>
                </c:pt>
              </c:numCache>
            </c:numRef>
          </c:xVal>
          <c:yVal>
            <c:numRef>
              <c:f>PlotDat11!$H$1:$H$13</c:f>
              <c:numCache>
                <c:formatCode>General</c:formatCode>
                <c:ptCount val="13"/>
                <c:pt idx="0">
                  <c:v>5.4700457553790764E-2</c:v>
                </c:pt>
                <c:pt idx="1">
                  <c:v>6.5799373305121631E-2</c:v>
                </c:pt>
                <c:pt idx="2">
                  <c:v>8.0122305494837023E-2</c:v>
                </c:pt>
                <c:pt idx="3">
                  <c:v>9.8715618559929066E-2</c:v>
                </c:pt>
                <c:pt idx="4">
                  <c:v>0.12298665145046545</c:v>
                </c:pt>
                <c:pt idx="5">
                  <c:v>0.15483298929281597</c:v>
                </c:pt>
                <c:pt idx="6">
                  <c:v>0.19681918991645583</c:v>
                </c:pt>
                <c:pt idx="7">
                  <c:v>0.25241868888342817</c:v>
                </c:pt>
                <c:pt idx="8">
                  <c:v>0.32634530912316845</c:v>
                </c:pt>
                <c:pt idx="9">
                  <c:v>0.42500806183314271</c:v>
                </c:pt>
                <c:pt idx="10">
                  <c:v>0.55713572708372494</c:v>
                </c:pt>
                <c:pt idx="11">
                  <c:v>0.73463540852653708</c:v>
                </c:pt>
                <c:pt idx="12">
                  <c:v>0.97377375689768875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67-1040-8B05-E7E9F4F7E518}"/>
            </c:ext>
          </c:extLst>
        </c:ser>
        <c:ser>
          <c:idx val="2"/>
          <c:order val="2"/>
          <c:spPr>
            <a:ln w="3175">
              <a:solidFill>
                <a:srgbClr val="0000D4"/>
              </a:solidFill>
              <a:prstDash val="lgDashDot"/>
            </a:ln>
          </c:spPr>
          <c:marker>
            <c:symbol val="none"/>
          </c:marker>
          <c:xVal>
            <c:numRef>
              <c:f>PlotDat11!$I$1:$I$2</c:f>
              <c:numCache>
                <c:formatCode>General</c:formatCode>
                <c:ptCount val="2"/>
                <c:pt idx="0">
                  <c:v>0</c:v>
                </c:pt>
                <c:pt idx="1">
                  <c:v>156.62787641121514</c:v>
                </c:pt>
              </c:numCache>
            </c:numRef>
          </c:xVal>
          <c:yVal>
            <c:numRef>
              <c:f>PlotDat11!$J$1:$J$2</c:f>
              <c:numCache>
                <c:formatCode>General</c:formatCode>
                <c:ptCount val="2"/>
                <c:pt idx="0">
                  <c:v>0.84134777009191797</c:v>
                </c:pt>
                <c:pt idx="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067-1040-8B05-E7E9F4F7E518}"/>
            </c:ext>
          </c:extLst>
        </c:ser>
        <c:ser>
          <c:idx val="3"/>
          <c:order val="3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PlotDat11!$C$1:$C$36</c:f>
              <c:numCache>
                <c:formatCode>General</c:formatCode>
                <c:ptCount val="36"/>
                <c:pt idx="0">
                  <c:v>111.7964805872772</c:v>
                </c:pt>
                <c:pt idx="1">
                  <c:v>141.88663064182387</c:v>
                </c:pt>
                <c:pt idx="2">
                  <c:v>84.294271340714559</c:v>
                </c:pt>
                <c:pt idx="3">
                  <c:v>76.145825111112146</c:v>
                </c:pt>
                <c:pt idx="4">
                  <c:v>39.160710057143383</c:v>
                </c:pt>
                <c:pt idx="5">
                  <c:v>93.621916120219851</c:v>
                </c:pt>
                <c:pt idx="6">
                  <c:v>99.033587572255684</c:v>
                </c:pt>
                <c:pt idx="7">
                  <c:v>21.41601331250029</c:v>
                </c:pt>
                <c:pt idx="8">
                  <c:v>109.47482843450628</c:v>
                </c:pt>
                <c:pt idx="9">
                  <c:v>153.65749461883615</c:v>
                </c:pt>
                <c:pt idx="10">
                  <c:v>101.82948380386469</c:v>
                </c:pt>
                <c:pt idx="11">
                  <c:v>119.39240871080301</c:v>
                </c:pt>
                <c:pt idx="12">
                  <c:v>96.522876901409759</c:v>
                </c:pt>
                <c:pt idx="13">
                  <c:v>145.81115446808707</c:v>
                </c:pt>
                <c:pt idx="14">
                  <c:v>141.59347644628292</c:v>
                </c:pt>
                <c:pt idx="15">
                  <c:v>106.08551486068257</c:v>
                </c:pt>
                <c:pt idx="16">
                  <c:v>74.49048108695753</c:v>
                </c:pt>
                <c:pt idx="17">
                  <c:v>138.16782782258252</c:v>
                </c:pt>
                <c:pt idx="18">
                  <c:v>130.0403085389012</c:v>
                </c:pt>
                <c:pt idx="19">
                  <c:v>150.61811560439764</c:v>
                </c:pt>
                <c:pt idx="20">
                  <c:v>47.756963484321204</c:v>
                </c:pt>
                <c:pt idx="21">
                  <c:v>122.59614060823064</c:v>
                </c:pt>
                <c:pt idx="22">
                  <c:v>41.787343048781054</c:v>
                </c:pt>
                <c:pt idx="23">
                  <c:v>140.72123737166515</c:v>
                </c:pt>
                <c:pt idx="24">
                  <c:v>147.69664353448476</c:v>
                </c:pt>
                <c:pt idx="25">
                  <c:v>73.531376180258505</c:v>
                </c:pt>
                <c:pt idx="26">
                  <c:v>137.33715951903994</c:v>
                </c:pt>
                <c:pt idx="27">
                  <c:v>86.202820880504305</c:v>
                </c:pt>
                <c:pt idx="28">
                  <c:v>138.72721174089259</c:v>
                </c:pt>
                <c:pt idx="29">
                  <c:v>147.06275236051701</c:v>
                </c:pt>
                <c:pt idx="30">
                  <c:v>107.41574075235255</c:v>
                </c:pt>
                <c:pt idx="31">
                  <c:v>54.824994080000742</c:v>
                </c:pt>
                <c:pt idx="32">
                  <c:v>79.687491395349909</c:v>
                </c:pt>
                <c:pt idx="33">
                  <c:v>143.07148768267419</c:v>
                </c:pt>
                <c:pt idx="34">
                  <c:v>79.687491395349909</c:v>
                </c:pt>
                <c:pt idx="35">
                  <c:v>96.522876901409759</c:v>
                </c:pt>
              </c:numCache>
            </c:numRef>
          </c:xVal>
          <c:yVal>
            <c:numRef>
              <c:f>PlotDat11!$D$1:$D$36</c:f>
              <c:numCache>
                <c:formatCode>General</c:formatCode>
                <c:ptCount val="36"/>
                <c:pt idx="0">
                  <c:v>0.19500000000000001</c:v>
                </c:pt>
                <c:pt idx="1">
                  <c:v>7.3400000000000007E-2</c:v>
                </c:pt>
                <c:pt idx="2">
                  <c:v>0.38100000000000001</c:v>
                </c:pt>
                <c:pt idx="3">
                  <c:v>0.40400000000000003</c:v>
                </c:pt>
                <c:pt idx="4">
                  <c:v>0.65300000000000002</c:v>
                </c:pt>
                <c:pt idx="5">
                  <c:v>0.28499999999999998</c:v>
                </c:pt>
                <c:pt idx="6">
                  <c:v>0.317</c:v>
                </c:pt>
                <c:pt idx="7">
                  <c:v>0.77100000000000002</c:v>
                </c:pt>
                <c:pt idx="8">
                  <c:v>0.21199999999999999</c:v>
                </c:pt>
                <c:pt idx="9">
                  <c:v>4.9000000000000002E-2</c:v>
                </c:pt>
                <c:pt idx="10">
                  <c:v>0.318</c:v>
                </c:pt>
                <c:pt idx="11">
                  <c:v>0.183</c:v>
                </c:pt>
                <c:pt idx="12">
                  <c:v>0.35699999999999998</c:v>
                </c:pt>
                <c:pt idx="13">
                  <c:v>8.5999999999999993E-2</c:v>
                </c:pt>
                <c:pt idx="14">
                  <c:v>8.5999999999999993E-2</c:v>
                </c:pt>
                <c:pt idx="15">
                  <c:v>0.23799999999999999</c:v>
                </c:pt>
                <c:pt idx="16">
                  <c:v>0.38100000000000001</c:v>
                </c:pt>
                <c:pt idx="17">
                  <c:v>8.3199999999999996E-2</c:v>
                </c:pt>
                <c:pt idx="18">
                  <c:v>0.127</c:v>
                </c:pt>
                <c:pt idx="19">
                  <c:v>6.9400000000000003E-2</c:v>
                </c:pt>
                <c:pt idx="20">
                  <c:v>0.60199999999999998</c:v>
                </c:pt>
                <c:pt idx="21">
                  <c:v>0.14779999999999999</c:v>
                </c:pt>
                <c:pt idx="22">
                  <c:v>0.64</c:v>
                </c:pt>
                <c:pt idx="23">
                  <c:v>7.9000000000000001E-2</c:v>
                </c:pt>
                <c:pt idx="24">
                  <c:v>6.4000000000000001E-2</c:v>
                </c:pt>
                <c:pt idx="25">
                  <c:v>0.39400000000000002</c:v>
                </c:pt>
                <c:pt idx="26">
                  <c:v>0.157</c:v>
                </c:pt>
                <c:pt idx="27">
                  <c:v>0.4</c:v>
                </c:pt>
                <c:pt idx="28">
                  <c:v>7.5999999999999998E-2</c:v>
                </c:pt>
                <c:pt idx="29">
                  <c:v>4.9000000000000002E-2</c:v>
                </c:pt>
                <c:pt idx="30">
                  <c:v>0.27</c:v>
                </c:pt>
                <c:pt idx="31">
                  <c:v>0.51700000000000002</c:v>
                </c:pt>
                <c:pt idx="32">
                  <c:v>0.376</c:v>
                </c:pt>
                <c:pt idx="33">
                  <c:v>0.251</c:v>
                </c:pt>
                <c:pt idx="34">
                  <c:v>0.42299999999999999</c:v>
                </c:pt>
                <c:pt idx="35">
                  <c:v>0.253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67-1040-8B05-E7E9F4F7E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334272"/>
        <c:axId val="147336192"/>
      </c:scatterChart>
      <c:valAx>
        <c:axId val="14733427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fr-FR"/>
              </a:p>
            </c:rich>
          </c:tx>
          <c:layout/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47336192"/>
        <c:crossesAt val="0"/>
        <c:crossBetween val="midCat"/>
        <c:majorUnit val="40"/>
        <c:minorUnit val="20"/>
      </c:valAx>
      <c:valAx>
        <c:axId val="147336192"/>
        <c:scaling>
          <c:orientation val="minMax"/>
          <c:max val="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fr-FR"/>
              </a:p>
            </c:rich>
          </c:tx>
          <c:layout/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47334272"/>
        <c:crossesAt val="0"/>
        <c:crossBetween val="midCat"/>
        <c:majorUnit val="0.2"/>
        <c:minorUnit val="0.1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aph2"/>
  <sheetViews>
    <sheetView zoomScale="69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69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Graph4"/>
  <sheetViews>
    <sheetView zoomScale="69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69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725" cy="6064710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0.43335</cdr:x>
      <cdr:y>0.85477</cdr:y>
    </cdr:from>
    <cdr:to>
      <cdr:x>0.52924</cdr:x>
      <cdr:y>0.90443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30846" y="5194304"/>
          <a:ext cx="891846" cy="301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600" baseline="30000">
              <a:latin typeface="+mn-lt"/>
            </a:rPr>
            <a:t>238</a:t>
          </a:r>
          <a:r>
            <a:rPr lang="fr-FR" sz="1600">
              <a:latin typeface="+mn-lt"/>
            </a:rPr>
            <a:t>U/</a:t>
          </a:r>
          <a:r>
            <a:rPr lang="fr-FR" sz="1600" baseline="30000">
              <a:latin typeface="+mn-lt"/>
            </a:rPr>
            <a:t>206</a:t>
          </a:r>
          <a:r>
            <a:rPr lang="fr-FR" sz="1600">
              <a:latin typeface="+mn-lt"/>
            </a:rPr>
            <a:t>Pb</a:t>
          </a:r>
        </a:p>
      </cdr:txBody>
    </cdr:sp>
  </cdr:relSizeAnchor>
  <cdr:relSizeAnchor xmlns:cdr="http://schemas.openxmlformats.org/drawingml/2006/chartDrawing">
    <cdr:from>
      <cdr:x>0.14876</cdr:x>
      <cdr:y>0.38469</cdr:y>
    </cdr:from>
    <cdr:to>
      <cdr:x>0.19512</cdr:x>
      <cdr:y>0.5552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1383931" y="2335888"/>
          <a:ext cx="431272" cy="10354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600" baseline="30000">
              <a:latin typeface="Myriad Pro" pitchFamily="34" charset="0"/>
            </a:rPr>
            <a:t>207</a:t>
          </a:r>
          <a:r>
            <a:rPr lang="fr-FR" sz="1600">
              <a:latin typeface="Myriad Pro" pitchFamily="34" charset="0"/>
            </a:rPr>
            <a:t>Pb/</a:t>
          </a:r>
          <a:r>
            <a:rPr lang="fr-FR" sz="1600" baseline="30000">
              <a:latin typeface="Myriad Pro" pitchFamily="34" charset="0"/>
            </a:rPr>
            <a:t>206</a:t>
          </a:r>
          <a:r>
            <a:rPr lang="fr-FR" sz="1600">
              <a:latin typeface="Myriad Pro" pitchFamily="34" charset="0"/>
            </a:rPr>
            <a:t>Pb</a:t>
          </a:r>
        </a:p>
      </cdr:txBody>
    </cdr:sp>
  </cdr:relSizeAnchor>
  <cdr:relSizeAnchor xmlns:cdr="http://schemas.openxmlformats.org/drawingml/2006/chartDrawing">
    <cdr:from>
      <cdr:x>0.40714</cdr:x>
      <cdr:y>0.79385</cdr:y>
    </cdr:from>
    <cdr:to>
      <cdr:x>0.42979</cdr:x>
      <cdr:y>0.83707</cdr:y>
    </cdr:to>
    <cdr:sp macro="" textlink="">
      <cdr:nvSpPr>
        <cdr:cNvPr id="4" name="PlotDat15_83|1~1_2T"/>
        <cdr:cNvSpPr txBox="1"/>
      </cdr:nvSpPr>
      <cdr:spPr>
        <a:xfrm xmlns:a="http://schemas.openxmlformats.org/drawingml/2006/main" rot="16284917">
          <a:off x="3761805" y="4846308"/>
          <a:ext cx="262444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400</a:t>
          </a:r>
        </a:p>
      </cdr:txBody>
    </cdr:sp>
  </cdr:relSizeAnchor>
  <cdr:relSizeAnchor xmlns:cdr="http://schemas.openxmlformats.org/drawingml/2006/chartDrawing">
    <cdr:from>
      <cdr:x>0.27493</cdr:x>
      <cdr:y>0.77432</cdr:y>
    </cdr:from>
    <cdr:to>
      <cdr:x>0.29758</cdr:x>
      <cdr:y>0.83054</cdr:y>
    </cdr:to>
    <cdr:sp macro="" textlink="">
      <cdr:nvSpPr>
        <cdr:cNvPr id="5" name="PlotDat15_83|2~2_2T"/>
        <cdr:cNvSpPr txBox="1"/>
      </cdr:nvSpPr>
      <cdr:spPr>
        <a:xfrm xmlns:a="http://schemas.openxmlformats.org/drawingml/2006/main" rot="17421694">
          <a:off x="2492373" y="4767188"/>
          <a:ext cx="341377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1200</a:t>
          </a:r>
        </a:p>
      </cdr:txBody>
    </cdr:sp>
  </cdr:relSizeAnchor>
  <cdr:relSizeAnchor xmlns:cdr="http://schemas.openxmlformats.org/drawingml/2006/chartDrawing">
    <cdr:from>
      <cdr:x>0.27835</cdr:x>
      <cdr:y>0.69134</cdr:y>
    </cdr:from>
    <cdr:to>
      <cdr:x>0.31504</cdr:x>
      <cdr:y>0.72603</cdr:y>
    </cdr:to>
    <cdr:sp macro="" textlink="">
      <cdr:nvSpPr>
        <cdr:cNvPr id="6" name="PlotDat15_83|3~3_2T"/>
        <cdr:cNvSpPr txBox="1"/>
      </cdr:nvSpPr>
      <cdr:spPr>
        <a:xfrm xmlns:a="http://schemas.openxmlformats.org/drawingml/2006/main" rot="19828061">
          <a:off x="2589499" y="4197951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2000</a:t>
          </a:r>
        </a:p>
      </cdr:txBody>
    </cdr:sp>
  </cdr:relSizeAnchor>
  <cdr:relSizeAnchor xmlns:cdr="http://schemas.openxmlformats.org/drawingml/2006/chartDrawing">
    <cdr:from>
      <cdr:x>0.27127</cdr:x>
      <cdr:y>0.65243</cdr:y>
    </cdr:from>
    <cdr:to>
      <cdr:x>0.30796</cdr:x>
      <cdr:y>0.68712</cdr:y>
    </cdr:to>
    <cdr:sp macro="" textlink="">
      <cdr:nvSpPr>
        <cdr:cNvPr id="7" name="PlotDat15_83|4~4_2T"/>
        <cdr:cNvSpPr txBox="1"/>
      </cdr:nvSpPr>
      <cdr:spPr>
        <a:xfrm xmlns:a="http://schemas.openxmlformats.org/drawingml/2006/main" rot="21037632">
          <a:off x="2523633" y="3961682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2800</a:t>
          </a:r>
        </a:p>
      </cdr:txBody>
    </cdr:sp>
  </cdr:relSizeAnchor>
  <cdr:relSizeAnchor xmlns:cdr="http://schemas.openxmlformats.org/drawingml/2006/chartDrawing">
    <cdr:from>
      <cdr:x>0.26587</cdr:x>
      <cdr:y>0.56347</cdr:y>
    </cdr:from>
    <cdr:to>
      <cdr:x>0.30256</cdr:x>
      <cdr:y>0.59815</cdr:y>
    </cdr:to>
    <cdr:sp macro="" textlink="">
      <cdr:nvSpPr>
        <cdr:cNvPr id="8" name="PlotDat15_83|5~5_2T"/>
        <cdr:cNvSpPr txBox="1"/>
      </cdr:nvSpPr>
      <cdr:spPr>
        <a:xfrm xmlns:a="http://schemas.openxmlformats.org/drawingml/2006/main" rot="21407964">
          <a:off x="2473396" y="3421470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3600</a:t>
          </a:r>
        </a:p>
      </cdr:txBody>
    </cdr:sp>
  </cdr:relSizeAnchor>
  <cdr:relSizeAnchor xmlns:cdr="http://schemas.openxmlformats.org/drawingml/2006/chartDrawing">
    <cdr:from>
      <cdr:x>0.2623</cdr:x>
      <cdr:y>0.39813</cdr:y>
    </cdr:from>
    <cdr:to>
      <cdr:x>0.29899</cdr:x>
      <cdr:y>0.43281</cdr:y>
    </cdr:to>
    <cdr:sp macro="" textlink="">
      <cdr:nvSpPr>
        <cdr:cNvPr id="9" name="PlotDat15_83|6~6_2T"/>
        <cdr:cNvSpPr txBox="1"/>
      </cdr:nvSpPr>
      <cdr:spPr>
        <a:xfrm xmlns:a="http://schemas.openxmlformats.org/drawingml/2006/main" rot="21529149">
          <a:off x="2440184" y="2417494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4400</a:t>
          </a:r>
        </a:p>
      </cdr:txBody>
    </cdr:sp>
  </cdr:relSizeAnchor>
  <cdr:relSizeAnchor xmlns:cdr="http://schemas.openxmlformats.org/drawingml/2006/chartDrawing">
    <cdr:from>
      <cdr:x>0.25984</cdr:x>
      <cdr:y>0.09741</cdr:y>
    </cdr:from>
    <cdr:to>
      <cdr:x>0.29653</cdr:x>
      <cdr:y>0.13209</cdr:y>
    </cdr:to>
    <cdr:sp macro="" textlink="">
      <cdr:nvSpPr>
        <cdr:cNvPr id="10" name="PlotDat15_83|7~7_2T"/>
        <cdr:cNvSpPr txBox="1"/>
      </cdr:nvSpPr>
      <cdr:spPr>
        <a:xfrm xmlns:a="http://schemas.openxmlformats.org/drawingml/2006/main" rot="21572468">
          <a:off x="2417298" y="591466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5200</a:t>
          </a:r>
        </a:p>
      </cdr:txBody>
    </cdr:sp>
  </cdr:relSizeAnchor>
  <cdr:relSizeAnchor xmlns:cdr="http://schemas.openxmlformats.org/drawingml/2006/chartDrawing">
    <cdr:from>
      <cdr:x>0.58013</cdr:x>
      <cdr:y>0.71134</cdr:y>
    </cdr:from>
    <cdr:to>
      <cdr:x>0.63562</cdr:x>
      <cdr:y>0.73249</cdr:y>
    </cdr:to>
    <cdr:grpSp>
      <cdr:nvGrpSpPr>
        <cdr:cNvPr id="84" name="Groupe 83">
          <a:extLst xmlns:a="http://schemas.openxmlformats.org/drawingml/2006/main">
            <a:ext uri="{FF2B5EF4-FFF2-40B4-BE49-F238E27FC236}">
              <a16:creationId xmlns:a16="http://schemas.microsoft.com/office/drawing/2014/main" xmlns="" id="{888EA3BA-901A-6B48-80F5-569112409AFF}"/>
            </a:ext>
          </a:extLst>
        </cdr:cNvPr>
        <cdr:cNvGrpSpPr/>
      </cdr:nvGrpSpPr>
      <cdr:grpSpPr>
        <a:xfrm xmlns:a="http://schemas.openxmlformats.org/drawingml/2006/main">
          <a:off x="5386928" y="4314071"/>
          <a:ext cx="515265" cy="128268"/>
          <a:chOff x="5389860" y="4304117"/>
          <a:chExt cx="515545" cy="127973"/>
        </a:xfrm>
      </cdr:grpSpPr>
      <cdr:sp macro="" textlink="">
        <cdr:nvSpPr>
          <cdr:cNvPr id="11" name="PlotDat15_11|1~33_1"/>
          <cdr:cNvSpPr/>
        </cdr:nvSpPr>
        <cdr:spPr>
          <a:xfrm xmlns:a="http://schemas.openxmlformats.org/drawingml/2006/main">
            <a:off x="5389860" y="4304117"/>
            <a:ext cx="478103" cy="72790"/>
          </a:xfrm>
          <a:custGeom xmlns:a="http://schemas.openxmlformats.org/drawingml/2006/main">
            <a:avLst/>
            <a:gdLst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  <a:gd name="connsiteX0" fmla="*/ 478628 w 478628"/>
              <a:gd name="connsiteY0" fmla="*/ 36570 h 73140"/>
              <a:gd name="connsiteX1" fmla="*/ 474029 w 478628"/>
              <a:gd name="connsiteY1" fmla="*/ 29436 h 73140"/>
              <a:gd name="connsiteX2" fmla="*/ 460411 w 478628"/>
              <a:gd name="connsiteY2" fmla="*/ 22575 h 73140"/>
              <a:gd name="connsiteX3" fmla="*/ 438296 w 478628"/>
              <a:gd name="connsiteY3" fmla="*/ 16253 h 73140"/>
              <a:gd name="connsiteX4" fmla="*/ 408534 w 478628"/>
              <a:gd name="connsiteY4" fmla="*/ 10711 h 73140"/>
              <a:gd name="connsiteX5" fmla="*/ 372270 w 478628"/>
              <a:gd name="connsiteY5" fmla="*/ 6164 h 73140"/>
              <a:gd name="connsiteX6" fmla="*/ 330895 w 478628"/>
              <a:gd name="connsiteY6" fmla="*/ 2784 h 73140"/>
              <a:gd name="connsiteX7" fmla="*/ 286002 w 478628"/>
              <a:gd name="connsiteY7" fmla="*/ 703 h 73140"/>
              <a:gd name="connsiteX8" fmla="*/ 239314 w 478628"/>
              <a:gd name="connsiteY8" fmla="*/ 0 h 73140"/>
              <a:gd name="connsiteX9" fmla="*/ 192626 w 478628"/>
              <a:gd name="connsiteY9" fmla="*/ 703 h 73140"/>
              <a:gd name="connsiteX10" fmla="*/ 147732 w 478628"/>
              <a:gd name="connsiteY10" fmla="*/ 2784 h 73140"/>
              <a:gd name="connsiteX11" fmla="*/ 106358 w 478628"/>
              <a:gd name="connsiteY11" fmla="*/ 6164 h 73140"/>
              <a:gd name="connsiteX12" fmla="*/ 70093 w 478628"/>
              <a:gd name="connsiteY12" fmla="*/ 10711 h 73140"/>
              <a:gd name="connsiteX13" fmla="*/ 40331 w 478628"/>
              <a:gd name="connsiteY13" fmla="*/ 16253 h 73140"/>
              <a:gd name="connsiteX14" fmla="*/ 18216 w 478628"/>
              <a:gd name="connsiteY14" fmla="*/ 22575 h 73140"/>
              <a:gd name="connsiteX15" fmla="*/ 4598 w 478628"/>
              <a:gd name="connsiteY15" fmla="*/ 29436 h 73140"/>
              <a:gd name="connsiteX16" fmla="*/ 0 w 478628"/>
              <a:gd name="connsiteY16" fmla="*/ 36570 h 73140"/>
              <a:gd name="connsiteX17" fmla="*/ 4598 w 478628"/>
              <a:gd name="connsiteY17" fmla="*/ 43705 h 73140"/>
              <a:gd name="connsiteX18" fmla="*/ 18216 w 478628"/>
              <a:gd name="connsiteY18" fmla="*/ 50565 h 73140"/>
              <a:gd name="connsiteX19" fmla="*/ 40331 w 478628"/>
              <a:gd name="connsiteY19" fmla="*/ 56888 h 73140"/>
              <a:gd name="connsiteX20" fmla="*/ 70093 w 478628"/>
              <a:gd name="connsiteY20" fmla="*/ 62429 h 73140"/>
              <a:gd name="connsiteX21" fmla="*/ 106358 w 478628"/>
              <a:gd name="connsiteY21" fmla="*/ 66977 h 73140"/>
              <a:gd name="connsiteX22" fmla="*/ 147732 w 478628"/>
              <a:gd name="connsiteY22" fmla="*/ 70356 h 73140"/>
              <a:gd name="connsiteX23" fmla="*/ 192626 w 478628"/>
              <a:gd name="connsiteY23" fmla="*/ 72437 h 73140"/>
              <a:gd name="connsiteX24" fmla="*/ 239314 w 478628"/>
              <a:gd name="connsiteY24" fmla="*/ 73140 h 73140"/>
              <a:gd name="connsiteX25" fmla="*/ 286002 w 478628"/>
              <a:gd name="connsiteY25" fmla="*/ 72437 h 73140"/>
              <a:gd name="connsiteX26" fmla="*/ 330895 w 478628"/>
              <a:gd name="connsiteY26" fmla="*/ 70356 h 73140"/>
              <a:gd name="connsiteX27" fmla="*/ 372270 w 478628"/>
              <a:gd name="connsiteY27" fmla="*/ 66977 h 73140"/>
              <a:gd name="connsiteX28" fmla="*/ 408534 w 478628"/>
              <a:gd name="connsiteY28" fmla="*/ 62429 h 73140"/>
              <a:gd name="connsiteX29" fmla="*/ 438296 w 478628"/>
              <a:gd name="connsiteY29" fmla="*/ 56888 h 73140"/>
              <a:gd name="connsiteX30" fmla="*/ 460411 w 478628"/>
              <a:gd name="connsiteY30" fmla="*/ 50565 h 73140"/>
              <a:gd name="connsiteX31" fmla="*/ 474029 w 478628"/>
              <a:gd name="connsiteY31" fmla="*/ 43705 h 73140"/>
              <a:gd name="connsiteX32" fmla="*/ 478628 w 478628"/>
              <a:gd name="connsiteY32" fmla="*/ 36570 h 731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</a:cxnLst>
            <a:rect l="l" t="t" r="r" b="b"/>
            <a:pathLst>
              <a:path w="478628" h="73140">
                <a:moveTo>
                  <a:pt x="478628" y="36570"/>
                </a:moveTo>
                <a:cubicBezTo>
                  <a:pt x="478628" y="34192"/>
                  <a:pt x="477065" y="31768"/>
                  <a:pt x="474029" y="29436"/>
                </a:cubicBezTo>
                <a:cubicBezTo>
                  <a:pt x="470993" y="27104"/>
                  <a:pt x="466367" y="24772"/>
                  <a:pt x="460411" y="22575"/>
                </a:cubicBezTo>
                <a:cubicBezTo>
                  <a:pt x="454455" y="20378"/>
                  <a:pt x="446942" y="18230"/>
                  <a:pt x="438296" y="16253"/>
                </a:cubicBezTo>
                <a:cubicBezTo>
                  <a:pt x="429650" y="14276"/>
                  <a:pt x="419538" y="12393"/>
                  <a:pt x="408534" y="10711"/>
                </a:cubicBezTo>
                <a:cubicBezTo>
                  <a:pt x="397530" y="9030"/>
                  <a:pt x="385210" y="7485"/>
                  <a:pt x="372270" y="6164"/>
                </a:cubicBezTo>
                <a:cubicBezTo>
                  <a:pt x="359330" y="4843"/>
                  <a:pt x="345273" y="3694"/>
                  <a:pt x="330895" y="2784"/>
                </a:cubicBezTo>
                <a:cubicBezTo>
                  <a:pt x="316517" y="1874"/>
                  <a:pt x="301265" y="1167"/>
                  <a:pt x="286002" y="703"/>
                </a:cubicBezTo>
                <a:cubicBezTo>
                  <a:pt x="270739" y="239"/>
                  <a:pt x="254877" y="0"/>
                  <a:pt x="239314" y="0"/>
                </a:cubicBezTo>
                <a:cubicBezTo>
                  <a:pt x="223751" y="0"/>
                  <a:pt x="207890" y="239"/>
                  <a:pt x="192626" y="703"/>
                </a:cubicBezTo>
                <a:cubicBezTo>
                  <a:pt x="177362" y="1167"/>
                  <a:pt x="162110" y="1874"/>
                  <a:pt x="147732" y="2784"/>
                </a:cubicBezTo>
                <a:cubicBezTo>
                  <a:pt x="133354" y="3694"/>
                  <a:pt x="119298" y="4843"/>
                  <a:pt x="106358" y="6164"/>
                </a:cubicBezTo>
                <a:cubicBezTo>
                  <a:pt x="93418" y="7485"/>
                  <a:pt x="81098" y="9030"/>
                  <a:pt x="70093" y="10711"/>
                </a:cubicBezTo>
                <a:cubicBezTo>
                  <a:pt x="59089" y="12393"/>
                  <a:pt x="48977" y="14276"/>
                  <a:pt x="40331" y="16253"/>
                </a:cubicBezTo>
                <a:cubicBezTo>
                  <a:pt x="31685" y="18230"/>
                  <a:pt x="24172" y="20378"/>
                  <a:pt x="18216" y="22575"/>
                </a:cubicBezTo>
                <a:cubicBezTo>
                  <a:pt x="12260" y="24772"/>
                  <a:pt x="7634" y="27104"/>
                  <a:pt x="4598" y="29436"/>
                </a:cubicBezTo>
                <a:cubicBezTo>
                  <a:pt x="1562" y="31768"/>
                  <a:pt x="0" y="34192"/>
                  <a:pt x="0" y="36570"/>
                </a:cubicBezTo>
                <a:cubicBezTo>
                  <a:pt x="0" y="38948"/>
                  <a:pt x="1562" y="41373"/>
                  <a:pt x="4598" y="43705"/>
                </a:cubicBezTo>
                <a:cubicBezTo>
                  <a:pt x="7634" y="46037"/>
                  <a:pt x="12260" y="48368"/>
                  <a:pt x="18216" y="50565"/>
                </a:cubicBezTo>
                <a:cubicBezTo>
                  <a:pt x="24172" y="52762"/>
                  <a:pt x="31685" y="54911"/>
                  <a:pt x="40331" y="56888"/>
                </a:cubicBezTo>
                <a:cubicBezTo>
                  <a:pt x="48977" y="58865"/>
                  <a:pt x="59089" y="60748"/>
                  <a:pt x="70093" y="62429"/>
                </a:cubicBezTo>
                <a:cubicBezTo>
                  <a:pt x="81098" y="64111"/>
                  <a:pt x="93418" y="65656"/>
                  <a:pt x="106358" y="66977"/>
                </a:cubicBezTo>
                <a:cubicBezTo>
                  <a:pt x="119298" y="68298"/>
                  <a:pt x="133354" y="69446"/>
                  <a:pt x="147732" y="70356"/>
                </a:cubicBezTo>
                <a:cubicBezTo>
                  <a:pt x="162110" y="71266"/>
                  <a:pt x="177362" y="71973"/>
                  <a:pt x="192626" y="72437"/>
                </a:cubicBezTo>
                <a:cubicBezTo>
                  <a:pt x="207890" y="72901"/>
                  <a:pt x="223751" y="73140"/>
                  <a:pt x="239314" y="73140"/>
                </a:cubicBezTo>
                <a:cubicBezTo>
                  <a:pt x="254877" y="73140"/>
                  <a:pt x="270739" y="72901"/>
                  <a:pt x="286002" y="72437"/>
                </a:cubicBezTo>
                <a:cubicBezTo>
                  <a:pt x="301265" y="71973"/>
                  <a:pt x="316517" y="71266"/>
                  <a:pt x="330895" y="70356"/>
                </a:cubicBezTo>
                <a:cubicBezTo>
                  <a:pt x="345273" y="69446"/>
                  <a:pt x="359330" y="68298"/>
                  <a:pt x="372270" y="66977"/>
                </a:cubicBezTo>
                <a:cubicBezTo>
                  <a:pt x="385210" y="65656"/>
                  <a:pt x="397530" y="64111"/>
                  <a:pt x="408534" y="62429"/>
                </a:cubicBezTo>
                <a:cubicBezTo>
                  <a:pt x="419538" y="60748"/>
                  <a:pt x="429650" y="58865"/>
                  <a:pt x="438296" y="56888"/>
                </a:cubicBezTo>
                <a:cubicBezTo>
                  <a:pt x="446942" y="54911"/>
                  <a:pt x="454455" y="52762"/>
                  <a:pt x="460411" y="50565"/>
                </a:cubicBezTo>
                <a:cubicBezTo>
                  <a:pt x="466367" y="48368"/>
                  <a:pt x="470993" y="46037"/>
                  <a:pt x="474029" y="43705"/>
                </a:cubicBezTo>
                <a:cubicBezTo>
                  <a:pt x="477065" y="41373"/>
                  <a:pt x="478628" y="38948"/>
                  <a:pt x="478628" y="36570"/>
                </a:cubicBezTo>
                <a:close/>
              </a:path>
            </a:pathLst>
          </a:custGeom>
          <a:solidFill xmlns:a="http://schemas.openxmlformats.org/drawingml/2006/main">
            <a:srgbClr val="F20884">
              <a:alpha val="10000"/>
            </a:srgbClr>
          </a:solidFill>
          <a:ln xmlns:a="http://schemas.openxmlformats.org/drawingml/2006/main" w="9525">
            <a:solidFill>
              <a:srgbClr val="00000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12" name="PlotDat15_13|1~33_1"/>
          <cdr:cNvSpPr/>
        </cdr:nvSpPr>
        <cdr:spPr>
          <a:xfrm xmlns:a="http://schemas.openxmlformats.org/drawingml/2006/main">
            <a:off x="5418104" y="4363535"/>
            <a:ext cx="487301" cy="68555"/>
          </a:xfrm>
          <a:custGeom xmlns:a="http://schemas.openxmlformats.org/drawingml/2006/main">
            <a:avLst/>
            <a:gdLst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  <a:gd name="connsiteX0" fmla="*/ 487936 w 487936"/>
              <a:gd name="connsiteY0" fmla="*/ 34419 h 68838"/>
              <a:gd name="connsiteX1" fmla="*/ 483248 w 487936"/>
              <a:gd name="connsiteY1" fmla="*/ 27704 h 68838"/>
              <a:gd name="connsiteX2" fmla="*/ 469365 w 487936"/>
              <a:gd name="connsiteY2" fmla="*/ 21248 h 68838"/>
              <a:gd name="connsiteX3" fmla="*/ 446820 w 487936"/>
              <a:gd name="connsiteY3" fmla="*/ 15297 h 68838"/>
              <a:gd name="connsiteX4" fmla="*/ 416479 w 487936"/>
              <a:gd name="connsiteY4" fmla="*/ 10081 h 68838"/>
              <a:gd name="connsiteX5" fmla="*/ 379509 w 487936"/>
              <a:gd name="connsiteY5" fmla="*/ 5801 h 68838"/>
              <a:gd name="connsiteX6" fmla="*/ 337331 w 487936"/>
              <a:gd name="connsiteY6" fmla="*/ 2620 h 68838"/>
              <a:gd name="connsiteX7" fmla="*/ 291564 w 487936"/>
              <a:gd name="connsiteY7" fmla="*/ 662 h 68838"/>
              <a:gd name="connsiteX8" fmla="*/ 243968 w 487936"/>
              <a:gd name="connsiteY8" fmla="*/ 0 h 68838"/>
              <a:gd name="connsiteX9" fmla="*/ 196372 w 487936"/>
              <a:gd name="connsiteY9" fmla="*/ 662 h 68838"/>
              <a:gd name="connsiteX10" fmla="*/ 150605 w 487936"/>
              <a:gd name="connsiteY10" fmla="*/ 2620 h 68838"/>
              <a:gd name="connsiteX11" fmla="*/ 108426 w 487936"/>
              <a:gd name="connsiteY11" fmla="*/ 5801 h 68838"/>
              <a:gd name="connsiteX12" fmla="*/ 71456 w 487936"/>
              <a:gd name="connsiteY12" fmla="*/ 10081 h 68838"/>
              <a:gd name="connsiteX13" fmla="*/ 41116 w 487936"/>
              <a:gd name="connsiteY13" fmla="*/ 15297 h 68838"/>
              <a:gd name="connsiteX14" fmla="*/ 18571 w 487936"/>
              <a:gd name="connsiteY14" fmla="*/ 21248 h 68838"/>
              <a:gd name="connsiteX15" fmla="*/ 4687 w 487936"/>
              <a:gd name="connsiteY15" fmla="*/ 27704 h 68838"/>
              <a:gd name="connsiteX16" fmla="*/ 0 w 487936"/>
              <a:gd name="connsiteY16" fmla="*/ 34419 h 68838"/>
              <a:gd name="connsiteX17" fmla="*/ 4687 w 487936"/>
              <a:gd name="connsiteY17" fmla="*/ 41134 h 68838"/>
              <a:gd name="connsiteX18" fmla="*/ 18571 w 487936"/>
              <a:gd name="connsiteY18" fmla="*/ 47591 h 68838"/>
              <a:gd name="connsiteX19" fmla="*/ 41116 w 487936"/>
              <a:gd name="connsiteY19" fmla="*/ 53541 h 68838"/>
              <a:gd name="connsiteX20" fmla="*/ 71456 w 487936"/>
              <a:gd name="connsiteY20" fmla="*/ 58757 h 68838"/>
              <a:gd name="connsiteX21" fmla="*/ 108426 w 487936"/>
              <a:gd name="connsiteY21" fmla="*/ 63038 h 68838"/>
              <a:gd name="connsiteX22" fmla="*/ 150605 w 487936"/>
              <a:gd name="connsiteY22" fmla="*/ 66218 h 68838"/>
              <a:gd name="connsiteX23" fmla="*/ 196372 w 487936"/>
              <a:gd name="connsiteY23" fmla="*/ 68177 h 68838"/>
              <a:gd name="connsiteX24" fmla="*/ 243968 w 487936"/>
              <a:gd name="connsiteY24" fmla="*/ 68838 h 68838"/>
              <a:gd name="connsiteX25" fmla="*/ 291564 w 487936"/>
              <a:gd name="connsiteY25" fmla="*/ 68177 h 68838"/>
              <a:gd name="connsiteX26" fmla="*/ 337331 w 487936"/>
              <a:gd name="connsiteY26" fmla="*/ 66218 h 68838"/>
              <a:gd name="connsiteX27" fmla="*/ 379509 w 487936"/>
              <a:gd name="connsiteY27" fmla="*/ 63038 h 68838"/>
              <a:gd name="connsiteX28" fmla="*/ 416479 w 487936"/>
              <a:gd name="connsiteY28" fmla="*/ 58757 h 68838"/>
              <a:gd name="connsiteX29" fmla="*/ 446820 w 487936"/>
              <a:gd name="connsiteY29" fmla="*/ 53541 h 68838"/>
              <a:gd name="connsiteX30" fmla="*/ 469365 w 487936"/>
              <a:gd name="connsiteY30" fmla="*/ 47591 h 68838"/>
              <a:gd name="connsiteX31" fmla="*/ 483248 w 487936"/>
              <a:gd name="connsiteY31" fmla="*/ 41134 h 68838"/>
              <a:gd name="connsiteX32" fmla="*/ 487936 w 487936"/>
              <a:gd name="connsiteY32" fmla="*/ 34419 h 6883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</a:cxnLst>
            <a:rect l="l" t="t" r="r" b="b"/>
            <a:pathLst>
              <a:path w="487936" h="68838">
                <a:moveTo>
                  <a:pt x="487936" y="34419"/>
                </a:moveTo>
                <a:cubicBezTo>
                  <a:pt x="487936" y="32181"/>
                  <a:pt x="486343" y="29899"/>
                  <a:pt x="483248" y="27704"/>
                </a:cubicBezTo>
                <a:cubicBezTo>
                  <a:pt x="480153" y="25509"/>
                  <a:pt x="475436" y="23316"/>
                  <a:pt x="469365" y="21248"/>
                </a:cubicBezTo>
                <a:cubicBezTo>
                  <a:pt x="463294" y="19180"/>
                  <a:pt x="455634" y="17158"/>
                  <a:pt x="446820" y="15297"/>
                </a:cubicBezTo>
                <a:cubicBezTo>
                  <a:pt x="438006" y="13436"/>
                  <a:pt x="427698" y="11664"/>
                  <a:pt x="416479" y="10081"/>
                </a:cubicBezTo>
                <a:cubicBezTo>
                  <a:pt x="405261" y="8498"/>
                  <a:pt x="392700" y="7044"/>
                  <a:pt x="379509" y="5801"/>
                </a:cubicBezTo>
                <a:cubicBezTo>
                  <a:pt x="366318" y="4558"/>
                  <a:pt x="351988" y="3476"/>
                  <a:pt x="337331" y="2620"/>
                </a:cubicBezTo>
                <a:cubicBezTo>
                  <a:pt x="322674" y="1764"/>
                  <a:pt x="307124" y="1099"/>
                  <a:pt x="291564" y="662"/>
                </a:cubicBezTo>
                <a:cubicBezTo>
                  <a:pt x="276004" y="225"/>
                  <a:pt x="259833" y="0"/>
                  <a:pt x="243968" y="0"/>
                </a:cubicBezTo>
                <a:cubicBezTo>
                  <a:pt x="228103" y="0"/>
                  <a:pt x="211932" y="225"/>
                  <a:pt x="196372" y="662"/>
                </a:cubicBezTo>
                <a:cubicBezTo>
                  <a:pt x="180812" y="1099"/>
                  <a:pt x="165263" y="1764"/>
                  <a:pt x="150605" y="2620"/>
                </a:cubicBezTo>
                <a:cubicBezTo>
                  <a:pt x="135947" y="3477"/>
                  <a:pt x="121617" y="4558"/>
                  <a:pt x="108426" y="5801"/>
                </a:cubicBezTo>
                <a:cubicBezTo>
                  <a:pt x="95235" y="7044"/>
                  <a:pt x="82674" y="8498"/>
                  <a:pt x="71456" y="10081"/>
                </a:cubicBezTo>
                <a:cubicBezTo>
                  <a:pt x="60238" y="11664"/>
                  <a:pt x="49930" y="13436"/>
                  <a:pt x="41116" y="15297"/>
                </a:cubicBezTo>
                <a:cubicBezTo>
                  <a:pt x="32302" y="17158"/>
                  <a:pt x="24642" y="19180"/>
                  <a:pt x="18571" y="21248"/>
                </a:cubicBezTo>
                <a:cubicBezTo>
                  <a:pt x="12500" y="23316"/>
                  <a:pt x="7782" y="25509"/>
                  <a:pt x="4687" y="27704"/>
                </a:cubicBezTo>
                <a:cubicBezTo>
                  <a:pt x="1592" y="29899"/>
                  <a:pt x="0" y="32181"/>
                  <a:pt x="0" y="34419"/>
                </a:cubicBezTo>
                <a:cubicBezTo>
                  <a:pt x="0" y="36657"/>
                  <a:pt x="1592" y="38939"/>
                  <a:pt x="4687" y="41134"/>
                </a:cubicBezTo>
                <a:cubicBezTo>
                  <a:pt x="7782" y="43329"/>
                  <a:pt x="12500" y="45523"/>
                  <a:pt x="18571" y="47591"/>
                </a:cubicBezTo>
                <a:cubicBezTo>
                  <a:pt x="24642" y="49659"/>
                  <a:pt x="32302" y="51680"/>
                  <a:pt x="41116" y="53541"/>
                </a:cubicBezTo>
                <a:cubicBezTo>
                  <a:pt x="49930" y="55402"/>
                  <a:pt x="60238" y="57174"/>
                  <a:pt x="71456" y="58757"/>
                </a:cubicBezTo>
                <a:cubicBezTo>
                  <a:pt x="82674" y="60340"/>
                  <a:pt x="95235" y="61795"/>
                  <a:pt x="108426" y="63038"/>
                </a:cubicBezTo>
                <a:cubicBezTo>
                  <a:pt x="121617" y="64281"/>
                  <a:pt x="135947" y="65362"/>
                  <a:pt x="150605" y="66218"/>
                </a:cubicBezTo>
                <a:cubicBezTo>
                  <a:pt x="165263" y="67075"/>
                  <a:pt x="180812" y="67740"/>
                  <a:pt x="196372" y="68177"/>
                </a:cubicBezTo>
                <a:cubicBezTo>
                  <a:pt x="211932" y="68614"/>
                  <a:pt x="228103" y="68838"/>
                  <a:pt x="243968" y="68838"/>
                </a:cubicBezTo>
                <a:cubicBezTo>
                  <a:pt x="259833" y="68838"/>
                  <a:pt x="276004" y="68614"/>
                  <a:pt x="291564" y="68177"/>
                </a:cubicBezTo>
                <a:cubicBezTo>
                  <a:pt x="307124" y="67740"/>
                  <a:pt x="322674" y="67074"/>
                  <a:pt x="337331" y="66218"/>
                </a:cubicBezTo>
                <a:cubicBezTo>
                  <a:pt x="351988" y="65362"/>
                  <a:pt x="366318" y="64281"/>
                  <a:pt x="379509" y="63038"/>
                </a:cubicBezTo>
                <a:cubicBezTo>
                  <a:pt x="392700" y="61795"/>
                  <a:pt x="405261" y="60340"/>
                  <a:pt x="416479" y="58757"/>
                </a:cubicBezTo>
                <a:cubicBezTo>
                  <a:pt x="427698" y="57174"/>
                  <a:pt x="438006" y="55402"/>
                  <a:pt x="446820" y="53541"/>
                </a:cubicBezTo>
                <a:cubicBezTo>
                  <a:pt x="455634" y="51680"/>
                  <a:pt x="463294" y="49659"/>
                  <a:pt x="469365" y="47591"/>
                </a:cubicBezTo>
                <a:cubicBezTo>
                  <a:pt x="475436" y="45523"/>
                  <a:pt x="480153" y="43329"/>
                  <a:pt x="483248" y="41134"/>
                </a:cubicBezTo>
                <a:cubicBezTo>
                  <a:pt x="486343" y="38939"/>
                  <a:pt x="487936" y="36657"/>
                  <a:pt x="487936" y="34419"/>
                </a:cubicBezTo>
                <a:close/>
              </a:path>
            </a:pathLst>
          </a:custGeom>
          <a:solidFill xmlns:a="http://schemas.openxmlformats.org/drawingml/2006/main">
            <a:srgbClr val="F20884">
              <a:alpha val="10000"/>
            </a:srgbClr>
          </a:solidFill>
          <a:ln xmlns:a="http://schemas.openxmlformats.org/drawingml/2006/main" w="9525">
            <a:solidFill>
              <a:srgbClr val="00000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fr-FR"/>
          </a:p>
        </cdr:txBody>
      </cdr:sp>
    </cdr:grpSp>
  </cdr:relSizeAnchor>
  <cdr:relSizeAnchor xmlns:cdr="http://schemas.openxmlformats.org/drawingml/2006/chartDrawing">
    <cdr:from>
      <cdr:x>0.55303</cdr:x>
      <cdr:y>0.72056</cdr:y>
    </cdr:from>
    <cdr:to>
      <cdr:x>0.64719</cdr:x>
      <cdr:y>0.74314</cdr:y>
    </cdr:to>
    <cdr:grpSp>
      <cdr:nvGrpSpPr>
        <cdr:cNvPr id="85" name="Groupe 84">
          <a:extLst xmlns:a="http://schemas.openxmlformats.org/drawingml/2006/main">
            <a:ext uri="{FF2B5EF4-FFF2-40B4-BE49-F238E27FC236}">
              <a16:creationId xmlns:a16="http://schemas.microsoft.com/office/drawing/2014/main" xmlns="" id="{9605855B-3C83-8E4E-9ACC-6E927E01DF6B}"/>
            </a:ext>
          </a:extLst>
        </cdr:cNvPr>
        <cdr:cNvGrpSpPr/>
      </cdr:nvGrpSpPr>
      <cdr:grpSpPr>
        <a:xfrm xmlns:a="http://schemas.openxmlformats.org/drawingml/2006/main">
          <a:off x="5135284" y="4369987"/>
          <a:ext cx="874344" cy="136942"/>
          <a:chOff x="5138080" y="4359905"/>
          <a:chExt cx="874819" cy="136625"/>
        </a:xfrm>
      </cdr:grpSpPr>
      <cdr:sp macro="" textlink="">
        <cdr:nvSpPr>
          <cdr:cNvPr id="13" name="PlotDat15_15|1~33_1"/>
          <cdr:cNvSpPr/>
        </cdr:nvSpPr>
        <cdr:spPr>
          <a:xfrm xmlns:a="http://schemas.openxmlformats.org/drawingml/2006/main">
            <a:off x="5138080" y="4359905"/>
            <a:ext cx="874819" cy="117807"/>
          </a:xfrm>
          <a:custGeom xmlns:a="http://schemas.openxmlformats.org/drawingml/2006/main">
            <a:avLst/>
            <a:gdLst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  <a:gd name="connsiteX0" fmla="*/ 875869 w 875869"/>
              <a:gd name="connsiteY0" fmla="*/ 59157 h 118315"/>
              <a:gd name="connsiteX1" fmla="*/ 867454 w 875869"/>
              <a:gd name="connsiteY1" fmla="*/ 47616 h 118315"/>
              <a:gd name="connsiteX2" fmla="*/ 842533 w 875869"/>
              <a:gd name="connsiteY2" fmla="*/ 36519 h 118315"/>
              <a:gd name="connsiteX3" fmla="*/ 802063 w 875869"/>
              <a:gd name="connsiteY3" fmla="*/ 26291 h 118315"/>
              <a:gd name="connsiteX4" fmla="*/ 747601 w 875869"/>
              <a:gd name="connsiteY4" fmla="*/ 17327 h 118315"/>
              <a:gd name="connsiteX5" fmla="*/ 681238 w 875869"/>
              <a:gd name="connsiteY5" fmla="*/ 9970 h 118315"/>
              <a:gd name="connsiteX6" fmla="*/ 605525 w 875869"/>
              <a:gd name="connsiteY6" fmla="*/ 4503 h 118315"/>
              <a:gd name="connsiteX7" fmla="*/ 523371 w 875869"/>
              <a:gd name="connsiteY7" fmla="*/ 1137 h 118315"/>
              <a:gd name="connsiteX8" fmla="*/ 437934 w 875869"/>
              <a:gd name="connsiteY8" fmla="*/ 0 h 118315"/>
              <a:gd name="connsiteX9" fmla="*/ 352498 w 875869"/>
              <a:gd name="connsiteY9" fmla="*/ 1137 h 118315"/>
              <a:gd name="connsiteX10" fmla="*/ 270344 w 875869"/>
              <a:gd name="connsiteY10" fmla="*/ 4503 h 118315"/>
              <a:gd name="connsiteX11" fmla="*/ 194631 w 875869"/>
              <a:gd name="connsiteY11" fmla="*/ 9970 h 118315"/>
              <a:gd name="connsiteX12" fmla="*/ 128268 w 875869"/>
              <a:gd name="connsiteY12" fmla="*/ 17327 h 118315"/>
              <a:gd name="connsiteX13" fmla="*/ 73806 w 875869"/>
              <a:gd name="connsiteY13" fmla="*/ 26291 h 118315"/>
              <a:gd name="connsiteX14" fmla="*/ 33336 w 875869"/>
              <a:gd name="connsiteY14" fmla="*/ 36519 h 118315"/>
              <a:gd name="connsiteX15" fmla="*/ 8415 w 875869"/>
              <a:gd name="connsiteY15" fmla="*/ 47616 h 118315"/>
              <a:gd name="connsiteX16" fmla="*/ 0 w 875869"/>
              <a:gd name="connsiteY16" fmla="*/ 59157 h 118315"/>
              <a:gd name="connsiteX17" fmla="*/ 8415 w 875869"/>
              <a:gd name="connsiteY17" fmla="*/ 70698 h 118315"/>
              <a:gd name="connsiteX18" fmla="*/ 33336 w 875869"/>
              <a:gd name="connsiteY18" fmla="*/ 81796 h 118315"/>
              <a:gd name="connsiteX19" fmla="*/ 73806 w 875869"/>
              <a:gd name="connsiteY19" fmla="*/ 92023 h 118315"/>
              <a:gd name="connsiteX20" fmla="*/ 128268 w 875869"/>
              <a:gd name="connsiteY20" fmla="*/ 100988 h 118315"/>
              <a:gd name="connsiteX21" fmla="*/ 194631 w 875869"/>
              <a:gd name="connsiteY21" fmla="*/ 108345 h 118315"/>
              <a:gd name="connsiteX22" fmla="*/ 270344 w 875869"/>
              <a:gd name="connsiteY22" fmla="*/ 113812 h 118315"/>
              <a:gd name="connsiteX23" fmla="*/ 352498 w 875869"/>
              <a:gd name="connsiteY23" fmla="*/ 117178 h 118315"/>
              <a:gd name="connsiteX24" fmla="*/ 437934 w 875869"/>
              <a:gd name="connsiteY24" fmla="*/ 118315 h 118315"/>
              <a:gd name="connsiteX25" fmla="*/ 523371 w 875869"/>
              <a:gd name="connsiteY25" fmla="*/ 117178 h 118315"/>
              <a:gd name="connsiteX26" fmla="*/ 605525 w 875869"/>
              <a:gd name="connsiteY26" fmla="*/ 113812 h 118315"/>
              <a:gd name="connsiteX27" fmla="*/ 681238 w 875869"/>
              <a:gd name="connsiteY27" fmla="*/ 108345 h 118315"/>
              <a:gd name="connsiteX28" fmla="*/ 747601 w 875869"/>
              <a:gd name="connsiteY28" fmla="*/ 100988 h 118315"/>
              <a:gd name="connsiteX29" fmla="*/ 802063 w 875869"/>
              <a:gd name="connsiteY29" fmla="*/ 92023 h 118315"/>
              <a:gd name="connsiteX30" fmla="*/ 842533 w 875869"/>
              <a:gd name="connsiteY30" fmla="*/ 81796 h 118315"/>
              <a:gd name="connsiteX31" fmla="*/ 867454 w 875869"/>
              <a:gd name="connsiteY31" fmla="*/ 70698 h 118315"/>
              <a:gd name="connsiteX32" fmla="*/ 875869 w 875869"/>
              <a:gd name="connsiteY32" fmla="*/ 59157 h 11831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</a:cxnLst>
            <a:rect l="l" t="t" r="r" b="b"/>
            <a:pathLst>
              <a:path w="875869" h="118315">
                <a:moveTo>
                  <a:pt x="875869" y="59157"/>
                </a:moveTo>
                <a:cubicBezTo>
                  <a:pt x="875869" y="55310"/>
                  <a:pt x="873010" y="51389"/>
                  <a:pt x="867454" y="47616"/>
                </a:cubicBezTo>
                <a:cubicBezTo>
                  <a:pt x="861898" y="43843"/>
                  <a:pt x="853431" y="40073"/>
                  <a:pt x="842533" y="36519"/>
                </a:cubicBezTo>
                <a:cubicBezTo>
                  <a:pt x="831635" y="32965"/>
                  <a:pt x="817885" y="29490"/>
                  <a:pt x="802063" y="26291"/>
                </a:cubicBezTo>
                <a:cubicBezTo>
                  <a:pt x="786241" y="23092"/>
                  <a:pt x="767739" y="20047"/>
                  <a:pt x="747601" y="17327"/>
                </a:cubicBezTo>
                <a:cubicBezTo>
                  <a:pt x="727464" y="14607"/>
                  <a:pt x="704917" y="12107"/>
                  <a:pt x="681238" y="9970"/>
                </a:cubicBezTo>
                <a:cubicBezTo>
                  <a:pt x="657559" y="7833"/>
                  <a:pt x="631836" y="5975"/>
                  <a:pt x="605525" y="4503"/>
                </a:cubicBezTo>
                <a:cubicBezTo>
                  <a:pt x="579214" y="3031"/>
                  <a:pt x="551303" y="1887"/>
                  <a:pt x="523371" y="1137"/>
                </a:cubicBezTo>
                <a:cubicBezTo>
                  <a:pt x="495439" y="387"/>
                  <a:pt x="466413" y="0"/>
                  <a:pt x="437934" y="0"/>
                </a:cubicBezTo>
                <a:cubicBezTo>
                  <a:pt x="409455" y="0"/>
                  <a:pt x="380430" y="387"/>
                  <a:pt x="352498" y="1137"/>
                </a:cubicBezTo>
                <a:cubicBezTo>
                  <a:pt x="324566" y="1888"/>
                  <a:pt x="296655" y="3031"/>
                  <a:pt x="270344" y="4503"/>
                </a:cubicBezTo>
                <a:cubicBezTo>
                  <a:pt x="244033" y="5975"/>
                  <a:pt x="218310" y="7833"/>
                  <a:pt x="194631" y="9970"/>
                </a:cubicBezTo>
                <a:cubicBezTo>
                  <a:pt x="170952" y="12107"/>
                  <a:pt x="148406" y="14607"/>
                  <a:pt x="128268" y="17327"/>
                </a:cubicBezTo>
                <a:cubicBezTo>
                  <a:pt x="108131" y="20047"/>
                  <a:pt x="89628" y="23092"/>
                  <a:pt x="73806" y="26291"/>
                </a:cubicBezTo>
                <a:cubicBezTo>
                  <a:pt x="57984" y="29490"/>
                  <a:pt x="44234" y="32965"/>
                  <a:pt x="33336" y="36519"/>
                </a:cubicBezTo>
                <a:cubicBezTo>
                  <a:pt x="22438" y="40073"/>
                  <a:pt x="13971" y="43843"/>
                  <a:pt x="8415" y="47616"/>
                </a:cubicBezTo>
                <a:cubicBezTo>
                  <a:pt x="2859" y="51389"/>
                  <a:pt x="0" y="55310"/>
                  <a:pt x="0" y="59157"/>
                </a:cubicBezTo>
                <a:cubicBezTo>
                  <a:pt x="0" y="63004"/>
                  <a:pt x="2859" y="66925"/>
                  <a:pt x="8415" y="70698"/>
                </a:cubicBezTo>
                <a:cubicBezTo>
                  <a:pt x="13971" y="74471"/>
                  <a:pt x="22438" y="78242"/>
                  <a:pt x="33336" y="81796"/>
                </a:cubicBezTo>
                <a:cubicBezTo>
                  <a:pt x="44234" y="85350"/>
                  <a:pt x="57984" y="88824"/>
                  <a:pt x="73806" y="92023"/>
                </a:cubicBezTo>
                <a:cubicBezTo>
                  <a:pt x="89628" y="95222"/>
                  <a:pt x="108131" y="98268"/>
                  <a:pt x="128268" y="100988"/>
                </a:cubicBezTo>
                <a:cubicBezTo>
                  <a:pt x="148406" y="103708"/>
                  <a:pt x="170952" y="106208"/>
                  <a:pt x="194631" y="108345"/>
                </a:cubicBezTo>
                <a:cubicBezTo>
                  <a:pt x="218310" y="110482"/>
                  <a:pt x="244033" y="112340"/>
                  <a:pt x="270344" y="113812"/>
                </a:cubicBezTo>
                <a:cubicBezTo>
                  <a:pt x="296655" y="115284"/>
                  <a:pt x="324566" y="116428"/>
                  <a:pt x="352498" y="117178"/>
                </a:cubicBezTo>
                <a:cubicBezTo>
                  <a:pt x="380430" y="117929"/>
                  <a:pt x="409455" y="118315"/>
                  <a:pt x="437934" y="118315"/>
                </a:cubicBezTo>
                <a:cubicBezTo>
                  <a:pt x="466413" y="118315"/>
                  <a:pt x="495439" y="117928"/>
                  <a:pt x="523371" y="117178"/>
                </a:cubicBezTo>
                <a:cubicBezTo>
                  <a:pt x="551303" y="116428"/>
                  <a:pt x="579214" y="115284"/>
                  <a:pt x="605525" y="113812"/>
                </a:cubicBezTo>
                <a:cubicBezTo>
                  <a:pt x="631836" y="112340"/>
                  <a:pt x="657559" y="110482"/>
                  <a:pt x="681238" y="108345"/>
                </a:cubicBezTo>
                <a:cubicBezTo>
                  <a:pt x="704917" y="106208"/>
                  <a:pt x="727464" y="103708"/>
                  <a:pt x="747601" y="100988"/>
                </a:cubicBezTo>
                <a:cubicBezTo>
                  <a:pt x="767739" y="98268"/>
                  <a:pt x="786241" y="95222"/>
                  <a:pt x="802063" y="92023"/>
                </a:cubicBezTo>
                <a:cubicBezTo>
                  <a:pt x="817885" y="88824"/>
                  <a:pt x="831635" y="85350"/>
                  <a:pt x="842533" y="81796"/>
                </a:cubicBezTo>
                <a:cubicBezTo>
                  <a:pt x="853431" y="78242"/>
                  <a:pt x="861898" y="74471"/>
                  <a:pt x="867454" y="70698"/>
                </a:cubicBezTo>
                <a:cubicBezTo>
                  <a:pt x="873010" y="66925"/>
                  <a:pt x="875869" y="63004"/>
                  <a:pt x="875869" y="59157"/>
                </a:cubicBezTo>
                <a:close/>
              </a:path>
            </a:pathLst>
          </a:custGeom>
          <a:solidFill xmlns:a="http://schemas.openxmlformats.org/drawingml/2006/main">
            <a:srgbClr val="F20884">
              <a:alpha val="10000"/>
            </a:srgbClr>
          </a:solidFill>
          <a:ln xmlns:a="http://schemas.openxmlformats.org/drawingml/2006/main" w="9525">
            <a:solidFill>
              <a:srgbClr val="00000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14" name="PlotDat15_17|1~33_1"/>
          <cdr:cNvSpPr/>
        </cdr:nvSpPr>
        <cdr:spPr>
          <a:xfrm xmlns:a="http://schemas.openxmlformats.org/drawingml/2006/main">
            <a:off x="5377503" y="4446188"/>
            <a:ext cx="568596" cy="50342"/>
          </a:xfrm>
          <a:custGeom xmlns:a="http://schemas.openxmlformats.org/drawingml/2006/main">
            <a:avLst/>
            <a:gdLst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  <a:gd name="connsiteX0" fmla="*/ 569260 w 569260"/>
              <a:gd name="connsiteY0" fmla="*/ 25277 h 50553"/>
              <a:gd name="connsiteX1" fmla="*/ 563791 w 569260"/>
              <a:gd name="connsiteY1" fmla="*/ 20346 h 50553"/>
              <a:gd name="connsiteX2" fmla="*/ 547593 w 569260"/>
              <a:gd name="connsiteY2" fmla="*/ 15604 h 50553"/>
              <a:gd name="connsiteX3" fmla="*/ 521291 w 569260"/>
              <a:gd name="connsiteY3" fmla="*/ 11234 h 50553"/>
              <a:gd name="connsiteX4" fmla="*/ 485893 w 569260"/>
              <a:gd name="connsiteY4" fmla="*/ 7404 h 50553"/>
              <a:gd name="connsiteX5" fmla="*/ 442762 w 569260"/>
              <a:gd name="connsiteY5" fmla="*/ 4260 h 50553"/>
              <a:gd name="connsiteX6" fmla="*/ 393553 w 569260"/>
              <a:gd name="connsiteY6" fmla="*/ 1925 h 50553"/>
              <a:gd name="connsiteX7" fmla="*/ 340158 w 569260"/>
              <a:gd name="connsiteY7" fmla="*/ 486 h 50553"/>
              <a:gd name="connsiteX8" fmla="*/ 284630 w 569260"/>
              <a:gd name="connsiteY8" fmla="*/ 0 h 50553"/>
              <a:gd name="connsiteX9" fmla="*/ 229101 w 569260"/>
              <a:gd name="connsiteY9" fmla="*/ 486 h 50553"/>
              <a:gd name="connsiteX10" fmla="*/ 175707 w 569260"/>
              <a:gd name="connsiteY10" fmla="*/ 1925 h 50553"/>
              <a:gd name="connsiteX11" fmla="*/ 126498 w 569260"/>
              <a:gd name="connsiteY11" fmla="*/ 4260 h 50553"/>
              <a:gd name="connsiteX12" fmla="*/ 83366 w 569260"/>
              <a:gd name="connsiteY12" fmla="*/ 7404 h 50553"/>
              <a:gd name="connsiteX13" fmla="*/ 47969 w 569260"/>
              <a:gd name="connsiteY13" fmla="*/ 11234 h 50553"/>
              <a:gd name="connsiteX14" fmla="*/ 21666 w 569260"/>
              <a:gd name="connsiteY14" fmla="*/ 15604 h 50553"/>
              <a:gd name="connsiteX15" fmla="*/ 5469 w 569260"/>
              <a:gd name="connsiteY15" fmla="*/ 20346 h 50553"/>
              <a:gd name="connsiteX16" fmla="*/ 0 w 569260"/>
              <a:gd name="connsiteY16" fmla="*/ 25277 h 50553"/>
              <a:gd name="connsiteX17" fmla="*/ 5469 w 569260"/>
              <a:gd name="connsiteY17" fmla="*/ 30208 h 50553"/>
              <a:gd name="connsiteX18" fmla="*/ 21666 w 569260"/>
              <a:gd name="connsiteY18" fmla="*/ 34950 h 50553"/>
              <a:gd name="connsiteX19" fmla="*/ 47969 w 569260"/>
              <a:gd name="connsiteY19" fmla="*/ 39320 h 50553"/>
              <a:gd name="connsiteX20" fmla="*/ 83366 w 569260"/>
              <a:gd name="connsiteY20" fmla="*/ 43150 h 50553"/>
              <a:gd name="connsiteX21" fmla="*/ 126498 w 569260"/>
              <a:gd name="connsiteY21" fmla="*/ 46293 h 50553"/>
              <a:gd name="connsiteX22" fmla="*/ 175707 w 569260"/>
              <a:gd name="connsiteY22" fmla="*/ 48629 h 50553"/>
              <a:gd name="connsiteX23" fmla="*/ 229101 w 569260"/>
              <a:gd name="connsiteY23" fmla="*/ 50067 h 50553"/>
              <a:gd name="connsiteX24" fmla="*/ 284630 w 569260"/>
              <a:gd name="connsiteY24" fmla="*/ 50553 h 50553"/>
              <a:gd name="connsiteX25" fmla="*/ 340158 w 569260"/>
              <a:gd name="connsiteY25" fmla="*/ 50067 h 50553"/>
              <a:gd name="connsiteX26" fmla="*/ 393553 w 569260"/>
              <a:gd name="connsiteY26" fmla="*/ 48629 h 50553"/>
              <a:gd name="connsiteX27" fmla="*/ 442762 w 569260"/>
              <a:gd name="connsiteY27" fmla="*/ 46293 h 50553"/>
              <a:gd name="connsiteX28" fmla="*/ 485893 w 569260"/>
              <a:gd name="connsiteY28" fmla="*/ 43150 h 50553"/>
              <a:gd name="connsiteX29" fmla="*/ 521291 w 569260"/>
              <a:gd name="connsiteY29" fmla="*/ 39320 h 50553"/>
              <a:gd name="connsiteX30" fmla="*/ 547593 w 569260"/>
              <a:gd name="connsiteY30" fmla="*/ 34950 h 50553"/>
              <a:gd name="connsiteX31" fmla="*/ 563791 w 569260"/>
              <a:gd name="connsiteY31" fmla="*/ 30208 h 50553"/>
              <a:gd name="connsiteX32" fmla="*/ 569260 w 569260"/>
              <a:gd name="connsiteY32" fmla="*/ 25277 h 5055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</a:cxnLst>
            <a:rect l="l" t="t" r="r" b="b"/>
            <a:pathLst>
              <a:path w="569260" h="50553">
                <a:moveTo>
                  <a:pt x="569260" y="25277"/>
                </a:moveTo>
                <a:cubicBezTo>
                  <a:pt x="569260" y="23633"/>
                  <a:pt x="567402" y="21958"/>
                  <a:pt x="563791" y="20346"/>
                </a:cubicBezTo>
                <a:cubicBezTo>
                  <a:pt x="560180" y="18734"/>
                  <a:pt x="554676" y="17123"/>
                  <a:pt x="547593" y="15604"/>
                </a:cubicBezTo>
                <a:cubicBezTo>
                  <a:pt x="540510" y="14085"/>
                  <a:pt x="531574" y="12601"/>
                  <a:pt x="521291" y="11234"/>
                </a:cubicBezTo>
                <a:cubicBezTo>
                  <a:pt x="511008" y="9867"/>
                  <a:pt x="498981" y="8566"/>
                  <a:pt x="485893" y="7404"/>
                </a:cubicBezTo>
                <a:cubicBezTo>
                  <a:pt x="472805" y="6242"/>
                  <a:pt x="458152" y="5173"/>
                  <a:pt x="442762" y="4260"/>
                </a:cubicBezTo>
                <a:cubicBezTo>
                  <a:pt x="427372" y="3347"/>
                  <a:pt x="410654" y="2554"/>
                  <a:pt x="393553" y="1925"/>
                </a:cubicBezTo>
                <a:lnTo>
                  <a:pt x="340158" y="486"/>
                </a:lnTo>
                <a:lnTo>
                  <a:pt x="284630" y="0"/>
                </a:lnTo>
                <a:lnTo>
                  <a:pt x="229101" y="486"/>
                </a:lnTo>
                <a:lnTo>
                  <a:pt x="175707" y="1925"/>
                </a:lnTo>
                <a:cubicBezTo>
                  <a:pt x="158607" y="2554"/>
                  <a:pt x="141888" y="3347"/>
                  <a:pt x="126498" y="4260"/>
                </a:cubicBezTo>
                <a:cubicBezTo>
                  <a:pt x="111108" y="5173"/>
                  <a:pt x="96454" y="6242"/>
                  <a:pt x="83366" y="7404"/>
                </a:cubicBezTo>
                <a:cubicBezTo>
                  <a:pt x="70278" y="8566"/>
                  <a:pt x="58252" y="9867"/>
                  <a:pt x="47969" y="11234"/>
                </a:cubicBezTo>
                <a:cubicBezTo>
                  <a:pt x="37686" y="12601"/>
                  <a:pt x="28749" y="14085"/>
                  <a:pt x="21666" y="15604"/>
                </a:cubicBezTo>
                <a:cubicBezTo>
                  <a:pt x="14583" y="17123"/>
                  <a:pt x="9080" y="18734"/>
                  <a:pt x="5469" y="20346"/>
                </a:cubicBezTo>
                <a:cubicBezTo>
                  <a:pt x="1858" y="21958"/>
                  <a:pt x="0" y="23633"/>
                  <a:pt x="0" y="25277"/>
                </a:cubicBezTo>
                <a:cubicBezTo>
                  <a:pt x="0" y="26921"/>
                  <a:pt x="1858" y="28596"/>
                  <a:pt x="5469" y="30208"/>
                </a:cubicBezTo>
                <a:cubicBezTo>
                  <a:pt x="9080" y="31820"/>
                  <a:pt x="14583" y="33431"/>
                  <a:pt x="21666" y="34950"/>
                </a:cubicBezTo>
                <a:cubicBezTo>
                  <a:pt x="28749" y="36469"/>
                  <a:pt x="37686" y="37953"/>
                  <a:pt x="47969" y="39320"/>
                </a:cubicBezTo>
                <a:cubicBezTo>
                  <a:pt x="58252" y="40687"/>
                  <a:pt x="70278" y="41988"/>
                  <a:pt x="83366" y="43150"/>
                </a:cubicBezTo>
                <a:cubicBezTo>
                  <a:pt x="96454" y="44312"/>
                  <a:pt x="111108" y="45380"/>
                  <a:pt x="126498" y="46293"/>
                </a:cubicBezTo>
                <a:cubicBezTo>
                  <a:pt x="141888" y="47206"/>
                  <a:pt x="158607" y="48000"/>
                  <a:pt x="175707" y="48629"/>
                </a:cubicBezTo>
                <a:lnTo>
                  <a:pt x="229101" y="50067"/>
                </a:lnTo>
                <a:lnTo>
                  <a:pt x="284630" y="50553"/>
                </a:lnTo>
                <a:lnTo>
                  <a:pt x="340158" y="50067"/>
                </a:lnTo>
                <a:lnTo>
                  <a:pt x="393553" y="48629"/>
                </a:lnTo>
                <a:cubicBezTo>
                  <a:pt x="410654" y="48000"/>
                  <a:pt x="427372" y="47206"/>
                  <a:pt x="442762" y="46293"/>
                </a:cubicBezTo>
                <a:cubicBezTo>
                  <a:pt x="458152" y="45380"/>
                  <a:pt x="472805" y="44312"/>
                  <a:pt x="485893" y="43150"/>
                </a:cubicBezTo>
                <a:cubicBezTo>
                  <a:pt x="498981" y="41988"/>
                  <a:pt x="511008" y="40687"/>
                  <a:pt x="521291" y="39320"/>
                </a:cubicBezTo>
                <a:cubicBezTo>
                  <a:pt x="531574" y="37953"/>
                  <a:pt x="540510" y="36469"/>
                  <a:pt x="547593" y="34950"/>
                </a:cubicBezTo>
                <a:cubicBezTo>
                  <a:pt x="554676" y="33431"/>
                  <a:pt x="560180" y="31820"/>
                  <a:pt x="563791" y="30208"/>
                </a:cubicBezTo>
                <a:cubicBezTo>
                  <a:pt x="567402" y="28596"/>
                  <a:pt x="569260" y="26921"/>
                  <a:pt x="569260" y="25277"/>
                </a:cubicBezTo>
                <a:close/>
              </a:path>
            </a:pathLst>
          </a:custGeom>
          <a:solidFill xmlns:a="http://schemas.openxmlformats.org/drawingml/2006/main">
            <a:srgbClr val="F20884">
              <a:alpha val="10000"/>
            </a:srgbClr>
          </a:solidFill>
          <a:ln xmlns:a="http://schemas.openxmlformats.org/drawingml/2006/main" w="9525">
            <a:solidFill>
              <a:srgbClr val="00000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fr-FR"/>
          </a:p>
        </cdr:txBody>
      </cdr:sp>
    </cdr:grpSp>
  </cdr:relSizeAnchor>
  <cdr:relSizeAnchor xmlns:cdr="http://schemas.openxmlformats.org/drawingml/2006/chartDrawing">
    <cdr:from>
      <cdr:x>0.57077</cdr:x>
      <cdr:y>0.70414</cdr:y>
    </cdr:from>
    <cdr:to>
      <cdr:x>0.64385</cdr:x>
      <cdr:y>0.73329</cdr:y>
    </cdr:to>
    <cdr:grpSp>
      <cdr:nvGrpSpPr>
        <cdr:cNvPr id="117" name="Groupe 116">
          <a:extLst xmlns:a="http://schemas.openxmlformats.org/drawingml/2006/main">
            <a:ext uri="{FF2B5EF4-FFF2-40B4-BE49-F238E27FC236}">
              <a16:creationId xmlns:a16="http://schemas.microsoft.com/office/drawing/2014/main" xmlns="" id="{E6465111-30D9-C543-B537-453C0764F024}"/>
            </a:ext>
          </a:extLst>
        </cdr:cNvPr>
        <cdr:cNvGrpSpPr/>
      </cdr:nvGrpSpPr>
      <cdr:grpSpPr>
        <a:xfrm xmlns:a="http://schemas.openxmlformats.org/drawingml/2006/main">
          <a:off x="5300013" y="4270405"/>
          <a:ext cx="678601" cy="176786"/>
          <a:chOff x="5302898" y="4260552"/>
          <a:chExt cx="678970" cy="176378"/>
        </a:xfrm>
      </cdr:grpSpPr>
      <cdr:sp macro="" textlink="">
        <cdr:nvSpPr>
          <cdr:cNvPr id="15" name="PlotDat15_19|1~33_1"/>
          <cdr:cNvSpPr/>
        </cdr:nvSpPr>
        <cdr:spPr>
          <a:xfrm xmlns:a="http://schemas.openxmlformats.org/drawingml/2006/main">
            <a:off x="5500048" y="4382353"/>
            <a:ext cx="481820" cy="54577"/>
          </a:xfrm>
          <a:custGeom xmlns:a="http://schemas.openxmlformats.org/drawingml/2006/main">
            <a:avLst/>
            <a:gdLst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  <a:gd name="connsiteX0" fmla="*/ 482367 w 482367"/>
              <a:gd name="connsiteY0" fmla="*/ 27427 h 54855"/>
              <a:gd name="connsiteX1" fmla="*/ 477733 w 482367"/>
              <a:gd name="connsiteY1" fmla="*/ 22077 h 54855"/>
              <a:gd name="connsiteX2" fmla="*/ 464008 w 482367"/>
              <a:gd name="connsiteY2" fmla="*/ 16932 h 54855"/>
              <a:gd name="connsiteX3" fmla="*/ 441720 w 482367"/>
              <a:gd name="connsiteY3" fmla="*/ 12190 h 54855"/>
              <a:gd name="connsiteX4" fmla="*/ 411726 w 482367"/>
              <a:gd name="connsiteY4" fmla="*/ 8033 h 54855"/>
              <a:gd name="connsiteX5" fmla="*/ 375178 w 482367"/>
              <a:gd name="connsiteY5" fmla="*/ 4622 h 54855"/>
              <a:gd name="connsiteX6" fmla="*/ 333480 w 482367"/>
              <a:gd name="connsiteY6" fmla="*/ 2088 h 54855"/>
              <a:gd name="connsiteX7" fmla="*/ 288236 w 482367"/>
              <a:gd name="connsiteY7" fmla="*/ 527 h 54855"/>
              <a:gd name="connsiteX8" fmla="*/ 241183 w 482367"/>
              <a:gd name="connsiteY8" fmla="*/ 0 h 54855"/>
              <a:gd name="connsiteX9" fmla="*/ 194131 w 482367"/>
              <a:gd name="connsiteY9" fmla="*/ 527 h 54855"/>
              <a:gd name="connsiteX10" fmla="*/ 148886 w 482367"/>
              <a:gd name="connsiteY10" fmla="*/ 2088 h 54855"/>
              <a:gd name="connsiteX11" fmla="*/ 107189 w 482367"/>
              <a:gd name="connsiteY11" fmla="*/ 4622 h 54855"/>
              <a:gd name="connsiteX12" fmla="*/ 70641 w 482367"/>
              <a:gd name="connsiteY12" fmla="*/ 8033 h 54855"/>
              <a:gd name="connsiteX13" fmla="*/ 40646 w 482367"/>
              <a:gd name="connsiteY13" fmla="*/ 12190 h 54855"/>
              <a:gd name="connsiteX14" fmla="*/ 18358 w 482367"/>
              <a:gd name="connsiteY14" fmla="*/ 16932 h 54855"/>
              <a:gd name="connsiteX15" fmla="*/ 4634 w 482367"/>
              <a:gd name="connsiteY15" fmla="*/ 22077 h 54855"/>
              <a:gd name="connsiteX16" fmla="*/ 0 w 482367"/>
              <a:gd name="connsiteY16" fmla="*/ 27427 h 54855"/>
              <a:gd name="connsiteX17" fmla="*/ 4634 w 482367"/>
              <a:gd name="connsiteY17" fmla="*/ 32778 h 54855"/>
              <a:gd name="connsiteX18" fmla="*/ 18358 w 482367"/>
              <a:gd name="connsiteY18" fmla="*/ 37924 h 54855"/>
              <a:gd name="connsiteX19" fmla="*/ 40646 w 482367"/>
              <a:gd name="connsiteY19" fmla="*/ 42665 h 54855"/>
              <a:gd name="connsiteX20" fmla="*/ 70641 w 482367"/>
              <a:gd name="connsiteY20" fmla="*/ 46822 h 54855"/>
              <a:gd name="connsiteX21" fmla="*/ 107189 w 482367"/>
              <a:gd name="connsiteY21" fmla="*/ 50233 h 54855"/>
              <a:gd name="connsiteX22" fmla="*/ 148886 w 482367"/>
              <a:gd name="connsiteY22" fmla="*/ 52767 h 54855"/>
              <a:gd name="connsiteX23" fmla="*/ 194131 w 482367"/>
              <a:gd name="connsiteY23" fmla="*/ 54328 h 54855"/>
              <a:gd name="connsiteX24" fmla="*/ 241183 w 482367"/>
              <a:gd name="connsiteY24" fmla="*/ 54855 h 54855"/>
              <a:gd name="connsiteX25" fmla="*/ 288236 w 482367"/>
              <a:gd name="connsiteY25" fmla="*/ 54328 h 54855"/>
              <a:gd name="connsiteX26" fmla="*/ 333480 w 482367"/>
              <a:gd name="connsiteY26" fmla="*/ 52767 h 54855"/>
              <a:gd name="connsiteX27" fmla="*/ 375178 w 482367"/>
              <a:gd name="connsiteY27" fmla="*/ 50233 h 54855"/>
              <a:gd name="connsiteX28" fmla="*/ 411726 w 482367"/>
              <a:gd name="connsiteY28" fmla="*/ 46822 h 54855"/>
              <a:gd name="connsiteX29" fmla="*/ 441720 w 482367"/>
              <a:gd name="connsiteY29" fmla="*/ 42665 h 54855"/>
              <a:gd name="connsiteX30" fmla="*/ 464008 w 482367"/>
              <a:gd name="connsiteY30" fmla="*/ 37924 h 54855"/>
              <a:gd name="connsiteX31" fmla="*/ 477733 w 482367"/>
              <a:gd name="connsiteY31" fmla="*/ 32778 h 54855"/>
              <a:gd name="connsiteX32" fmla="*/ 482367 w 482367"/>
              <a:gd name="connsiteY32" fmla="*/ 27427 h 5485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</a:cxnLst>
            <a:rect l="l" t="t" r="r" b="b"/>
            <a:pathLst>
              <a:path w="482367" h="54855">
                <a:moveTo>
                  <a:pt x="482367" y="27427"/>
                </a:moveTo>
                <a:cubicBezTo>
                  <a:pt x="482367" y="25644"/>
                  <a:pt x="480793" y="23826"/>
                  <a:pt x="477733" y="22077"/>
                </a:cubicBezTo>
                <a:cubicBezTo>
                  <a:pt x="474673" y="20328"/>
                  <a:pt x="470010" y="18580"/>
                  <a:pt x="464008" y="16932"/>
                </a:cubicBezTo>
                <a:cubicBezTo>
                  <a:pt x="458006" y="15284"/>
                  <a:pt x="450434" y="13673"/>
                  <a:pt x="441720" y="12190"/>
                </a:cubicBezTo>
                <a:cubicBezTo>
                  <a:pt x="433006" y="10707"/>
                  <a:pt x="422816" y="9294"/>
                  <a:pt x="411726" y="8033"/>
                </a:cubicBezTo>
                <a:cubicBezTo>
                  <a:pt x="400636" y="6772"/>
                  <a:pt x="388219" y="5613"/>
                  <a:pt x="375178" y="4622"/>
                </a:cubicBezTo>
                <a:cubicBezTo>
                  <a:pt x="362137" y="3631"/>
                  <a:pt x="347970" y="2771"/>
                  <a:pt x="333480" y="2088"/>
                </a:cubicBezTo>
                <a:cubicBezTo>
                  <a:pt x="318990" y="1405"/>
                  <a:pt x="303619" y="875"/>
                  <a:pt x="288236" y="527"/>
                </a:cubicBezTo>
                <a:cubicBezTo>
                  <a:pt x="272853" y="179"/>
                  <a:pt x="256867" y="0"/>
                  <a:pt x="241183" y="0"/>
                </a:cubicBezTo>
                <a:cubicBezTo>
                  <a:pt x="225499" y="0"/>
                  <a:pt x="209514" y="179"/>
                  <a:pt x="194131" y="527"/>
                </a:cubicBezTo>
                <a:cubicBezTo>
                  <a:pt x="178748" y="875"/>
                  <a:pt x="163376" y="1405"/>
                  <a:pt x="148886" y="2088"/>
                </a:cubicBezTo>
                <a:cubicBezTo>
                  <a:pt x="134396" y="2771"/>
                  <a:pt x="120230" y="3631"/>
                  <a:pt x="107189" y="4622"/>
                </a:cubicBezTo>
                <a:cubicBezTo>
                  <a:pt x="94148" y="5613"/>
                  <a:pt x="81731" y="6772"/>
                  <a:pt x="70641" y="8033"/>
                </a:cubicBezTo>
                <a:cubicBezTo>
                  <a:pt x="59551" y="9294"/>
                  <a:pt x="49360" y="10707"/>
                  <a:pt x="40646" y="12190"/>
                </a:cubicBezTo>
                <a:cubicBezTo>
                  <a:pt x="31932" y="13673"/>
                  <a:pt x="24360" y="15284"/>
                  <a:pt x="18358" y="16932"/>
                </a:cubicBezTo>
                <a:cubicBezTo>
                  <a:pt x="12356" y="18580"/>
                  <a:pt x="7694" y="20328"/>
                  <a:pt x="4634" y="22077"/>
                </a:cubicBezTo>
                <a:cubicBezTo>
                  <a:pt x="1574" y="23826"/>
                  <a:pt x="0" y="25644"/>
                  <a:pt x="0" y="27427"/>
                </a:cubicBezTo>
                <a:cubicBezTo>
                  <a:pt x="0" y="29210"/>
                  <a:pt x="1574" y="31029"/>
                  <a:pt x="4634" y="32778"/>
                </a:cubicBezTo>
                <a:cubicBezTo>
                  <a:pt x="7694" y="34527"/>
                  <a:pt x="12356" y="36276"/>
                  <a:pt x="18358" y="37924"/>
                </a:cubicBezTo>
                <a:cubicBezTo>
                  <a:pt x="24360" y="39572"/>
                  <a:pt x="31932" y="41182"/>
                  <a:pt x="40646" y="42665"/>
                </a:cubicBezTo>
                <a:cubicBezTo>
                  <a:pt x="49360" y="44148"/>
                  <a:pt x="59551" y="45561"/>
                  <a:pt x="70641" y="46822"/>
                </a:cubicBezTo>
                <a:cubicBezTo>
                  <a:pt x="81731" y="48083"/>
                  <a:pt x="94148" y="49242"/>
                  <a:pt x="107189" y="50233"/>
                </a:cubicBezTo>
                <a:cubicBezTo>
                  <a:pt x="120230" y="51224"/>
                  <a:pt x="134396" y="52084"/>
                  <a:pt x="148886" y="52767"/>
                </a:cubicBezTo>
                <a:cubicBezTo>
                  <a:pt x="163376" y="53450"/>
                  <a:pt x="178748" y="53980"/>
                  <a:pt x="194131" y="54328"/>
                </a:cubicBezTo>
                <a:cubicBezTo>
                  <a:pt x="209514" y="54676"/>
                  <a:pt x="225499" y="54855"/>
                  <a:pt x="241183" y="54855"/>
                </a:cubicBezTo>
                <a:cubicBezTo>
                  <a:pt x="256867" y="54855"/>
                  <a:pt x="272853" y="54676"/>
                  <a:pt x="288236" y="54328"/>
                </a:cubicBezTo>
                <a:cubicBezTo>
                  <a:pt x="303619" y="53980"/>
                  <a:pt x="318990" y="53450"/>
                  <a:pt x="333480" y="52767"/>
                </a:cubicBezTo>
                <a:cubicBezTo>
                  <a:pt x="347970" y="52084"/>
                  <a:pt x="362137" y="51224"/>
                  <a:pt x="375178" y="50233"/>
                </a:cubicBezTo>
                <a:cubicBezTo>
                  <a:pt x="388219" y="49242"/>
                  <a:pt x="400636" y="48083"/>
                  <a:pt x="411726" y="46822"/>
                </a:cubicBezTo>
                <a:cubicBezTo>
                  <a:pt x="422816" y="45561"/>
                  <a:pt x="433006" y="44148"/>
                  <a:pt x="441720" y="42665"/>
                </a:cubicBezTo>
                <a:cubicBezTo>
                  <a:pt x="450434" y="41182"/>
                  <a:pt x="458006" y="39572"/>
                  <a:pt x="464008" y="37924"/>
                </a:cubicBezTo>
                <a:cubicBezTo>
                  <a:pt x="470010" y="36276"/>
                  <a:pt x="474673" y="34527"/>
                  <a:pt x="477733" y="32778"/>
                </a:cubicBezTo>
                <a:cubicBezTo>
                  <a:pt x="480793" y="31029"/>
                  <a:pt x="482367" y="29210"/>
                  <a:pt x="482367" y="27427"/>
                </a:cubicBezTo>
                <a:close/>
              </a:path>
            </a:pathLst>
          </a:custGeom>
          <a:solidFill xmlns:a="http://schemas.openxmlformats.org/drawingml/2006/main">
            <a:srgbClr val="F20884">
              <a:alpha val="10000"/>
            </a:srgbClr>
          </a:solidFill>
          <a:ln xmlns:a="http://schemas.openxmlformats.org/drawingml/2006/main" w="9525">
            <a:solidFill>
              <a:srgbClr val="00000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fr-FR"/>
          </a:p>
        </cdr:txBody>
      </cdr:sp>
      <cdr:sp macro="" textlink="">
        <cdr:nvSpPr>
          <cdr:cNvPr id="16" name="PlotDat15_21|1~33_1"/>
          <cdr:cNvSpPr/>
        </cdr:nvSpPr>
        <cdr:spPr>
          <a:xfrm xmlns:a="http://schemas.openxmlformats.org/drawingml/2006/main">
            <a:off x="5302898" y="4260552"/>
            <a:ext cx="421337" cy="89914"/>
          </a:xfrm>
          <a:custGeom xmlns:a="http://schemas.openxmlformats.org/drawingml/2006/main">
            <a:avLst/>
            <a:gdLst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  <a:gd name="connsiteX0" fmla="*/ 421864 w 421864"/>
              <a:gd name="connsiteY0" fmla="*/ 45175 h 90349"/>
              <a:gd name="connsiteX1" fmla="*/ 417812 w 421864"/>
              <a:gd name="connsiteY1" fmla="*/ 36361 h 90349"/>
              <a:gd name="connsiteX2" fmla="*/ 405808 w 421864"/>
              <a:gd name="connsiteY2" fmla="*/ 27887 h 90349"/>
              <a:gd name="connsiteX3" fmla="*/ 386316 w 421864"/>
              <a:gd name="connsiteY3" fmla="*/ 20077 h 90349"/>
              <a:gd name="connsiteX4" fmla="*/ 360084 w 421864"/>
              <a:gd name="connsiteY4" fmla="*/ 13231 h 90349"/>
              <a:gd name="connsiteX5" fmla="*/ 328120 w 421864"/>
              <a:gd name="connsiteY5" fmla="*/ 7613 h 90349"/>
              <a:gd name="connsiteX6" fmla="*/ 291652 w 421864"/>
              <a:gd name="connsiteY6" fmla="*/ 3439 h 90349"/>
              <a:gd name="connsiteX7" fmla="*/ 252083 w 421864"/>
              <a:gd name="connsiteY7" fmla="*/ 868 h 90349"/>
              <a:gd name="connsiteX8" fmla="*/ 210932 w 421864"/>
              <a:gd name="connsiteY8" fmla="*/ 0 h 90349"/>
              <a:gd name="connsiteX9" fmla="*/ 169781 w 421864"/>
              <a:gd name="connsiteY9" fmla="*/ 868 h 90349"/>
              <a:gd name="connsiteX10" fmla="*/ 130212 w 421864"/>
              <a:gd name="connsiteY10" fmla="*/ 3439 h 90349"/>
              <a:gd name="connsiteX11" fmla="*/ 93745 w 421864"/>
              <a:gd name="connsiteY11" fmla="*/ 7613 h 90349"/>
              <a:gd name="connsiteX12" fmla="*/ 61780 w 421864"/>
              <a:gd name="connsiteY12" fmla="*/ 13231 h 90349"/>
              <a:gd name="connsiteX13" fmla="*/ 35548 w 421864"/>
              <a:gd name="connsiteY13" fmla="*/ 20077 h 90349"/>
              <a:gd name="connsiteX14" fmla="*/ 16056 w 421864"/>
              <a:gd name="connsiteY14" fmla="*/ 27887 h 90349"/>
              <a:gd name="connsiteX15" fmla="*/ 4053 w 421864"/>
              <a:gd name="connsiteY15" fmla="*/ 36361 h 90349"/>
              <a:gd name="connsiteX16" fmla="*/ 0 w 421864"/>
              <a:gd name="connsiteY16" fmla="*/ 45175 h 90349"/>
              <a:gd name="connsiteX17" fmla="*/ 4053 w 421864"/>
              <a:gd name="connsiteY17" fmla="*/ 53988 h 90349"/>
              <a:gd name="connsiteX18" fmla="*/ 16056 w 421864"/>
              <a:gd name="connsiteY18" fmla="*/ 62462 h 90349"/>
              <a:gd name="connsiteX19" fmla="*/ 35548 w 421864"/>
              <a:gd name="connsiteY19" fmla="*/ 70272 h 90349"/>
              <a:gd name="connsiteX20" fmla="*/ 61780 w 421864"/>
              <a:gd name="connsiteY20" fmla="*/ 77118 h 90349"/>
              <a:gd name="connsiteX21" fmla="*/ 93745 w 421864"/>
              <a:gd name="connsiteY21" fmla="*/ 82736 h 90349"/>
              <a:gd name="connsiteX22" fmla="*/ 130212 w 421864"/>
              <a:gd name="connsiteY22" fmla="*/ 86911 h 90349"/>
              <a:gd name="connsiteX23" fmla="*/ 169781 w 421864"/>
              <a:gd name="connsiteY23" fmla="*/ 89481 h 90349"/>
              <a:gd name="connsiteX24" fmla="*/ 210932 w 421864"/>
              <a:gd name="connsiteY24" fmla="*/ 90349 h 90349"/>
              <a:gd name="connsiteX25" fmla="*/ 252083 w 421864"/>
              <a:gd name="connsiteY25" fmla="*/ 89481 h 90349"/>
              <a:gd name="connsiteX26" fmla="*/ 291652 w 421864"/>
              <a:gd name="connsiteY26" fmla="*/ 86911 h 90349"/>
              <a:gd name="connsiteX27" fmla="*/ 328120 w 421864"/>
              <a:gd name="connsiteY27" fmla="*/ 82736 h 90349"/>
              <a:gd name="connsiteX28" fmla="*/ 360084 w 421864"/>
              <a:gd name="connsiteY28" fmla="*/ 77118 h 90349"/>
              <a:gd name="connsiteX29" fmla="*/ 386316 w 421864"/>
              <a:gd name="connsiteY29" fmla="*/ 70272 h 90349"/>
              <a:gd name="connsiteX30" fmla="*/ 405808 w 421864"/>
              <a:gd name="connsiteY30" fmla="*/ 62462 h 90349"/>
              <a:gd name="connsiteX31" fmla="*/ 417812 w 421864"/>
              <a:gd name="connsiteY31" fmla="*/ 53988 h 90349"/>
              <a:gd name="connsiteX32" fmla="*/ 421864 w 421864"/>
              <a:gd name="connsiteY32" fmla="*/ 45175 h 9034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</a:cxnLst>
            <a:rect l="l" t="t" r="r" b="b"/>
            <a:pathLst>
              <a:path w="421864" h="90349">
                <a:moveTo>
                  <a:pt x="421864" y="45175"/>
                </a:moveTo>
                <a:cubicBezTo>
                  <a:pt x="421864" y="42237"/>
                  <a:pt x="420488" y="39242"/>
                  <a:pt x="417812" y="36361"/>
                </a:cubicBezTo>
                <a:cubicBezTo>
                  <a:pt x="415136" y="33480"/>
                  <a:pt x="411057" y="30601"/>
                  <a:pt x="405808" y="27887"/>
                </a:cubicBezTo>
                <a:cubicBezTo>
                  <a:pt x="400559" y="25173"/>
                  <a:pt x="393937" y="22520"/>
                  <a:pt x="386316" y="20077"/>
                </a:cubicBezTo>
                <a:cubicBezTo>
                  <a:pt x="378695" y="17634"/>
                  <a:pt x="369783" y="15308"/>
                  <a:pt x="360084" y="13231"/>
                </a:cubicBezTo>
                <a:cubicBezTo>
                  <a:pt x="350385" y="11154"/>
                  <a:pt x="339525" y="9245"/>
                  <a:pt x="328120" y="7613"/>
                </a:cubicBezTo>
                <a:cubicBezTo>
                  <a:pt x="316715" y="5981"/>
                  <a:pt x="304325" y="4563"/>
                  <a:pt x="291652" y="3439"/>
                </a:cubicBezTo>
                <a:cubicBezTo>
                  <a:pt x="278979" y="2315"/>
                  <a:pt x="265536" y="1441"/>
                  <a:pt x="252083" y="868"/>
                </a:cubicBezTo>
                <a:cubicBezTo>
                  <a:pt x="238630" y="295"/>
                  <a:pt x="224649" y="0"/>
                  <a:pt x="210932" y="0"/>
                </a:cubicBezTo>
                <a:cubicBezTo>
                  <a:pt x="197215" y="0"/>
                  <a:pt x="183234" y="295"/>
                  <a:pt x="169781" y="868"/>
                </a:cubicBezTo>
                <a:cubicBezTo>
                  <a:pt x="156328" y="1441"/>
                  <a:pt x="142885" y="2315"/>
                  <a:pt x="130212" y="3439"/>
                </a:cubicBezTo>
                <a:cubicBezTo>
                  <a:pt x="117539" y="4563"/>
                  <a:pt x="105150" y="5981"/>
                  <a:pt x="93745" y="7613"/>
                </a:cubicBezTo>
                <a:cubicBezTo>
                  <a:pt x="82340" y="9245"/>
                  <a:pt x="71480" y="11154"/>
                  <a:pt x="61780" y="13231"/>
                </a:cubicBezTo>
                <a:cubicBezTo>
                  <a:pt x="52080" y="15308"/>
                  <a:pt x="43169" y="17634"/>
                  <a:pt x="35548" y="20077"/>
                </a:cubicBezTo>
                <a:cubicBezTo>
                  <a:pt x="27927" y="22520"/>
                  <a:pt x="21305" y="25173"/>
                  <a:pt x="16056" y="27887"/>
                </a:cubicBezTo>
                <a:cubicBezTo>
                  <a:pt x="10807" y="30601"/>
                  <a:pt x="6729" y="33480"/>
                  <a:pt x="4053" y="36361"/>
                </a:cubicBezTo>
                <a:cubicBezTo>
                  <a:pt x="1377" y="39242"/>
                  <a:pt x="0" y="42237"/>
                  <a:pt x="0" y="45175"/>
                </a:cubicBezTo>
                <a:cubicBezTo>
                  <a:pt x="0" y="48113"/>
                  <a:pt x="1377" y="51107"/>
                  <a:pt x="4053" y="53988"/>
                </a:cubicBezTo>
                <a:cubicBezTo>
                  <a:pt x="6729" y="56869"/>
                  <a:pt x="10807" y="59748"/>
                  <a:pt x="16056" y="62462"/>
                </a:cubicBezTo>
                <a:cubicBezTo>
                  <a:pt x="21305" y="65176"/>
                  <a:pt x="27927" y="67829"/>
                  <a:pt x="35548" y="70272"/>
                </a:cubicBezTo>
                <a:cubicBezTo>
                  <a:pt x="43169" y="72715"/>
                  <a:pt x="52080" y="75041"/>
                  <a:pt x="61780" y="77118"/>
                </a:cubicBezTo>
                <a:cubicBezTo>
                  <a:pt x="71480" y="79195"/>
                  <a:pt x="82340" y="81104"/>
                  <a:pt x="93745" y="82736"/>
                </a:cubicBezTo>
                <a:cubicBezTo>
                  <a:pt x="105150" y="84368"/>
                  <a:pt x="117539" y="85787"/>
                  <a:pt x="130212" y="86911"/>
                </a:cubicBezTo>
                <a:cubicBezTo>
                  <a:pt x="142885" y="88035"/>
                  <a:pt x="156328" y="88908"/>
                  <a:pt x="169781" y="89481"/>
                </a:cubicBezTo>
                <a:cubicBezTo>
                  <a:pt x="183234" y="90054"/>
                  <a:pt x="197215" y="90349"/>
                  <a:pt x="210932" y="90349"/>
                </a:cubicBezTo>
                <a:cubicBezTo>
                  <a:pt x="224649" y="90349"/>
                  <a:pt x="238630" y="90054"/>
                  <a:pt x="252083" y="89481"/>
                </a:cubicBezTo>
                <a:cubicBezTo>
                  <a:pt x="265536" y="88908"/>
                  <a:pt x="278979" y="88035"/>
                  <a:pt x="291652" y="86911"/>
                </a:cubicBezTo>
                <a:cubicBezTo>
                  <a:pt x="304325" y="85787"/>
                  <a:pt x="316715" y="84368"/>
                  <a:pt x="328120" y="82736"/>
                </a:cubicBezTo>
                <a:cubicBezTo>
                  <a:pt x="339525" y="81104"/>
                  <a:pt x="350385" y="79195"/>
                  <a:pt x="360084" y="77118"/>
                </a:cubicBezTo>
                <a:cubicBezTo>
                  <a:pt x="369783" y="75041"/>
                  <a:pt x="378695" y="72715"/>
                  <a:pt x="386316" y="70272"/>
                </a:cubicBezTo>
                <a:cubicBezTo>
                  <a:pt x="393937" y="67829"/>
                  <a:pt x="400559" y="65176"/>
                  <a:pt x="405808" y="62462"/>
                </a:cubicBezTo>
                <a:cubicBezTo>
                  <a:pt x="411057" y="59748"/>
                  <a:pt x="415136" y="56869"/>
                  <a:pt x="417812" y="53988"/>
                </a:cubicBezTo>
                <a:cubicBezTo>
                  <a:pt x="420488" y="51107"/>
                  <a:pt x="421864" y="48113"/>
                  <a:pt x="421864" y="45175"/>
                </a:cubicBezTo>
                <a:close/>
              </a:path>
            </a:pathLst>
          </a:custGeom>
          <a:solidFill xmlns:a="http://schemas.openxmlformats.org/drawingml/2006/main">
            <a:srgbClr val="F20884">
              <a:alpha val="10000"/>
            </a:srgbClr>
          </a:solidFill>
          <a:ln xmlns:a="http://schemas.openxmlformats.org/drawingml/2006/main" w="9525">
            <a:solidFill>
              <a:srgbClr val="00000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fr-FR"/>
          </a:p>
        </cdr:txBody>
      </cdr:sp>
    </cdr:grpSp>
  </cdr:relSizeAnchor>
  <cdr:relSizeAnchor xmlns:cdr="http://schemas.openxmlformats.org/drawingml/2006/chartDrawing">
    <cdr:from>
      <cdr:x>0.5569</cdr:x>
      <cdr:y>0.67356</cdr:y>
    </cdr:from>
    <cdr:to>
      <cdr:x>0.60681</cdr:x>
      <cdr:y>0.69303</cdr:y>
    </cdr:to>
    <cdr:sp macro="" textlink="">
      <cdr:nvSpPr>
        <cdr:cNvPr id="17" name="PlotDat15_23|1~33_1"/>
        <cdr:cNvSpPr/>
      </cdr:nvSpPr>
      <cdr:spPr>
        <a:xfrm xmlns:a="http://schemas.openxmlformats.org/drawingml/2006/main">
          <a:off x="5174035" y="4075521"/>
          <a:ext cx="463703" cy="117807"/>
        </a:xfrm>
        <a:custGeom xmlns:a="http://schemas.openxmlformats.org/drawingml/2006/main">
          <a:avLst/>
          <a:gdLst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  <a:gd name="connsiteX0" fmla="*/ 464253 w 464253"/>
            <a:gd name="connsiteY0" fmla="*/ 59157 h 118315"/>
            <a:gd name="connsiteX1" fmla="*/ 459793 w 464253"/>
            <a:gd name="connsiteY1" fmla="*/ 47616 h 118315"/>
            <a:gd name="connsiteX2" fmla="*/ 446583 w 464253"/>
            <a:gd name="connsiteY2" fmla="*/ 36519 h 118315"/>
            <a:gd name="connsiteX3" fmla="*/ 425133 w 464253"/>
            <a:gd name="connsiteY3" fmla="*/ 26291 h 118315"/>
            <a:gd name="connsiteX4" fmla="*/ 396265 w 464253"/>
            <a:gd name="connsiteY4" fmla="*/ 17327 h 118315"/>
            <a:gd name="connsiteX5" fmla="*/ 361089 w 464253"/>
            <a:gd name="connsiteY5" fmla="*/ 9970 h 118315"/>
            <a:gd name="connsiteX6" fmla="*/ 320957 w 464253"/>
            <a:gd name="connsiteY6" fmla="*/ 4503 h 118315"/>
            <a:gd name="connsiteX7" fmla="*/ 277412 w 464253"/>
            <a:gd name="connsiteY7" fmla="*/ 1137 h 118315"/>
            <a:gd name="connsiteX8" fmla="*/ 232127 w 464253"/>
            <a:gd name="connsiteY8" fmla="*/ 0 h 118315"/>
            <a:gd name="connsiteX9" fmla="*/ 186841 w 464253"/>
            <a:gd name="connsiteY9" fmla="*/ 1137 h 118315"/>
            <a:gd name="connsiteX10" fmla="*/ 143296 w 464253"/>
            <a:gd name="connsiteY10" fmla="*/ 4503 h 118315"/>
            <a:gd name="connsiteX11" fmla="*/ 103164 w 464253"/>
            <a:gd name="connsiteY11" fmla="*/ 9970 h 118315"/>
            <a:gd name="connsiteX12" fmla="*/ 67989 w 464253"/>
            <a:gd name="connsiteY12" fmla="*/ 17327 h 118315"/>
            <a:gd name="connsiteX13" fmla="*/ 39121 w 464253"/>
            <a:gd name="connsiteY13" fmla="*/ 26291 h 118315"/>
            <a:gd name="connsiteX14" fmla="*/ 17670 w 464253"/>
            <a:gd name="connsiteY14" fmla="*/ 36519 h 118315"/>
            <a:gd name="connsiteX15" fmla="*/ 4460 w 464253"/>
            <a:gd name="connsiteY15" fmla="*/ 47616 h 118315"/>
            <a:gd name="connsiteX16" fmla="*/ 0 w 464253"/>
            <a:gd name="connsiteY16" fmla="*/ 59157 h 118315"/>
            <a:gd name="connsiteX17" fmla="*/ 4460 w 464253"/>
            <a:gd name="connsiteY17" fmla="*/ 70699 h 118315"/>
            <a:gd name="connsiteX18" fmla="*/ 17670 w 464253"/>
            <a:gd name="connsiteY18" fmla="*/ 81796 h 118315"/>
            <a:gd name="connsiteX19" fmla="*/ 39121 w 464253"/>
            <a:gd name="connsiteY19" fmla="*/ 92024 h 118315"/>
            <a:gd name="connsiteX20" fmla="*/ 67989 w 464253"/>
            <a:gd name="connsiteY20" fmla="*/ 100988 h 118315"/>
            <a:gd name="connsiteX21" fmla="*/ 103164 w 464253"/>
            <a:gd name="connsiteY21" fmla="*/ 108345 h 118315"/>
            <a:gd name="connsiteX22" fmla="*/ 143296 w 464253"/>
            <a:gd name="connsiteY22" fmla="*/ 113812 h 118315"/>
            <a:gd name="connsiteX23" fmla="*/ 186841 w 464253"/>
            <a:gd name="connsiteY23" fmla="*/ 117178 h 118315"/>
            <a:gd name="connsiteX24" fmla="*/ 232127 w 464253"/>
            <a:gd name="connsiteY24" fmla="*/ 118315 h 118315"/>
            <a:gd name="connsiteX25" fmla="*/ 277412 w 464253"/>
            <a:gd name="connsiteY25" fmla="*/ 117178 h 118315"/>
            <a:gd name="connsiteX26" fmla="*/ 320957 w 464253"/>
            <a:gd name="connsiteY26" fmla="*/ 113812 h 118315"/>
            <a:gd name="connsiteX27" fmla="*/ 361089 w 464253"/>
            <a:gd name="connsiteY27" fmla="*/ 108345 h 118315"/>
            <a:gd name="connsiteX28" fmla="*/ 396265 w 464253"/>
            <a:gd name="connsiteY28" fmla="*/ 100988 h 118315"/>
            <a:gd name="connsiteX29" fmla="*/ 425133 w 464253"/>
            <a:gd name="connsiteY29" fmla="*/ 92024 h 118315"/>
            <a:gd name="connsiteX30" fmla="*/ 446583 w 464253"/>
            <a:gd name="connsiteY30" fmla="*/ 81796 h 118315"/>
            <a:gd name="connsiteX31" fmla="*/ 459793 w 464253"/>
            <a:gd name="connsiteY31" fmla="*/ 70699 h 118315"/>
            <a:gd name="connsiteX32" fmla="*/ 464253 w 464253"/>
            <a:gd name="connsiteY32" fmla="*/ 59157 h 1183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64253" h="118315">
              <a:moveTo>
                <a:pt x="464253" y="59157"/>
              </a:moveTo>
              <a:cubicBezTo>
                <a:pt x="464253" y="55310"/>
                <a:pt x="462738" y="51389"/>
                <a:pt x="459793" y="47616"/>
              </a:cubicBezTo>
              <a:cubicBezTo>
                <a:pt x="456848" y="43843"/>
                <a:pt x="452360" y="40073"/>
                <a:pt x="446583" y="36519"/>
              </a:cubicBezTo>
              <a:cubicBezTo>
                <a:pt x="440806" y="32965"/>
                <a:pt x="433519" y="29490"/>
                <a:pt x="425133" y="26291"/>
              </a:cubicBezTo>
              <a:cubicBezTo>
                <a:pt x="416747" y="23092"/>
                <a:pt x="406939" y="20047"/>
                <a:pt x="396265" y="17327"/>
              </a:cubicBezTo>
              <a:cubicBezTo>
                <a:pt x="385591" y="14607"/>
                <a:pt x="373640" y="12107"/>
                <a:pt x="361089" y="9970"/>
              </a:cubicBezTo>
              <a:cubicBezTo>
                <a:pt x="348538" y="7833"/>
                <a:pt x="334903" y="5975"/>
                <a:pt x="320957" y="4503"/>
              </a:cubicBezTo>
              <a:cubicBezTo>
                <a:pt x="307011" y="3031"/>
                <a:pt x="292217" y="1888"/>
                <a:pt x="277412" y="1137"/>
              </a:cubicBezTo>
              <a:cubicBezTo>
                <a:pt x="262607" y="387"/>
                <a:pt x="247222" y="0"/>
                <a:pt x="232127" y="0"/>
              </a:cubicBezTo>
              <a:cubicBezTo>
                <a:pt x="217032" y="0"/>
                <a:pt x="201646" y="387"/>
                <a:pt x="186841" y="1137"/>
              </a:cubicBezTo>
              <a:cubicBezTo>
                <a:pt x="172036" y="1887"/>
                <a:pt x="157242" y="3031"/>
                <a:pt x="143296" y="4503"/>
              </a:cubicBezTo>
              <a:cubicBezTo>
                <a:pt x="129350" y="5975"/>
                <a:pt x="115715" y="7833"/>
                <a:pt x="103164" y="9970"/>
              </a:cubicBezTo>
              <a:cubicBezTo>
                <a:pt x="90613" y="12107"/>
                <a:pt x="78663" y="14607"/>
                <a:pt x="67989" y="17327"/>
              </a:cubicBezTo>
              <a:cubicBezTo>
                <a:pt x="57315" y="20047"/>
                <a:pt x="47508" y="23092"/>
                <a:pt x="39121" y="26291"/>
              </a:cubicBezTo>
              <a:cubicBezTo>
                <a:pt x="30734" y="29490"/>
                <a:pt x="23447" y="32965"/>
                <a:pt x="17670" y="36519"/>
              </a:cubicBezTo>
              <a:cubicBezTo>
                <a:pt x="11893" y="40073"/>
                <a:pt x="7405" y="43843"/>
                <a:pt x="4460" y="47616"/>
              </a:cubicBezTo>
              <a:cubicBezTo>
                <a:pt x="1515" y="51389"/>
                <a:pt x="0" y="55310"/>
                <a:pt x="0" y="59157"/>
              </a:cubicBezTo>
              <a:cubicBezTo>
                <a:pt x="0" y="63004"/>
                <a:pt x="1515" y="66926"/>
                <a:pt x="4460" y="70699"/>
              </a:cubicBezTo>
              <a:cubicBezTo>
                <a:pt x="7405" y="74472"/>
                <a:pt x="11893" y="78242"/>
                <a:pt x="17670" y="81796"/>
              </a:cubicBezTo>
              <a:cubicBezTo>
                <a:pt x="23447" y="85350"/>
                <a:pt x="30734" y="88825"/>
                <a:pt x="39121" y="92024"/>
              </a:cubicBezTo>
              <a:cubicBezTo>
                <a:pt x="47508" y="95223"/>
                <a:pt x="57315" y="98268"/>
                <a:pt x="67989" y="100988"/>
              </a:cubicBezTo>
              <a:cubicBezTo>
                <a:pt x="78663" y="103708"/>
                <a:pt x="90613" y="106208"/>
                <a:pt x="103164" y="108345"/>
              </a:cubicBezTo>
              <a:cubicBezTo>
                <a:pt x="115715" y="110482"/>
                <a:pt x="129350" y="112340"/>
                <a:pt x="143296" y="113812"/>
              </a:cubicBezTo>
              <a:cubicBezTo>
                <a:pt x="157242" y="115284"/>
                <a:pt x="172036" y="116428"/>
                <a:pt x="186841" y="117178"/>
              </a:cubicBezTo>
              <a:cubicBezTo>
                <a:pt x="201646" y="117928"/>
                <a:pt x="217032" y="118315"/>
                <a:pt x="232127" y="118315"/>
              </a:cubicBezTo>
              <a:cubicBezTo>
                <a:pt x="247222" y="118315"/>
                <a:pt x="262607" y="117929"/>
                <a:pt x="277412" y="117178"/>
              </a:cubicBezTo>
              <a:cubicBezTo>
                <a:pt x="292217" y="116428"/>
                <a:pt x="307011" y="115284"/>
                <a:pt x="320957" y="113812"/>
              </a:cubicBezTo>
              <a:cubicBezTo>
                <a:pt x="334903" y="112340"/>
                <a:pt x="348538" y="110482"/>
                <a:pt x="361089" y="108345"/>
              </a:cubicBezTo>
              <a:cubicBezTo>
                <a:pt x="373640" y="106208"/>
                <a:pt x="385591" y="103708"/>
                <a:pt x="396265" y="100988"/>
              </a:cubicBezTo>
              <a:cubicBezTo>
                <a:pt x="406939" y="98268"/>
                <a:pt x="416747" y="95223"/>
                <a:pt x="425133" y="92024"/>
              </a:cubicBezTo>
              <a:cubicBezTo>
                <a:pt x="433519" y="88825"/>
                <a:pt x="440806" y="85350"/>
                <a:pt x="446583" y="81796"/>
              </a:cubicBezTo>
              <a:cubicBezTo>
                <a:pt x="452360" y="78242"/>
                <a:pt x="456848" y="74472"/>
                <a:pt x="459793" y="70699"/>
              </a:cubicBezTo>
              <a:cubicBezTo>
                <a:pt x="462738" y="66926"/>
                <a:pt x="464253" y="63004"/>
                <a:pt x="464253" y="5915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0.59461</cdr:x>
      <cdr:y>0.7023</cdr:y>
    </cdr:from>
    <cdr:to>
      <cdr:x>0.64374</cdr:x>
      <cdr:y>0.71115</cdr:y>
    </cdr:to>
    <cdr:sp macro="" textlink="">
      <cdr:nvSpPr>
        <cdr:cNvPr id="18" name="PlotDat15_25|1~33_1"/>
        <cdr:cNvSpPr/>
      </cdr:nvSpPr>
      <cdr:spPr>
        <a:xfrm xmlns:a="http://schemas.openxmlformats.org/drawingml/2006/main">
          <a:off x="5524390" y="4249419"/>
          <a:ext cx="456456" cy="53548"/>
        </a:xfrm>
        <a:custGeom xmlns:a="http://schemas.openxmlformats.org/drawingml/2006/main">
          <a:avLst/>
          <a:gdLst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  <a:gd name="connsiteX0" fmla="*/ 457004 w 457004"/>
            <a:gd name="connsiteY0" fmla="*/ 26890 h 53779"/>
            <a:gd name="connsiteX1" fmla="*/ 452613 w 457004"/>
            <a:gd name="connsiteY1" fmla="*/ 21643 h 53779"/>
            <a:gd name="connsiteX2" fmla="*/ 439610 w 457004"/>
            <a:gd name="connsiteY2" fmla="*/ 16599 h 53779"/>
            <a:gd name="connsiteX3" fmla="*/ 418495 w 457004"/>
            <a:gd name="connsiteY3" fmla="*/ 11950 h 53779"/>
            <a:gd name="connsiteX4" fmla="*/ 390077 w 457004"/>
            <a:gd name="connsiteY4" fmla="*/ 7876 h 53779"/>
            <a:gd name="connsiteX5" fmla="*/ 355451 w 457004"/>
            <a:gd name="connsiteY5" fmla="*/ 4531 h 53779"/>
            <a:gd name="connsiteX6" fmla="*/ 315946 w 457004"/>
            <a:gd name="connsiteY6" fmla="*/ 2047 h 53779"/>
            <a:gd name="connsiteX7" fmla="*/ 273080 w 457004"/>
            <a:gd name="connsiteY7" fmla="*/ 516 h 53779"/>
            <a:gd name="connsiteX8" fmla="*/ 228502 w 457004"/>
            <a:gd name="connsiteY8" fmla="*/ 0 h 53779"/>
            <a:gd name="connsiteX9" fmla="*/ 183923 w 457004"/>
            <a:gd name="connsiteY9" fmla="*/ 516 h 53779"/>
            <a:gd name="connsiteX10" fmla="*/ 141058 w 457004"/>
            <a:gd name="connsiteY10" fmla="*/ 2047 h 53779"/>
            <a:gd name="connsiteX11" fmla="*/ 101553 w 457004"/>
            <a:gd name="connsiteY11" fmla="*/ 4531 h 53779"/>
            <a:gd name="connsiteX12" fmla="*/ 66926 w 457004"/>
            <a:gd name="connsiteY12" fmla="*/ 7876 h 53779"/>
            <a:gd name="connsiteX13" fmla="*/ 38509 w 457004"/>
            <a:gd name="connsiteY13" fmla="*/ 11950 h 53779"/>
            <a:gd name="connsiteX14" fmla="*/ 17393 w 457004"/>
            <a:gd name="connsiteY14" fmla="*/ 16599 h 53779"/>
            <a:gd name="connsiteX15" fmla="*/ 4390 w 457004"/>
            <a:gd name="connsiteY15" fmla="*/ 21643 h 53779"/>
            <a:gd name="connsiteX16" fmla="*/ 0 w 457004"/>
            <a:gd name="connsiteY16" fmla="*/ 26890 h 53779"/>
            <a:gd name="connsiteX17" fmla="*/ 4390 w 457004"/>
            <a:gd name="connsiteY17" fmla="*/ 32135 h 53779"/>
            <a:gd name="connsiteX18" fmla="*/ 17393 w 457004"/>
            <a:gd name="connsiteY18" fmla="*/ 37180 h 53779"/>
            <a:gd name="connsiteX19" fmla="*/ 38509 w 457004"/>
            <a:gd name="connsiteY19" fmla="*/ 41829 h 53779"/>
            <a:gd name="connsiteX20" fmla="*/ 66926 w 457004"/>
            <a:gd name="connsiteY20" fmla="*/ 45903 h 53779"/>
            <a:gd name="connsiteX21" fmla="*/ 101553 w 457004"/>
            <a:gd name="connsiteY21" fmla="*/ 49248 h 53779"/>
            <a:gd name="connsiteX22" fmla="*/ 141058 w 457004"/>
            <a:gd name="connsiteY22" fmla="*/ 51732 h 53779"/>
            <a:gd name="connsiteX23" fmla="*/ 183923 w 457004"/>
            <a:gd name="connsiteY23" fmla="*/ 53262 h 53779"/>
            <a:gd name="connsiteX24" fmla="*/ 228502 w 457004"/>
            <a:gd name="connsiteY24" fmla="*/ 53779 h 53779"/>
            <a:gd name="connsiteX25" fmla="*/ 273080 w 457004"/>
            <a:gd name="connsiteY25" fmla="*/ 53262 h 53779"/>
            <a:gd name="connsiteX26" fmla="*/ 315946 w 457004"/>
            <a:gd name="connsiteY26" fmla="*/ 51732 h 53779"/>
            <a:gd name="connsiteX27" fmla="*/ 355451 w 457004"/>
            <a:gd name="connsiteY27" fmla="*/ 49248 h 53779"/>
            <a:gd name="connsiteX28" fmla="*/ 390077 w 457004"/>
            <a:gd name="connsiteY28" fmla="*/ 45903 h 53779"/>
            <a:gd name="connsiteX29" fmla="*/ 418495 w 457004"/>
            <a:gd name="connsiteY29" fmla="*/ 41829 h 53779"/>
            <a:gd name="connsiteX30" fmla="*/ 439610 w 457004"/>
            <a:gd name="connsiteY30" fmla="*/ 37180 h 53779"/>
            <a:gd name="connsiteX31" fmla="*/ 452613 w 457004"/>
            <a:gd name="connsiteY31" fmla="*/ 32135 h 53779"/>
            <a:gd name="connsiteX32" fmla="*/ 457004 w 457004"/>
            <a:gd name="connsiteY32" fmla="*/ 26890 h 537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57004" h="53779">
              <a:moveTo>
                <a:pt x="457004" y="26890"/>
              </a:moveTo>
              <a:cubicBezTo>
                <a:pt x="457004" y="25141"/>
                <a:pt x="455512" y="23358"/>
                <a:pt x="452613" y="21643"/>
              </a:cubicBezTo>
              <a:cubicBezTo>
                <a:pt x="449714" y="19928"/>
                <a:pt x="445296" y="18214"/>
                <a:pt x="439610" y="16599"/>
              </a:cubicBezTo>
              <a:cubicBezTo>
                <a:pt x="433924" y="14984"/>
                <a:pt x="426751" y="13404"/>
                <a:pt x="418495" y="11950"/>
              </a:cubicBezTo>
              <a:cubicBezTo>
                <a:pt x="410239" y="10496"/>
                <a:pt x="400584" y="9112"/>
                <a:pt x="390077" y="7876"/>
              </a:cubicBezTo>
              <a:cubicBezTo>
                <a:pt x="379570" y="6640"/>
                <a:pt x="367806" y="5502"/>
                <a:pt x="355451" y="4531"/>
              </a:cubicBezTo>
              <a:cubicBezTo>
                <a:pt x="343096" y="3560"/>
                <a:pt x="329675" y="2716"/>
                <a:pt x="315946" y="2047"/>
              </a:cubicBezTo>
              <a:cubicBezTo>
                <a:pt x="302218" y="1378"/>
                <a:pt x="287654" y="857"/>
                <a:pt x="273080" y="516"/>
              </a:cubicBezTo>
              <a:cubicBezTo>
                <a:pt x="258506" y="175"/>
                <a:pt x="243361" y="0"/>
                <a:pt x="228502" y="0"/>
              </a:cubicBezTo>
              <a:cubicBezTo>
                <a:pt x="213643" y="0"/>
                <a:pt x="198497" y="175"/>
                <a:pt x="183923" y="516"/>
              </a:cubicBezTo>
              <a:cubicBezTo>
                <a:pt x="169349" y="857"/>
                <a:pt x="154786" y="1378"/>
                <a:pt x="141058" y="2047"/>
              </a:cubicBezTo>
              <a:cubicBezTo>
                <a:pt x="127330" y="2716"/>
                <a:pt x="113908" y="3560"/>
                <a:pt x="101553" y="4531"/>
              </a:cubicBezTo>
              <a:cubicBezTo>
                <a:pt x="89198" y="5502"/>
                <a:pt x="77433" y="6640"/>
                <a:pt x="66926" y="7876"/>
              </a:cubicBezTo>
              <a:cubicBezTo>
                <a:pt x="56419" y="9112"/>
                <a:pt x="46765" y="10496"/>
                <a:pt x="38509" y="11950"/>
              </a:cubicBezTo>
              <a:cubicBezTo>
                <a:pt x="30253" y="13404"/>
                <a:pt x="23079" y="14984"/>
                <a:pt x="17393" y="16599"/>
              </a:cubicBezTo>
              <a:cubicBezTo>
                <a:pt x="11707" y="18214"/>
                <a:pt x="7289" y="19928"/>
                <a:pt x="4390" y="21643"/>
              </a:cubicBezTo>
              <a:cubicBezTo>
                <a:pt x="1491" y="23358"/>
                <a:pt x="0" y="25141"/>
                <a:pt x="0" y="26890"/>
              </a:cubicBezTo>
              <a:cubicBezTo>
                <a:pt x="0" y="28639"/>
                <a:pt x="1491" y="30420"/>
                <a:pt x="4390" y="32135"/>
              </a:cubicBezTo>
              <a:cubicBezTo>
                <a:pt x="7289" y="33850"/>
                <a:pt x="11707" y="35564"/>
                <a:pt x="17393" y="37180"/>
              </a:cubicBezTo>
              <a:cubicBezTo>
                <a:pt x="23080" y="38796"/>
                <a:pt x="30253" y="40375"/>
                <a:pt x="38509" y="41829"/>
              </a:cubicBezTo>
              <a:cubicBezTo>
                <a:pt x="46765" y="43283"/>
                <a:pt x="56419" y="44667"/>
                <a:pt x="66926" y="45903"/>
              </a:cubicBezTo>
              <a:cubicBezTo>
                <a:pt x="77433" y="47139"/>
                <a:pt x="89198" y="48277"/>
                <a:pt x="101553" y="49248"/>
              </a:cubicBezTo>
              <a:cubicBezTo>
                <a:pt x="113908" y="50219"/>
                <a:pt x="127330" y="51063"/>
                <a:pt x="141058" y="51732"/>
              </a:cubicBezTo>
              <a:cubicBezTo>
                <a:pt x="154786" y="52401"/>
                <a:pt x="169349" y="52921"/>
                <a:pt x="183923" y="53262"/>
              </a:cubicBezTo>
              <a:cubicBezTo>
                <a:pt x="198497" y="53603"/>
                <a:pt x="213643" y="53779"/>
                <a:pt x="228502" y="53779"/>
              </a:cubicBezTo>
              <a:cubicBezTo>
                <a:pt x="243361" y="53779"/>
                <a:pt x="258506" y="53603"/>
                <a:pt x="273080" y="53262"/>
              </a:cubicBezTo>
              <a:cubicBezTo>
                <a:pt x="287654" y="52921"/>
                <a:pt x="302218" y="52401"/>
                <a:pt x="315946" y="51732"/>
              </a:cubicBezTo>
              <a:cubicBezTo>
                <a:pt x="329675" y="51063"/>
                <a:pt x="343096" y="50219"/>
                <a:pt x="355451" y="49248"/>
              </a:cubicBezTo>
              <a:cubicBezTo>
                <a:pt x="367806" y="48277"/>
                <a:pt x="379570" y="47139"/>
                <a:pt x="390077" y="45903"/>
              </a:cubicBezTo>
              <a:cubicBezTo>
                <a:pt x="400584" y="44667"/>
                <a:pt x="410239" y="43283"/>
                <a:pt x="418495" y="41829"/>
              </a:cubicBezTo>
              <a:cubicBezTo>
                <a:pt x="426751" y="40375"/>
                <a:pt x="433924" y="38796"/>
                <a:pt x="439610" y="37180"/>
              </a:cubicBezTo>
              <a:cubicBezTo>
                <a:pt x="445296" y="35564"/>
                <a:pt x="449714" y="33850"/>
                <a:pt x="452613" y="32135"/>
              </a:cubicBezTo>
              <a:cubicBezTo>
                <a:pt x="455512" y="30420"/>
                <a:pt x="457004" y="28639"/>
                <a:pt x="457004" y="2689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0.59461</cdr:x>
      <cdr:y>0.71462</cdr:y>
    </cdr:from>
    <cdr:to>
      <cdr:x>0.64374</cdr:x>
      <cdr:y>0.73586</cdr:y>
    </cdr:to>
    <cdr:sp macro="" textlink="">
      <cdr:nvSpPr>
        <cdr:cNvPr id="19" name="PlotDat15_27|1~33_1"/>
        <cdr:cNvSpPr/>
      </cdr:nvSpPr>
      <cdr:spPr>
        <a:xfrm xmlns:a="http://schemas.openxmlformats.org/drawingml/2006/main">
          <a:off x="5524390" y="4323963"/>
          <a:ext cx="456456" cy="128518"/>
        </a:xfrm>
        <a:custGeom xmlns:a="http://schemas.openxmlformats.org/drawingml/2006/main">
          <a:avLst/>
          <a:gdLst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  <a:gd name="connsiteX0" fmla="*/ 457004 w 457004"/>
            <a:gd name="connsiteY0" fmla="*/ 64535 h 129070"/>
            <a:gd name="connsiteX1" fmla="*/ 452613 w 457004"/>
            <a:gd name="connsiteY1" fmla="*/ 51945 h 129070"/>
            <a:gd name="connsiteX2" fmla="*/ 439610 w 457004"/>
            <a:gd name="connsiteY2" fmla="*/ 39838 h 129070"/>
            <a:gd name="connsiteX3" fmla="*/ 418495 w 457004"/>
            <a:gd name="connsiteY3" fmla="*/ 28681 h 129070"/>
            <a:gd name="connsiteX4" fmla="*/ 390077 w 457004"/>
            <a:gd name="connsiteY4" fmla="*/ 18902 h 129070"/>
            <a:gd name="connsiteX5" fmla="*/ 355451 w 457004"/>
            <a:gd name="connsiteY5" fmla="*/ 10876 h 129070"/>
            <a:gd name="connsiteX6" fmla="*/ 315946 w 457004"/>
            <a:gd name="connsiteY6" fmla="*/ 4912 h 129070"/>
            <a:gd name="connsiteX7" fmla="*/ 273080 w 457004"/>
            <a:gd name="connsiteY7" fmla="*/ 1240 h 129070"/>
            <a:gd name="connsiteX8" fmla="*/ 228502 w 457004"/>
            <a:gd name="connsiteY8" fmla="*/ 0 h 129070"/>
            <a:gd name="connsiteX9" fmla="*/ 183923 w 457004"/>
            <a:gd name="connsiteY9" fmla="*/ 1240 h 129070"/>
            <a:gd name="connsiteX10" fmla="*/ 141058 w 457004"/>
            <a:gd name="connsiteY10" fmla="*/ 4912 h 129070"/>
            <a:gd name="connsiteX11" fmla="*/ 101553 w 457004"/>
            <a:gd name="connsiteY11" fmla="*/ 10876 h 129070"/>
            <a:gd name="connsiteX12" fmla="*/ 66926 w 457004"/>
            <a:gd name="connsiteY12" fmla="*/ 18902 h 129070"/>
            <a:gd name="connsiteX13" fmla="*/ 38509 w 457004"/>
            <a:gd name="connsiteY13" fmla="*/ 28681 h 129070"/>
            <a:gd name="connsiteX14" fmla="*/ 17393 w 457004"/>
            <a:gd name="connsiteY14" fmla="*/ 39838 h 129070"/>
            <a:gd name="connsiteX15" fmla="*/ 4390 w 457004"/>
            <a:gd name="connsiteY15" fmla="*/ 51945 h 129070"/>
            <a:gd name="connsiteX16" fmla="*/ 0 w 457004"/>
            <a:gd name="connsiteY16" fmla="*/ 64535 h 129070"/>
            <a:gd name="connsiteX17" fmla="*/ 4390 w 457004"/>
            <a:gd name="connsiteY17" fmla="*/ 77125 h 129070"/>
            <a:gd name="connsiteX18" fmla="*/ 17393 w 457004"/>
            <a:gd name="connsiteY18" fmla="*/ 89232 h 129070"/>
            <a:gd name="connsiteX19" fmla="*/ 38509 w 457004"/>
            <a:gd name="connsiteY19" fmla="*/ 100389 h 129070"/>
            <a:gd name="connsiteX20" fmla="*/ 66926 w 457004"/>
            <a:gd name="connsiteY20" fmla="*/ 110169 h 129070"/>
            <a:gd name="connsiteX21" fmla="*/ 101553 w 457004"/>
            <a:gd name="connsiteY21" fmla="*/ 118194 h 129070"/>
            <a:gd name="connsiteX22" fmla="*/ 141058 w 457004"/>
            <a:gd name="connsiteY22" fmla="*/ 124158 h 129070"/>
            <a:gd name="connsiteX23" fmla="*/ 183923 w 457004"/>
            <a:gd name="connsiteY23" fmla="*/ 127830 h 129070"/>
            <a:gd name="connsiteX24" fmla="*/ 228502 w 457004"/>
            <a:gd name="connsiteY24" fmla="*/ 129070 h 129070"/>
            <a:gd name="connsiteX25" fmla="*/ 273080 w 457004"/>
            <a:gd name="connsiteY25" fmla="*/ 127830 h 129070"/>
            <a:gd name="connsiteX26" fmla="*/ 315946 w 457004"/>
            <a:gd name="connsiteY26" fmla="*/ 124158 h 129070"/>
            <a:gd name="connsiteX27" fmla="*/ 355451 w 457004"/>
            <a:gd name="connsiteY27" fmla="*/ 118194 h 129070"/>
            <a:gd name="connsiteX28" fmla="*/ 390077 w 457004"/>
            <a:gd name="connsiteY28" fmla="*/ 110169 h 129070"/>
            <a:gd name="connsiteX29" fmla="*/ 418495 w 457004"/>
            <a:gd name="connsiteY29" fmla="*/ 100389 h 129070"/>
            <a:gd name="connsiteX30" fmla="*/ 439610 w 457004"/>
            <a:gd name="connsiteY30" fmla="*/ 89232 h 129070"/>
            <a:gd name="connsiteX31" fmla="*/ 452613 w 457004"/>
            <a:gd name="connsiteY31" fmla="*/ 77125 h 129070"/>
            <a:gd name="connsiteX32" fmla="*/ 457004 w 457004"/>
            <a:gd name="connsiteY32" fmla="*/ 64535 h 1290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57004" h="129070">
              <a:moveTo>
                <a:pt x="457004" y="64535"/>
              </a:moveTo>
              <a:cubicBezTo>
                <a:pt x="457004" y="60338"/>
                <a:pt x="455512" y="56061"/>
                <a:pt x="452613" y="51945"/>
              </a:cubicBezTo>
              <a:cubicBezTo>
                <a:pt x="449714" y="47829"/>
                <a:pt x="445296" y="43715"/>
                <a:pt x="439610" y="39838"/>
              </a:cubicBezTo>
              <a:cubicBezTo>
                <a:pt x="433924" y="35961"/>
                <a:pt x="426751" y="32170"/>
                <a:pt x="418495" y="28681"/>
              </a:cubicBezTo>
              <a:cubicBezTo>
                <a:pt x="410239" y="25192"/>
                <a:pt x="400584" y="21870"/>
                <a:pt x="390077" y="18902"/>
              </a:cubicBezTo>
              <a:cubicBezTo>
                <a:pt x="379570" y="15934"/>
                <a:pt x="367806" y="13208"/>
                <a:pt x="355451" y="10876"/>
              </a:cubicBezTo>
              <a:cubicBezTo>
                <a:pt x="343096" y="8544"/>
                <a:pt x="329675" y="6518"/>
                <a:pt x="315946" y="4912"/>
              </a:cubicBezTo>
              <a:cubicBezTo>
                <a:pt x="302218" y="3306"/>
                <a:pt x="287654" y="2059"/>
                <a:pt x="273080" y="1240"/>
              </a:cubicBezTo>
              <a:cubicBezTo>
                <a:pt x="258506" y="421"/>
                <a:pt x="243361" y="0"/>
                <a:pt x="228502" y="0"/>
              </a:cubicBezTo>
              <a:cubicBezTo>
                <a:pt x="213643" y="0"/>
                <a:pt x="198497" y="421"/>
                <a:pt x="183923" y="1240"/>
              </a:cubicBezTo>
              <a:cubicBezTo>
                <a:pt x="169349" y="2059"/>
                <a:pt x="154786" y="3306"/>
                <a:pt x="141058" y="4912"/>
              </a:cubicBezTo>
              <a:cubicBezTo>
                <a:pt x="127330" y="6518"/>
                <a:pt x="113908" y="8544"/>
                <a:pt x="101553" y="10876"/>
              </a:cubicBezTo>
              <a:cubicBezTo>
                <a:pt x="89198" y="13208"/>
                <a:pt x="77433" y="15934"/>
                <a:pt x="66926" y="18902"/>
              </a:cubicBezTo>
              <a:cubicBezTo>
                <a:pt x="56419" y="21870"/>
                <a:pt x="46765" y="25192"/>
                <a:pt x="38509" y="28681"/>
              </a:cubicBezTo>
              <a:cubicBezTo>
                <a:pt x="30253" y="32170"/>
                <a:pt x="23079" y="35961"/>
                <a:pt x="17393" y="39838"/>
              </a:cubicBezTo>
              <a:cubicBezTo>
                <a:pt x="11707" y="43715"/>
                <a:pt x="7289" y="47829"/>
                <a:pt x="4390" y="51945"/>
              </a:cubicBezTo>
              <a:cubicBezTo>
                <a:pt x="1491" y="56061"/>
                <a:pt x="0" y="60338"/>
                <a:pt x="0" y="64535"/>
              </a:cubicBezTo>
              <a:cubicBezTo>
                <a:pt x="0" y="68732"/>
                <a:pt x="1491" y="73009"/>
                <a:pt x="4390" y="77125"/>
              </a:cubicBezTo>
              <a:cubicBezTo>
                <a:pt x="7289" y="81241"/>
                <a:pt x="11707" y="85355"/>
                <a:pt x="17393" y="89232"/>
              </a:cubicBezTo>
              <a:cubicBezTo>
                <a:pt x="23079" y="93109"/>
                <a:pt x="30254" y="96900"/>
                <a:pt x="38509" y="100389"/>
              </a:cubicBezTo>
              <a:cubicBezTo>
                <a:pt x="46764" y="103878"/>
                <a:pt x="56419" y="107201"/>
                <a:pt x="66926" y="110169"/>
              </a:cubicBezTo>
              <a:cubicBezTo>
                <a:pt x="77433" y="113137"/>
                <a:pt x="89198" y="115863"/>
                <a:pt x="101553" y="118194"/>
              </a:cubicBezTo>
              <a:cubicBezTo>
                <a:pt x="113908" y="120526"/>
                <a:pt x="127330" y="122552"/>
                <a:pt x="141058" y="124158"/>
              </a:cubicBezTo>
              <a:cubicBezTo>
                <a:pt x="154786" y="125764"/>
                <a:pt x="169349" y="127011"/>
                <a:pt x="183923" y="127830"/>
              </a:cubicBezTo>
              <a:cubicBezTo>
                <a:pt x="198497" y="128649"/>
                <a:pt x="213643" y="129070"/>
                <a:pt x="228502" y="129070"/>
              </a:cubicBezTo>
              <a:cubicBezTo>
                <a:pt x="243361" y="129070"/>
                <a:pt x="258506" y="128649"/>
                <a:pt x="273080" y="127830"/>
              </a:cubicBezTo>
              <a:cubicBezTo>
                <a:pt x="287654" y="127011"/>
                <a:pt x="302218" y="125764"/>
                <a:pt x="315946" y="124158"/>
              </a:cubicBezTo>
              <a:cubicBezTo>
                <a:pt x="329675" y="122552"/>
                <a:pt x="343096" y="120526"/>
                <a:pt x="355451" y="118194"/>
              </a:cubicBezTo>
              <a:cubicBezTo>
                <a:pt x="367806" y="115863"/>
                <a:pt x="379570" y="113137"/>
                <a:pt x="390077" y="110169"/>
              </a:cubicBezTo>
              <a:cubicBezTo>
                <a:pt x="400584" y="107201"/>
                <a:pt x="410240" y="103878"/>
                <a:pt x="418495" y="100389"/>
              </a:cubicBezTo>
              <a:cubicBezTo>
                <a:pt x="426750" y="96900"/>
                <a:pt x="433924" y="93109"/>
                <a:pt x="439610" y="89232"/>
              </a:cubicBezTo>
              <a:cubicBezTo>
                <a:pt x="445296" y="85355"/>
                <a:pt x="449714" y="81241"/>
                <a:pt x="452613" y="77125"/>
              </a:cubicBezTo>
              <a:cubicBezTo>
                <a:pt x="455512" y="73009"/>
                <a:pt x="457004" y="68732"/>
                <a:pt x="457004" y="64535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0.5818</cdr:x>
      <cdr:y>0.70072</cdr:y>
    </cdr:from>
    <cdr:to>
      <cdr:x>0.6442</cdr:x>
      <cdr:y>0.71346</cdr:y>
    </cdr:to>
    <cdr:sp macro="" textlink="">
      <cdr:nvSpPr>
        <cdr:cNvPr id="20" name="PlotDat15_29|1~33_1"/>
        <cdr:cNvSpPr/>
      </cdr:nvSpPr>
      <cdr:spPr>
        <a:xfrm xmlns:a="http://schemas.openxmlformats.org/drawingml/2006/main">
          <a:off x="5405375" y="4239858"/>
          <a:ext cx="579745" cy="77087"/>
        </a:xfrm>
        <a:custGeom xmlns:a="http://schemas.openxmlformats.org/drawingml/2006/main">
          <a:avLst/>
          <a:gdLst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  <a:gd name="connsiteX0" fmla="*/ 580439 w 580439"/>
            <a:gd name="connsiteY0" fmla="*/ 38720 h 77442"/>
            <a:gd name="connsiteX1" fmla="*/ 574863 w 580439"/>
            <a:gd name="connsiteY1" fmla="*/ 31166 h 77442"/>
            <a:gd name="connsiteX2" fmla="*/ 558348 w 580439"/>
            <a:gd name="connsiteY2" fmla="*/ 23903 h 77442"/>
            <a:gd name="connsiteX3" fmla="*/ 531529 w 580439"/>
            <a:gd name="connsiteY3" fmla="*/ 17208 h 77442"/>
            <a:gd name="connsiteX4" fmla="*/ 495436 w 580439"/>
            <a:gd name="connsiteY4" fmla="*/ 11341 h 77442"/>
            <a:gd name="connsiteX5" fmla="*/ 451457 w 580439"/>
            <a:gd name="connsiteY5" fmla="*/ 6525 h 77442"/>
            <a:gd name="connsiteX6" fmla="*/ 401282 w 580439"/>
            <a:gd name="connsiteY6" fmla="*/ 2947 h 77442"/>
            <a:gd name="connsiteX7" fmla="*/ 346839 w 580439"/>
            <a:gd name="connsiteY7" fmla="*/ 743 h 77442"/>
            <a:gd name="connsiteX8" fmla="*/ 290220 w 580439"/>
            <a:gd name="connsiteY8" fmla="*/ 0 h 77442"/>
            <a:gd name="connsiteX9" fmla="*/ 233601 w 580439"/>
            <a:gd name="connsiteY9" fmla="*/ 743 h 77442"/>
            <a:gd name="connsiteX10" fmla="*/ 179158 w 580439"/>
            <a:gd name="connsiteY10" fmla="*/ 2947 h 77442"/>
            <a:gd name="connsiteX11" fmla="*/ 128983 w 580439"/>
            <a:gd name="connsiteY11" fmla="*/ 6525 h 77442"/>
            <a:gd name="connsiteX12" fmla="*/ 85004 w 580439"/>
            <a:gd name="connsiteY12" fmla="*/ 11341 h 77442"/>
            <a:gd name="connsiteX13" fmla="*/ 48911 w 580439"/>
            <a:gd name="connsiteY13" fmla="*/ 17208 h 77442"/>
            <a:gd name="connsiteX14" fmla="*/ 22092 w 580439"/>
            <a:gd name="connsiteY14" fmla="*/ 23903 h 77442"/>
            <a:gd name="connsiteX15" fmla="*/ 5577 w 580439"/>
            <a:gd name="connsiteY15" fmla="*/ 31166 h 77442"/>
            <a:gd name="connsiteX16" fmla="*/ 0 w 580439"/>
            <a:gd name="connsiteY16" fmla="*/ 38720 h 77442"/>
            <a:gd name="connsiteX17" fmla="*/ 5577 w 580439"/>
            <a:gd name="connsiteY17" fmla="*/ 46275 h 77442"/>
            <a:gd name="connsiteX18" fmla="*/ 22092 w 580439"/>
            <a:gd name="connsiteY18" fmla="*/ 53539 h 77442"/>
            <a:gd name="connsiteX19" fmla="*/ 48911 w 580439"/>
            <a:gd name="connsiteY19" fmla="*/ 60233 h 77442"/>
            <a:gd name="connsiteX20" fmla="*/ 85004 w 580439"/>
            <a:gd name="connsiteY20" fmla="*/ 66101 h 77442"/>
            <a:gd name="connsiteX21" fmla="*/ 128983 w 580439"/>
            <a:gd name="connsiteY21" fmla="*/ 70916 h 77442"/>
            <a:gd name="connsiteX22" fmla="*/ 179158 w 580439"/>
            <a:gd name="connsiteY22" fmla="*/ 74494 h 77442"/>
            <a:gd name="connsiteX23" fmla="*/ 233601 w 580439"/>
            <a:gd name="connsiteY23" fmla="*/ 76698 h 77442"/>
            <a:gd name="connsiteX24" fmla="*/ 290220 w 580439"/>
            <a:gd name="connsiteY24" fmla="*/ 77442 h 77442"/>
            <a:gd name="connsiteX25" fmla="*/ 346839 w 580439"/>
            <a:gd name="connsiteY25" fmla="*/ 76698 h 77442"/>
            <a:gd name="connsiteX26" fmla="*/ 401282 w 580439"/>
            <a:gd name="connsiteY26" fmla="*/ 74494 h 77442"/>
            <a:gd name="connsiteX27" fmla="*/ 451457 w 580439"/>
            <a:gd name="connsiteY27" fmla="*/ 70916 h 77442"/>
            <a:gd name="connsiteX28" fmla="*/ 495436 w 580439"/>
            <a:gd name="connsiteY28" fmla="*/ 66101 h 77442"/>
            <a:gd name="connsiteX29" fmla="*/ 531529 w 580439"/>
            <a:gd name="connsiteY29" fmla="*/ 60233 h 77442"/>
            <a:gd name="connsiteX30" fmla="*/ 558348 w 580439"/>
            <a:gd name="connsiteY30" fmla="*/ 53539 h 77442"/>
            <a:gd name="connsiteX31" fmla="*/ 574863 w 580439"/>
            <a:gd name="connsiteY31" fmla="*/ 46275 h 77442"/>
            <a:gd name="connsiteX32" fmla="*/ 580439 w 580439"/>
            <a:gd name="connsiteY32" fmla="*/ 38720 h 774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80439" h="77442">
              <a:moveTo>
                <a:pt x="580439" y="38720"/>
              </a:moveTo>
              <a:cubicBezTo>
                <a:pt x="580439" y="36202"/>
                <a:pt x="578545" y="33635"/>
                <a:pt x="574863" y="31166"/>
              </a:cubicBezTo>
              <a:cubicBezTo>
                <a:pt x="571181" y="28697"/>
                <a:pt x="565570" y="26229"/>
                <a:pt x="558348" y="23903"/>
              </a:cubicBezTo>
              <a:cubicBezTo>
                <a:pt x="551126" y="21577"/>
                <a:pt x="542014" y="19302"/>
                <a:pt x="531529" y="17208"/>
              </a:cubicBezTo>
              <a:cubicBezTo>
                <a:pt x="521044" y="15114"/>
                <a:pt x="508781" y="13122"/>
                <a:pt x="495436" y="11341"/>
              </a:cubicBezTo>
              <a:cubicBezTo>
                <a:pt x="482091" y="9561"/>
                <a:pt x="467149" y="7924"/>
                <a:pt x="451457" y="6525"/>
              </a:cubicBezTo>
              <a:cubicBezTo>
                <a:pt x="435765" y="5126"/>
                <a:pt x="418718" y="3911"/>
                <a:pt x="401282" y="2947"/>
              </a:cubicBezTo>
              <a:cubicBezTo>
                <a:pt x="383846" y="1983"/>
                <a:pt x="365349" y="1234"/>
                <a:pt x="346839" y="743"/>
              </a:cubicBezTo>
              <a:cubicBezTo>
                <a:pt x="328329" y="252"/>
                <a:pt x="309093" y="0"/>
                <a:pt x="290220" y="0"/>
              </a:cubicBezTo>
              <a:cubicBezTo>
                <a:pt x="271347" y="0"/>
                <a:pt x="252111" y="252"/>
                <a:pt x="233601" y="743"/>
              </a:cubicBezTo>
              <a:cubicBezTo>
                <a:pt x="215091" y="1234"/>
                <a:pt x="196594" y="1983"/>
                <a:pt x="179158" y="2947"/>
              </a:cubicBezTo>
              <a:cubicBezTo>
                <a:pt x="161722" y="3911"/>
                <a:pt x="144675" y="5126"/>
                <a:pt x="128983" y="6525"/>
              </a:cubicBezTo>
              <a:cubicBezTo>
                <a:pt x="113291" y="7924"/>
                <a:pt x="98349" y="9561"/>
                <a:pt x="85004" y="11341"/>
              </a:cubicBezTo>
              <a:cubicBezTo>
                <a:pt x="71659" y="13122"/>
                <a:pt x="59396" y="15114"/>
                <a:pt x="48911" y="17208"/>
              </a:cubicBezTo>
              <a:cubicBezTo>
                <a:pt x="38426" y="19302"/>
                <a:pt x="29314" y="21577"/>
                <a:pt x="22092" y="23903"/>
              </a:cubicBezTo>
              <a:cubicBezTo>
                <a:pt x="14870" y="26229"/>
                <a:pt x="9259" y="28697"/>
                <a:pt x="5577" y="31166"/>
              </a:cubicBezTo>
              <a:cubicBezTo>
                <a:pt x="1895" y="33635"/>
                <a:pt x="0" y="36202"/>
                <a:pt x="0" y="38720"/>
              </a:cubicBezTo>
              <a:cubicBezTo>
                <a:pt x="0" y="41238"/>
                <a:pt x="1895" y="43805"/>
                <a:pt x="5577" y="46275"/>
              </a:cubicBezTo>
              <a:cubicBezTo>
                <a:pt x="9259" y="48745"/>
                <a:pt x="14870" y="51213"/>
                <a:pt x="22092" y="53539"/>
              </a:cubicBezTo>
              <a:cubicBezTo>
                <a:pt x="29314" y="55865"/>
                <a:pt x="38426" y="58139"/>
                <a:pt x="48911" y="60233"/>
              </a:cubicBezTo>
              <a:cubicBezTo>
                <a:pt x="59396" y="62327"/>
                <a:pt x="71659" y="64321"/>
                <a:pt x="85004" y="66101"/>
              </a:cubicBezTo>
              <a:cubicBezTo>
                <a:pt x="98349" y="67882"/>
                <a:pt x="113291" y="69517"/>
                <a:pt x="128983" y="70916"/>
              </a:cubicBezTo>
              <a:cubicBezTo>
                <a:pt x="144675" y="72315"/>
                <a:pt x="161722" y="73530"/>
                <a:pt x="179158" y="74494"/>
              </a:cubicBezTo>
              <a:cubicBezTo>
                <a:pt x="196594" y="75458"/>
                <a:pt x="215091" y="76207"/>
                <a:pt x="233601" y="76698"/>
              </a:cubicBezTo>
              <a:cubicBezTo>
                <a:pt x="252111" y="77189"/>
                <a:pt x="271347" y="77442"/>
                <a:pt x="290220" y="77442"/>
              </a:cubicBezTo>
              <a:cubicBezTo>
                <a:pt x="309093" y="77442"/>
                <a:pt x="328329" y="77189"/>
                <a:pt x="346839" y="76698"/>
              </a:cubicBezTo>
              <a:cubicBezTo>
                <a:pt x="365349" y="76207"/>
                <a:pt x="383846" y="75458"/>
                <a:pt x="401282" y="74494"/>
              </a:cubicBezTo>
              <a:cubicBezTo>
                <a:pt x="418718" y="73530"/>
                <a:pt x="435765" y="72315"/>
                <a:pt x="451457" y="70916"/>
              </a:cubicBezTo>
              <a:cubicBezTo>
                <a:pt x="467149" y="69517"/>
                <a:pt x="482091" y="67882"/>
                <a:pt x="495436" y="66101"/>
              </a:cubicBezTo>
              <a:cubicBezTo>
                <a:pt x="508781" y="64321"/>
                <a:pt x="521044" y="62327"/>
                <a:pt x="531529" y="60233"/>
              </a:cubicBezTo>
              <a:cubicBezTo>
                <a:pt x="542014" y="58139"/>
                <a:pt x="551126" y="55865"/>
                <a:pt x="558348" y="53539"/>
              </a:cubicBezTo>
              <a:cubicBezTo>
                <a:pt x="565570" y="51213"/>
                <a:pt x="571181" y="48745"/>
                <a:pt x="574863" y="46275"/>
              </a:cubicBezTo>
              <a:cubicBezTo>
                <a:pt x="578545" y="43805"/>
                <a:pt x="580439" y="41238"/>
                <a:pt x="580439" y="3872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0.5987</cdr:x>
      <cdr:y>0.70393</cdr:y>
    </cdr:from>
    <cdr:to>
      <cdr:x>0.66026</cdr:x>
      <cdr:y>0.7234</cdr:y>
    </cdr:to>
    <cdr:sp macro="" textlink="">
      <cdr:nvSpPr>
        <cdr:cNvPr id="21" name="PlotDat15_31|1~33_1"/>
        <cdr:cNvSpPr/>
      </cdr:nvSpPr>
      <cdr:spPr>
        <a:xfrm xmlns:a="http://schemas.openxmlformats.org/drawingml/2006/main">
          <a:off x="5562389" y="4259281"/>
          <a:ext cx="571941" cy="117808"/>
        </a:xfrm>
        <a:custGeom xmlns:a="http://schemas.openxmlformats.org/drawingml/2006/main">
          <a:avLst/>
          <a:gdLst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  <a:gd name="connsiteX0" fmla="*/ 572629 w 572629"/>
            <a:gd name="connsiteY0" fmla="*/ 59158 h 118315"/>
            <a:gd name="connsiteX1" fmla="*/ 567128 w 572629"/>
            <a:gd name="connsiteY1" fmla="*/ 47617 h 118315"/>
            <a:gd name="connsiteX2" fmla="*/ 550835 w 572629"/>
            <a:gd name="connsiteY2" fmla="*/ 36519 h 118315"/>
            <a:gd name="connsiteX3" fmla="*/ 524377 w 572629"/>
            <a:gd name="connsiteY3" fmla="*/ 26292 h 118315"/>
            <a:gd name="connsiteX4" fmla="*/ 488770 w 572629"/>
            <a:gd name="connsiteY4" fmla="*/ 17327 h 118315"/>
            <a:gd name="connsiteX5" fmla="*/ 445383 w 572629"/>
            <a:gd name="connsiteY5" fmla="*/ 9970 h 118315"/>
            <a:gd name="connsiteX6" fmla="*/ 395882 w 572629"/>
            <a:gd name="connsiteY6" fmla="*/ 4503 h 118315"/>
            <a:gd name="connsiteX7" fmla="*/ 342172 w 572629"/>
            <a:gd name="connsiteY7" fmla="*/ 1137 h 118315"/>
            <a:gd name="connsiteX8" fmla="*/ 286315 w 572629"/>
            <a:gd name="connsiteY8" fmla="*/ 0 h 118315"/>
            <a:gd name="connsiteX9" fmla="*/ 230458 w 572629"/>
            <a:gd name="connsiteY9" fmla="*/ 1137 h 118315"/>
            <a:gd name="connsiteX10" fmla="*/ 176747 w 572629"/>
            <a:gd name="connsiteY10" fmla="*/ 4503 h 118315"/>
            <a:gd name="connsiteX11" fmla="*/ 127247 w 572629"/>
            <a:gd name="connsiteY11" fmla="*/ 9970 h 118315"/>
            <a:gd name="connsiteX12" fmla="*/ 83860 w 572629"/>
            <a:gd name="connsiteY12" fmla="*/ 17327 h 118315"/>
            <a:gd name="connsiteX13" fmla="*/ 48253 w 572629"/>
            <a:gd name="connsiteY13" fmla="*/ 26292 h 118315"/>
            <a:gd name="connsiteX14" fmla="*/ 21795 w 572629"/>
            <a:gd name="connsiteY14" fmla="*/ 36519 h 118315"/>
            <a:gd name="connsiteX15" fmla="*/ 5502 w 572629"/>
            <a:gd name="connsiteY15" fmla="*/ 47617 h 118315"/>
            <a:gd name="connsiteX16" fmla="*/ 0 w 572629"/>
            <a:gd name="connsiteY16" fmla="*/ 59158 h 118315"/>
            <a:gd name="connsiteX17" fmla="*/ 5502 w 572629"/>
            <a:gd name="connsiteY17" fmla="*/ 70699 h 118315"/>
            <a:gd name="connsiteX18" fmla="*/ 21795 w 572629"/>
            <a:gd name="connsiteY18" fmla="*/ 81796 h 118315"/>
            <a:gd name="connsiteX19" fmla="*/ 48253 w 572629"/>
            <a:gd name="connsiteY19" fmla="*/ 92024 h 118315"/>
            <a:gd name="connsiteX20" fmla="*/ 83860 w 572629"/>
            <a:gd name="connsiteY20" fmla="*/ 100988 h 118315"/>
            <a:gd name="connsiteX21" fmla="*/ 127247 w 572629"/>
            <a:gd name="connsiteY21" fmla="*/ 108345 h 118315"/>
            <a:gd name="connsiteX22" fmla="*/ 176747 w 572629"/>
            <a:gd name="connsiteY22" fmla="*/ 113812 h 118315"/>
            <a:gd name="connsiteX23" fmla="*/ 230458 w 572629"/>
            <a:gd name="connsiteY23" fmla="*/ 117178 h 118315"/>
            <a:gd name="connsiteX24" fmla="*/ 286315 w 572629"/>
            <a:gd name="connsiteY24" fmla="*/ 118315 h 118315"/>
            <a:gd name="connsiteX25" fmla="*/ 342172 w 572629"/>
            <a:gd name="connsiteY25" fmla="*/ 117178 h 118315"/>
            <a:gd name="connsiteX26" fmla="*/ 395882 w 572629"/>
            <a:gd name="connsiteY26" fmla="*/ 113812 h 118315"/>
            <a:gd name="connsiteX27" fmla="*/ 445383 w 572629"/>
            <a:gd name="connsiteY27" fmla="*/ 108345 h 118315"/>
            <a:gd name="connsiteX28" fmla="*/ 488770 w 572629"/>
            <a:gd name="connsiteY28" fmla="*/ 100988 h 118315"/>
            <a:gd name="connsiteX29" fmla="*/ 524377 w 572629"/>
            <a:gd name="connsiteY29" fmla="*/ 92024 h 118315"/>
            <a:gd name="connsiteX30" fmla="*/ 550835 w 572629"/>
            <a:gd name="connsiteY30" fmla="*/ 81796 h 118315"/>
            <a:gd name="connsiteX31" fmla="*/ 567128 w 572629"/>
            <a:gd name="connsiteY31" fmla="*/ 70699 h 118315"/>
            <a:gd name="connsiteX32" fmla="*/ 572629 w 572629"/>
            <a:gd name="connsiteY32" fmla="*/ 59158 h 1183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72629" h="118315">
              <a:moveTo>
                <a:pt x="572629" y="59158"/>
              </a:moveTo>
              <a:cubicBezTo>
                <a:pt x="572629" y="55311"/>
                <a:pt x="570760" y="51390"/>
                <a:pt x="567128" y="47617"/>
              </a:cubicBezTo>
              <a:cubicBezTo>
                <a:pt x="563496" y="43844"/>
                <a:pt x="557960" y="40073"/>
                <a:pt x="550835" y="36519"/>
              </a:cubicBezTo>
              <a:cubicBezTo>
                <a:pt x="543710" y="32965"/>
                <a:pt x="534721" y="29491"/>
                <a:pt x="524377" y="26292"/>
              </a:cubicBezTo>
              <a:cubicBezTo>
                <a:pt x="514033" y="23093"/>
                <a:pt x="501936" y="20047"/>
                <a:pt x="488770" y="17327"/>
              </a:cubicBezTo>
              <a:cubicBezTo>
                <a:pt x="475604" y="14607"/>
                <a:pt x="460864" y="12107"/>
                <a:pt x="445383" y="9970"/>
              </a:cubicBezTo>
              <a:cubicBezTo>
                <a:pt x="429902" y="7833"/>
                <a:pt x="413084" y="5975"/>
                <a:pt x="395882" y="4503"/>
              </a:cubicBezTo>
              <a:cubicBezTo>
                <a:pt x="378680" y="3031"/>
                <a:pt x="360433" y="1887"/>
                <a:pt x="342172" y="1137"/>
              </a:cubicBezTo>
              <a:cubicBezTo>
                <a:pt x="323911" y="387"/>
                <a:pt x="304934" y="0"/>
                <a:pt x="286315" y="0"/>
              </a:cubicBezTo>
              <a:cubicBezTo>
                <a:pt x="267696" y="0"/>
                <a:pt x="248719" y="387"/>
                <a:pt x="230458" y="1137"/>
              </a:cubicBezTo>
              <a:cubicBezTo>
                <a:pt x="212197" y="1888"/>
                <a:pt x="193949" y="3031"/>
                <a:pt x="176747" y="4503"/>
              </a:cubicBezTo>
              <a:cubicBezTo>
                <a:pt x="159545" y="5975"/>
                <a:pt x="142728" y="7833"/>
                <a:pt x="127247" y="9970"/>
              </a:cubicBezTo>
              <a:cubicBezTo>
                <a:pt x="111766" y="12107"/>
                <a:pt x="97026" y="14607"/>
                <a:pt x="83860" y="17327"/>
              </a:cubicBezTo>
              <a:cubicBezTo>
                <a:pt x="70694" y="20047"/>
                <a:pt x="58597" y="23093"/>
                <a:pt x="48253" y="26292"/>
              </a:cubicBezTo>
              <a:cubicBezTo>
                <a:pt x="37909" y="29491"/>
                <a:pt x="28920" y="32965"/>
                <a:pt x="21795" y="36519"/>
              </a:cubicBezTo>
              <a:cubicBezTo>
                <a:pt x="14670" y="40073"/>
                <a:pt x="9134" y="43844"/>
                <a:pt x="5502" y="47617"/>
              </a:cubicBezTo>
              <a:cubicBezTo>
                <a:pt x="1870" y="51390"/>
                <a:pt x="0" y="55311"/>
                <a:pt x="0" y="59158"/>
              </a:cubicBezTo>
              <a:cubicBezTo>
                <a:pt x="0" y="63005"/>
                <a:pt x="1870" y="66926"/>
                <a:pt x="5502" y="70699"/>
              </a:cubicBezTo>
              <a:cubicBezTo>
                <a:pt x="9134" y="74472"/>
                <a:pt x="14670" y="78242"/>
                <a:pt x="21795" y="81796"/>
              </a:cubicBezTo>
              <a:cubicBezTo>
                <a:pt x="28920" y="85350"/>
                <a:pt x="37909" y="88825"/>
                <a:pt x="48253" y="92024"/>
              </a:cubicBezTo>
              <a:cubicBezTo>
                <a:pt x="58597" y="95223"/>
                <a:pt x="70694" y="98268"/>
                <a:pt x="83860" y="100988"/>
              </a:cubicBezTo>
              <a:cubicBezTo>
                <a:pt x="97026" y="103708"/>
                <a:pt x="111766" y="106208"/>
                <a:pt x="127247" y="108345"/>
              </a:cubicBezTo>
              <a:cubicBezTo>
                <a:pt x="142728" y="110482"/>
                <a:pt x="159545" y="112340"/>
                <a:pt x="176747" y="113812"/>
              </a:cubicBezTo>
              <a:cubicBezTo>
                <a:pt x="193949" y="115284"/>
                <a:pt x="212197" y="116428"/>
                <a:pt x="230458" y="117178"/>
              </a:cubicBezTo>
              <a:cubicBezTo>
                <a:pt x="248719" y="117929"/>
                <a:pt x="267696" y="118315"/>
                <a:pt x="286315" y="118315"/>
              </a:cubicBezTo>
              <a:cubicBezTo>
                <a:pt x="304934" y="118315"/>
                <a:pt x="323911" y="117928"/>
                <a:pt x="342172" y="117178"/>
              </a:cubicBezTo>
              <a:cubicBezTo>
                <a:pt x="360433" y="116428"/>
                <a:pt x="378680" y="115284"/>
                <a:pt x="395882" y="113812"/>
              </a:cubicBezTo>
              <a:cubicBezTo>
                <a:pt x="413084" y="112340"/>
                <a:pt x="429902" y="110482"/>
                <a:pt x="445383" y="108345"/>
              </a:cubicBezTo>
              <a:cubicBezTo>
                <a:pt x="460864" y="106208"/>
                <a:pt x="475604" y="103708"/>
                <a:pt x="488770" y="100988"/>
              </a:cubicBezTo>
              <a:cubicBezTo>
                <a:pt x="501936" y="98268"/>
                <a:pt x="514033" y="95223"/>
                <a:pt x="524377" y="92024"/>
              </a:cubicBezTo>
              <a:cubicBezTo>
                <a:pt x="534721" y="88825"/>
                <a:pt x="543710" y="85350"/>
                <a:pt x="550835" y="81796"/>
              </a:cubicBezTo>
              <a:cubicBezTo>
                <a:pt x="557960" y="78242"/>
                <a:pt x="563496" y="74472"/>
                <a:pt x="567128" y="70699"/>
              </a:cubicBezTo>
              <a:cubicBezTo>
                <a:pt x="570760" y="66926"/>
                <a:pt x="572629" y="63005"/>
                <a:pt x="572629" y="59158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0.57434</cdr:x>
      <cdr:y>0.69948</cdr:y>
    </cdr:from>
    <cdr:to>
      <cdr:x>0.63043</cdr:x>
      <cdr:y>0.7147</cdr:y>
    </cdr:to>
    <cdr:sp macro="" textlink="">
      <cdr:nvSpPr>
        <cdr:cNvPr id="22" name="PlotDat15_33|1~33_1"/>
        <cdr:cNvSpPr/>
      </cdr:nvSpPr>
      <cdr:spPr>
        <a:xfrm xmlns:a="http://schemas.openxmlformats.org/drawingml/2006/main">
          <a:off x="5336066" y="4232356"/>
          <a:ext cx="521120" cy="92091"/>
        </a:xfrm>
        <a:custGeom xmlns:a="http://schemas.openxmlformats.org/drawingml/2006/main">
          <a:avLst/>
          <a:gdLst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  <a:gd name="connsiteX0" fmla="*/ 521759 w 521759"/>
            <a:gd name="connsiteY0" fmla="*/ 46250 h 92501"/>
            <a:gd name="connsiteX1" fmla="*/ 516746 w 521759"/>
            <a:gd name="connsiteY1" fmla="*/ 37228 h 92501"/>
            <a:gd name="connsiteX2" fmla="*/ 501901 w 521759"/>
            <a:gd name="connsiteY2" fmla="*/ 28552 h 92501"/>
            <a:gd name="connsiteX3" fmla="*/ 477793 w 521759"/>
            <a:gd name="connsiteY3" fmla="*/ 20555 h 92501"/>
            <a:gd name="connsiteX4" fmla="*/ 445349 w 521759"/>
            <a:gd name="connsiteY4" fmla="*/ 13547 h 92501"/>
            <a:gd name="connsiteX5" fmla="*/ 405816 w 521759"/>
            <a:gd name="connsiteY5" fmla="*/ 7795 h 92501"/>
            <a:gd name="connsiteX6" fmla="*/ 360714 w 521759"/>
            <a:gd name="connsiteY6" fmla="*/ 3521 h 92501"/>
            <a:gd name="connsiteX7" fmla="*/ 311774 w 521759"/>
            <a:gd name="connsiteY7" fmla="*/ 889 h 92501"/>
            <a:gd name="connsiteX8" fmla="*/ 260879 w 521759"/>
            <a:gd name="connsiteY8" fmla="*/ 0 h 92501"/>
            <a:gd name="connsiteX9" fmla="*/ 209984 w 521759"/>
            <a:gd name="connsiteY9" fmla="*/ 889 h 92501"/>
            <a:gd name="connsiteX10" fmla="*/ 161045 w 521759"/>
            <a:gd name="connsiteY10" fmla="*/ 3521 h 92501"/>
            <a:gd name="connsiteX11" fmla="*/ 115942 w 521759"/>
            <a:gd name="connsiteY11" fmla="*/ 7795 h 92501"/>
            <a:gd name="connsiteX12" fmla="*/ 76410 w 521759"/>
            <a:gd name="connsiteY12" fmla="*/ 13547 h 92501"/>
            <a:gd name="connsiteX13" fmla="*/ 43966 w 521759"/>
            <a:gd name="connsiteY13" fmla="*/ 20555 h 92501"/>
            <a:gd name="connsiteX14" fmla="*/ 19858 w 521759"/>
            <a:gd name="connsiteY14" fmla="*/ 28552 h 92501"/>
            <a:gd name="connsiteX15" fmla="*/ 5013 w 521759"/>
            <a:gd name="connsiteY15" fmla="*/ 37228 h 92501"/>
            <a:gd name="connsiteX16" fmla="*/ 0 w 521759"/>
            <a:gd name="connsiteY16" fmla="*/ 46250 h 92501"/>
            <a:gd name="connsiteX17" fmla="*/ 5013 w 521759"/>
            <a:gd name="connsiteY17" fmla="*/ 55274 h 92501"/>
            <a:gd name="connsiteX18" fmla="*/ 19858 w 521759"/>
            <a:gd name="connsiteY18" fmla="*/ 63950 h 92501"/>
            <a:gd name="connsiteX19" fmla="*/ 43966 w 521759"/>
            <a:gd name="connsiteY19" fmla="*/ 71946 h 92501"/>
            <a:gd name="connsiteX20" fmla="*/ 76410 w 521759"/>
            <a:gd name="connsiteY20" fmla="*/ 78955 h 92501"/>
            <a:gd name="connsiteX21" fmla="*/ 115942 w 521759"/>
            <a:gd name="connsiteY21" fmla="*/ 84706 h 92501"/>
            <a:gd name="connsiteX22" fmla="*/ 161045 w 521759"/>
            <a:gd name="connsiteY22" fmla="*/ 88980 h 92501"/>
            <a:gd name="connsiteX23" fmla="*/ 209984 w 521759"/>
            <a:gd name="connsiteY23" fmla="*/ 91612 h 92501"/>
            <a:gd name="connsiteX24" fmla="*/ 260879 w 521759"/>
            <a:gd name="connsiteY24" fmla="*/ 92501 h 92501"/>
            <a:gd name="connsiteX25" fmla="*/ 311774 w 521759"/>
            <a:gd name="connsiteY25" fmla="*/ 91612 h 92501"/>
            <a:gd name="connsiteX26" fmla="*/ 360714 w 521759"/>
            <a:gd name="connsiteY26" fmla="*/ 88980 h 92501"/>
            <a:gd name="connsiteX27" fmla="*/ 405816 w 521759"/>
            <a:gd name="connsiteY27" fmla="*/ 84706 h 92501"/>
            <a:gd name="connsiteX28" fmla="*/ 445349 w 521759"/>
            <a:gd name="connsiteY28" fmla="*/ 78955 h 92501"/>
            <a:gd name="connsiteX29" fmla="*/ 477793 w 521759"/>
            <a:gd name="connsiteY29" fmla="*/ 71946 h 92501"/>
            <a:gd name="connsiteX30" fmla="*/ 501901 w 521759"/>
            <a:gd name="connsiteY30" fmla="*/ 63950 h 92501"/>
            <a:gd name="connsiteX31" fmla="*/ 516746 w 521759"/>
            <a:gd name="connsiteY31" fmla="*/ 55274 h 92501"/>
            <a:gd name="connsiteX32" fmla="*/ 521759 w 521759"/>
            <a:gd name="connsiteY32" fmla="*/ 46250 h 925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21759" h="92501">
              <a:moveTo>
                <a:pt x="521759" y="46250"/>
              </a:moveTo>
              <a:cubicBezTo>
                <a:pt x="521759" y="43242"/>
                <a:pt x="520056" y="40178"/>
                <a:pt x="516746" y="37228"/>
              </a:cubicBezTo>
              <a:cubicBezTo>
                <a:pt x="513436" y="34278"/>
                <a:pt x="508393" y="31331"/>
                <a:pt x="501901" y="28552"/>
              </a:cubicBezTo>
              <a:cubicBezTo>
                <a:pt x="495409" y="25773"/>
                <a:pt x="487218" y="23056"/>
                <a:pt x="477793" y="20555"/>
              </a:cubicBezTo>
              <a:cubicBezTo>
                <a:pt x="468368" y="18054"/>
                <a:pt x="457345" y="15674"/>
                <a:pt x="445349" y="13547"/>
              </a:cubicBezTo>
              <a:cubicBezTo>
                <a:pt x="433353" y="11420"/>
                <a:pt x="419922" y="9466"/>
                <a:pt x="405816" y="7795"/>
              </a:cubicBezTo>
              <a:cubicBezTo>
                <a:pt x="391710" y="6124"/>
                <a:pt x="376388" y="4672"/>
                <a:pt x="360714" y="3521"/>
              </a:cubicBezTo>
              <a:cubicBezTo>
                <a:pt x="345040" y="2370"/>
                <a:pt x="328413" y="1476"/>
                <a:pt x="311774" y="889"/>
              </a:cubicBezTo>
              <a:cubicBezTo>
                <a:pt x="295135" y="302"/>
                <a:pt x="277844" y="0"/>
                <a:pt x="260879" y="0"/>
              </a:cubicBezTo>
              <a:cubicBezTo>
                <a:pt x="243914" y="0"/>
                <a:pt x="226623" y="302"/>
                <a:pt x="209984" y="889"/>
              </a:cubicBezTo>
              <a:cubicBezTo>
                <a:pt x="193345" y="1476"/>
                <a:pt x="176719" y="2370"/>
                <a:pt x="161045" y="3521"/>
              </a:cubicBezTo>
              <a:cubicBezTo>
                <a:pt x="145371" y="4672"/>
                <a:pt x="130048" y="6124"/>
                <a:pt x="115942" y="7795"/>
              </a:cubicBezTo>
              <a:cubicBezTo>
                <a:pt x="101836" y="9466"/>
                <a:pt x="88406" y="11420"/>
                <a:pt x="76410" y="13547"/>
              </a:cubicBezTo>
              <a:cubicBezTo>
                <a:pt x="64414" y="15674"/>
                <a:pt x="53391" y="18054"/>
                <a:pt x="43966" y="20555"/>
              </a:cubicBezTo>
              <a:cubicBezTo>
                <a:pt x="34541" y="23056"/>
                <a:pt x="26350" y="25773"/>
                <a:pt x="19858" y="28552"/>
              </a:cubicBezTo>
              <a:cubicBezTo>
                <a:pt x="13366" y="31331"/>
                <a:pt x="8323" y="34278"/>
                <a:pt x="5013" y="37228"/>
              </a:cubicBezTo>
              <a:cubicBezTo>
                <a:pt x="1703" y="40178"/>
                <a:pt x="0" y="43242"/>
                <a:pt x="0" y="46250"/>
              </a:cubicBezTo>
              <a:cubicBezTo>
                <a:pt x="0" y="49258"/>
                <a:pt x="1703" y="52324"/>
                <a:pt x="5013" y="55274"/>
              </a:cubicBezTo>
              <a:cubicBezTo>
                <a:pt x="8323" y="58224"/>
                <a:pt x="13366" y="61171"/>
                <a:pt x="19858" y="63950"/>
              </a:cubicBezTo>
              <a:cubicBezTo>
                <a:pt x="26350" y="66729"/>
                <a:pt x="34541" y="69445"/>
                <a:pt x="43966" y="71946"/>
              </a:cubicBezTo>
              <a:cubicBezTo>
                <a:pt x="53391" y="74447"/>
                <a:pt x="64414" y="76828"/>
                <a:pt x="76410" y="78955"/>
              </a:cubicBezTo>
              <a:cubicBezTo>
                <a:pt x="88406" y="81082"/>
                <a:pt x="101836" y="83035"/>
                <a:pt x="115942" y="84706"/>
              </a:cubicBezTo>
              <a:cubicBezTo>
                <a:pt x="130048" y="86377"/>
                <a:pt x="145371" y="87829"/>
                <a:pt x="161045" y="88980"/>
              </a:cubicBezTo>
              <a:cubicBezTo>
                <a:pt x="176719" y="90131"/>
                <a:pt x="193345" y="91025"/>
                <a:pt x="209984" y="91612"/>
              </a:cubicBezTo>
              <a:cubicBezTo>
                <a:pt x="226623" y="92199"/>
                <a:pt x="243914" y="92501"/>
                <a:pt x="260879" y="92501"/>
              </a:cubicBezTo>
              <a:cubicBezTo>
                <a:pt x="277844" y="92501"/>
                <a:pt x="295135" y="92199"/>
                <a:pt x="311774" y="91612"/>
              </a:cubicBezTo>
              <a:cubicBezTo>
                <a:pt x="328413" y="91025"/>
                <a:pt x="345040" y="90131"/>
                <a:pt x="360714" y="88980"/>
              </a:cubicBezTo>
              <a:cubicBezTo>
                <a:pt x="376388" y="87829"/>
                <a:pt x="391710" y="86377"/>
                <a:pt x="405816" y="84706"/>
              </a:cubicBezTo>
              <a:cubicBezTo>
                <a:pt x="419922" y="83035"/>
                <a:pt x="433353" y="81082"/>
                <a:pt x="445349" y="78955"/>
              </a:cubicBezTo>
              <a:cubicBezTo>
                <a:pt x="457345" y="76828"/>
                <a:pt x="468368" y="74447"/>
                <a:pt x="477793" y="71946"/>
              </a:cubicBezTo>
              <a:cubicBezTo>
                <a:pt x="487218" y="69445"/>
                <a:pt x="495409" y="66729"/>
                <a:pt x="501901" y="63950"/>
              </a:cubicBezTo>
              <a:cubicBezTo>
                <a:pt x="508393" y="61171"/>
                <a:pt x="513436" y="58224"/>
                <a:pt x="516746" y="55274"/>
              </a:cubicBezTo>
              <a:cubicBezTo>
                <a:pt x="520056" y="52324"/>
                <a:pt x="521759" y="49258"/>
                <a:pt x="521759" y="4625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0.55444</cdr:x>
      <cdr:y>0.70329</cdr:y>
    </cdr:from>
    <cdr:to>
      <cdr:x>0.62172</cdr:x>
      <cdr:y>0.71551</cdr:y>
    </cdr:to>
    <cdr:sp macro="" textlink="">
      <cdr:nvSpPr>
        <cdr:cNvPr id="23" name="PlotDat15_35|1~33_1"/>
        <cdr:cNvSpPr/>
      </cdr:nvSpPr>
      <cdr:spPr>
        <a:xfrm xmlns:a="http://schemas.openxmlformats.org/drawingml/2006/main">
          <a:off x="5151180" y="4255409"/>
          <a:ext cx="625083" cy="73940"/>
        </a:xfrm>
        <a:custGeom xmlns:a="http://schemas.openxmlformats.org/drawingml/2006/main">
          <a:avLst/>
          <a:gdLst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  <a:gd name="connsiteX0" fmla="*/ 625742 w 625742"/>
            <a:gd name="connsiteY0" fmla="*/ 37108 h 74216"/>
            <a:gd name="connsiteX1" fmla="*/ 619730 w 625742"/>
            <a:gd name="connsiteY1" fmla="*/ 29868 h 74216"/>
            <a:gd name="connsiteX2" fmla="*/ 601926 w 625742"/>
            <a:gd name="connsiteY2" fmla="*/ 22908 h 74216"/>
            <a:gd name="connsiteX3" fmla="*/ 573014 w 625742"/>
            <a:gd name="connsiteY3" fmla="*/ 16492 h 74216"/>
            <a:gd name="connsiteX4" fmla="*/ 534105 w 625742"/>
            <a:gd name="connsiteY4" fmla="*/ 10869 h 74216"/>
            <a:gd name="connsiteX5" fmla="*/ 486693 w 625742"/>
            <a:gd name="connsiteY5" fmla="*/ 6254 h 74216"/>
            <a:gd name="connsiteX6" fmla="*/ 432601 w 625742"/>
            <a:gd name="connsiteY6" fmla="*/ 2825 h 74216"/>
            <a:gd name="connsiteX7" fmla="*/ 373909 w 625742"/>
            <a:gd name="connsiteY7" fmla="*/ 713 h 74216"/>
            <a:gd name="connsiteX8" fmla="*/ 312871 w 625742"/>
            <a:gd name="connsiteY8" fmla="*/ 0 h 74216"/>
            <a:gd name="connsiteX9" fmla="*/ 251833 w 625742"/>
            <a:gd name="connsiteY9" fmla="*/ 713 h 74216"/>
            <a:gd name="connsiteX10" fmla="*/ 193140 w 625742"/>
            <a:gd name="connsiteY10" fmla="*/ 2825 h 74216"/>
            <a:gd name="connsiteX11" fmla="*/ 139049 w 625742"/>
            <a:gd name="connsiteY11" fmla="*/ 6254 h 74216"/>
            <a:gd name="connsiteX12" fmla="*/ 91637 w 625742"/>
            <a:gd name="connsiteY12" fmla="*/ 10869 h 74216"/>
            <a:gd name="connsiteX13" fmla="*/ 52728 w 625742"/>
            <a:gd name="connsiteY13" fmla="*/ 16492 h 74216"/>
            <a:gd name="connsiteX14" fmla="*/ 23815 w 625742"/>
            <a:gd name="connsiteY14" fmla="*/ 22908 h 74216"/>
            <a:gd name="connsiteX15" fmla="*/ 6011 w 625742"/>
            <a:gd name="connsiteY15" fmla="*/ 29868 h 74216"/>
            <a:gd name="connsiteX16" fmla="*/ 0 w 625742"/>
            <a:gd name="connsiteY16" fmla="*/ 37108 h 74216"/>
            <a:gd name="connsiteX17" fmla="*/ 6011 w 625742"/>
            <a:gd name="connsiteY17" fmla="*/ 44347 h 74216"/>
            <a:gd name="connsiteX18" fmla="*/ 23815 w 625742"/>
            <a:gd name="connsiteY18" fmla="*/ 51309 h 74216"/>
            <a:gd name="connsiteX19" fmla="*/ 52728 w 625742"/>
            <a:gd name="connsiteY19" fmla="*/ 57724 h 74216"/>
            <a:gd name="connsiteX20" fmla="*/ 91637 w 625742"/>
            <a:gd name="connsiteY20" fmla="*/ 63347 h 74216"/>
            <a:gd name="connsiteX21" fmla="*/ 139049 w 625742"/>
            <a:gd name="connsiteY21" fmla="*/ 67962 h 74216"/>
            <a:gd name="connsiteX22" fmla="*/ 193140 w 625742"/>
            <a:gd name="connsiteY22" fmla="*/ 71391 h 74216"/>
            <a:gd name="connsiteX23" fmla="*/ 251833 w 625742"/>
            <a:gd name="connsiteY23" fmla="*/ 73503 h 74216"/>
            <a:gd name="connsiteX24" fmla="*/ 312871 w 625742"/>
            <a:gd name="connsiteY24" fmla="*/ 74216 h 74216"/>
            <a:gd name="connsiteX25" fmla="*/ 373909 w 625742"/>
            <a:gd name="connsiteY25" fmla="*/ 73503 h 74216"/>
            <a:gd name="connsiteX26" fmla="*/ 432601 w 625742"/>
            <a:gd name="connsiteY26" fmla="*/ 71391 h 74216"/>
            <a:gd name="connsiteX27" fmla="*/ 486693 w 625742"/>
            <a:gd name="connsiteY27" fmla="*/ 67962 h 74216"/>
            <a:gd name="connsiteX28" fmla="*/ 534105 w 625742"/>
            <a:gd name="connsiteY28" fmla="*/ 63347 h 74216"/>
            <a:gd name="connsiteX29" fmla="*/ 573014 w 625742"/>
            <a:gd name="connsiteY29" fmla="*/ 57724 h 74216"/>
            <a:gd name="connsiteX30" fmla="*/ 601926 w 625742"/>
            <a:gd name="connsiteY30" fmla="*/ 51309 h 74216"/>
            <a:gd name="connsiteX31" fmla="*/ 619730 w 625742"/>
            <a:gd name="connsiteY31" fmla="*/ 44347 h 74216"/>
            <a:gd name="connsiteX32" fmla="*/ 625742 w 625742"/>
            <a:gd name="connsiteY32" fmla="*/ 37108 h 742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25742" h="74216">
              <a:moveTo>
                <a:pt x="625742" y="37108"/>
              </a:moveTo>
              <a:cubicBezTo>
                <a:pt x="625742" y="34695"/>
                <a:pt x="623699" y="32235"/>
                <a:pt x="619730" y="29868"/>
              </a:cubicBezTo>
              <a:cubicBezTo>
                <a:pt x="615761" y="27501"/>
                <a:pt x="609712" y="25137"/>
                <a:pt x="601926" y="22908"/>
              </a:cubicBezTo>
              <a:cubicBezTo>
                <a:pt x="594140" y="20679"/>
                <a:pt x="584318" y="18499"/>
                <a:pt x="573014" y="16492"/>
              </a:cubicBezTo>
              <a:cubicBezTo>
                <a:pt x="561711" y="14486"/>
                <a:pt x="548492" y="12575"/>
                <a:pt x="534105" y="10869"/>
              </a:cubicBezTo>
              <a:cubicBezTo>
                <a:pt x="519718" y="9163"/>
                <a:pt x="503610" y="7595"/>
                <a:pt x="486693" y="6254"/>
              </a:cubicBezTo>
              <a:cubicBezTo>
                <a:pt x="469776" y="4913"/>
                <a:pt x="451398" y="3749"/>
                <a:pt x="432601" y="2825"/>
              </a:cubicBezTo>
              <a:cubicBezTo>
                <a:pt x="413804" y="1902"/>
                <a:pt x="393864" y="1184"/>
                <a:pt x="373909" y="713"/>
              </a:cubicBezTo>
              <a:cubicBezTo>
                <a:pt x="353954" y="242"/>
                <a:pt x="333217" y="0"/>
                <a:pt x="312871" y="0"/>
              </a:cubicBezTo>
              <a:cubicBezTo>
                <a:pt x="292525" y="0"/>
                <a:pt x="271788" y="242"/>
                <a:pt x="251833" y="713"/>
              </a:cubicBezTo>
              <a:cubicBezTo>
                <a:pt x="231878" y="1184"/>
                <a:pt x="211937" y="1902"/>
                <a:pt x="193140" y="2825"/>
              </a:cubicBezTo>
              <a:cubicBezTo>
                <a:pt x="174343" y="3749"/>
                <a:pt x="155966" y="4913"/>
                <a:pt x="139049" y="6254"/>
              </a:cubicBezTo>
              <a:cubicBezTo>
                <a:pt x="122132" y="7595"/>
                <a:pt x="106024" y="9163"/>
                <a:pt x="91637" y="10869"/>
              </a:cubicBezTo>
              <a:cubicBezTo>
                <a:pt x="77250" y="12575"/>
                <a:pt x="64032" y="14486"/>
                <a:pt x="52728" y="16492"/>
              </a:cubicBezTo>
              <a:cubicBezTo>
                <a:pt x="41424" y="18499"/>
                <a:pt x="31601" y="20679"/>
                <a:pt x="23815" y="22908"/>
              </a:cubicBezTo>
              <a:cubicBezTo>
                <a:pt x="16029" y="25137"/>
                <a:pt x="9980" y="27501"/>
                <a:pt x="6011" y="29868"/>
              </a:cubicBezTo>
              <a:cubicBezTo>
                <a:pt x="2042" y="32235"/>
                <a:pt x="0" y="34695"/>
                <a:pt x="0" y="37108"/>
              </a:cubicBezTo>
              <a:cubicBezTo>
                <a:pt x="0" y="39521"/>
                <a:pt x="2042" y="41980"/>
                <a:pt x="6011" y="44347"/>
              </a:cubicBezTo>
              <a:cubicBezTo>
                <a:pt x="9980" y="46714"/>
                <a:pt x="16029" y="49080"/>
                <a:pt x="23815" y="51309"/>
              </a:cubicBezTo>
              <a:cubicBezTo>
                <a:pt x="31601" y="53539"/>
                <a:pt x="41424" y="55718"/>
                <a:pt x="52728" y="57724"/>
              </a:cubicBezTo>
              <a:cubicBezTo>
                <a:pt x="64032" y="59730"/>
                <a:pt x="77250" y="61641"/>
                <a:pt x="91637" y="63347"/>
              </a:cubicBezTo>
              <a:cubicBezTo>
                <a:pt x="106024" y="65053"/>
                <a:pt x="122132" y="66621"/>
                <a:pt x="139049" y="67962"/>
              </a:cubicBezTo>
              <a:cubicBezTo>
                <a:pt x="155966" y="69303"/>
                <a:pt x="174343" y="70468"/>
                <a:pt x="193140" y="71391"/>
              </a:cubicBezTo>
              <a:cubicBezTo>
                <a:pt x="211937" y="72315"/>
                <a:pt x="231878" y="73032"/>
                <a:pt x="251833" y="73503"/>
              </a:cubicBezTo>
              <a:cubicBezTo>
                <a:pt x="271788" y="73974"/>
                <a:pt x="292525" y="74216"/>
                <a:pt x="312871" y="74216"/>
              </a:cubicBezTo>
              <a:cubicBezTo>
                <a:pt x="333217" y="74216"/>
                <a:pt x="353954" y="73974"/>
                <a:pt x="373909" y="73503"/>
              </a:cubicBezTo>
              <a:cubicBezTo>
                <a:pt x="393864" y="73032"/>
                <a:pt x="413804" y="72315"/>
                <a:pt x="432601" y="71391"/>
              </a:cubicBezTo>
              <a:cubicBezTo>
                <a:pt x="451398" y="70468"/>
                <a:pt x="469776" y="69303"/>
                <a:pt x="486693" y="67962"/>
              </a:cubicBezTo>
              <a:cubicBezTo>
                <a:pt x="503610" y="66621"/>
                <a:pt x="519718" y="65053"/>
                <a:pt x="534105" y="63347"/>
              </a:cubicBezTo>
              <a:cubicBezTo>
                <a:pt x="548492" y="61641"/>
                <a:pt x="561710" y="59730"/>
                <a:pt x="573014" y="57724"/>
              </a:cubicBezTo>
              <a:cubicBezTo>
                <a:pt x="584318" y="55718"/>
                <a:pt x="594140" y="53539"/>
                <a:pt x="601926" y="51309"/>
              </a:cubicBezTo>
              <a:cubicBezTo>
                <a:pt x="609712" y="49080"/>
                <a:pt x="615761" y="46714"/>
                <a:pt x="619730" y="44347"/>
              </a:cubicBezTo>
              <a:cubicBezTo>
                <a:pt x="623699" y="41980"/>
                <a:pt x="625742" y="39521"/>
                <a:pt x="625742" y="37108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0.5797</cdr:x>
      <cdr:y>0.71027</cdr:y>
    </cdr:from>
    <cdr:to>
      <cdr:x>0.63436</cdr:x>
      <cdr:y>0.72054</cdr:y>
    </cdr:to>
    <cdr:sp macro="" textlink="">
      <cdr:nvSpPr>
        <cdr:cNvPr id="24" name="PlotDat15_37|1~33_1"/>
        <cdr:cNvSpPr/>
      </cdr:nvSpPr>
      <cdr:spPr>
        <a:xfrm xmlns:a="http://schemas.openxmlformats.org/drawingml/2006/main">
          <a:off x="5385865" y="4297643"/>
          <a:ext cx="507834" cy="62141"/>
        </a:xfrm>
        <a:custGeom xmlns:a="http://schemas.openxmlformats.org/drawingml/2006/main">
          <a:avLst/>
          <a:gdLst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  <a:gd name="connsiteX0" fmla="*/ 508462 w 508462"/>
            <a:gd name="connsiteY0" fmla="*/ 31192 h 62384"/>
            <a:gd name="connsiteX1" fmla="*/ 503578 w 508462"/>
            <a:gd name="connsiteY1" fmla="*/ 25106 h 62384"/>
            <a:gd name="connsiteX2" fmla="*/ 489111 w 508462"/>
            <a:gd name="connsiteY2" fmla="*/ 19255 h 62384"/>
            <a:gd name="connsiteX3" fmla="*/ 465617 w 508462"/>
            <a:gd name="connsiteY3" fmla="*/ 13863 h 62384"/>
            <a:gd name="connsiteX4" fmla="*/ 434000 w 508462"/>
            <a:gd name="connsiteY4" fmla="*/ 9136 h 62384"/>
            <a:gd name="connsiteX5" fmla="*/ 395475 w 508462"/>
            <a:gd name="connsiteY5" fmla="*/ 5257 h 62384"/>
            <a:gd name="connsiteX6" fmla="*/ 351522 w 508462"/>
            <a:gd name="connsiteY6" fmla="*/ 2374 h 62384"/>
            <a:gd name="connsiteX7" fmla="*/ 303830 w 508462"/>
            <a:gd name="connsiteY7" fmla="*/ 599 h 62384"/>
            <a:gd name="connsiteX8" fmla="*/ 254231 w 508462"/>
            <a:gd name="connsiteY8" fmla="*/ 0 h 62384"/>
            <a:gd name="connsiteX9" fmla="*/ 204634 w 508462"/>
            <a:gd name="connsiteY9" fmla="*/ 599 h 62384"/>
            <a:gd name="connsiteX10" fmla="*/ 156942 w 508462"/>
            <a:gd name="connsiteY10" fmla="*/ 2374 h 62384"/>
            <a:gd name="connsiteX11" fmla="*/ 112989 w 508462"/>
            <a:gd name="connsiteY11" fmla="*/ 5257 h 62384"/>
            <a:gd name="connsiteX12" fmla="*/ 74463 w 508462"/>
            <a:gd name="connsiteY12" fmla="*/ 9136 h 62384"/>
            <a:gd name="connsiteX13" fmla="*/ 42846 w 508462"/>
            <a:gd name="connsiteY13" fmla="*/ 13863 h 62384"/>
            <a:gd name="connsiteX14" fmla="*/ 19353 w 508462"/>
            <a:gd name="connsiteY14" fmla="*/ 19255 h 62384"/>
            <a:gd name="connsiteX15" fmla="*/ 4885 w 508462"/>
            <a:gd name="connsiteY15" fmla="*/ 25106 h 62384"/>
            <a:gd name="connsiteX16" fmla="*/ 0 w 508462"/>
            <a:gd name="connsiteY16" fmla="*/ 31192 h 62384"/>
            <a:gd name="connsiteX17" fmla="*/ 4885 w 508462"/>
            <a:gd name="connsiteY17" fmla="*/ 37277 h 62384"/>
            <a:gd name="connsiteX18" fmla="*/ 19353 w 508462"/>
            <a:gd name="connsiteY18" fmla="*/ 43129 h 62384"/>
            <a:gd name="connsiteX19" fmla="*/ 42846 w 508462"/>
            <a:gd name="connsiteY19" fmla="*/ 48521 h 62384"/>
            <a:gd name="connsiteX20" fmla="*/ 74463 w 508462"/>
            <a:gd name="connsiteY20" fmla="*/ 53248 h 62384"/>
            <a:gd name="connsiteX21" fmla="*/ 112989 w 508462"/>
            <a:gd name="connsiteY21" fmla="*/ 57127 h 62384"/>
            <a:gd name="connsiteX22" fmla="*/ 156942 w 508462"/>
            <a:gd name="connsiteY22" fmla="*/ 60010 h 62384"/>
            <a:gd name="connsiteX23" fmla="*/ 204634 w 508462"/>
            <a:gd name="connsiteY23" fmla="*/ 61784 h 62384"/>
            <a:gd name="connsiteX24" fmla="*/ 254231 w 508462"/>
            <a:gd name="connsiteY24" fmla="*/ 62384 h 62384"/>
            <a:gd name="connsiteX25" fmla="*/ 303830 w 508462"/>
            <a:gd name="connsiteY25" fmla="*/ 61784 h 62384"/>
            <a:gd name="connsiteX26" fmla="*/ 351522 w 508462"/>
            <a:gd name="connsiteY26" fmla="*/ 60010 h 62384"/>
            <a:gd name="connsiteX27" fmla="*/ 395475 w 508462"/>
            <a:gd name="connsiteY27" fmla="*/ 57127 h 62384"/>
            <a:gd name="connsiteX28" fmla="*/ 434000 w 508462"/>
            <a:gd name="connsiteY28" fmla="*/ 53248 h 62384"/>
            <a:gd name="connsiteX29" fmla="*/ 465617 w 508462"/>
            <a:gd name="connsiteY29" fmla="*/ 48521 h 62384"/>
            <a:gd name="connsiteX30" fmla="*/ 489111 w 508462"/>
            <a:gd name="connsiteY30" fmla="*/ 43129 h 62384"/>
            <a:gd name="connsiteX31" fmla="*/ 503578 w 508462"/>
            <a:gd name="connsiteY31" fmla="*/ 37277 h 62384"/>
            <a:gd name="connsiteX32" fmla="*/ 508462 w 508462"/>
            <a:gd name="connsiteY32" fmla="*/ 31192 h 623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08462" h="62384">
              <a:moveTo>
                <a:pt x="508462" y="31192"/>
              </a:moveTo>
              <a:cubicBezTo>
                <a:pt x="508462" y="29164"/>
                <a:pt x="506803" y="27096"/>
                <a:pt x="503578" y="25106"/>
              </a:cubicBezTo>
              <a:cubicBezTo>
                <a:pt x="500353" y="23117"/>
                <a:pt x="495438" y="21129"/>
                <a:pt x="489111" y="19255"/>
              </a:cubicBezTo>
              <a:cubicBezTo>
                <a:pt x="482784" y="17381"/>
                <a:pt x="474802" y="15549"/>
                <a:pt x="465617" y="13863"/>
              </a:cubicBezTo>
              <a:cubicBezTo>
                <a:pt x="456432" y="12177"/>
                <a:pt x="445690" y="10570"/>
                <a:pt x="434000" y="9136"/>
              </a:cubicBezTo>
              <a:cubicBezTo>
                <a:pt x="422310" y="7702"/>
                <a:pt x="409221" y="6384"/>
                <a:pt x="395475" y="5257"/>
              </a:cubicBezTo>
              <a:cubicBezTo>
                <a:pt x="381729" y="4130"/>
                <a:pt x="366796" y="3150"/>
                <a:pt x="351522" y="2374"/>
              </a:cubicBezTo>
              <a:cubicBezTo>
                <a:pt x="336248" y="1598"/>
                <a:pt x="320045" y="995"/>
                <a:pt x="303830" y="599"/>
              </a:cubicBezTo>
              <a:cubicBezTo>
                <a:pt x="287615" y="203"/>
                <a:pt x="270764" y="0"/>
                <a:pt x="254231" y="0"/>
              </a:cubicBezTo>
              <a:cubicBezTo>
                <a:pt x="237698" y="0"/>
                <a:pt x="220849" y="203"/>
                <a:pt x="204634" y="599"/>
              </a:cubicBezTo>
              <a:cubicBezTo>
                <a:pt x="188419" y="995"/>
                <a:pt x="172216" y="1598"/>
                <a:pt x="156942" y="2374"/>
              </a:cubicBezTo>
              <a:cubicBezTo>
                <a:pt x="141668" y="3150"/>
                <a:pt x="126735" y="4130"/>
                <a:pt x="112989" y="5257"/>
              </a:cubicBezTo>
              <a:cubicBezTo>
                <a:pt x="99243" y="6384"/>
                <a:pt x="86154" y="7702"/>
                <a:pt x="74463" y="9136"/>
              </a:cubicBezTo>
              <a:cubicBezTo>
                <a:pt x="62773" y="10570"/>
                <a:pt x="52031" y="12177"/>
                <a:pt x="42846" y="13863"/>
              </a:cubicBezTo>
              <a:cubicBezTo>
                <a:pt x="33661" y="15549"/>
                <a:pt x="25680" y="17381"/>
                <a:pt x="19353" y="19255"/>
              </a:cubicBezTo>
              <a:cubicBezTo>
                <a:pt x="13026" y="21129"/>
                <a:pt x="8110" y="23117"/>
                <a:pt x="4885" y="25106"/>
              </a:cubicBezTo>
              <a:cubicBezTo>
                <a:pt x="1660" y="27095"/>
                <a:pt x="0" y="29164"/>
                <a:pt x="0" y="31192"/>
              </a:cubicBezTo>
              <a:cubicBezTo>
                <a:pt x="0" y="33220"/>
                <a:pt x="1660" y="35288"/>
                <a:pt x="4885" y="37277"/>
              </a:cubicBezTo>
              <a:cubicBezTo>
                <a:pt x="8110" y="39266"/>
                <a:pt x="13026" y="41255"/>
                <a:pt x="19353" y="43129"/>
              </a:cubicBezTo>
              <a:cubicBezTo>
                <a:pt x="25680" y="45003"/>
                <a:pt x="33661" y="46835"/>
                <a:pt x="42846" y="48521"/>
              </a:cubicBezTo>
              <a:cubicBezTo>
                <a:pt x="52031" y="50207"/>
                <a:pt x="62773" y="51814"/>
                <a:pt x="74463" y="53248"/>
              </a:cubicBezTo>
              <a:cubicBezTo>
                <a:pt x="86154" y="54682"/>
                <a:pt x="99243" y="56000"/>
                <a:pt x="112989" y="57127"/>
              </a:cubicBezTo>
              <a:cubicBezTo>
                <a:pt x="126735" y="58254"/>
                <a:pt x="141668" y="59234"/>
                <a:pt x="156942" y="60010"/>
              </a:cubicBezTo>
              <a:cubicBezTo>
                <a:pt x="172216" y="60786"/>
                <a:pt x="188419" y="61388"/>
                <a:pt x="204634" y="61784"/>
              </a:cubicBezTo>
              <a:cubicBezTo>
                <a:pt x="220849" y="62180"/>
                <a:pt x="237698" y="62384"/>
                <a:pt x="254231" y="62384"/>
              </a:cubicBezTo>
              <a:cubicBezTo>
                <a:pt x="270764" y="62384"/>
                <a:pt x="287615" y="62180"/>
                <a:pt x="303830" y="61784"/>
              </a:cubicBezTo>
              <a:cubicBezTo>
                <a:pt x="320045" y="61388"/>
                <a:pt x="336248" y="60786"/>
                <a:pt x="351522" y="60010"/>
              </a:cubicBezTo>
              <a:cubicBezTo>
                <a:pt x="366796" y="59234"/>
                <a:pt x="381729" y="58254"/>
                <a:pt x="395475" y="57127"/>
              </a:cubicBezTo>
              <a:cubicBezTo>
                <a:pt x="409221" y="56000"/>
                <a:pt x="422310" y="54682"/>
                <a:pt x="434000" y="53248"/>
              </a:cubicBezTo>
              <a:cubicBezTo>
                <a:pt x="445690" y="51814"/>
                <a:pt x="456432" y="50207"/>
                <a:pt x="465617" y="48521"/>
              </a:cubicBezTo>
              <a:cubicBezTo>
                <a:pt x="474802" y="46835"/>
                <a:pt x="482784" y="45003"/>
                <a:pt x="489111" y="43129"/>
              </a:cubicBezTo>
              <a:cubicBezTo>
                <a:pt x="495438" y="41255"/>
                <a:pt x="500353" y="39267"/>
                <a:pt x="503578" y="37277"/>
              </a:cubicBezTo>
              <a:cubicBezTo>
                <a:pt x="506803" y="35288"/>
                <a:pt x="508462" y="33220"/>
                <a:pt x="508462" y="31192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0.58534</cdr:x>
      <cdr:y>0.72568</cdr:y>
    </cdr:from>
    <cdr:to>
      <cdr:x>0.64555</cdr:x>
      <cdr:y>0.73984</cdr:y>
    </cdr:to>
    <cdr:sp macro="" textlink="">
      <cdr:nvSpPr>
        <cdr:cNvPr id="25" name="PlotDat15_39|1~33_1"/>
        <cdr:cNvSpPr/>
      </cdr:nvSpPr>
      <cdr:spPr>
        <a:xfrm xmlns:a="http://schemas.openxmlformats.org/drawingml/2006/main">
          <a:off x="5438265" y="4390884"/>
          <a:ext cx="559397" cy="85678"/>
        </a:xfrm>
        <a:custGeom xmlns:a="http://schemas.openxmlformats.org/drawingml/2006/main">
          <a:avLst/>
          <a:gdLst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  <a:gd name="connsiteX0" fmla="*/ 560072 w 560072"/>
            <a:gd name="connsiteY0" fmla="*/ 43024 h 86047"/>
            <a:gd name="connsiteX1" fmla="*/ 554692 w 560072"/>
            <a:gd name="connsiteY1" fmla="*/ 34630 h 86047"/>
            <a:gd name="connsiteX2" fmla="*/ 538756 w 560072"/>
            <a:gd name="connsiteY2" fmla="*/ 26559 h 86047"/>
            <a:gd name="connsiteX3" fmla="*/ 512878 w 560072"/>
            <a:gd name="connsiteY3" fmla="*/ 19121 h 86047"/>
            <a:gd name="connsiteX4" fmla="*/ 478052 w 560072"/>
            <a:gd name="connsiteY4" fmla="*/ 12602 h 86047"/>
            <a:gd name="connsiteX5" fmla="*/ 435616 w 560072"/>
            <a:gd name="connsiteY5" fmla="*/ 7251 h 86047"/>
            <a:gd name="connsiteX6" fmla="*/ 387201 w 560072"/>
            <a:gd name="connsiteY6" fmla="*/ 3275 h 86047"/>
            <a:gd name="connsiteX7" fmla="*/ 334668 w 560072"/>
            <a:gd name="connsiteY7" fmla="*/ 827 h 86047"/>
            <a:gd name="connsiteX8" fmla="*/ 280036 w 560072"/>
            <a:gd name="connsiteY8" fmla="*/ 0 h 86047"/>
            <a:gd name="connsiteX9" fmla="*/ 225404 w 560072"/>
            <a:gd name="connsiteY9" fmla="*/ 827 h 86047"/>
            <a:gd name="connsiteX10" fmla="*/ 172871 w 560072"/>
            <a:gd name="connsiteY10" fmla="*/ 3275 h 86047"/>
            <a:gd name="connsiteX11" fmla="*/ 124456 w 560072"/>
            <a:gd name="connsiteY11" fmla="*/ 7251 h 86047"/>
            <a:gd name="connsiteX12" fmla="*/ 82021 w 560072"/>
            <a:gd name="connsiteY12" fmla="*/ 12602 h 86047"/>
            <a:gd name="connsiteX13" fmla="*/ 47194 w 560072"/>
            <a:gd name="connsiteY13" fmla="*/ 19121 h 86047"/>
            <a:gd name="connsiteX14" fmla="*/ 21316 w 560072"/>
            <a:gd name="connsiteY14" fmla="*/ 26559 h 86047"/>
            <a:gd name="connsiteX15" fmla="*/ 5380 w 560072"/>
            <a:gd name="connsiteY15" fmla="*/ 34630 h 86047"/>
            <a:gd name="connsiteX16" fmla="*/ 0 w 560072"/>
            <a:gd name="connsiteY16" fmla="*/ 43024 h 86047"/>
            <a:gd name="connsiteX17" fmla="*/ 5380 w 560072"/>
            <a:gd name="connsiteY17" fmla="*/ 51417 h 86047"/>
            <a:gd name="connsiteX18" fmla="*/ 21316 w 560072"/>
            <a:gd name="connsiteY18" fmla="*/ 59488 h 86047"/>
            <a:gd name="connsiteX19" fmla="*/ 47194 w 560072"/>
            <a:gd name="connsiteY19" fmla="*/ 66926 h 86047"/>
            <a:gd name="connsiteX20" fmla="*/ 82021 w 560072"/>
            <a:gd name="connsiteY20" fmla="*/ 73446 h 86047"/>
            <a:gd name="connsiteX21" fmla="*/ 124456 w 560072"/>
            <a:gd name="connsiteY21" fmla="*/ 78796 h 86047"/>
            <a:gd name="connsiteX22" fmla="*/ 172871 w 560072"/>
            <a:gd name="connsiteY22" fmla="*/ 82772 h 86047"/>
            <a:gd name="connsiteX23" fmla="*/ 225404 w 560072"/>
            <a:gd name="connsiteY23" fmla="*/ 85220 h 86047"/>
            <a:gd name="connsiteX24" fmla="*/ 280036 w 560072"/>
            <a:gd name="connsiteY24" fmla="*/ 86047 h 86047"/>
            <a:gd name="connsiteX25" fmla="*/ 334668 w 560072"/>
            <a:gd name="connsiteY25" fmla="*/ 85220 h 86047"/>
            <a:gd name="connsiteX26" fmla="*/ 387201 w 560072"/>
            <a:gd name="connsiteY26" fmla="*/ 82772 h 86047"/>
            <a:gd name="connsiteX27" fmla="*/ 435616 w 560072"/>
            <a:gd name="connsiteY27" fmla="*/ 78796 h 86047"/>
            <a:gd name="connsiteX28" fmla="*/ 478052 w 560072"/>
            <a:gd name="connsiteY28" fmla="*/ 73446 h 86047"/>
            <a:gd name="connsiteX29" fmla="*/ 512878 w 560072"/>
            <a:gd name="connsiteY29" fmla="*/ 66926 h 86047"/>
            <a:gd name="connsiteX30" fmla="*/ 538756 w 560072"/>
            <a:gd name="connsiteY30" fmla="*/ 59488 h 86047"/>
            <a:gd name="connsiteX31" fmla="*/ 554692 w 560072"/>
            <a:gd name="connsiteY31" fmla="*/ 51417 h 86047"/>
            <a:gd name="connsiteX32" fmla="*/ 560072 w 560072"/>
            <a:gd name="connsiteY32" fmla="*/ 43024 h 860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60072" h="86047">
              <a:moveTo>
                <a:pt x="560072" y="43024"/>
              </a:moveTo>
              <a:cubicBezTo>
                <a:pt x="560072" y="40226"/>
                <a:pt x="558245" y="37374"/>
                <a:pt x="554692" y="34630"/>
              </a:cubicBezTo>
              <a:cubicBezTo>
                <a:pt x="551139" y="31886"/>
                <a:pt x="545725" y="29144"/>
                <a:pt x="538756" y="26559"/>
              </a:cubicBezTo>
              <a:cubicBezTo>
                <a:pt x="531787" y="23974"/>
                <a:pt x="522995" y="21447"/>
                <a:pt x="512878" y="19121"/>
              </a:cubicBezTo>
              <a:cubicBezTo>
                <a:pt x="502761" y="16795"/>
                <a:pt x="490929" y="14580"/>
                <a:pt x="478052" y="12602"/>
              </a:cubicBezTo>
              <a:cubicBezTo>
                <a:pt x="465175" y="10624"/>
                <a:pt x="450758" y="8806"/>
                <a:pt x="435616" y="7251"/>
              </a:cubicBezTo>
              <a:cubicBezTo>
                <a:pt x="420474" y="5697"/>
                <a:pt x="404026" y="4346"/>
                <a:pt x="387201" y="3275"/>
              </a:cubicBezTo>
              <a:cubicBezTo>
                <a:pt x="370376" y="2204"/>
                <a:pt x="352529" y="1373"/>
                <a:pt x="334668" y="827"/>
              </a:cubicBezTo>
              <a:cubicBezTo>
                <a:pt x="316807" y="281"/>
                <a:pt x="298247" y="0"/>
                <a:pt x="280036" y="0"/>
              </a:cubicBezTo>
              <a:cubicBezTo>
                <a:pt x="261825" y="0"/>
                <a:pt x="243265" y="281"/>
                <a:pt x="225404" y="827"/>
              </a:cubicBezTo>
              <a:cubicBezTo>
                <a:pt x="207543" y="1373"/>
                <a:pt x="189696" y="2204"/>
                <a:pt x="172871" y="3275"/>
              </a:cubicBezTo>
              <a:cubicBezTo>
                <a:pt x="156046" y="4346"/>
                <a:pt x="139598" y="5697"/>
                <a:pt x="124456" y="7251"/>
              </a:cubicBezTo>
              <a:cubicBezTo>
                <a:pt x="109314" y="8806"/>
                <a:pt x="94898" y="10624"/>
                <a:pt x="82021" y="12602"/>
              </a:cubicBezTo>
              <a:cubicBezTo>
                <a:pt x="69144" y="14580"/>
                <a:pt x="57311" y="16795"/>
                <a:pt x="47194" y="19121"/>
              </a:cubicBezTo>
              <a:cubicBezTo>
                <a:pt x="37077" y="21447"/>
                <a:pt x="28285" y="23974"/>
                <a:pt x="21316" y="26559"/>
              </a:cubicBezTo>
              <a:cubicBezTo>
                <a:pt x="14347" y="29144"/>
                <a:pt x="8933" y="31886"/>
                <a:pt x="5380" y="34630"/>
              </a:cubicBezTo>
              <a:cubicBezTo>
                <a:pt x="1827" y="37374"/>
                <a:pt x="0" y="40226"/>
                <a:pt x="0" y="43024"/>
              </a:cubicBezTo>
              <a:cubicBezTo>
                <a:pt x="0" y="45822"/>
                <a:pt x="1827" y="48673"/>
                <a:pt x="5380" y="51417"/>
              </a:cubicBezTo>
              <a:cubicBezTo>
                <a:pt x="8933" y="54161"/>
                <a:pt x="14347" y="56903"/>
                <a:pt x="21316" y="59488"/>
              </a:cubicBezTo>
              <a:cubicBezTo>
                <a:pt x="28285" y="62073"/>
                <a:pt x="37077" y="64600"/>
                <a:pt x="47194" y="66926"/>
              </a:cubicBezTo>
              <a:cubicBezTo>
                <a:pt x="57311" y="69252"/>
                <a:pt x="69144" y="71468"/>
                <a:pt x="82021" y="73446"/>
              </a:cubicBezTo>
              <a:cubicBezTo>
                <a:pt x="94898" y="75424"/>
                <a:pt x="109314" y="77242"/>
                <a:pt x="124456" y="78796"/>
              </a:cubicBezTo>
              <a:cubicBezTo>
                <a:pt x="139598" y="80350"/>
                <a:pt x="156046" y="81701"/>
                <a:pt x="172871" y="82772"/>
              </a:cubicBezTo>
              <a:cubicBezTo>
                <a:pt x="189696" y="83843"/>
                <a:pt x="207543" y="84674"/>
                <a:pt x="225404" y="85220"/>
              </a:cubicBezTo>
              <a:cubicBezTo>
                <a:pt x="243265" y="85766"/>
                <a:pt x="261825" y="86047"/>
                <a:pt x="280036" y="86047"/>
              </a:cubicBezTo>
              <a:cubicBezTo>
                <a:pt x="298247" y="86047"/>
                <a:pt x="316807" y="85766"/>
                <a:pt x="334668" y="85220"/>
              </a:cubicBezTo>
              <a:cubicBezTo>
                <a:pt x="352529" y="84674"/>
                <a:pt x="370376" y="83843"/>
                <a:pt x="387201" y="82772"/>
              </a:cubicBezTo>
              <a:cubicBezTo>
                <a:pt x="404026" y="81701"/>
                <a:pt x="420474" y="80350"/>
                <a:pt x="435616" y="78796"/>
              </a:cubicBezTo>
              <a:cubicBezTo>
                <a:pt x="450758" y="77242"/>
                <a:pt x="465175" y="75424"/>
                <a:pt x="478052" y="73446"/>
              </a:cubicBezTo>
              <a:cubicBezTo>
                <a:pt x="490929" y="71468"/>
                <a:pt x="502761" y="69252"/>
                <a:pt x="512878" y="66926"/>
              </a:cubicBezTo>
              <a:cubicBezTo>
                <a:pt x="522995" y="64600"/>
                <a:pt x="531787" y="62073"/>
                <a:pt x="538756" y="59488"/>
              </a:cubicBezTo>
              <a:cubicBezTo>
                <a:pt x="545725" y="56903"/>
                <a:pt x="551139" y="54161"/>
                <a:pt x="554692" y="51417"/>
              </a:cubicBezTo>
              <a:cubicBezTo>
                <a:pt x="558245" y="48673"/>
                <a:pt x="560072" y="45822"/>
                <a:pt x="560072" y="43024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0.60081</cdr:x>
      <cdr:y>0.72653</cdr:y>
    </cdr:from>
    <cdr:to>
      <cdr:x>0.65552</cdr:x>
      <cdr:y>0.73378</cdr:y>
    </cdr:to>
    <cdr:sp macro="" textlink="">
      <cdr:nvSpPr>
        <cdr:cNvPr id="26" name="PlotDat15_41|1~33_1"/>
        <cdr:cNvSpPr/>
      </cdr:nvSpPr>
      <cdr:spPr>
        <a:xfrm xmlns:a="http://schemas.openxmlformats.org/drawingml/2006/main">
          <a:off x="5581993" y="4396027"/>
          <a:ext cx="508298" cy="43868"/>
        </a:xfrm>
        <a:custGeom xmlns:a="http://schemas.openxmlformats.org/drawingml/2006/main">
          <a:avLst/>
          <a:gdLst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  <a:gd name="connsiteX0" fmla="*/ 508884 w 508884"/>
            <a:gd name="connsiteY0" fmla="*/ 22050 h 44099"/>
            <a:gd name="connsiteX1" fmla="*/ 503995 w 508884"/>
            <a:gd name="connsiteY1" fmla="*/ 17748 h 44099"/>
            <a:gd name="connsiteX2" fmla="*/ 489516 w 508884"/>
            <a:gd name="connsiteY2" fmla="*/ 13611 h 44099"/>
            <a:gd name="connsiteX3" fmla="*/ 466003 w 508884"/>
            <a:gd name="connsiteY3" fmla="*/ 9800 h 44099"/>
            <a:gd name="connsiteX4" fmla="*/ 434360 w 508884"/>
            <a:gd name="connsiteY4" fmla="*/ 6458 h 44099"/>
            <a:gd name="connsiteX5" fmla="*/ 395802 w 508884"/>
            <a:gd name="connsiteY5" fmla="*/ 3716 h 44099"/>
            <a:gd name="connsiteX6" fmla="*/ 351813 w 508884"/>
            <a:gd name="connsiteY6" fmla="*/ 1678 h 44099"/>
            <a:gd name="connsiteX7" fmla="*/ 304081 w 508884"/>
            <a:gd name="connsiteY7" fmla="*/ 424 h 44099"/>
            <a:gd name="connsiteX8" fmla="*/ 254442 w 508884"/>
            <a:gd name="connsiteY8" fmla="*/ 0 h 44099"/>
            <a:gd name="connsiteX9" fmla="*/ 204803 w 508884"/>
            <a:gd name="connsiteY9" fmla="*/ 424 h 44099"/>
            <a:gd name="connsiteX10" fmla="*/ 157071 w 508884"/>
            <a:gd name="connsiteY10" fmla="*/ 1678 h 44099"/>
            <a:gd name="connsiteX11" fmla="*/ 113081 w 508884"/>
            <a:gd name="connsiteY11" fmla="*/ 3716 h 44099"/>
            <a:gd name="connsiteX12" fmla="*/ 74524 w 508884"/>
            <a:gd name="connsiteY12" fmla="*/ 6458 h 44099"/>
            <a:gd name="connsiteX13" fmla="*/ 42881 w 508884"/>
            <a:gd name="connsiteY13" fmla="*/ 9800 h 44099"/>
            <a:gd name="connsiteX14" fmla="*/ 19368 w 508884"/>
            <a:gd name="connsiteY14" fmla="*/ 13611 h 44099"/>
            <a:gd name="connsiteX15" fmla="*/ 4889 w 508884"/>
            <a:gd name="connsiteY15" fmla="*/ 17748 h 44099"/>
            <a:gd name="connsiteX16" fmla="*/ 0 w 508884"/>
            <a:gd name="connsiteY16" fmla="*/ 22050 h 44099"/>
            <a:gd name="connsiteX17" fmla="*/ 4889 w 508884"/>
            <a:gd name="connsiteY17" fmla="*/ 26351 h 44099"/>
            <a:gd name="connsiteX18" fmla="*/ 19368 w 508884"/>
            <a:gd name="connsiteY18" fmla="*/ 30487 h 44099"/>
            <a:gd name="connsiteX19" fmla="*/ 42881 w 508884"/>
            <a:gd name="connsiteY19" fmla="*/ 34300 h 44099"/>
            <a:gd name="connsiteX20" fmla="*/ 74524 w 508884"/>
            <a:gd name="connsiteY20" fmla="*/ 37641 h 44099"/>
            <a:gd name="connsiteX21" fmla="*/ 113081 w 508884"/>
            <a:gd name="connsiteY21" fmla="*/ 40383 h 44099"/>
            <a:gd name="connsiteX22" fmla="*/ 157071 w 508884"/>
            <a:gd name="connsiteY22" fmla="*/ 42421 h 44099"/>
            <a:gd name="connsiteX23" fmla="*/ 204803 w 508884"/>
            <a:gd name="connsiteY23" fmla="*/ 43675 h 44099"/>
            <a:gd name="connsiteX24" fmla="*/ 254442 w 508884"/>
            <a:gd name="connsiteY24" fmla="*/ 44099 h 44099"/>
            <a:gd name="connsiteX25" fmla="*/ 304081 w 508884"/>
            <a:gd name="connsiteY25" fmla="*/ 43675 h 44099"/>
            <a:gd name="connsiteX26" fmla="*/ 351813 w 508884"/>
            <a:gd name="connsiteY26" fmla="*/ 42421 h 44099"/>
            <a:gd name="connsiteX27" fmla="*/ 395802 w 508884"/>
            <a:gd name="connsiteY27" fmla="*/ 40383 h 44099"/>
            <a:gd name="connsiteX28" fmla="*/ 434360 w 508884"/>
            <a:gd name="connsiteY28" fmla="*/ 37641 h 44099"/>
            <a:gd name="connsiteX29" fmla="*/ 466003 w 508884"/>
            <a:gd name="connsiteY29" fmla="*/ 34300 h 44099"/>
            <a:gd name="connsiteX30" fmla="*/ 489516 w 508884"/>
            <a:gd name="connsiteY30" fmla="*/ 30487 h 44099"/>
            <a:gd name="connsiteX31" fmla="*/ 503995 w 508884"/>
            <a:gd name="connsiteY31" fmla="*/ 26351 h 44099"/>
            <a:gd name="connsiteX32" fmla="*/ 508884 w 508884"/>
            <a:gd name="connsiteY32" fmla="*/ 22050 h 440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08884" h="44099">
              <a:moveTo>
                <a:pt x="508884" y="22050"/>
              </a:moveTo>
              <a:cubicBezTo>
                <a:pt x="508884" y="20616"/>
                <a:pt x="507223" y="19154"/>
                <a:pt x="503995" y="17748"/>
              </a:cubicBezTo>
              <a:cubicBezTo>
                <a:pt x="500767" y="16342"/>
                <a:pt x="495848" y="14936"/>
                <a:pt x="489516" y="13611"/>
              </a:cubicBezTo>
              <a:cubicBezTo>
                <a:pt x="483184" y="12286"/>
                <a:pt x="475196" y="10992"/>
                <a:pt x="466003" y="9800"/>
              </a:cubicBezTo>
              <a:cubicBezTo>
                <a:pt x="456810" y="8608"/>
                <a:pt x="446060" y="7472"/>
                <a:pt x="434360" y="6458"/>
              </a:cubicBezTo>
              <a:cubicBezTo>
                <a:pt x="422660" y="5444"/>
                <a:pt x="409560" y="4513"/>
                <a:pt x="395802" y="3716"/>
              </a:cubicBezTo>
              <a:cubicBezTo>
                <a:pt x="382044" y="2919"/>
                <a:pt x="367100" y="2227"/>
                <a:pt x="351813" y="1678"/>
              </a:cubicBezTo>
              <a:lnTo>
                <a:pt x="304081" y="424"/>
              </a:lnTo>
              <a:lnTo>
                <a:pt x="254442" y="0"/>
              </a:lnTo>
              <a:lnTo>
                <a:pt x="204803" y="424"/>
              </a:lnTo>
              <a:lnTo>
                <a:pt x="157071" y="1678"/>
              </a:lnTo>
              <a:cubicBezTo>
                <a:pt x="141784" y="2227"/>
                <a:pt x="126839" y="2919"/>
                <a:pt x="113081" y="3716"/>
              </a:cubicBezTo>
              <a:cubicBezTo>
                <a:pt x="99323" y="4513"/>
                <a:pt x="86224" y="5444"/>
                <a:pt x="74524" y="6458"/>
              </a:cubicBezTo>
              <a:cubicBezTo>
                <a:pt x="62824" y="7472"/>
                <a:pt x="52074" y="8608"/>
                <a:pt x="42881" y="9800"/>
              </a:cubicBezTo>
              <a:cubicBezTo>
                <a:pt x="33688" y="10992"/>
                <a:pt x="25700" y="12286"/>
                <a:pt x="19368" y="13611"/>
              </a:cubicBezTo>
              <a:cubicBezTo>
                <a:pt x="13036" y="14936"/>
                <a:pt x="8117" y="16342"/>
                <a:pt x="4889" y="17748"/>
              </a:cubicBezTo>
              <a:cubicBezTo>
                <a:pt x="1661" y="19154"/>
                <a:pt x="0" y="20616"/>
                <a:pt x="0" y="22050"/>
              </a:cubicBezTo>
              <a:cubicBezTo>
                <a:pt x="0" y="23484"/>
                <a:pt x="1661" y="24945"/>
                <a:pt x="4889" y="26351"/>
              </a:cubicBezTo>
              <a:cubicBezTo>
                <a:pt x="8117" y="27757"/>
                <a:pt x="13036" y="29162"/>
                <a:pt x="19368" y="30487"/>
              </a:cubicBezTo>
              <a:cubicBezTo>
                <a:pt x="25700" y="31812"/>
                <a:pt x="33688" y="33108"/>
                <a:pt x="42881" y="34300"/>
              </a:cubicBezTo>
              <a:cubicBezTo>
                <a:pt x="52074" y="35492"/>
                <a:pt x="62824" y="36627"/>
                <a:pt x="74524" y="37641"/>
              </a:cubicBezTo>
              <a:cubicBezTo>
                <a:pt x="86224" y="38655"/>
                <a:pt x="99323" y="39586"/>
                <a:pt x="113081" y="40383"/>
              </a:cubicBezTo>
              <a:cubicBezTo>
                <a:pt x="126839" y="41180"/>
                <a:pt x="141784" y="41872"/>
                <a:pt x="157071" y="42421"/>
              </a:cubicBezTo>
              <a:lnTo>
                <a:pt x="204803" y="43675"/>
              </a:lnTo>
              <a:lnTo>
                <a:pt x="254442" y="44099"/>
              </a:lnTo>
              <a:lnTo>
                <a:pt x="304081" y="43675"/>
              </a:lnTo>
              <a:lnTo>
                <a:pt x="351813" y="42421"/>
              </a:lnTo>
              <a:cubicBezTo>
                <a:pt x="367100" y="41872"/>
                <a:pt x="382044" y="41180"/>
                <a:pt x="395802" y="40383"/>
              </a:cubicBezTo>
              <a:cubicBezTo>
                <a:pt x="409560" y="39586"/>
                <a:pt x="422660" y="38655"/>
                <a:pt x="434360" y="37641"/>
              </a:cubicBezTo>
              <a:cubicBezTo>
                <a:pt x="446060" y="36627"/>
                <a:pt x="456810" y="35492"/>
                <a:pt x="466003" y="34300"/>
              </a:cubicBezTo>
              <a:cubicBezTo>
                <a:pt x="475196" y="33108"/>
                <a:pt x="483184" y="31812"/>
                <a:pt x="489516" y="30487"/>
              </a:cubicBezTo>
              <a:cubicBezTo>
                <a:pt x="495848" y="29162"/>
                <a:pt x="500767" y="27757"/>
                <a:pt x="503995" y="26351"/>
              </a:cubicBezTo>
              <a:cubicBezTo>
                <a:pt x="507223" y="24945"/>
                <a:pt x="508884" y="23484"/>
                <a:pt x="508884" y="2205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0.59708</cdr:x>
      <cdr:y>0.73387</cdr:y>
    </cdr:from>
    <cdr:to>
      <cdr:x>0.66188</cdr:x>
      <cdr:y>0.74307</cdr:y>
    </cdr:to>
    <cdr:sp macro="" textlink="">
      <cdr:nvSpPr>
        <cdr:cNvPr id="27" name="PlotDat15_43|1~33_1"/>
        <cdr:cNvSpPr/>
      </cdr:nvSpPr>
      <cdr:spPr>
        <a:xfrm xmlns:a="http://schemas.openxmlformats.org/drawingml/2006/main">
          <a:off x="5547338" y="4440440"/>
          <a:ext cx="602043" cy="55666"/>
        </a:xfrm>
        <a:custGeom xmlns:a="http://schemas.openxmlformats.org/drawingml/2006/main">
          <a:avLst/>
          <a:gdLst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  <a:gd name="connsiteX0" fmla="*/ 602767 w 602767"/>
            <a:gd name="connsiteY0" fmla="*/ 27965 h 55930"/>
            <a:gd name="connsiteX1" fmla="*/ 596976 w 602767"/>
            <a:gd name="connsiteY1" fmla="*/ 22509 h 55930"/>
            <a:gd name="connsiteX2" fmla="*/ 579825 w 602767"/>
            <a:gd name="connsiteY2" fmla="*/ 17263 h 55930"/>
            <a:gd name="connsiteX3" fmla="*/ 551974 w 602767"/>
            <a:gd name="connsiteY3" fmla="*/ 12428 h 55930"/>
            <a:gd name="connsiteX4" fmla="*/ 514493 w 602767"/>
            <a:gd name="connsiteY4" fmla="*/ 8191 h 55930"/>
            <a:gd name="connsiteX5" fmla="*/ 468823 w 602767"/>
            <a:gd name="connsiteY5" fmla="*/ 4712 h 55930"/>
            <a:gd name="connsiteX6" fmla="*/ 416718 w 602767"/>
            <a:gd name="connsiteY6" fmla="*/ 2128 h 55930"/>
            <a:gd name="connsiteX7" fmla="*/ 360180 w 602767"/>
            <a:gd name="connsiteY7" fmla="*/ 537 h 55930"/>
            <a:gd name="connsiteX8" fmla="*/ 301383 w 602767"/>
            <a:gd name="connsiteY8" fmla="*/ 0 h 55930"/>
            <a:gd name="connsiteX9" fmla="*/ 242586 w 602767"/>
            <a:gd name="connsiteY9" fmla="*/ 537 h 55930"/>
            <a:gd name="connsiteX10" fmla="*/ 186049 w 602767"/>
            <a:gd name="connsiteY10" fmla="*/ 2128 h 55930"/>
            <a:gd name="connsiteX11" fmla="*/ 133943 w 602767"/>
            <a:gd name="connsiteY11" fmla="*/ 4712 h 55930"/>
            <a:gd name="connsiteX12" fmla="*/ 88273 w 602767"/>
            <a:gd name="connsiteY12" fmla="*/ 8191 h 55930"/>
            <a:gd name="connsiteX13" fmla="*/ 50792 w 602767"/>
            <a:gd name="connsiteY13" fmla="*/ 12428 h 55930"/>
            <a:gd name="connsiteX14" fmla="*/ 22941 w 602767"/>
            <a:gd name="connsiteY14" fmla="*/ 17263 h 55930"/>
            <a:gd name="connsiteX15" fmla="*/ 5790 w 602767"/>
            <a:gd name="connsiteY15" fmla="*/ 22509 h 55930"/>
            <a:gd name="connsiteX16" fmla="*/ 0 w 602767"/>
            <a:gd name="connsiteY16" fmla="*/ 27965 h 55930"/>
            <a:gd name="connsiteX17" fmla="*/ 5790 w 602767"/>
            <a:gd name="connsiteY17" fmla="*/ 33420 h 55930"/>
            <a:gd name="connsiteX18" fmla="*/ 22941 w 602767"/>
            <a:gd name="connsiteY18" fmla="*/ 38667 h 55930"/>
            <a:gd name="connsiteX19" fmla="*/ 50792 w 602767"/>
            <a:gd name="connsiteY19" fmla="*/ 43502 h 55930"/>
            <a:gd name="connsiteX20" fmla="*/ 88273 w 602767"/>
            <a:gd name="connsiteY20" fmla="*/ 47739 h 55930"/>
            <a:gd name="connsiteX21" fmla="*/ 133943 w 602767"/>
            <a:gd name="connsiteY21" fmla="*/ 51217 h 55930"/>
            <a:gd name="connsiteX22" fmla="*/ 186049 w 602767"/>
            <a:gd name="connsiteY22" fmla="*/ 53801 h 55930"/>
            <a:gd name="connsiteX23" fmla="*/ 242586 w 602767"/>
            <a:gd name="connsiteY23" fmla="*/ 55393 h 55930"/>
            <a:gd name="connsiteX24" fmla="*/ 301383 w 602767"/>
            <a:gd name="connsiteY24" fmla="*/ 55930 h 55930"/>
            <a:gd name="connsiteX25" fmla="*/ 360180 w 602767"/>
            <a:gd name="connsiteY25" fmla="*/ 55393 h 55930"/>
            <a:gd name="connsiteX26" fmla="*/ 416718 w 602767"/>
            <a:gd name="connsiteY26" fmla="*/ 53801 h 55930"/>
            <a:gd name="connsiteX27" fmla="*/ 468823 w 602767"/>
            <a:gd name="connsiteY27" fmla="*/ 51217 h 55930"/>
            <a:gd name="connsiteX28" fmla="*/ 514493 w 602767"/>
            <a:gd name="connsiteY28" fmla="*/ 47739 h 55930"/>
            <a:gd name="connsiteX29" fmla="*/ 551974 w 602767"/>
            <a:gd name="connsiteY29" fmla="*/ 43502 h 55930"/>
            <a:gd name="connsiteX30" fmla="*/ 579825 w 602767"/>
            <a:gd name="connsiteY30" fmla="*/ 38667 h 55930"/>
            <a:gd name="connsiteX31" fmla="*/ 596976 w 602767"/>
            <a:gd name="connsiteY31" fmla="*/ 33420 h 55930"/>
            <a:gd name="connsiteX32" fmla="*/ 602767 w 602767"/>
            <a:gd name="connsiteY32" fmla="*/ 27965 h 559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02767" h="55930">
              <a:moveTo>
                <a:pt x="602767" y="27965"/>
              </a:moveTo>
              <a:cubicBezTo>
                <a:pt x="602767" y="26147"/>
                <a:pt x="600800" y="24293"/>
                <a:pt x="596976" y="22509"/>
              </a:cubicBezTo>
              <a:cubicBezTo>
                <a:pt x="593152" y="20725"/>
                <a:pt x="587325" y="18943"/>
                <a:pt x="579825" y="17263"/>
              </a:cubicBezTo>
              <a:cubicBezTo>
                <a:pt x="572325" y="15583"/>
                <a:pt x="562863" y="13940"/>
                <a:pt x="551974" y="12428"/>
              </a:cubicBezTo>
              <a:cubicBezTo>
                <a:pt x="541085" y="10916"/>
                <a:pt x="528352" y="9477"/>
                <a:pt x="514493" y="8191"/>
              </a:cubicBezTo>
              <a:cubicBezTo>
                <a:pt x="500635" y="6905"/>
                <a:pt x="485119" y="5722"/>
                <a:pt x="468823" y="4712"/>
              </a:cubicBezTo>
              <a:cubicBezTo>
                <a:pt x="452527" y="3702"/>
                <a:pt x="434825" y="2824"/>
                <a:pt x="416718" y="2128"/>
              </a:cubicBezTo>
              <a:cubicBezTo>
                <a:pt x="398611" y="1432"/>
                <a:pt x="379402" y="892"/>
                <a:pt x="360180" y="537"/>
              </a:cubicBezTo>
              <a:lnTo>
                <a:pt x="301383" y="0"/>
              </a:lnTo>
              <a:lnTo>
                <a:pt x="242586" y="537"/>
              </a:lnTo>
              <a:lnTo>
                <a:pt x="186049" y="2128"/>
              </a:lnTo>
              <a:cubicBezTo>
                <a:pt x="167942" y="2824"/>
                <a:pt x="150239" y="3702"/>
                <a:pt x="133943" y="4712"/>
              </a:cubicBezTo>
              <a:cubicBezTo>
                <a:pt x="117647" y="5722"/>
                <a:pt x="102132" y="6905"/>
                <a:pt x="88273" y="8191"/>
              </a:cubicBezTo>
              <a:cubicBezTo>
                <a:pt x="74415" y="9477"/>
                <a:pt x="61681" y="10916"/>
                <a:pt x="50792" y="12428"/>
              </a:cubicBezTo>
              <a:cubicBezTo>
                <a:pt x="39903" y="13940"/>
                <a:pt x="30441" y="15583"/>
                <a:pt x="22941" y="17263"/>
              </a:cubicBezTo>
              <a:cubicBezTo>
                <a:pt x="15441" y="18943"/>
                <a:pt x="9613" y="20725"/>
                <a:pt x="5790" y="22509"/>
              </a:cubicBezTo>
              <a:cubicBezTo>
                <a:pt x="1967" y="24293"/>
                <a:pt x="0" y="26147"/>
                <a:pt x="0" y="27965"/>
              </a:cubicBezTo>
              <a:cubicBezTo>
                <a:pt x="0" y="29783"/>
                <a:pt x="1967" y="31636"/>
                <a:pt x="5790" y="33420"/>
              </a:cubicBezTo>
              <a:cubicBezTo>
                <a:pt x="9613" y="35204"/>
                <a:pt x="15441" y="36987"/>
                <a:pt x="22941" y="38667"/>
              </a:cubicBezTo>
              <a:cubicBezTo>
                <a:pt x="30441" y="40347"/>
                <a:pt x="39903" y="41990"/>
                <a:pt x="50792" y="43502"/>
              </a:cubicBezTo>
              <a:cubicBezTo>
                <a:pt x="61681" y="45014"/>
                <a:pt x="74415" y="46453"/>
                <a:pt x="88273" y="47739"/>
              </a:cubicBezTo>
              <a:cubicBezTo>
                <a:pt x="102132" y="49025"/>
                <a:pt x="117647" y="50207"/>
                <a:pt x="133943" y="51217"/>
              </a:cubicBezTo>
              <a:cubicBezTo>
                <a:pt x="150239" y="52227"/>
                <a:pt x="167942" y="53105"/>
                <a:pt x="186049" y="53801"/>
              </a:cubicBezTo>
              <a:cubicBezTo>
                <a:pt x="204156" y="54497"/>
                <a:pt x="223364" y="55038"/>
                <a:pt x="242586" y="55393"/>
              </a:cubicBezTo>
              <a:lnTo>
                <a:pt x="301383" y="55930"/>
              </a:lnTo>
              <a:lnTo>
                <a:pt x="360180" y="55393"/>
              </a:lnTo>
              <a:lnTo>
                <a:pt x="416718" y="53801"/>
              </a:lnTo>
              <a:cubicBezTo>
                <a:pt x="434825" y="53105"/>
                <a:pt x="452527" y="52227"/>
                <a:pt x="468823" y="51217"/>
              </a:cubicBezTo>
              <a:cubicBezTo>
                <a:pt x="485119" y="50207"/>
                <a:pt x="500635" y="49025"/>
                <a:pt x="514493" y="47739"/>
              </a:cubicBezTo>
              <a:cubicBezTo>
                <a:pt x="528352" y="46453"/>
                <a:pt x="541085" y="45014"/>
                <a:pt x="551974" y="43502"/>
              </a:cubicBezTo>
              <a:cubicBezTo>
                <a:pt x="562863" y="41990"/>
                <a:pt x="572325" y="40347"/>
                <a:pt x="579825" y="38667"/>
              </a:cubicBezTo>
              <a:cubicBezTo>
                <a:pt x="587325" y="36987"/>
                <a:pt x="593152" y="35204"/>
                <a:pt x="596976" y="33420"/>
              </a:cubicBezTo>
              <a:cubicBezTo>
                <a:pt x="600800" y="31636"/>
                <a:pt x="602767" y="29783"/>
                <a:pt x="602767" y="27965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0.57734</cdr:x>
      <cdr:y>0.72616</cdr:y>
    </cdr:from>
    <cdr:to>
      <cdr:x>0.64866</cdr:x>
      <cdr:y>0.7343</cdr:y>
    </cdr:to>
    <cdr:sp macro="" textlink="">
      <cdr:nvSpPr>
        <cdr:cNvPr id="28" name="PlotDat15_45|1~33_1"/>
        <cdr:cNvSpPr/>
      </cdr:nvSpPr>
      <cdr:spPr>
        <a:xfrm xmlns:a="http://schemas.openxmlformats.org/drawingml/2006/main">
          <a:off x="5363938" y="4393789"/>
          <a:ext cx="662619" cy="49252"/>
        </a:xfrm>
        <a:custGeom xmlns:a="http://schemas.openxmlformats.org/drawingml/2006/main">
          <a:avLst/>
          <a:gdLst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  <a:gd name="connsiteX0" fmla="*/ 663360 w 663360"/>
            <a:gd name="connsiteY0" fmla="*/ 24739 h 49478"/>
            <a:gd name="connsiteX1" fmla="*/ 656986 w 663360"/>
            <a:gd name="connsiteY1" fmla="*/ 19913 h 49478"/>
            <a:gd name="connsiteX2" fmla="*/ 638112 w 663360"/>
            <a:gd name="connsiteY2" fmla="*/ 15272 h 49478"/>
            <a:gd name="connsiteX3" fmla="*/ 607462 w 663360"/>
            <a:gd name="connsiteY3" fmla="*/ 10995 h 49478"/>
            <a:gd name="connsiteX4" fmla="*/ 566213 w 663360"/>
            <a:gd name="connsiteY4" fmla="*/ 7246 h 49478"/>
            <a:gd name="connsiteX5" fmla="*/ 515951 w 663360"/>
            <a:gd name="connsiteY5" fmla="*/ 4170 h 49478"/>
            <a:gd name="connsiteX6" fmla="*/ 458608 w 663360"/>
            <a:gd name="connsiteY6" fmla="*/ 1884 h 49478"/>
            <a:gd name="connsiteX7" fmla="*/ 396387 w 663360"/>
            <a:gd name="connsiteY7" fmla="*/ 476 h 49478"/>
            <a:gd name="connsiteX8" fmla="*/ 331680 w 663360"/>
            <a:gd name="connsiteY8" fmla="*/ 0 h 49478"/>
            <a:gd name="connsiteX9" fmla="*/ 266973 w 663360"/>
            <a:gd name="connsiteY9" fmla="*/ 476 h 49478"/>
            <a:gd name="connsiteX10" fmla="*/ 204752 w 663360"/>
            <a:gd name="connsiteY10" fmla="*/ 1884 h 49478"/>
            <a:gd name="connsiteX11" fmla="*/ 147409 w 663360"/>
            <a:gd name="connsiteY11" fmla="*/ 4170 h 49478"/>
            <a:gd name="connsiteX12" fmla="*/ 97147 w 663360"/>
            <a:gd name="connsiteY12" fmla="*/ 7246 h 49478"/>
            <a:gd name="connsiteX13" fmla="*/ 55898 w 663360"/>
            <a:gd name="connsiteY13" fmla="*/ 10995 h 49478"/>
            <a:gd name="connsiteX14" fmla="*/ 25248 w 663360"/>
            <a:gd name="connsiteY14" fmla="*/ 15272 h 49478"/>
            <a:gd name="connsiteX15" fmla="*/ 6373 w 663360"/>
            <a:gd name="connsiteY15" fmla="*/ 19913 h 49478"/>
            <a:gd name="connsiteX16" fmla="*/ 0 w 663360"/>
            <a:gd name="connsiteY16" fmla="*/ 24739 h 49478"/>
            <a:gd name="connsiteX17" fmla="*/ 6373 w 663360"/>
            <a:gd name="connsiteY17" fmla="*/ 29565 h 49478"/>
            <a:gd name="connsiteX18" fmla="*/ 25248 w 663360"/>
            <a:gd name="connsiteY18" fmla="*/ 34206 h 49478"/>
            <a:gd name="connsiteX19" fmla="*/ 55898 w 663360"/>
            <a:gd name="connsiteY19" fmla="*/ 38483 h 49478"/>
            <a:gd name="connsiteX20" fmla="*/ 97147 w 663360"/>
            <a:gd name="connsiteY20" fmla="*/ 42232 h 49478"/>
            <a:gd name="connsiteX21" fmla="*/ 147409 w 663360"/>
            <a:gd name="connsiteY21" fmla="*/ 45308 h 49478"/>
            <a:gd name="connsiteX22" fmla="*/ 204752 w 663360"/>
            <a:gd name="connsiteY22" fmla="*/ 47594 h 49478"/>
            <a:gd name="connsiteX23" fmla="*/ 266973 w 663360"/>
            <a:gd name="connsiteY23" fmla="*/ 49002 h 49478"/>
            <a:gd name="connsiteX24" fmla="*/ 331680 w 663360"/>
            <a:gd name="connsiteY24" fmla="*/ 49478 h 49478"/>
            <a:gd name="connsiteX25" fmla="*/ 396387 w 663360"/>
            <a:gd name="connsiteY25" fmla="*/ 49002 h 49478"/>
            <a:gd name="connsiteX26" fmla="*/ 458608 w 663360"/>
            <a:gd name="connsiteY26" fmla="*/ 47594 h 49478"/>
            <a:gd name="connsiteX27" fmla="*/ 515951 w 663360"/>
            <a:gd name="connsiteY27" fmla="*/ 45308 h 49478"/>
            <a:gd name="connsiteX28" fmla="*/ 566213 w 663360"/>
            <a:gd name="connsiteY28" fmla="*/ 42232 h 49478"/>
            <a:gd name="connsiteX29" fmla="*/ 607462 w 663360"/>
            <a:gd name="connsiteY29" fmla="*/ 38483 h 49478"/>
            <a:gd name="connsiteX30" fmla="*/ 638112 w 663360"/>
            <a:gd name="connsiteY30" fmla="*/ 34206 h 49478"/>
            <a:gd name="connsiteX31" fmla="*/ 656986 w 663360"/>
            <a:gd name="connsiteY31" fmla="*/ 29565 h 49478"/>
            <a:gd name="connsiteX32" fmla="*/ 663360 w 663360"/>
            <a:gd name="connsiteY32" fmla="*/ 24739 h 49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63360" h="49478">
              <a:moveTo>
                <a:pt x="663360" y="24739"/>
              </a:moveTo>
              <a:cubicBezTo>
                <a:pt x="663360" y="23130"/>
                <a:pt x="661194" y="21491"/>
                <a:pt x="656986" y="19913"/>
              </a:cubicBezTo>
              <a:cubicBezTo>
                <a:pt x="652778" y="18335"/>
                <a:pt x="646366" y="16758"/>
                <a:pt x="638112" y="15272"/>
              </a:cubicBezTo>
              <a:cubicBezTo>
                <a:pt x="629858" y="13786"/>
                <a:pt x="619445" y="12333"/>
                <a:pt x="607462" y="10995"/>
              </a:cubicBezTo>
              <a:cubicBezTo>
                <a:pt x="595479" y="9657"/>
                <a:pt x="581465" y="8384"/>
                <a:pt x="566213" y="7246"/>
              </a:cubicBezTo>
              <a:cubicBezTo>
                <a:pt x="550961" y="6108"/>
                <a:pt x="533885" y="5064"/>
                <a:pt x="515951" y="4170"/>
              </a:cubicBezTo>
              <a:lnTo>
                <a:pt x="458608" y="1884"/>
              </a:lnTo>
              <a:lnTo>
                <a:pt x="396387" y="476"/>
              </a:lnTo>
              <a:lnTo>
                <a:pt x="331680" y="0"/>
              </a:lnTo>
              <a:lnTo>
                <a:pt x="266973" y="476"/>
              </a:lnTo>
              <a:lnTo>
                <a:pt x="204752" y="1884"/>
              </a:lnTo>
              <a:lnTo>
                <a:pt x="147409" y="4170"/>
              </a:lnTo>
              <a:cubicBezTo>
                <a:pt x="129475" y="5064"/>
                <a:pt x="112399" y="6108"/>
                <a:pt x="97147" y="7246"/>
              </a:cubicBezTo>
              <a:cubicBezTo>
                <a:pt x="81895" y="8384"/>
                <a:pt x="67881" y="9657"/>
                <a:pt x="55898" y="10995"/>
              </a:cubicBezTo>
              <a:cubicBezTo>
                <a:pt x="43915" y="12333"/>
                <a:pt x="33502" y="13786"/>
                <a:pt x="25248" y="15272"/>
              </a:cubicBezTo>
              <a:cubicBezTo>
                <a:pt x="16994" y="16758"/>
                <a:pt x="10581" y="18335"/>
                <a:pt x="6373" y="19913"/>
              </a:cubicBezTo>
              <a:cubicBezTo>
                <a:pt x="2165" y="21491"/>
                <a:pt x="0" y="23130"/>
                <a:pt x="0" y="24739"/>
              </a:cubicBezTo>
              <a:cubicBezTo>
                <a:pt x="0" y="26348"/>
                <a:pt x="2165" y="27987"/>
                <a:pt x="6373" y="29565"/>
              </a:cubicBezTo>
              <a:cubicBezTo>
                <a:pt x="10581" y="31143"/>
                <a:pt x="16994" y="32720"/>
                <a:pt x="25248" y="34206"/>
              </a:cubicBezTo>
              <a:cubicBezTo>
                <a:pt x="33502" y="35692"/>
                <a:pt x="43915" y="37145"/>
                <a:pt x="55898" y="38483"/>
              </a:cubicBezTo>
              <a:cubicBezTo>
                <a:pt x="67881" y="39821"/>
                <a:pt x="81895" y="41094"/>
                <a:pt x="97147" y="42232"/>
              </a:cubicBezTo>
              <a:cubicBezTo>
                <a:pt x="112399" y="43370"/>
                <a:pt x="129475" y="44414"/>
                <a:pt x="147409" y="45308"/>
              </a:cubicBezTo>
              <a:lnTo>
                <a:pt x="204752" y="47594"/>
              </a:lnTo>
              <a:lnTo>
                <a:pt x="266973" y="49002"/>
              </a:lnTo>
              <a:lnTo>
                <a:pt x="331680" y="49478"/>
              </a:lnTo>
              <a:lnTo>
                <a:pt x="396387" y="49002"/>
              </a:lnTo>
              <a:lnTo>
                <a:pt x="458608" y="47594"/>
              </a:lnTo>
              <a:lnTo>
                <a:pt x="515951" y="45308"/>
              </a:lnTo>
              <a:cubicBezTo>
                <a:pt x="533885" y="44414"/>
                <a:pt x="550961" y="43370"/>
                <a:pt x="566213" y="42232"/>
              </a:cubicBezTo>
              <a:cubicBezTo>
                <a:pt x="581465" y="41094"/>
                <a:pt x="595479" y="39821"/>
                <a:pt x="607462" y="38483"/>
              </a:cubicBezTo>
              <a:cubicBezTo>
                <a:pt x="619445" y="37145"/>
                <a:pt x="629858" y="35692"/>
                <a:pt x="638112" y="34206"/>
              </a:cubicBezTo>
              <a:cubicBezTo>
                <a:pt x="646366" y="32720"/>
                <a:pt x="652778" y="31143"/>
                <a:pt x="656986" y="29565"/>
              </a:cubicBezTo>
              <a:cubicBezTo>
                <a:pt x="661194" y="27987"/>
                <a:pt x="663360" y="26348"/>
                <a:pt x="663360" y="24739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0.56493</cdr:x>
      <cdr:y>0.71164</cdr:y>
    </cdr:from>
    <cdr:to>
      <cdr:x>0.64446</cdr:x>
      <cdr:y>0.72509</cdr:y>
    </cdr:to>
    <cdr:sp macro="" textlink="">
      <cdr:nvSpPr>
        <cdr:cNvPr id="29" name="PlotDat15_47|1~33_1"/>
        <cdr:cNvSpPr/>
      </cdr:nvSpPr>
      <cdr:spPr>
        <a:xfrm xmlns:a="http://schemas.openxmlformats.org/drawingml/2006/main">
          <a:off x="5248640" y="4305932"/>
          <a:ext cx="738895" cy="81382"/>
        </a:xfrm>
        <a:custGeom xmlns:a="http://schemas.openxmlformats.org/drawingml/2006/main">
          <a:avLst/>
          <a:gdLst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  <a:gd name="connsiteX0" fmla="*/ 739798 w 739798"/>
            <a:gd name="connsiteY0" fmla="*/ 40872 h 81744"/>
            <a:gd name="connsiteX1" fmla="*/ 732690 w 739798"/>
            <a:gd name="connsiteY1" fmla="*/ 32898 h 81744"/>
            <a:gd name="connsiteX2" fmla="*/ 711641 w 739798"/>
            <a:gd name="connsiteY2" fmla="*/ 25231 h 81744"/>
            <a:gd name="connsiteX3" fmla="*/ 677459 w 739798"/>
            <a:gd name="connsiteY3" fmla="*/ 18165 h 81744"/>
            <a:gd name="connsiteX4" fmla="*/ 631457 w 739798"/>
            <a:gd name="connsiteY4" fmla="*/ 11971 h 81744"/>
            <a:gd name="connsiteX5" fmla="*/ 575404 w 739798"/>
            <a:gd name="connsiteY5" fmla="*/ 6888 h 81744"/>
            <a:gd name="connsiteX6" fmla="*/ 511453 w 739798"/>
            <a:gd name="connsiteY6" fmla="*/ 3111 h 81744"/>
            <a:gd name="connsiteX7" fmla="*/ 442063 w 739798"/>
            <a:gd name="connsiteY7" fmla="*/ 785 h 81744"/>
            <a:gd name="connsiteX8" fmla="*/ 369899 w 739798"/>
            <a:gd name="connsiteY8" fmla="*/ 0 h 81744"/>
            <a:gd name="connsiteX9" fmla="*/ 297735 w 739798"/>
            <a:gd name="connsiteY9" fmla="*/ 785 h 81744"/>
            <a:gd name="connsiteX10" fmla="*/ 228345 w 739798"/>
            <a:gd name="connsiteY10" fmla="*/ 3111 h 81744"/>
            <a:gd name="connsiteX11" fmla="*/ 164394 w 739798"/>
            <a:gd name="connsiteY11" fmla="*/ 6888 h 81744"/>
            <a:gd name="connsiteX12" fmla="*/ 108341 w 739798"/>
            <a:gd name="connsiteY12" fmla="*/ 11971 h 81744"/>
            <a:gd name="connsiteX13" fmla="*/ 62339 w 739798"/>
            <a:gd name="connsiteY13" fmla="*/ 18165 h 81744"/>
            <a:gd name="connsiteX14" fmla="*/ 28157 w 739798"/>
            <a:gd name="connsiteY14" fmla="*/ 25231 h 81744"/>
            <a:gd name="connsiteX15" fmla="*/ 7108 w 739798"/>
            <a:gd name="connsiteY15" fmla="*/ 32898 h 81744"/>
            <a:gd name="connsiteX16" fmla="*/ 0 w 739798"/>
            <a:gd name="connsiteY16" fmla="*/ 40872 h 81744"/>
            <a:gd name="connsiteX17" fmla="*/ 7108 w 739798"/>
            <a:gd name="connsiteY17" fmla="*/ 48846 h 81744"/>
            <a:gd name="connsiteX18" fmla="*/ 28157 w 739798"/>
            <a:gd name="connsiteY18" fmla="*/ 56513 h 81744"/>
            <a:gd name="connsiteX19" fmla="*/ 62339 w 739798"/>
            <a:gd name="connsiteY19" fmla="*/ 63580 h 81744"/>
            <a:gd name="connsiteX20" fmla="*/ 108341 w 739798"/>
            <a:gd name="connsiteY20" fmla="*/ 69773 h 81744"/>
            <a:gd name="connsiteX21" fmla="*/ 164394 w 739798"/>
            <a:gd name="connsiteY21" fmla="*/ 74856 h 81744"/>
            <a:gd name="connsiteX22" fmla="*/ 228345 w 739798"/>
            <a:gd name="connsiteY22" fmla="*/ 78633 h 81744"/>
            <a:gd name="connsiteX23" fmla="*/ 297735 w 739798"/>
            <a:gd name="connsiteY23" fmla="*/ 80959 h 81744"/>
            <a:gd name="connsiteX24" fmla="*/ 369899 w 739798"/>
            <a:gd name="connsiteY24" fmla="*/ 81744 h 81744"/>
            <a:gd name="connsiteX25" fmla="*/ 442063 w 739798"/>
            <a:gd name="connsiteY25" fmla="*/ 80959 h 81744"/>
            <a:gd name="connsiteX26" fmla="*/ 511453 w 739798"/>
            <a:gd name="connsiteY26" fmla="*/ 78633 h 81744"/>
            <a:gd name="connsiteX27" fmla="*/ 575404 w 739798"/>
            <a:gd name="connsiteY27" fmla="*/ 74856 h 81744"/>
            <a:gd name="connsiteX28" fmla="*/ 631457 w 739798"/>
            <a:gd name="connsiteY28" fmla="*/ 69773 h 81744"/>
            <a:gd name="connsiteX29" fmla="*/ 677459 w 739798"/>
            <a:gd name="connsiteY29" fmla="*/ 63580 h 81744"/>
            <a:gd name="connsiteX30" fmla="*/ 711641 w 739798"/>
            <a:gd name="connsiteY30" fmla="*/ 56513 h 81744"/>
            <a:gd name="connsiteX31" fmla="*/ 732690 w 739798"/>
            <a:gd name="connsiteY31" fmla="*/ 48846 h 81744"/>
            <a:gd name="connsiteX32" fmla="*/ 739798 w 739798"/>
            <a:gd name="connsiteY32" fmla="*/ 40872 h 817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39798" h="81744">
              <a:moveTo>
                <a:pt x="739798" y="40872"/>
              </a:moveTo>
              <a:cubicBezTo>
                <a:pt x="739798" y="38214"/>
                <a:pt x="737383" y="35505"/>
                <a:pt x="732690" y="32898"/>
              </a:cubicBezTo>
              <a:cubicBezTo>
                <a:pt x="727997" y="30291"/>
                <a:pt x="720846" y="27686"/>
                <a:pt x="711641" y="25231"/>
              </a:cubicBezTo>
              <a:cubicBezTo>
                <a:pt x="702436" y="22776"/>
                <a:pt x="690823" y="20375"/>
                <a:pt x="677459" y="18165"/>
              </a:cubicBezTo>
              <a:cubicBezTo>
                <a:pt x="664095" y="15955"/>
                <a:pt x="648466" y="13850"/>
                <a:pt x="631457" y="11971"/>
              </a:cubicBezTo>
              <a:cubicBezTo>
                <a:pt x="614448" y="10092"/>
                <a:pt x="595405" y="8365"/>
                <a:pt x="575404" y="6888"/>
              </a:cubicBezTo>
              <a:cubicBezTo>
                <a:pt x="555403" y="5411"/>
                <a:pt x="533676" y="4128"/>
                <a:pt x="511453" y="3111"/>
              </a:cubicBezTo>
              <a:cubicBezTo>
                <a:pt x="489230" y="2094"/>
                <a:pt x="465655" y="1304"/>
                <a:pt x="442063" y="785"/>
              </a:cubicBezTo>
              <a:cubicBezTo>
                <a:pt x="418471" y="267"/>
                <a:pt x="393954" y="0"/>
                <a:pt x="369899" y="0"/>
              </a:cubicBezTo>
              <a:cubicBezTo>
                <a:pt x="345844" y="0"/>
                <a:pt x="321327" y="267"/>
                <a:pt x="297735" y="785"/>
              </a:cubicBezTo>
              <a:cubicBezTo>
                <a:pt x="274143" y="1304"/>
                <a:pt x="250568" y="2094"/>
                <a:pt x="228345" y="3111"/>
              </a:cubicBezTo>
              <a:cubicBezTo>
                <a:pt x="206122" y="4128"/>
                <a:pt x="184395" y="5411"/>
                <a:pt x="164394" y="6888"/>
              </a:cubicBezTo>
              <a:cubicBezTo>
                <a:pt x="144393" y="8365"/>
                <a:pt x="125350" y="10092"/>
                <a:pt x="108341" y="11971"/>
              </a:cubicBezTo>
              <a:cubicBezTo>
                <a:pt x="91332" y="13850"/>
                <a:pt x="75703" y="15955"/>
                <a:pt x="62339" y="18165"/>
              </a:cubicBezTo>
              <a:cubicBezTo>
                <a:pt x="48975" y="20375"/>
                <a:pt x="37362" y="22776"/>
                <a:pt x="28157" y="25231"/>
              </a:cubicBezTo>
              <a:cubicBezTo>
                <a:pt x="18952" y="27686"/>
                <a:pt x="11801" y="30291"/>
                <a:pt x="7108" y="32898"/>
              </a:cubicBezTo>
              <a:cubicBezTo>
                <a:pt x="2415" y="35505"/>
                <a:pt x="0" y="38214"/>
                <a:pt x="0" y="40872"/>
              </a:cubicBezTo>
              <a:cubicBezTo>
                <a:pt x="0" y="43530"/>
                <a:pt x="2415" y="46239"/>
                <a:pt x="7108" y="48846"/>
              </a:cubicBezTo>
              <a:cubicBezTo>
                <a:pt x="11801" y="51453"/>
                <a:pt x="18952" y="54057"/>
                <a:pt x="28157" y="56513"/>
              </a:cubicBezTo>
              <a:cubicBezTo>
                <a:pt x="37362" y="58969"/>
                <a:pt x="48975" y="61370"/>
                <a:pt x="62339" y="63580"/>
              </a:cubicBezTo>
              <a:cubicBezTo>
                <a:pt x="75703" y="65790"/>
                <a:pt x="91332" y="67894"/>
                <a:pt x="108341" y="69773"/>
              </a:cubicBezTo>
              <a:cubicBezTo>
                <a:pt x="125350" y="71652"/>
                <a:pt x="144393" y="73379"/>
                <a:pt x="164394" y="74856"/>
              </a:cubicBezTo>
              <a:cubicBezTo>
                <a:pt x="184395" y="76333"/>
                <a:pt x="206122" y="77616"/>
                <a:pt x="228345" y="78633"/>
              </a:cubicBezTo>
              <a:cubicBezTo>
                <a:pt x="250568" y="79650"/>
                <a:pt x="274143" y="80441"/>
                <a:pt x="297735" y="80959"/>
              </a:cubicBezTo>
              <a:cubicBezTo>
                <a:pt x="321327" y="81478"/>
                <a:pt x="345844" y="81744"/>
                <a:pt x="369899" y="81744"/>
              </a:cubicBezTo>
              <a:cubicBezTo>
                <a:pt x="393954" y="81744"/>
                <a:pt x="418471" y="81478"/>
                <a:pt x="442063" y="80959"/>
              </a:cubicBezTo>
              <a:cubicBezTo>
                <a:pt x="465655" y="80441"/>
                <a:pt x="489230" y="79650"/>
                <a:pt x="511453" y="78633"/>
              </a:cubicBezTo>
              <a:cubicBezTo>
                <a:pt x="533676" y="77616"/>
                <a:pt x="555403" y="76333"/>
                <a:pt x="575404" y="74856"/>
              </a:cubicBezTo>
              <a:cubicBezTo>
                <a:pt x="595405" y="73379"/>
                <a:pt x="614448" y="71652"/>
                <a:pt x="631457" y="69773"/>
              </a:cubicBezTo>
              <a:cubicBezTo>
                <a:pt x="648466" y="67894"/>
                <a:pt x="664095" y="65790"/>
                <a:pt x="677459" y="63580"/>
              </a:cubicBezTo>
              <a:cubicBezTo>
                <a:pt x="690823" y="61370"/>
                <a:pt x="702436" y="58969"/>
                <a:pt x="711641" y="56513"/>
              </a:cubicBezTo>
              <a:cubicBezTo>
                <a:pt x="720846" y="54057"/>
                <a:pt x="727997" y="51453"/>
                <a:pt x="732690" y="48846"/>
              </a:cubicBezTo>
              <a:cubicBezTo>
                <a:pt x="737383" y="46239"/>
                <a:pt x="739798" y="43530"/>
                <a:pt x="739798" y="40872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0.61419</cdr:x>
      <cdr:y>0.74593</cdr:y>
    </cdr:from>
    <cdr:to>
      <cdr:x>0.66936</cdr:x>
      <cdr:y>0.76239</cdr:y>
    </cdr:to>
    <cdr:sp macro="" textlink="">
      <cdr:nvSpPr>
        <cdr:cNvPr id="30" name="PlotDat15_49|1~33_1"/>
        <cdr:cNvSpPr/>
      </cdr:nvSpPr>
      <cdr:spPr>
        <a:xfrm xmlns:a="http://schemas.openxmlformats.org/drawingml/2006/main">
          <a:off x="5706304" y="4513411"/>
          <a:ext cx="512572" cy="99595"/>
        </a:xfrm>
        <a:custGeom xmlns:a="http://schemas.openxmlformats.org/drawingml/2006/main">
          <a:avLst/>
          <a:gdLst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  <a:gd name="connsiteX0" fmla="*/ 513151 w 513151"/>
            <a:gd name="connsiteY0" fmla="*/ 50015 h 100030"/>
            <a:gd name="connsiteX1" fmla="*/ 508221 w 513151"/>
            <a:gd name="connsiteY1" fmla="*/ 40258 h 100030"/>
            <a:gd name="connsiteX2" fmla="*/ 493620 w 513151"/>
            <a:gd name="connsiteY2" fmla="*/ 30875 h 100030"/>
            <a:gd name="connsiteX3" fmla="*/ 469910 w 513151"/>
            <a:gd name="connsiteY3" fmla="*/ 22228 h 100030"/>
            <a:gd name="connsiteX4" fmla="*/ 438002 w 513151"/>
            <a:gd name="connsiteY4" fmla="*/ 14649 h 100030"/>
            <a:gd name="connsiteX5" fmla="*/ 399121 w 513151"/>
            <a:gd name="connsiteY5" fmla="*/ 8429 h 100030"/>
            <a:gd name="connsiteX6" fmla="*/ 354763 w 513151"/>
            <a:gd name="connsiteY6" fmla="*/ 3807 h 100030"/>
            <a:gd name="connsiteX7" fmla="*/ 306631 w 513151"/>
            <a:gd name="connsiteY7" fmla="*/ 961 h 100030"/>
            <a:gd name="connsiteX8" fmla="*/ 256576 w 513151"/>
            <a:gd name="connsiteY8" fmla="*/ 0 h 100030"/>
            <a:gd name="connsiteX9" fmla="*/ 206520 w 513151"/>
            <a:gd name="connsiteY9" fmla="*/ 961 h 100030"/>
            <a:gd name="connsiteX10" fmla="*/ 158389 w 513151"/>
            <a:gd name="connsiteY10" fmla="*/ 3807 h 100030"/>
            <a:gd name="connsiteX11" fmla="*/ 114030 w 513151"/>
            <a:gd name="connsiteY11" fmla="*/ 8429 h 100030"/>
            <a:gd name="connsiteX12" fmla="*/ 75150 w 513151"/>
            <a:gd name="connsiteY12" fmla="*/ 14649 h 100030"/>
            <a:gd name="connsiteX13" fmla="*/ 43241 w 513151"/>
            <a:gd name="connsiteY13" fmla="*/ 22228 h 100030"/>
            <a:gd name="connsiteX14" fmla="*/ 19531 w 513151"/>
            <a:gd name="connsiteY14" fmla="*/ 30875 h 100030"/>
            <a:gd name="connsiteX15" fmla="*/ 4931 w 513151"/>
            <a:gd name="connsiteY15" fmla="*/ 40258 h 100030"/>
            <a:gd name="connsiteX16" fmla="*/ 0 w 513151"/>
            <a:gd name="connsiteY16" fmla="*/ 50015 h 100030"/>
            <a:gd name="connsiteX17" fmla="*/ 4931 w 513151"/>
            <a:gd name="connsiteY17" fmla="*/ 59772 h 100030"/>
            <a:gd name="connsiteX18" fmla="*/ 19531 w 513151"/>
            <a:gd name="connsiteY18" fmla="*/ 69155 h 100030"/>
            <a:gd name="connsiteX19" fmla="*/ 43241 w 513151"/>
            <a:gd name="connsiteY19" fmla="*/ 77802 h 100030"/>
            <a:gd name="connsiteX20" fmla="*/ 75150 w 513151"/>
            <a:gd name="connsiteY20" fmla="*/ 85381 h 100030"/>
            <a:gd name="connsiteX21" fmla="*/ 114030 w 513151"/>
            <a:gd name="connsiteY21" fmla="*/ 91601 h 100030"/>
            <a:gd name="connsiteX22" fmla="*/ 158389 w 513151"/>
            <a:gd name="connsiteY22" fmla="*/ 96223 h 100030"/>
            <a:gd name="connsiteX23" fmla="*/ 206520 w 513151"/>
            <a:gd name="connsiteY23" fmla="*/ 99069 h 100030"/>
            <a:gd name="connsiteX24" fmla="*/ 256576 w 513151"/>
            <a:gd name="connsiteY24" fmla="*/ 100030 h 100030"/>
            <a:gd name="connsiteX25" fmla="*/ 306631 w 513151"/>
            <a:gd name="connsiteY25" fmla="*/ 99069 h 100030"/>
            <a:gd name="connsiteX26" fmla="*/ 354763 w 513151"/>
            <a:gd name="connsiteY26" fmla="*/ 96223 h 100030"/>
            <a:gd name="connsiteX27" fmla="*/ 399121 w 513151"/>
            <a:gd name="connsiteY27" fmla="*/ 91601 h 100030"/>
            <a:gd name="connsiteX28" fmla="*/ 438002 w 513151"/>
            <a:gd name="connsiteY28" fmla="*/ 85381 h 100030"/>
            <a:gd name="connsiteX29" fmla="*/ 469910 w 513151"/>
            <a:gd name="connsiteY29" fmla="*/ 77802 h 100030"/>
            <a:gd name="connsiteX30" fmla="*/ 493620 w 513151"/>
            <a:gd name="connsiteY30" fmla="*/ 69155 h 100030"/>
            <a:gd name="connsiteX31" fmla="*/ 508221 w 513151"/>
            <a:gd name="connsiteY31" fmla="*/ 59772 h 100030"/>
            <a:gd name="connsiteX32" fmla="*/ 513151 w 513151"/>
            <a:gd name="connsiteY32" fmla="*/ 50015 h 1000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13151" h="100030">
              <a:moveTo>
                <a:pt x="513151" y="50015"/>
              </a:moveTo>
              <a:cubicBezTo>
                <a:pt x="513151" y="46763"/>
                <a:pt x="511476" y="43448"/>
                <a:pt x="508221" y="40258"/>
              </a:cubicBezTo>
              <a:cubicBezTo>
                <a:pt x="504966" y="37068"/>
                <a:pt x="500005" y="33880"/>
                <a:pt x="493620" y="30875"/>
              </a:cubicBezTo>
              <a:cubicBezTo>
                <a:pt x="487235" y="27870"/>
                <a:pt x="479180" y="24932"/>
                <a:pt x="469910" y="22228"/>
              </a:cubicBezTo>
              <a:cubicBezTo>
                <a:pt x="460640" y="19524"/>
                <a:pt x="449800" y="16949"/>
                <a:pt x="438002" y="14649"/>
              </a:cubicBezTo>
              <a:cubicBezTo>
                <a:pt x="426204" y="12349"/>
                <a:pt x="412994" y="10236"/>
                <a:pt x="399121" y="8429"/>
              </a:cubicBezTo>
              <a:cubicBezTo>
                <a:pt x="385248" y="6622"/>
                <a:pt x="370178" y="5052"/>
                <a:pt x="354763" y="3807"/>
              </a:cubicBezTo>
              <a:cubicBezTo>
                <a:pt x="339348" y="2562"/>
                <a:pt x="322996" y="1596"/>
                <a:pt x="306631" y="961"/>
              </a:cubicBezTo>
              <a:cubicBezTo>
                <a:pt x="290267" y="327"/>
                <a:pt x="273261" y="0"/>
                <a:pt x="256576" y="0"/>
              </a:cubicBezTo>
              <a:cubicBezTo>
                <a:pt x="239891" y="0"/>
                <a:pt x="222885" y="327"/>
                <a:pt x="206520" y="961"/>
              </a:cubicBezTo>
              <a:cubicBezTo>
                <a:pt x="190156" y="1596"/>
                <a:pt x="173804" y="2562"/>
                <a:pt x="158389" y="3807"/>
              </a:cubicBezTo>
              <a:cubicBezTo>
                <a:pt x="142974" y="5052"/>
                <a:pt x="127903" y="6622"/>
                <a:pt x="114030" y="8429"/>
              </a:cubicBezTo>
              <a:cubicBezTo>
                <a:pt x="100157" y="10236"/>
                <a:pt x="86948" y="12349"/>
                <a:pt x="75150" y="14649"/>
              </a:cubicBezTo>
              <a:cubicBezTo>
                <a:pt x="63352" y="16949"/>
                <a:pt x="52511" y="19524"/>
                <a:pt x="43241" y="22228"/>
              </a:cubicBezTo>
              <a:cubicBezTo>
                <a:pt x="33971" y="24932"/>
                <a:pt x="25916" y="27870"/>
                <a:pt x="19531" y="30875"/>
              </a:cubicBezTo>
              <a:cubicBezTo>
                <a:pt x="13146" y="33880"/>
                <a:pt x="8186" y="37068"/>
                <a:pt x="4931" y="40258"/>
              </a:cubicBezTo>
              <a:cubicBezTo>
                <a:pt x="1676" y="43448"/>
                <a:pt x="0" y="46763"/>
                <a:pt x="0" y="50015"/>
              </a:cubicBezTo>
              <a:cubicBezTo>
                <a:pt x="0" y="53267"/>
                <a:pt x="1676" y="56582"/>
                <a:pt x="4931" y="59772"/>
              </a:cubicBezTo>
              <a:cubicBezTo>
                <a:pt x="8186" y="62962"/>
                <a:pt x="13146" y="66150"/>
                <a:pt x="19531" y="69155"/>
              </a:cubicBezTo>
              <a:cubicBezTo>
                <a:pt x="25916" y="72160"/>
                <a:pt x="33971" y="75098"/>
                <a:pt x="43241" y="77802"/>
              </a:cubicBezTo>
              <a:cubicBezTo>
                <a:pt x="52511" y="80506"/>
                <a:pt x="63352" y="83081"/>
                <a:pt x="75150" y="85381"/>
              </a:cubicBezTo>
              <a:cubicBezTo>
                <a:pt x="86948" y="87681"/>
                <a:pt x="100157" y="89794"/>
                <a:pt x="114030" y="91601"/>
              </a:cubicBezTo>
              <a:cubicBezTo>
                <a:pt x="127903" y="93408"/>
                <a:pt x="142974" y="94978"/>
                <a:pt x="158389" y="96223"/>
              </a:cubicBezTo>
              <a:cubicBezTo>
                <a:pt x="173804" y="97468"/>
                <a:pt x="190156" y="98435"/>
                <a:pt x="206520" y="99069"/>
              </a:cubicBezTo>
              <a:cubicBezTo>
                <a:pt x="222885" y="99704"/>
                <a:pt x="239891" y="100030"/>
                <a:pt x="256576" y="100030"/>
              </a:cubicBezTo>
              <a:cubicBezTo>
                <a:pt x="273261" y="100030"/>
                <a:pt x="290267" y="99704"/>
                <a:pt x="306631" y="99069"/>
              </a:cubicBezTo>
              <a:cubicBezTo>
                <a:pt x="322996" y="98435"/>
                <a:pt x="339348" y="97468"/>
                <a:pt x="354763" y="96223"/>
              </a:cubicBezTo>
              <a:cubicBezTo>
                <a:pt x="370178" y="94978"/>
                <a:pt x="385248" y="93408"/>
                <a:pt x="399121" y="91601"/>
              </a:cubicBezTo>
              <a:cubicBezTo>
                <a:pt x="412994" y="89794"/>
                <a:pt x="426204" y="87681"/>
                <a:pt x="438002" y="85381"/>
              </a:cubicBezTo>
              <a:cubicBezTo>
                <a:pt x="449800" y="83081"/>
                <a:pt x="460640" y="80506"/>
                <a:pt x="469910" y="77802"/>
              </a:cubicBezTo>
              <a:cubicBezTo>
                <a:pt x="479180" y="75098"/>
                <a:pt x="487235" y="72160"/>
                <a:pt x="493620" y="69155"/>
              </a:cubicBezTo>
              <a:cubicBezTo>
                <a:pt x="500005" y="66150"/>
                <a:pt x="504966" y="62962"/>
                <a:pt x="508221" y="59772"/>
              </a:cubicBezTo>
              <a:cubicBezTo>
                <a:pt x="511476" y="56582"/>
                <a:pt x="513151" y="53267"/>
                <a:pt x="513151" y="50015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0.59759</cdr:x>
      <cdr:y>0.7347</cdr:y>
    </cdr:from>
    <cdr:to>
      <cdr:x>0.65874</cdr:x>
      <cdr:y>0.74267</cdr:y>
    </cdr:to>
    <cdr:sp macro="" textlink="">
      <cdr:nvSpPr>
        <cdr:cNvPr id="31" name="PlotDat15_51|1~33_1"/>
        <cdr:cNvSpPr/>
      </cdr:nvSpPr>
      <cdr:spPr>
        <a:xfrm xmlns:a="http://schemas.openxmlformats.org/drawingml/2006/main">
          <a:off x="5552077" y="4445462"/>
          <a:ext cx="568131" cy="48224"/>
        </a:xfrm>
        <a:custGeom xmlns:a="http://schemas.openxmlformats.org/drawingml/2006/main">
          <a:avLst/>
          <a:gdLst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  <a:gd name="connsiteX0" fmla="*/ 568754 w 568754"/>
            <a:gd name="connsiteY0" fmla="*/ 24201 h 48402"/>
            <a:gd name="connsiteX1" fmla="*/ 563289 w 568754"/>
            <a:gd name="connsiteY1" fmla="*/ 19480 h 48402"/>
            <a:gd name="connsiteX2" fmla="*/ 547107 w 568754"/>
            <a:gd name="connsiteY2" fmla="*/ 14940 h 48402"/>
            <a:gd name="connsiteX3" fmla="*/ 520827 w 568754"/>
            <a:gd name="connsiteY3" fmla="*/ 10756 h 48402"/>
            <a:gd name="connsiteX4" fmla="*/ 485461 w 568754"/>
            <a:gd name="connsiteY4" fmla="*/ 7089 h 48402"/>
            <a:gd name="connsiteX5" fmla="*/ 442368 w 568754"/>
            <a:gd name="connsiteY5" fmla="*/ 4079 h 48402"/>
            <a:gd name="connsiteX6" fmla="*/ 393203 w 568754"/>
            <a:gd name="connsiteY6" fmla="*/ 1842 h 48402"/>
            <a:gd name="connsiteX7" fmla="*/ 339856 w 568754"/>
            <a:gd name="connsiteY7" fmla="*/ 465 h 48402"/>
            <a:gd name="connsiteX8" fmla="*/ 284377 w 568754"/>
            <a:gd name="connsiteY8" fmla="*/ 0 h 48402"/>
            <a:gd name="connsiteX9" fmla="*/ 228898 w 568754"/>
            <a:gd name="connsiteY9" fmla="*/ 465 h 48402"/>
            <a:gd name="connsiteX10" fmla="*/ 175551 w 568754"/>
            <a:gd name="connsiteY10" fmla="*/ 1842 h 48402"/>
            <a:gd name="connsiteX11" fmla="*/ 126386 w 568754"/>
            <a:gd name="connsiteY11" fmla="*/ 4079 h 48402"/>
            <a:gd name="connsiteX12" fmla="*/ 83292 w 568754"/>
            <a:gd name="connsiteY12" fmla="*/ 7089 h 48402"/>
            <a:gd name="connsiteX13" fmla="*/ 47927 w 568754"/>
            <a:gd name="connsiteY13" fmla="*/ 10756 h 48402"/>
            <a:gd name="connsiteX14" fmla="*/ 21647 w 568754"/>
            <a:gd name="connsiteY14" fmla="*/ 14940 h 48402"/>
            <a:gd name="connsiteX15" fmla="*/ 5465 w 568754"/>
            <a:gd name="connsiteY15" fmla="*/ 19480 h 48402"/>
            <a:gd name="connsiteX16" fmla="*/ 0 w 568754"/>
            <a:gd name="connsiteY16" fmla="*/ 24201 h 48402"/>
            <a:gd name="connsiteX17" fmla="*/ 5465 w 568754"/>
            <a:gd name="connsiteY17" fmla="*/ 28922 h 48402"/>
            <a:gd name="connsiteX18" fmla="*/ 21647 w 568754"/>
            <a:gd name="connsiteY18" fmla="*/ 33463 h 48402"/>
            <a:gd name="connsiteX19" fmla="*/ 47927 w 568754"/>
            <a:gd name="connsiteY19" fmla="*/ 37646 h 48402"/>
            <a:gd name="connsiteX20" fmla="*/ 83292 w 568754"/>
            <a:gd name="connsiteY20" fmla="*/ 41314 h 48402"/>
            <a:gd name="connsiteX21" fmla="*/ 126386 w 568754"/>
            <a:gd name="connsiteY21" fmla="*/ 44323 h 48402"/>
            <a:gd name="connsiteX22" fmla="*/ 175551 w 568754"/>
            <a:gd name="connsiteY22" fmla="*/ 46560 h 48402"/>
            <a:gd name="connsiteX23" fmla="*/ 228898 w 568754"/>
            <a:gd name="connsiteY23" fmla="*/ 47937 h 48402"/>
            <a:gd name="connsiteX24" fmla="*/ 284377 w 568754"/>
            <a:gd name="connsiteY24" fmla="*/ 48402 h 48402"/>
            <a:gd name="connsiteX25" fmla="*/ 339856 w 568754"/>
            <a:gd name="connsiteY25" fmla="*/ 47937 h 48402"/>
            <a:gd name="connsiteX26" fmla="*/ 393203 w 568754"/>
            <a:gd name="connsiteY26" fmla="*/ 46560 h 48402"/>
            <a:gd name="connsiteX27" fmla="*/ 442368 w 568754"/>
            <a:gd name="connsiteY27" fmla="*/ 44323 h 48402"/>
            <a:gd name="connsiteX28" fmla="*/ 485461 w 568754"/>
            <a:gd name="connsiteY28" fmla="*/ 41314 h 48402"/>
            <a:gd name="connsiteX29" fmla="*/ 520827 w 568754"/>
            <a:gd name="connsiteY29" fmla="*/ 37646 h 48402"/>
            <a:gd name="connsiteX30" fmla="*/ 547107 w 568754"/>
            <a:gd name="connsiteY30" fmla="*/ 33463 h 48402"/>
            <a:gd name="connsiteX31" fmla="*/ 563289 w 568754"/>
            <a:gd name="connsiteY31" fmla="*/ 28922 h 48402"/>
            <a:gd name="connsiteX32" fmla="*/ 568754 w 568754"/>
            <a:gd name="connsiteY32" fmla="*/ 24201 h 484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68754" h="48402">
              <a:moveTo>
                <a:pt x="568754" y="24201"/>
              </a:moveTo>
              <a:cubicBezTo>
                <a:pt x="568754" y="22627"/>
                <a:pt x="566897" y="21023"/>
                <a:pt x="563289" y="19480"/>
              </a:cubicBezTo>
              <a:cubicBezTo>
                <a:pt x="559681" y="17937"/>
                <a:pt x="554184" y="16394"/>
                <a:pt x="547107" y="14940"/>
              </a:cubicBezTo>
              <a:cubicBezTo>
                <a:pt x="540030" y="13486"/>
                <a:pt x="531101" y="12065"/>
                <a:pt x="520827" y="10756"/>
              </a:cubicBezTo>
              <a:cubicBezTo>
                <a:pt x="510553" y="9448"/>
                <a:pt x="498537" y="8202"/>
                <a:pt x="485461" y="7089"/>
              </a:cubicBezTo>
              <a:cubicBezTo>
                <a:pt x="472385" y="5976"/>
                <a:pt x="457744" y="4953"/>
                <a:pt x="442368" y="4079"/>
              </a:cubicBezTo>
              <a:cubicBezTo>
                <a:pt x="426992" y="3205"/>
                <a:pt x="410288" y="2444"/>
                <a:pt x="393203" y="1842"/>
              </a:cubicBezTo>
              <a:lnTo>
                <a:pt x="339856" y="465"/>
              </a:lnTo>
              <a:lnTo>
                <a:pt x="284377" y="0"/>
              </a:lnTo>
              <a:lnTo>
                <a:pt x="228898" y="465"/>
              </a:lnTo>
              <a:lnTo>
                <a:pt x="175551" y="1842"/>
              </a:lnTo>
              <a:cubicBezTo>
                <a:pt x="158466" y="2444"/>
                <a:pt x="141762" y="3205"/>
                <a:pt x="126386" y="4079"/>
              </a:cubicBezTo>
              <a:cubicBezTo>
                <a:pt x="111010" y="4953"/>
                <a:pt x="96368" y="5976"/>
                <a:pt x="83292" y="7089"/>
              </a:cubicBezTo>
              <a:cubicBezTo>
                <a:pt x="70216" y="8202"/>
                <a:pt x="58201" y="9448"/>
                <a:pt x="47927" y="10756"/>
              </a:cubicBezTo>
              <a:cubicBezTo>
                <a:pt x="37653" y="12065"/>
                <a:pt x="28724" y="13486"/>
                <a:pt x="21647" y="14940"/>
              </a:cubicBezTo>
              <a:cubicBezTo>
                <a:pt x="14570" y="16394"/>
                <a:pt x="9073" y="17937"/>
                <a:pt x="5465" y="19480"/>
              </a:cubicBezTo>
              <a:cubicBezTo>
                <a:pt x="1857" y="21023"/>
                <a:pt x="0" y="22627"/>
                <a:pt x="0" y="24201"/>
              </a:cubicBezTo>
              <a:cubicBezTo>
                <a:pt x="0" y="25775"/>
                <a:pt x="1857" y="27378"/>
                <a:pt x="5465" y="28922"/>
              </a:cubicBezTo>
              <a:cubicBezTo>
                <a:pt x="9073" y="30466"/>
                <a:pt x="14570" y="32009"/>
                <a:pt x="21647" y="33463"/>
              </a:cubicBezTo>
              <a:cubicBezTo>
                <a:pt x="28724" y="34917"/>
                <a:pt x="37653" y="36338"/>
                <a:pt x="47927" y="37646"/>
              </a:cubicBezTo>
              <a:cubicBezTo>
                <a:pt x="58201" y="38955"/>
                <a:pt x="70216" y="40201"/>
                <a:pt x="83292" y="41314"/>
              </a:cubicBezTo>
              <a:cubicBezTo>
                <a:pt x="96368" y="42427"/>
                <a:pt x="111010" y="43449"/>
                <a:pt x="126386" y="44323"/>
              </a:cubicBezTo>
              <a:cubicBezTo>
                <a:pt x="141762" y="45197"/>
                <a:pt x="158466" y="45958"/>
                <a:pt x="175551" y="46560"/>
              </a:cubicBezTo>
              <a:lnTo>
                <a:pt x="228898" y="47937"/>
              </a:lnTo>
              <a:lnTo>
                <a:pt x="284377" y="48402"/>
              </a:lnTo>
              <a:lnTo>
                <a:pt x="339856" y="47937"/>
              </a:lnTo>
              <a:lnTo>
                <a:pt x="393203" y="46560"/>
              </a:lnTo>
              <a:cubicBezTo>
                <a:pt x="410288" y="45958"/>
                <a:pt x="426992" y="45197"/>
                <a:pt x="442368" y="44323"/>
              </a:cubicBezTo>
              <a:cubicBezTo>
                <a:pt x="457744" y="43449"/>
                <a:pt x="472385" y="42427"/>
                <a:pt x="485461" y="41314"/>
              </a:cubicBezTo>
              <a:cubicBezTo>
                <a:pt x="498537" y="40201"/>
                <a:pt x="510553" y="38955"/>
                <a:pt x="520827" y="37646"/>
              </a:cubicBezTo>
              <a:cubicBezTo>
                <a:pt x="531101" y="36338"/>
                <a:pt x="540030" y="34917"/>
                <a:pt x="547107" y="33463"/>
              </a:cubicBezTo>
              <a:cubicBezTo>
                <a:pt x="554184" y="32009"/>
                <a:pt x="559681" y="30466"/>
                <a:pt x="563289" y="28922"/>
              </a:cubicBezTo>
              <a:cubicBezTo>
                <a:pt x="566897" y="27378"/>
                <a:pt x="568754" y="25775"/>
                <a:pt x="568754" y="24201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0.56684</cdr:x>
      <cdr:y>0.7224</cdr:y>
    </cdr:from>
    <cdr:to>
      <cdr:x>0.64023</cdr:x>
      <cdr:y>0.72895</cdr:y>
    </cdr:to>
    <cdr:sp macro="" textlink="">
      <cdr:nvSpPr>
        <cdr:cNvPr id="32" name="PlotDat15_53|1~33_1"/>
        <cdr:cNvSpPr/>
      </cdr:nvSpPr>
      <cdr:spPr>
        <a:xfrm xmlns:a="http://schemas.openxmlformats.org/drawingml/2006/main">
          <a:off x="5266385" y="4371038"/>
          <a:ext cx="681850" cy="39632"/>
        </a:xfrm>
        <a:custGeom xmlns:a="http://schemas.openxmlformats.org/drawingml/2006/main">
          <a:avLst/>
          <a:gdLst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  <a:gd name="connsiteX0" fmla="*/ 682601 w 682601"/>
            <a:gd name="connsiteY0" fmla="*/ 19899 h 39797"/>
            <a:gd name="connsiteX1" fmla="*/ 676042 w 682601"/>
            <a:gd name="connsiteY1" fmla="*/ 16017 h 39797"/>
            <a:gd name="connsiteX2" fmla="*/ 656620 w 682601"/>
            <a:gd name="connsiteY2" fmla="*/ 12284 h 39797"/>
            <a:gd name="connsiteX3" fmla="*/ 625081 w 682601"/>
            <a:gd name="connsiteY3" fmla="*/ 8843 h 39797"/>
            <a:gd name="connsiteX4" fmla="*/ 582636 w 682601"/>
            <a:gd name="connsiteY4" fmla="*/ 5828 h 39797"/>
            <a:gd name="connsiteX5" fmla="*/ 530916 w 682601"/>
            <a:gd name="connsiteY5" fmla="*/ 3354 h 39797"/>
            <a:gd name="connsiteX6" fmla="*/ 471910 w 682601"/>
            <a:gd name="connsiteY6" fmla="*/ 1515 h 39797"/>
            <a:gd name="connsiteX7" fmla="*/ 407885 w 682601"/>
            <a:gd name="connsiteY7" fmla="*/ 383 h 39797"/>
            <a:gd name="connsiteX8" fmla="*/ 341300 w 682601"/>
            <a:gd name="connsiteY8" fmla="*/ 0 h 39797"/>
            <a:gd name="connsiteX9" fmla="*/ 274716 w 682601"/>
            <a:gd name="connsiteY9" fmla="*/ 383 h 39797"/>
            <a:gd name="connsiteX10" fmla="*/ 210690 w 682601"/>
            <a:gd name="connsiteY10" fmla="*/ 1515 h 39797"/>
            <a:gd name="connsiteX11" fmla="*/ 151684 w 682601"/>
            <a:gd name="connsiteY11" fmla="*/ 3354 h 39797"/>
            <a:gd name="connsiteX12" fmla="*/ 99964 w 682601"/>
            <a:gd name="connsiteY12" fmla="*/ 5828 h 39797"/>
            <a:gd name="connsiteX13" fmla="*/ 57519 w 682601"/>
            <a:gd name="connsiteY13" fmla="*/ 8843 h 39797"/>
            <a:gd name="connsiteX14" fmla="*/ 25980 w 682601"/>
            <a:gd name="connsiteY14" fmla="*/ 12284 h 39797"/>
            <a:gd name="connsiteX15" fmla="*/ 6558 w 682601"/>
            <a:gd name="connsiteY15" fmla="*/ 16017 h 39797"/>
            <a:gd name="connsiteX16" fmla="*/ 0 w 682601"/>
            <a:gd name="connsiteY16" fmla="*/ 19899 h 39797"/>
            <a:gd name="connsiteX17" fmla="*/ 6558 w 682601"/>
            <a:gd name="connsiteY17" fmla="*/ 23780 h 39797"/>
            <a:gd name="connsiteX18" fmla="*/ 25980 w 682601"/>
            <a:gd name="connsiteY18" fmla="*/ 27513 h 39797"/>
            <a:gd name="connsiteX19" fmla="*/ 57519 w 682601"/>
            <a:gd name="connsiteY19" fmla="*/ 30954 h 39797"/>
            <a:gd name="connsiteX20" fmla="*/ 99964 w 682601"/>
            <a:gd name="connsiteY20" fmla="*/ 33969 h 39797"/>
            <a:gd name="connsiteX21" fmla="*/ 151684 w 682601"/>
            <a:gd name="connsiteY21" fmla="*/ 36443 h 39797"/>
            <a:gd name="connsiteX22" fmla="*/ 210690 w 682601"/>
            <a:gd name="connsiteY22" fmla="*/ 38282 h 39797"/>
            <a:gd name="connsiteX23" fmla="*/ 274716 w 682601"/>
            <a:gd name="connsiteY23" fmla="*/ 39414 h 39797"/>
            <a:gd name="connsiteX24" fmla="*/ 341300 w 682601"/>
            <a:gd name="connsiteY24" fmla="*/ 39797 h 39797"/>
            <a:gd name="connsiteX25" fmla="*/ 407885 w 682601"/>
            <a:gd name="connsiteY25" fmla="*/ 39414 h 39797"/>
            <a:gd name="connsiteX26" fmla="*/ 471910 w 682601"/>
            <a:gd name="connsiteY26" fmla="*/ 38282 h 39797"/>
            <a:gd name="connsiteX27" fmla="*/ 530916 w 682601"/>
            <a:gd name="connsiteY27" fmla="*/ 36443 h 39797"/>
            <a:gd name="connsiteX28" fmla="*/ 582636 w 682601"/>
            <a:gd name="connsiteY28" fmla="*/ 33969 h 39797"/>
            <a:gd name="connsiteX29" fmla="*/ 625081 w 682601"/>
            <a:gd name="connsiteY29" fmla="*/ 30954 h 39797"/>
            <a:gd name="connsiteX30" fmla="*/ 656620 w 682601"/>
            <a:gd name="connsiteY30" fmla="*/ 27513 h 39797"/>
            <a:gd name="connsiteX31" fmla="*/ 676042 w 682601"/>
            <a:gd name="connsiteY31" fmla="*/ 23780 h 39797"/>
            <a:gd name="connsiteX32" fmla="*/ 682601 w 682601"/>
            <a:gd name="connsiteY32" fmla="*/ 19899 h 397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82601" h="39797">
              <a:moveTo>
                <a:pt x="682601" y="19899"/>
              </a:moveTo>
              <a:cubicBezTo>
                <a:pt x="682601" y="18605"/>
                <a:pt x="680372" y="17286"/>
                <a:pt x="676042" y="16017"/>
              </a:cubicBezTo>
              <a:cubicBezTo>
                <a:pt x="671712" y="14748"/>
                <a:pt x="665113" y="13480"/>
                <a:pt x="656620" y="12284"/>
              </a:cubicBezTo>
              <a:cubicBezTo>
                <a:pt x="648127" y="11088"/>
                <a:pt x="637412" y="9919"/>
                <a:pt x="625081" y="8843"/>
              </a:cubicBezTo>
              <a:cubicBezTo>
                <a:pt x="612750" y="7767"/>
                <a:pt x="598330" y="6743"/>
                <a:pt x="582636" y="5828"/>
              </a:cubicBezTo>
              <a:cubicBezTo>
                <a:pt x="566942" y="4913"/>
                <a:pt x="549370" y="4073"/>
                <a:pt x="530916" y="3354"/>
              </a:cubicBezTo>
              <a:lnTo>
                <a:pt x="471910" y="1515"/>
              </a:lnTo>
              <a:lnTo>
                <a:pt x="407885" y="383"/>
              </a:lnTo>
              <a:lnTo>
                <a:pt x="341300" y="0"/>
              </a:lnTo>
              <a:lnTo>
                <a:pt x="274716" y="383"/>
              </a:lnTo>
              <a:lnTo>
                <a:pt x="210690" y="1515"/>
              </a:lnTo>
              <a:lnTo>
                <a:pt x="151684" y="3354"/>
              </a:lnTo>
              <a:lnTo>
                <a:pt x="99964" y="5828"/>
              </a:lnTo>
              <a:cubicBezTo>
                <a:pt x="84270" y="6743"/>
                <a:pt x="69850" y="7767"/>
                <a:pt x="57519" y="8843"/>
              </a:cubicBezTo>
              <a:cubicBezTo>
                <a:pt x="45188" y="9919"/>
                <a:pt x="34473" y="11088"/>
                <a:pt x="25980" y="12284"/>
              </a:cubicBezTo>
              <a:cubicBezTo>
                <a:pt x="17487" y="13480"/>
                <a:pt x="10888" y="14748"/>
                <a:pt x="6558" y="16017"/>
              </a:cubicBezTo>
              <a:cubicBezTo>
                <a:pt x="2228" y="17286"/>
                <a:pt x="0" y="18605"/>
                <a:pt x="0" y="19899"/>
              </a:cubicBezTo>
              <a:cubicBezTo>
                <a:pt x="0" y="21193"/>
                <a:pt x="2228" y="22511"/>
                <a:pt x="6558" y="23780"/>
              </a:cubicBezTo>
              <a:cubicBezTo>
                <a:pt x="10888" y="25049"/>
                <a:pt x="17487" y="26317"/>
                <a:pt x="25980" y="27513"/>
              </a:cubicBezTo>
              <a:cubicBezTo>
                <a:pt x="34473" y="28709"/>
                <a:pt x="45188" y="29878"/>
                <a:pt x="57519" y="30954"/>
              </a:cubicBezTo>
              <a:cubicBezTo>
                <a:pt x="69850" y="32030"/>
                <a:pt x="84270" y="33054"/>
                <a:pt x="99964" y="33969"/>
              </a:cubicBezTo>
              <a:cubicBezTo>
                <a:pt x="115658" y="34884"/>
                <a:pt x="133230" y="35724"/>
                <a:pt x="151684" y="36443"/>
              </a:cubicBezTo>
              <a:lnTo>
                <a:pt x="210690" y="38282"/>
              </a:lnTo>
              <a:lnTo>
                <a:pt x="274716" y="39414"/>
              </a:lnTo>
              <a:lnTo>
                <a:pt x="341300" y="39797"/>
              </a:lnTo>
              <a:lnTo>
                <a:pt x="407885" y="39414"/>
              </a:lnTo>
              <a:lnTo>
                <a:pt x="471910" y="38282"/>
              </a:lnTo>
              <a:lnTo>
                <a:pt x="530916" y="36443"/>
              </a:lnTo>
              <a:lnTo>
                <a:pt x="582636" y="33969"/>
              </a:lnTo>
              <a:cubicBezTo>
                <a:pt x="598330" y="33054"/>
                <a:pt x="612750" y="32030"/>
                <a:pt x="625081" y="30954"/>
              </a:cubicBezTo>
              <a:cubicBezTo>
                <a:pt x="637412" y="29878"/>
                <a:pt x="648127" y="28709"/>
                <a:pt x="656620" y="27513"/>
              </a:cubicBezTo>
              <a:cubicBezTo>
                <a:pt x="665113" y="26317"/>
                <a:pt x="671712" y="25049"/>
                <a:pt x="676042" y="23780"/>
              </a:cubicBezTo>
              <a:cubicBezTo>
                <a:pt x="680372" y="22511"/>
                <a:pt x="682601" y="21193"/>
                <a:pt x="682601" y="19899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0.58225</cdr:x>
      <cdr:y>0.72536</cdr:y>
    </cdr:from>
    <cdr:to>
      <cdr:x>0.6637</cdr:x>
      <cdr:y>0.7335</cdr:y>
    </cdr:to>
    <cdr:sp macro="" textlink="">
      <cdr:nvSpPr>
        <cdr:cNvPr id="33" name="PlotDat15_55|1~33_1"/>
        <cdr:cNvSpPr/>
      </cdr:nvSpPr>
      <cdr:spPr>
        <a:xfrm xmlns:a="http://schemas.openxmlformats.org/drawingml/2006/main">
          <a:off x="5409556" y="4388948"/>
          <a:ext cx="756734" cy="49253"/>
        </a:xfrm>
        <a:custGeom xmlns:a="http://schemas.openxmlformats.org/drawingml/2006/main">
          <a:avLst/>
          <a:gdLst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  <a:gd name="connsiteX0" fmla="*/ 757610 w 757610"/>
            <a:gd name="connsiteY0" fmla="*/ 24738 h 49477"/>
            <a:gd name="connsiteX1" fmla="*/ 750331 w 757610"/>
            <a:gd name="connsiteY1" fmla="*/ 19912 h 49477"/>
            <a:gd name="connsiteX2" fmla="*/ 728775 w 757610"/>
            <a:gd name="connsiteY2" fmla="*/ 15271 h 49477"/>
            <a:gd name="connsiteX3" fmla="*/ 693769 w 757610"/>
            <a:gd name="connsiteY3" fmla="*/ 10995 h 49477"/>
            <a:gd name="connsiteX4" fmla="*/ 646661 w 757610"/>
            <a:gd name="connsiteY4" fmla="*/ 7246 h 49477"/>
            <a:gd name="connsiteX5" fmla="*/ 589258 w 757610"/>
            <a:gd name="connsiteY5" fmla="*/ 4169 h 49477"/>
            <a:gd name="connsiteX6" fmla="*/ 523767 w 757610"/>
            <a:gd name="connsiteY6" fmla="*/ 1883 h 49477"/>
            <a:gd name="connsiteX7" fmla="*/ 452706 w 757610"/>
            <a:gd name="connsiteY7" fmla="*/ 475 h 49477"/>
            <a:gd name="connsiteX8" fmla="*/ 378805 w 757610"/>
            <a:gd name="connsiteY8" fmla="*/ 0 h 49477"/>
            <a:gd name="connsiteX9" fmla="*/ 304904 w 757610"/>
            <a:gd name="connsiteY9" fmla="*/ 475 h 49477"/>
            <a:gd name="connsiteX10" fmla="*/ 233843 w 757610"/>
            <a:gd name="connsiteY10" fmla="*/ 1883 h 49477"/>
            <a:gd name="connsiteX11" fmla="*/ 168353 w 757610"/>
            <a:gd name="connsiteY11" fmla="*/ 4169 h 49477"/>
            <a:gd name="connsiteX12" fmla="*/ 110949 w 757610"/>
            <a:gd name="connsiteY12" fmla="*/ 7246 h 49477"/>
            <a:gd name="connsiteX13" fmla="*/ 63840 w 757610"/>
            <a:gd name="connsiteY13" fmla="*/ 10995 h 49477"/>
            <a:gd name="connsiteX14" fmla="*/ 28835 w 757610"/>
            <a:gd name="connsiteY14" fmla="*/ 15271 h 49477"/>
            <a:gd name="connsiteX15" fmla="*/ 7279 w 757610"/>
            <a:gd name="connsiteY15" fmla="*/ 19912 h 49477"/>
            <a:gd name="connsiteX16" fmla="*/ 0 w 757610"/>
            <a:gd name="connsiteY16" fmla="*/ 24738 h 49477"/>
            <a:gd name="connsiteX17" fmla="*/ 7279 w 757610"/>
            <a:gd name="connsiteY17" fmla="*/ 29565 h 49477"/>
            <a:gd name="connsiteX18" fmla="*/ 28835 w 757610"/>
            <a:gd name="connsiteY18" fmla="*/ 34206 h 49477"/>
            <a:gd name="connsiteX19" fmla="*/ 63840 w 757610"/>
            <a:gd name="connsiteY19" fmla="*/ 38482 h 49477"/>
            <a:gd name="connsiteX20" fmla="*/ 110949 w 757610"/>
            <a:gd name="connsiteY20" fmla="*/ 42231 h 49477"/>
            <a:gd name="connsiteX21" fmla="*/ 168353 w 757610"/>
            <a:gd name="connsiteY21" fmla="*/ 45308 h 49477"/>
            <a:gd name="connsiteX22" fmla="*/ 233843 w 757610"/>
            <a:gd name="connsiteY22" fmla="*/ 47594 h 49477"/>
            <a:gd name="connsiteX23" fmla="*/ 304904 w 757610"/>
            <a:gd name="connsiteY23" fmla="*/ 49002 h 49477"/>
            <a:gd name="connsiteX24" fmla="*/ 378805 w 757610"/>
            <a:gd name="connsiteY24" fmla="*/ 49477 h 49477"/>
            <a:gd name="connsiteX25" fmla="*/ 452706 w 757610"/>
            <a:gd name="connsiteY25" fmla="*/ 49002 h 49477"/>
            <a:gd name="connsiteX26" fmla="*/ 523767 w 757610"/>
            <a:gd name="connsiteY26" fmla="*/ 47594 h 49477"/>
            <a:gd name="connsiteX27" fmla="*/ 589258 w 757610"/>
            <a:gd name="connsiteY27" fmla="*/ 45308 h 49477"/>
            <a:gd name="connsiteX28" fmla="*/ 646661 w 757610"/>
            <a:gd name="connsiteY28" fmla="*/ 42231 h 49477"/>
            <a:gd name="connsiteX29" fmla="*/ 693769 w 757610"/>
            <a:gd name="connsiteY29" fmla="*/ 38482 h 49477"/>
            <a:gd name="connsiteX30" fmla="*/ 728775 w 757610"/>
            <a:gd name="connsiteY30" fmla="*/ 34206 h 49477"/>
            <a:gd name="connsiteX31" fmla="*/ 750331 w 757610"/>
            <a:gd name="connsiteY31" fmla="*/ 29565 h 49477"/>
            <a:gd name="connsiteX32" fmla="*/ 757610 w 757610"/>
            <a:gd name="connsiteY32" fmla="*/ 24738 h 494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57610" h="49477">
              <a:moveTo>
                <a:pt x="757610" y="24738"/>
              </a:moveTo>
              <a:cubicBezTo>
                <a:pt x="757610" y="23129"/>
                <a:pt x="755137" y="21490"/>
                <a:pt x="750331" y="19912"/>
              </a:cubicBezTo>
              <a:cubicBezTo>
                <a:pt x="745525" y="18334"/>
                <a:pt x="738202" y="16757"/>
                <a:pt x="728775" y="15271"/>
              </a:cubicBezTo>
              <a:cubicBezTo>
                <a:pt x="719348" y="13785"/>
                <a:pt x="707455" y="12333"/>
                <a:pt x="693769" y="10995"/>
              </a:cubicBezTo>
              <a:cubicBezTo>
                <a:pt x="680083" y="9658"/>
                <a:pt x="664079" y="8384"/>
                <a:pt x="646661" y="7246"/>
              </a:cubicBezTo>
              <a:cubicBezTo>
                <a:pt x="629243" y="6108"/>
                <a:pt x="609740" y="5063"/>
                <a:pt x="589258" y="4169"/>
              </a:cubicBezTo>
              <a:lnTo>
                <a:pt x="523767" y="1883"/>
              </a:lnTo>
              <a:lnTo>
                <a:pt x="452706" y="475"/>
              </a:lnTo>
              <a:lnTo>
                <a:pt x="378805" y="0"/>
              </a:lnTo>
              <a:lnTo>
                <a:pt x="304904" y="475"/>
              </a:lnTo>
              <a:lnTo>
                <a:pt x="233843" y="1883"/>
              </a:lnTo>
              <a:lnTo>
                <a:pt x="168353" y="4169"/>
              </a:lnTo>
              <a:lnTo>
                <a:pt x="110949" y="7246"/>
              </a:lnTo>
              <a:cubicBezTo>
                <a:pt x="93530" y="8384"/>
                <a:pt x="77526" y="9658"/>
                <a:pt x="63840" y="10995"/>
              </a:cubicBezTo>
              <a:cubicBezTo>
                <a:pt x="50154" y="12333"/>
                <a:pt x="38262" y="13785"/>
                <a:pt x="28835" y="15271"/>
              </a:cubicBezTo>
              <a:cubicBezTo>
                <a:pt x="19408" y="16757"/>
                <a:pt x="12085" y="18334"/>
                <a:pt x="7279" y="19912"/>
              </a:cubicBezTo>
              <a:cubicBezTo>
                <a:pt x="2473" y="21490"/>
                <a:pt x="0" y="23129"/>
                <a:pt x="0" y="24738"/>
              </a:cubicBezTo>
              <a:cubicBezTo>
                <a:pt x="0" y="26347"/>
                <a:pt x="2473" y="27987"/>
                <a:pt x="7279" y="29565"/>
              </a:cubicBezTo>
              <a:cubicBezTo>
                <a:pt x="12085" y="31143"/>
                <a:pt x="19408" y="32720"/>
                <a:pt x="28835" y="34206"/>
              </a:cubicBezTo>
              <a:cubicBezTo>
                <a:pt x="38262" y="35692"/>
                <a:pt x="50154" y="37145"/>
                <a:pt x="63840" y="38482"/>
              </a:cubicBezTo>
              <a:cubicBezTo>
                <a:pt x="77526" y="39820"/>
                <a:pt x="93530" y="41093"/>
                <a:pt x="110949" y="42231"/>
              </a:cubicBezTo>
              <a:cubicBezTo>
                <a:pt x="128368" y="43369"/>
                <a:pt x="147871" y="44414"/>
                <a:pt x="168353" y="45308"/>
              </a:cubicBezTo>
              <a:lnTo>
                <a:pt x="233843" y="47594"/>
              </a:lnTo>
              <a:lnTo>
                <a:pt x="304904" y="49002"/>
              </a:lnTo>
              <a:lnTo>
                <a:pt x="378805" y="49477"/>
              </a:lnTo>
              <a:lnTo>
                <a:pt x="452706" y="49002"/>
              </a:lnTo>
              <a:lnTo>
                <a:pt x="523767" y="47594"/>
              </a:lnTo>
              <a:lnTo>
                <a:pt x="589258" y="45308"/>
              </a:lnTo>
              <a:lnTo>
                <a:pt x="646661" y="42231"/>
              </a:lnTo>
              <a:cubicBezTo>
                <a:pt x="664079" y="41093"/>
                <a:pt x="680083" y="39820"/>
                <a:pt x="693769" y="38482"/>
              </a:cubicBezTo>
              <a:cubicBezTo>
                <a:pt x="707455" y="37145"/>
                <a:pt x="719348" y="35692"/>
                <a:pt x="728775" y="34206"/>
              </a:cubicBezTo>
              <a:cubicBezTo>
                <a:pt x="738202" y="32720"/>
                <a:pt x="745525" y="31143"/>
                <a:pt x="750331" y="29565"/>
              </a:cubicBezTo>
              <a:cubicBezTo>
                <a:pt x="755137" y="27987"/>
                <a:pt x="757610" y="26347"/>
                <a:pt x="757610" y="24738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0.55917</cdr:x>
      <cdr:y>0.70574</cdr:y>
    </cdr:from>
    <cdr:to>
      <cdr:x>0.63211</cdr:x>
      <cdr:y>0.71813</cdr:y>
    </cdr:to>
    <cdr:sp macro="" textlink="">
      <cdr:nvSpPr>
        <cdr:cNvPr id="34" name="PlotDat15_57|1~33_1"/>
        <cdr:cNvSpPr/>
      </cdr:nvSpPr>
      <cdr:spPr>
        <a:xfrm xmlns:a="http://schemas.openxmlformats.org/drawingml/2006/main">
          <a:off x="5195125" y="4270233"/>
          <a:ext cx="677669" cy="74968"/>
        </a:xfrm>
        <a:custGeom xmlns:a="http://schemas.openxmlformats.org/drawingml/2006/main">
          <a:avLst/>
          <a:gdLst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  <a:gd name="connsiteX0" fmla="*/ 678369 w 678369"/>
            <a:gd name="connsiteY0" fmla="*/ 37646 h 75291"/>
            <a:gd name="connsiteX1" fmla="*/ 671852 w 678369"/>
            <a:gd name="connsiteY1" fmla="*/ 30302 h 75291"/>
            <a:gd name="connsiteX2" fmla="*/ 652550 w 678369"/>
            <a:gd name="connsiteY2" fmla="*/ 23240 h 75291"/>
            <a:gd name="connsiteX3" fmla="*/ 621206 w 678369"/>
            <a:gd name="connsiteY3" fmla="*/ 16731 h 75291"/>
            <a:gd name="connsiteX4" fmla="*/ 579024 w 678369"/>
            <a:gd name="connsiteY4" fmla="*/ 11026 h 75291"/>
            <a:gd name="connsiteX5" fmla="*/ 527625 w 678369"/>
            <a:gd name="connsiteY5" fmla="*/ 6344 h 75291"/>
            <a:gd name="connsiteX6" fmla="*/ 468985 w 678369"/>
            <a:gd name="connsiteY6" fmla="*/ 2866 h 75291"/>
            <a:gd name="connsiteX7" fmla="*/ 405356 w 678369"/>
            <a:gd name="connsiteY7" fmla="*/ 723 h 75291"/>
            <a:gd name="connsiteX8" fmla="*/ 339184 w 678369"/>
            <a:gd name="connsiteY8" fmla="*/ 0 h 75291"/>
            <a:gd name="connsiteX9" fmla="*/ 273013 w 678369"/>
            <a:gd name="connsiteY9" fmla="*/ 723 h 75291"/>
            <a:gd name="connsiteX10" fmla="*/ 209384 w 678369"/>
            <a:gd name="connsiteY10" fmla="*/ 2866 h 75291"/>
            <a:gd name="connsiteX11" fmla="*/ 150743 w 678369"/>
            <a:gd name="connsiteY11" fmla="*/ 6344 h 75291"/>
            <a:gd name="connsiteX12" fmla="*/ 99345 w 678369"/>
            <a:gd name="connsiteY12" fmla="*/ 11026 h 75291"/>
            <a:gd name="connsiteX13" fmla="*/ 57163 w 678369"/>
            <a:gd name="connsiteY13" fmla="*/ 16731 h 75291"/>
            <a:gd name="connsiteX14" fmla="*/ 25818 w 678369"/>
            <a:gd name="connsiteY14" fmla="*/ 23240 h 75291"/>
            <a:gd name="connsiteX15" fmla="*/ 6517 w 678369"/>
            <a:gd name="connsiteY15" fmla="*/ 30302 h 75291"/>
            <a:gd name="connsiteX16" fmla="*/ 0 w 678369"/>
            <a:gd name="connsiteY16" fmla="*/ 37646 h 75291"/>
            <a:gd name="connsiteX17" fmla="*/ 6517 w 678369"/>
            <a:gd name="connsiteY17" fmla="*/ 44990 h 75291"/>
            <a:gd name="connsiteX18" fmla="*/ 25818 w 678369"/>
            <a:gd name="connsiteY18" fmla="*/ 52052 h 75291"/>
            <a:gd name="connsiteX19" fmla="*/ 57163 w 678369"/>
            <a:gd name="connsiteY19" fmla="*/ 58561 h 75291"/>
            <a:gd name="connsiteX20" fmla="*/ 99345 w 678369"/>
            <a:gd name="connsiteY20" fmla="*/ 64265 h 75291"/>
            <a:gd name="connsiteX21" fmla="*/ 150743 w 678369"/>
            <a:gd name="connsiteY21" fmla="*/ 68947 h 75291"/>
            <a:gd name="connsiteX22" fmla="*/ 209384 w 678369"/>
            <a:gd name="connsiteY22" fmla="*/ 72426 h 75291"/>
            <a:gd name="connsiteX23" fmla="*/ 273013 w 678369"/>
            <a:gd name="connsiteY23" fmla="*/ 74568 h 75291"/>
            <a:gd name="connsiteX24" fmla="*/ 339184 w 678369"/>
            <a:gd name="connsiteY24" fmla="*/ 75291 h 75291"/>
            <a:gd name="connsiteX25" fmla="*/ 405356 w 678369"/>
            <a:gd name="connsiteY25" fmla="*/ 74568 h 75291"/>
            <a:gd name="connsiteX26" fmla="*/ 468985 w 678369"/>
            <a:gd name="connsiteY26" fmla="*/ 72426 h 75291"/>
            <a:gd name="connsiteX27" fmla="*/ 527625 w 678369"/>
            <a:gd name="connsiteY27" fmla="*/ 68947 h 75291"/>
            <a:gd name="connsiteX28" fmla="*/ 579024 w 678369"/>
            <a:gd name="connsiteY28" fmla="*/ 64265 h 75291"/>
            <a:gd name="connsiteX29" fmla="*/ 621206 w 678369"/>
            <a:gd name="connsiteY29" fmla="*/ 58561 h 75291"/>
            <a:gd name="connsiteX30" fmla="*/ 652550 w 678369"/>
            <a:gd name="connsiteY30" fmla="*/ 52052 h 75291"/>
            <a:gd name="connsiteX31" fmla="*/ 671852 w 678369"/>
            <a:gd name="connsiteY31" fmla="*/ 44990 h 75291"/>
            <a:gd name="connsiteX32" fmla="*/ 678369 w 678369"/>
            <a:gd name="connsiteY32" fmla="*/ 37646 h 752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78369" h="75291">
              <a:moveTo>
                <a:pt x="678369" y="37646"/>
              </a:moveTo>
              <a:cubicBezTo>
                <a:pt x="678369" y="35198"/>
                <a:pt x="676155" y="32703"/>
                <a:pt x="671852" y="30302"/>
              </a:cubicBezTo>
              <a:cubicBezTo>
                <a:pt x="667549" y="27901"/>
                <a:pt x="660991" y="25502"/>
                <a:pt x="652550" y="23240"/>
              </a:cubicBezTo>
              <a:cubicBezTo>
                <a:pt x="644109" y="20978"/>
                <a:pt x="633460" y="18767"/>
                <a:pt x="621206" y="16731"/>
              </a:cubicBezTo>
              <a:cubicBezTo>
                <a:pt x="608952" y="14695"/>
                <a:pt x="594621" y="12757"/>
                <a:pt x="579024" y="11026"/>
              </a:cubicBezTo>
              <a:cubicBezTo>
                <a:pt x="563427" y="9295"/>
                <a:pt x="545965" y="7704"/>
                <a:pt x="527625" y="6344"/>
              </a:cubicBezTo>
              <a:cubicBezTo>
                <a:pt x="509285" y="4984"/>
                <a:pt x="489363" y="3803"/>
                <a:pt x="468985" y="2866"/>
              </a:cubicBezTo>
              <a:cubicBezTo>
                <a:pt x="448607" y="1929"/>
                <a:pt x="426989" y="1201"/>
                <a:pt x="405356" y="723"/>
              </a:cubicBezTo>
              <a:cubicBezTo>
                <a:pt x="383723" y="245"/>
                <a:pt x="361241" y="0"/>
                <a:pt x="339184" y="0"/>
              </a:cubicBezTo>
              <a:cubicBezTo>
                <a:pt x="317127" y="0"/>
                <a:pt x="294646" y="245"/>
                <a:pt x="273013" y="723"/>
              </a:cubicBezTo>
              <a:cubicBezTo>
                <a:pt x="251380" y="1201"/>
                <a:pt x="229762" y="1929"/>
                <a:pt x="209384" y="2866"/>
              </a:cubicBezTo>
              <a:cubicBezTo>
                <a:pt x="189006" y="3803"/>
                <a:pt x="169083" y="4984"/>
                <a:pt x="150743" y="6344"/>
              </a:cubicBezTo>
              <a:cubicBezTo>
                <a:pt x="132403" y="7704"/>
                <a:pt x="114942" y="9295"/>
                <a:pt x="99345" y="11026"/>
              </a:cubicBezTo>
              <a:cubicBezTo>
                <a:pt x="83748" y="12757"/>
                <a:pt x="69418" y="14695"/>
                <a:pt x="57163" y="16731"/>
              </a:cubicBezTo>
              <a:cubicBezTo>
                <a:pt x="44909" y="18767"/>
                <a:pt x="34259" y="20978"/>
                <a:pt x="25818" y="23240"/>
              </a:cubicBezTo>
              <a:cubicBezTo>
                <a:pt x="17377" y="25502"/>
                <a:pt x="10820" y="27901"/>
                <a:pt x="6517" y="30302"/>
              </a:cubicBezTo>
              <a:cubicBezTo>
                <a:pt x="2214" y="32703"/>
                <a:pt x="0" y="35198"/>
                <a:pt x="0" y="37646"/>
              </a:cubicBezTo>
              <a:cubicBezTo>
                <a:pt x="0" y="40094"/>
                <a:pt x="2214" y="42589"/>
                <a:pt x="6517" y="44990"/>
              </a:cubicBezTo>
              <a:cubicBezTo>
                <a:pt x="10820" y="47391"/>
                <a:pt x="17377" y="49790"/>
                <a:pt x="25818" y="52052"/>
              </a:cubicBezTo>
              <a:cubicBezTo>
                <a:pt x="34259" y="54314"/>
                <a:pt x="44909" y="56526"/>
                <a:pt x="57163" y="58561"/>
              </a:cubicBezTo>
              <a:cubicBezTo>
                <a:pt x="69417" y="60596"/>
                <a:pt x="83748" y="62534"/>
                <a:pt x="99345" y="64265"/>
              </a:cubicBezTo>
              <a:cubicBezTo>
                <a:pt x="114942" y="65996"/>
                <a:pt x="132403" y="67587"/>
                <a:pt x="150743" y="68947"/>
              </a:cubicBezTo>
              <a:cubicBezTo>
                <a:pt x="169083" y="70307"/>
                <a:pt x="189006" y="71489"/>
                <a:pt x="209384" y="72426"/>
              </a:cubicBezTo>
              <a:cubicBezTo>
                <a:pt x="229762" y="73363"/>
                <a:pt x="251380" y="74091"/>
                <a:pt x="273013" y="74568"/>
              </a:cubicBezTo>
              <a:cubicBezTo>
                <a:pt x="294646" y="75045"/>
                <a:pt x="317127" y="75291"/>
                <a:pt x="339184" y="75291"/>
              </a:cubicBezTo>
              <a:cubicBezTo>
                <a:pt x="361241" y="75291"/>
                <a:pt x="383723" y="75045"/>
                <a:pt x="405356" y="74568"/>
              </a:cubicBezTo>
              <a:cubicBezTo>
                <a:pt x="426989" y="74091"/>
                <a:pt x="448607" y="73363"/>
                <a:pt x="468985" y="72426"/>
              </a:cubicBezTo>
              <a:cubicBezTo>
                <a:pt x="489363" y="71489"/>
                <a:pt x="509285" y="70307"/>
                <a:pt x="527625" y="68947"/>
              </a:cubicBezTo>
              <a:cubicBezTo>
                <a:pt x="545965" y="67587"/>
                <a:pt x="563427" y="65996"/>
                <a:pt x="579024" y="64265"/>
              </a:cubicBezTo>
              <a:cubicBezTo>
                <a:pt x="594621" y="62534"/>
                <a:pt x="608952" y="60596"/>
                <a:pt x="621206" y="58561"/>
              </a:cubicBezTo>
              <a:cubicBezTo>
                <a:pt x="633460" y="56526"/>
                <a:pt x="644109" y="54314"/>
                <a:pt x="652550" y="52052"/>
              </a:cubicBezTo>
              <a:cubicBezTo>
                <a:pt x="660991" y="49790"/>
                <a:pt x="667549" y="47391"/>
                <a:pt x="671852" y="44990"/>
              </a:cubicBezTo>
              <a:cubicBezTo>
                <a:pt x="676155" y="42589"/>
                <a:pt x="678369" y="40094"/>
                <a:pt x="678369" y="37646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0.5738</cdr:x>
      <cdr:y>0.71056</cdr:y>
    </cdr:from>
    <cdr:to>
      <cdr:x>0.62642</cdr:x>
      <cdr:y>0.72401</cdr:y>
    </cdr:to>
    <cdr:sp macro="" textlink="">
      <cdr:nvSpPr>
        <cdr:cNvPr id="35" name="PlotDat15_59|1~33_1"/>
        <cdr:cNvSpPr/>
      </cdr:nvSpPr>
      <cdr:spPr>
        <a:xfrm xmlns:a="http://schemas.openxmlformats.org/drawingml/2006/main">
          <a:off x="5331049" y="4299397"/>
          <a:ext cx="488881" cy="81383"/>
        </a:xfrm>
        <a:custGeom xmlns:a="http://schemas.openxmlformats.org/drawingml/2006/main">
          <a:avLst/>
          <a:gdLst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  <a:gd name="connsiteX0" fmla="*/ 489456 w 489456"/>
            <a:gd name="connsiteY0" fmla="*/ 40873 h 81745"/>
            <a:gd name="connsiteX1" fmla="*/ 484753 w 489456"/>
            <a:gd name="connsiteY1" fmla="*/ 32899 h 81745"/>
            <a:gd name="connsiteX2" fmla="*/ 470827 w 489456"/>
            <a:gd name="connsiteY2" fmla="*/ 25232 h 81745"/>
            <a:gd name="connsiteX3" fmla="*/ 448212 w 489456"/>
            <a:gd name="connsiteY3" fmla="*/ 18165 h 81745"/>
            <a:gd name="connsiteX4" fmla="*/ 417776 w 489456"/>
            <a:gd name="connsiteY4" fmla="*/ 11972 h 81745"/>
            <a:gd name="connsiteX5" fmla="*/ 380691 w 489456"/>
            <a:gd name="connsiteY5" fmla="*/ 6889 h 81745"/>
            <a:gd name="connsiteX6" fmla="*/ 338381 w 489456"/>
            <a:gd name="connsiteY6" fmla="*/ 3112 h 81745"/>
            <a:gd name="connsiteX7" fmla="*/ 292471 w 489456"/>
            <a:gd name="connsiteY7" fmla="*/ 786 h 81745"/>
            <a:gd name="connsiteX8" fmla="*/ 244727 w 489456"/>
            <a:gd name="connsiteY8" fmla="*/ 0 h 81745"/>
            <a:gd name="connsiteX9" fmla="*/ 196983 w 489456"/>
            <a:gd name="connsiteY9" fmla="*/ 786 h 81745"/>
            <a:gd name="connsiteX10" fmla="*/ 151074 w 489456"/>
            <a:gd name="connsiteY10" fmla="*/ 3112 h 81745"/>
            <a:gd name="connsiteX11" fmla="*/ 108764 w 489456"/>
            <a:gd name="connsiteY11" fmla="*/ 6889 h 81745"/>
            <a:gd name="connsiteX12" fmla="*/ 71679 w 489456"/>
            <a:gd name="connsiteY12" fmla="*/ 11972 h 81745"/>
            <a:gd name="connsiteX13" fmla="*/ 41244 w 489456"/>
            <a:gd name="connsiteY13" fmla="*/ 18165 h 81745"/>
            <a:gd name="connsiteX14" fmla="*/ 18628 w 489456"/>
            <a:gd name="connsiteY14" fmla="*/ 25232 h 81745"/>
            <a:gd name="connsiteX15" fmla="*/ 4702 w 489456"/>
            <a:gd name="connsiteY15" fmla="*/ 32899 h 81745"/>
            <a:gd name="connsiteX16" fmla="*/ 0 w 489456"/>
            <a:gd name="connsiteY16" fmla="*/ 40873 h 81745"/>
            <a:gd name="connsiteX17" fmla="*/ 4702 w 489456"/>
            <a:gd name="connsiteY17" fmla="*/ 48847 h 81745"/>
            <a:gd name="connsiteX18" fmla="*/ 18628 w 489456"/>
            <a:gd name="connsiteY18" fmla="*/ 56514 h 81745"/>
            <a:gd name="connsiteX19" fmla="*/ 41244 w 489456"/>
            <a:gd name="connsiteY19" fmla="*/ 63580 h 81745"/>
            <a:gd name="connsiteX20" fmla="*/ 71679 w 489456"/>
            <a:gd name="connsiteY20" fmla="*/ 69774 h 81745"/>
            <a:gd name="connsiteX21" fmla="*/ 108764 w 489456"/>
            <a:gd name="connsiteY21" fmla="*/ 74857 h 81745"/>
            <a:gd name="connsiteX22" fmla="*/ 151074 w 489456"/>
            <a:gd name="connsiteY22" fmla="*/ 78634 h 81745"/>
            <a:gd name="connsiteX23" fmla="*/ 196983 w 489456"/>
            <a:gd name="connsiteY23" fmla="*/ 80960 h 81745"/>
            <a:gd name="connsiteX24" fmla="*/ 244727 w 489456"/>
            <a:gd name="connsiteY24" fmla="*/ 81745 h 81745"/>
            <a:gd name="connsiteX25" fmla="*/ 292471 w 489456"/>
            <a:gd name="connsiteY25" fmla="*/ 80960 h 81745"/>
            <a:gd name="connsiteX26" fmla="*/ 338381 w 489456"/>
            <a:gd name="connsiteY26" fmla="*/ 78634 h 81745"/>
            <a:gd name="connsiteX27" fmla="*/ 380691 w 489456"/>
            <a:gd name="connsiteY27" fmla="*/ 74857 h 81745"/>
            <a:gd name="connsiteX28" fmla="*/ 417776 w 489456"/>
            <a:gd name="connsiteY28" fmla="*/ 69774 h 81745"/>
            <a:gd name="connsiteX29" fmla="*/ 448212 w 489456"/>
            <a:gd name="connsiteY29" fmla="*/ 63580 h 81745"/>
            <a:gd name="connsiteX30" fmla="*/ 470827 w 489456"/>
            <a:gd name="connsiteY30" fmla="*/ 56514 h 81745"/>
            <a:gd name="connsiteX31" fmla="*/ 484753 w 489456"/>
            <a:gd name="connsiteY31" fmla="*/ 48847 h 81745"/>
            <a:gd name="connsiteX32" fmla="*/ 489456 w 489456"/>
            <a:gd name="connsiteY32" fmla="*/ 40873 h 817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89456" h="81745">
              <a:moveTo>
                <a:pt x="489456" y="40873"/>
              </a:moveTo>
              <a:cubicBezTo>
                <a:pt x="489456" y="38215"/>
                <a:pt x="487858" y="35506"/>
                <a:pt x="484753" y="32899"/>
              </a:cubicBezTo>
              <a:cubicBezTo>
                <a:pt x="481648" y="30292"/>
                <a:pt x="476917" y="27688"/>
                <a:pt x="470827" y="25232"/>
              </a:cubicBezTo>
              <a:cubicBezTo>
                <a:pt x="464737" y="22776"/>
                <a:pt x="457054" y="20375"/>
                <a:pt x="448212" y="18165"/>
              </a:cubicBezTo>
              <a:cubicBezTo>
                <a:pt x="439370" y="15955"/>
                <a:pt x="429029" y="13851"/>
                <a:pt x="417776" y="11972"/>
              </a:cubicBezTo>
              <a:cubicBezTo>
                <a:pt x="406523" y="10093"/>
                <a:pt x="393923" y="8366"/>
                <a:pt x="380691" y="6889"/>
              </a:cubicBezTo>
              <a:cubicBezTo>
                <a:pt x="367459" y="5412"/>
                <a:pt x="353084" y="4129"/>
                <a:pt x="338381" y="3112"/>
              </a:cubicBezTo>
              <a:cubicBezTo>
                <a:pt x="323678" y="2095"/>
                <a:pt x="308080" y="1305"/>
                <a:pt x="292471" y="786"/>
              </a:cubicBezTo>
              <a:cubicBezTo>
                <a:pt x="276862" y="267"/>
                <a:pt x="260642" y="0"/>
                <a:pt x="244727" y="0"/>
              </a:cubicBezTo>
              <a:cubicBezTo>
                <a:pt x="228812" y="0"/>
                <a:pt x="212592" y="267"/>
                <a:pt x="196983" y="786"/>
              </a:cubicBezTo>
              <a:cubicBezTo>
                <a:pt x="181374" y="1305"/>
                <a:pt x="165777" y="2095"/>
                <a:pt x="151074" y="3112"/>
              </a:cubicBezTo>
              <a:cubicBezTo>
                <a:pt x="136371" y="4129"/>
                <a:pt x="121996" y="5412"/>
                <a:pt x="108764" y="6889"/>
              </a:cubicBezTo>
              <a:cubicBezTo>
                <a:pt x="95532" y="8366"/>
                <a:pt x="82932" y="10093"/>
                <a:pt x="71679" y="11972"/>
              </a:cubicBezTo>
              <a:cubicBezTo>
                <a:pt x="60426" y="13851"/>
                <a:pt x="50086" y="15955"/>
                <a:pt x="41244" y="18165"/>
              </a:cubicBezTo>
              <a:cubicBezTo>
                <a:pt x="32402" y="20375"/>
                <a:pt x="24718" y="22776"/>
                <a:pt x="18628" y="25232"/>
              </a:cubicBezTo>
              <a:cubicBezTo>
                <a:pt x="12538" y="27688"/>
                <a:pt x="7807" y="30292"/>
                <a:pt x="4702" y="32899"/>
              </a:cubicBezTo>
              <a:cubicBezTo>
                <a:pt x="1597" y="35506"/>
                <a:pt x="0" y="38215"/>
                <a:pt x="0" y="40873"/>
              </a:cubicBezTo>
              <a:cubicBezTo>
                <a:pt x="0" y="43531"/>
                <a:pt x="1597" y="46240"/>
                <a:pt x="4702" y="48847"/>
              </a:cubicBezTo>
              <a:cubicBezTo>
                <a:pt x="7807" y="51454"/>
                <a:pt x="12538" y="54059"/>
                <a:pt x="18628" y="56514"/>
              </a:cubicBezTo>
              <a:cubicBezTo>
                <a:pt x="24718" y="58970"/>
                <a:pt x="32402" y="61370"/>
                <a:pt x="41244" y="63580"/>
              </a:cubicBezTo>
              <a:cubicBezTo>
                <a:pt x="50086" y="65790"/>
                <a:pt x="60426" y="67894"/>
                <a:pt x="71679" y="69774"/>
              </a:cubicBezTo>
              <a:cubicBezTo>
                <a:pt x="82932" y="71654"/>
                <a:pt x="95532" y="73380"/>
                <a:pt x="108764" y="74857"/>
              </a:cubicBezTo>
              <a:cubicBezTo>
                <a:pt x="121996" y="76334"/>
                <a:pt x="136371" y="77617"/>
                <a:pt x="151074" y="78634"/>
              </a:cubicBezTo>
              <a:cubicBezTo>
                <a:pt x="165777" y="79651"/>
                <a:pt x="181374" y="80442"/>
                <a:pt x="196983" y="80960"/>
              </a:cubicBezTo>
              <a:cubicBezTo>
                <a:pt x="212592" y="81478"/>
                <a:pt x="228812" y="81745"/>
                <a:pt x="244727" y="81745"/>
              </a:cubicBezTo>
              <a:cubicBezTo>
                <a:pt x="260642" y="81745"/>
                <a:pt x="276862" y="81478"/>
                <a:pt x="292471" y="80960"/>
              </a:cubicBezTo>
              <a:cubicBezTo>
                <a:pt x="308080" y="80442"/>
                <a:pt x="323678" y="79651"/>
                <a:pt x="338381" y="78634"/>
              </a:cubicBezTo>
              <a:cubicBezTo>
                <a:pt x="353084" y="77617"/>
                <a:pt x="367459" y="76334"/>
                <a:pt x="380691" y="74857"/>
              </a:cubicBezTo>
              <a:cubicBezTo>
                <a:pt x="393923" y="73380"/>
                <a:pt x="406522" y="71654"/>
                <a:pt x="417776" y="69774"/>
              </a:cubicBezTo>
              <a:cubicBezTo>
                <a:pt x="429030" y="67894"/>
                <a:pt x="439370" y="65790"/>
                <a:pt x="448212" y="63580"/>
              </a:cubicBezTo>
              <a:cubicBezTo>
                <a:pt x="457054" y="61370"/>
                <a:pt x="464737" y="58970"/>
                <a:pt x="470827" y="56514"/>
              </a:cubicBezTo>
              <a:cubicBezTo>
                <a:pt x="476917" y="54059"/>
                <a:pt x="481648" y="51454"/>
                <a:pt x="484753" y="48847"/>
              </a:cubicBezTo>
              <a:cubicBezTo>
                <a:pt x="487858" y="46240"/>
                <a:pt x="489456" y="43531"/>
                <a:pt x="489456" y="4087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0.56819</cdr:x>
      <cdr:y>0.73018</cdr:y>
    </cdr:from>
    <cdr:to>
      <cdr:x>0.64587</cdr:x>
      <cdr:y>0.74257</cdr:y>
    </cdr:to>
    <cdr:sp macro="" textlink="">
      <cdr:nvSpPr>
        <cdr:cNvPr id="36" name="PlotDat15_61|1~33_1"/>
        <cdr:cNvSpPr/>
      </cdr:nvSpPr>
      <cdr:spPr>
        <a:xfrm xmlns:a="http://schemas.openxmlformats.org/drawingml/2006/main">
          <a:off x="5278928" y="4418113"/>
          <a:ext cx="721707" cy="74968"/>
        </a:xfrm>
        <a:custGeom xmlns:a="http://schemas.openxmlformats.org/drawingml/2006/main">
          <a:avLst/>
          <a:gdLst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  <a:gd name="connsiteX0" fmla="*/ 722551 w 722551"/>
            <a:gd name="connsiteY0" fmla="*/ 37646 h 75291"/>
            <a:gd name="connsiteX1" fmla="*/ 715610 w 722551"/>
            <a:gd name="connsiteY1" fmla="*/ 30301 h 75291"/>
            <a:gd name="connsiteX2" fmla="*/ 695051 w 722551"/>
            <a:gd name="connsiteY2" fmla="*/ 23239 h 75291"/>
            <a:gd name="connsiteX3" fmla="*/ 661666 w 722551"/>
            <a:gd name="connsiteY3" fmla="*/ 16731 h 75291"/>
            <a:gd name="connsiteX4" fmla="*/ 616736 w 722551"/>
            <a:gd name="connsiteY4" fmla="*/ 11026 h 75291"/>
            <a:gd name="connsiteX5" fmla="*/ 561990 w 722551"/>
            <a:gd name="connsiteY5" fmla="*/ 6344 h 75291"/>
            <a:gd name="connsiteX6" fmla="*/ 499530 w 722551"/>
            <a:gd name="connsiteY6" fmla="*/ 2866 h 75291"/>
            <a:gd name="connsiteX7" fmla="*/ 431757 w 722551"/>
            <a:gd name="connsiteY7" fmla="*/ 723 h 75291"/>
            <a:gd name="connsiteX8" fmla="*/ 361275 w 722551"/>
            <a:gd name="connsiteY8" fmla="*/ 0 h 75291"/>
            <a:gd name="connsiteX9" fmla="*/ 290794 w 722551"/>
            <a:gd name="connsiteY9" fmla="*/ 723 h 75291"/>
            <a:gd name="connsiteX10" fmla="*/ 223022 w 722551"/>
            <a:gd name="connsiteY10" fmla="*/ 2866 h 75291"/>
            <a:gd name="connsiteX11" fmla="*/ 160562 w 722551"/>
            <a:gd name="connsiteY11" fmla="*/ 6344 h 75291"/>
            <a:gd name="connsiteX12" fmla="*/ 105815 w 722551"/>
            <a:gd name="connsiteY12" fmla="*/ 11026 h 75291"/>
            <a:gd name="connsiteX13" fmla="*/ 60886 w 722551"/>
            <a:gd name="connsiteY13" fmla="*/ 16731 h 75291"/>
            <a:gd name="connsiteX14" fmla="*/ 27500 w 722551"/>
            <a:gd name="connsiteY14" fmla="*/ 23239 h 75291"/>
            <a:gd name="connsiteX15" fmla="*/ 6942 w 722551"/>
            <a:gd name="connsiteY15" fmla="*/ 30301 h 75291"/>
            <a:gd name="connsiteX16" fmla="*/ 0 w 722551"/>
            <a:gd name="connsiteY16" fmla="*/ 37646 h 75291"/>
            <a:gd name="connsiteX17" fmla="*/ 6942 w 722551"/>
            <a:gd name="connsiteY17" fmla="*/ 44990 h 75291"/>
            <a:gd name="connsiteX18" fmla="*/ 27500 w 722551"/>
            <a:gd name="connsiteY18" fmla="*/ 52052 h 75291"/>
            <a:gd name="connsiteX19" fmla="*/ 60886 w 722551"/>
            <a:gd name="connsiteY19" fmla="*/ 58561 h 75291"/>
            <a:gd name="connsiteX20" fmla="*/ 105815 w 722551"/>
            <a:gd name="connsiteY20" fmla="*/ 64265 h 75291"/>
            <a:gd name="connsiteX21" fmla="*/ 160562 w 722551"/>
            <a:gd name="connsiteY21" fmla="*/ 68947 h 75291"/>
            <a:gd name="connsiteX22" fmla="*/ 223022 w 722551"/>
            <a:gd name="connsiteY22" fmla="*/ 72426 h 75291"/>
            <a:gd name="connsiteX23" fmla="*/ 290794 w 722551"/>
            <a:gd name="connsiteY23" fmla="*/ 74568 h 75291"/>
            <a:gd name="connsiteX24" fmla="*/ 361275 w 722551"/>
            <a:gd name="connsiteY24" fmla="*/ 75291 h 75291"/>
            <a:gd name="connsiteX25" fmla="*/ 431757 w 722551"/>
            <a:gd name="connsiteY25" fmla="*/ 74568 h 75291"/>
            <a:gd name="connsiteX26" fmla="*/ 499530 w 722551"/>
            <a:gd name="connsiteY26" fmla="*/ 72426 h 75291"/>
            <a:gd name="connsiteX27" fmla="*/ 561990 w 722551"/>
            <a:gd name="connsiteY27" fmla="*/ 68947 h 75291"/>
            <a:gd name="connsiteX28" fmla="*/ 616736 w 722551"/>
            <a:gd name="connsiteY28" fmla="*/ 64265 h 75291"/>
            <a:gd name="connsiteX29" fmla="*/ 661666 w 722551"/>
            <a:gd name="connsiteY29" fmla="*/ 58561 h 75291"/>
            <a:gd name="connsiteX30" fmla="*/ 695051 w 722551"/>
            <a:gd name="connsiteY30" fmla="*/ 52052 h 75291"/>
            <a:gd name="connsiteX31" fmla="*/ 715610 w 722551"/>
            <a:gd name="connsiteY31" fmla="*/ 44990 h 75291"/>
            <a:gd name="connsiteX32" fmla="*/ 722551 w 722551"/>
            <a:gd name="connsiteY32" fmla="*/ 37646 h 752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22551" h="75291">
              <a:moveTo>
                <a:pt x="722551" y="37646"/>
              </a:moveTo>
              <a:cubicBezTo>
                <a:pt x="722551" y="35198"/>
                <a:pt x="720193" y="32702"/>
                <a:pt x="715610" y="30301"/>
              </a:cubicBezTo>
              <a:cubicBezTo>
                <a:pt x="711027" y="27900"/>
                <a:pt x="704041" y="25501"/>
                <a:pt x="695051" y="23239"/>
              </a:cubicBezTo>
              <a:cubicBezTo>
                <a:pt x="686061" y="20977"/>
                <a:pt x="674719" y="18767"/>
                <a:pt x="661666" y="16731"/>
              </a:cubicBezTo>
              <a:cubicBezTo>
                <a:pt x="648614" y="14696"/>
                <a:pt x="633349" y="12757"/>
                <a:pt x="616736" y="11026"/>
              </a:cubicBezTo>
              <a:cubicBezTo>
                <a:pt x="600123" y="9295"/>
                <a:pt x="581524" y="7704"/>
                <a:pt x="561990" y="6344"/>
              </a:cubicBezTo>
              <a:cubicBezTo>
                <a:pt x="542456" y="4984"/>
                <a:pt x="521235" y="3803"/>
                <a:pt x="499530" y="2866"/>
              </a:cubicBezTo>
              <a:cubicBezTo>
                <a:pt x="477825" y="1929"/>
                <a:pt x="454799" y="1201"/>
                <a:pt x="431757" y="723"/>
              </a:cubicBezTo>
              <a:cubicBezTo>
                <a:pt x="408715" y="245"/>
                <a:pt x="384769" y="0"/>
                <a:pt x="361275" y="0"/>
              </a:cubicBezTo>
              <a:cubicBezTo>
                <a:pt x="337781" y="0"/>
                <a:pt x="313836" y="245"/>
                <a:pt x="290794" y="723"/>
              </a:cubicBezTo>
              <a:cubicBezTo>
                <a:pt x="267752" y="1201"/>
                <a:pt x="244727" y="1929"/>
                <a:pt x="223022" y="2866"/>
              </a:cubicBezTo>
              <a:cubicBezTo>
                <a:pt x="201317" y="3803"/>
                <a:pt x="180097" y="4984"/>
                <a:pt x="160562" y="6344"/>
              </a:cubicBezTo>
              <a:cubicBezTo>
                <a:pt x="141028" y="7704"/>
                <a:pt x="122428" y="9295"/>
                <a:pt x="105815" y="11026"/>
              </a:cubicBezTo>
              <a:cubicBezTo>
                <a:pt x="89202" y="12757"/>
                <a:pt x="73939" y="14696"/>
                <a:pt x="60886" y="16731"/>
              </a:cubicBezTo>
              <a:cubicBezTo>
                <a:pt x="47834" y="18767"/>
                <a:pt x="36490" y="20977"/>
                <a:pt x="27500" y="23239"/>
              </a:cubicBezTo>
              <a:cubicBezTo>
                <a:pt x="18510" y="25501"/>
                <a:pt x="11525" y="27900"/>
                <a:pt x="6942" y="30301"/>
              </a:cubicBezTo>
              <a:cubicBezTo>
                <a:pt x="2359" y="32702"/>
                <a:pt x="0" y="35198"/>
                <a:pt x="0" y="37646"/>
              </a:cubicBezTo>
              <a:cubicBezTo>
                <a:pt x="0" y="40094"/>
                <a:pt x="2359" y="42589"/>
                <a:pt x="6942" y="44990"/>
              </a:cubicBezTo>
              <a:cubicBezTo>
                <a:pt x="11525" y="47391"/>
                <a:pt x="18510" y="49790"/>
                <a:pt x="27500" y="52052"/>
              </a:cubicBezTo>
              <a:cubicBezTo>
                <a:pt x="36490" y="54314"/>
                <a:pt x="47834" y="56526"/>
                <a:pt x="60886" y="58561"/>
              </a:cubicBezTo>
              <a:cubicBezTo>
                <a:pt x="73939" y="60597"/>
                <a:pt x="89202" y="62534"/>
                <a:pt x="105815" y="64265"/>
              </a:cubicBezTo>
              <a:cubicBezTo>
                <a:pt x="122428" y="65996"/>
                <a:pt x="141028" y="67587"/>
                <a:pt x="160562" y="68947"/>
              </a:cubicBezTo>
              <a:cubicBezTo>
                <a:pt x="180096" y="70307"/>
                <a:pt x="201317" y="71489"/>
                <a:pt x="223022" y="72426"/>
              </a:cubicBezTo>
              <a:cubicBezTo>
                <a:pt x="244727" y="73363"/>
                <a:pt x="267752" y="74091"/>
                <a:pt x="290794" y="74568"/>
              </a:cubicBezTo>
              <a:cubicBezTo>
                <a:pt x="313836" y="75045"/>
                <a:pt x="337781" y="75291"/>
                <a:pt x="361275" y="75291"/>
              </a:cubicBezTo>
              <a:cubicBezTo>
                <a:pt x="384769" y="75291"/>
                <a:pt x="408715" y="75045"/>
                <a:pt x="431757" y="74568"/>
              </a:cubicBezTo>
              <a:cubicBezTo>
                <a:pt x="454799" y="74091"/>
                <a:pt x="477825" y="73363"/>
                <a:pt x="499530" y="72426"/>
              </a:cubicBezTo>
              <a:cubicBezTo>
                <a:pt x="521235" y="71489"/>
                <a:pt x="542456" y="70307"/>
                <a:pt x="561990" y="68947"/>
              </a:cubicBezTo>
              <a:cubicBezTo>
                <a:pt x="581524" y="67587"/>
                <a:pt x="600123" y="65996"/>
                <a:pt x="616736" y="64265"/>
              </a:cubicBezTo>
              <a:cubicBezTo>
                <a:pt x="633349" y="62534"/>
                <a:pt x="648614" y="60597"/>
                <a:pt x="661666" y="58561"/>
              </a:cubicBezTo>
              <a:cubicBezTo>
                <a:pt x="674719" y="56526"/>
                <a:pt x="686061" y="54314"/>
                <a:pt x="695051" y="52052"/>
              </a:cubicBezTo>
              <a:cubicBezTo>
                <a:pt x="704041" y="49790"/>
                <a:pt x="711027" y="47391"/>
                <a:pt x="715610" y="44990"/>
              </a:cubicBezTo>
              <a:cubicBezTo>
                <a:pt x="720193" y="42589"/>
                <a:pt x="722551" y="40094"/>
                <a:pt x="722551" y="37646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0.56635</cdr:x>
      <cdr:y>0.71639</cdr:y>
    </cdr:from>
    <cdr:to>
      <cdr:x>0.64304</cdr:x>
      <cdr:y>0.72613</cdr:y>
    </cdr:to>
    <cdr:sp macro="" textlink="">
      <cdr:nvSpPr>
        <cdr:cNvPr id="37" name="PlotDat15_63|1~33_1"/>
        <cdr:cNvSpPr/>
      </cdr:nvSpPr>
      <cdr:spPr>
        <a:xfrm xmlns:a="http://schemas.openxmlformats.org/drawingml/2006/main">
          <a:off x="5261833" y="4334673"/>
          <a:ext cx="712510" cy="58934"/>
        </a:xfrm>
        <a:custGeom xmlns:a="http://schemas.openxmlformats.org/drawingml/2006/main">
          <a:avLst/>
          <a:gdLst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  <a:gd name="connsiteX0" fmla="*/ 713376 w 713376"/>
            <a:gd name="connsiteY0" fmla="*/ 29579 h 59158"/>
            <a:gd name="connsiteX1" fmla="*/ 706523 w 713376"/>
            <a:gd name="connsiteY1" fmla="*/ 23808 h 59158"/>
            <a:gd name="connsiteX2" fmla="*/ 686225 w 713376"/>
            <a:gd name="connsiteY2" fmla="*/ 18259 h 59158"/>
            <a:gd name="connsiteX3" fmla="*/ 653264 w 713376"/>
            <a:gd name="connsiteY3" fmla="*/ 13146 h 59158"/>
            <a:gd name="connsiteX4" fmla="*/ 608905 w 713376"/>
            <a:gd name="connsiteY4" fmla="*/ 8664 h 59158"/>
            <a:gd name="connsiteX5" fmla="*/ 554853 w 713376"/>
            <a:gd name="connsiteY5" fmla="*/ 4985 h 59158"/>
            <a:gd name="connsiteX6" fmla="*/ 493187 w 713376"/>
            <a:gd name="connsiteY6" fmla="*/ 2252 h 59158"/>
            <a:gd name="connsiteX7" fmla="*/ 426274 w 713376"/>
            <a:gd name="connsiteY7" fmla="*/ 569 h 59158"/>
            <a:gd name="connsiteX8" fmla="*/ 356688 w 713376"/>
            <a:gd name="connsiteY8" fmla="*/ 0 h 59158"/>
            <a:gd name="connsiteX9" fmla="*/ 287101 w 713376"/>
            <a:gd name="connsiteY9" fmla="*/ 569 h 59158"/>
            <a:gd name="connsiteX10" fmla="*/ 220190 w 713376"/>
            <a:gd name="connsiteY10" fmla="*/ 2252 h 59158"/>
            <a:gd name="connsiteX11" fmla="*/ 158523 w 713376"/>
            <a:gd name="connsiteY11" fmla="*/ 4985 h 59158"/>
            <a:gd name="connsiteX12" fmla="*/ 104471 w 713376"/>
            <a:gd name="connsiteY12" fmla="*/ 8664 h 59158"/>
            <a:gd name="connsiteX13" fmla="*/ 60113 w 713376"/>
            <a:gd name="connsiteY13" fmla="*/ 13146 h 59158"/>
            <a:gd name="connsiteX14" fmla="*/ 27151 w 713376"/>
            <a:gd name="connsiteY14" fmla="*/ 18259 h 59158"/>
            <a:gd name="connsiteX15" fmla="*/ 6853 w 713376"/>
            <a:gd name="connsiteY15" fmla="*/ 23808 h 59158"/>
            <a:gd name="connsiteX16" fmla="*/ 0 w 713376"/>
            <a:gd name="connsiteY16" fmla="*/ 29579 h 59158"/>
            <a:gd name="connsiteX17" fmla="*/ 6853 w 713376"/>
            <a:gd name="connsiteY17" fmla="*/ 35350 h 59158"/>
            <a:gd name="connsiteX18" fmla="*/ 27151 w 713376"/>
            <a:gd name="connsiteY18" fmla="*/ 40898 h 59158"/>
            <a:gd name="connsiteX19" fmla="*/ 60113 w 713376"/>
            <a:gd name="connsiteY19" fmla="*/ 46012 h 59158"/>
            <a:gd name="connsiteX20" fmla="*/ 104471 w 713376"/>
            <a:gd name="connsiteY20" fmla="*/ 50494 h 59158"/>
            <a:gd name="connsiteX21" fmla="*/ 158523 w 713376"/>
            <a:gd name="connsiteY21" fmla="*/ 54173 h 59158"/>
            <a:gd name="connsiteX22" fmla="*/ 220190 w 713376"/>
            <a:gd name="connsiteY22" fmla="*/ 56906 h 59158"/>
            <a:gd name="connsiteX23" fmla="*/ 287101 w 713376"/>
            <a:gd name="connsiteY23" fmla="*/ 58589 h 59158"/>
            <a:gd name="connsiteX24" fmla="*/ 356688 w 713376"/>
            <a:gd name="connsiteY24" fmla="*/ 59158 h 59158"/>
            <a:gd name="connsiteX25" fmla="*/ 426274 w 713376"/>
            <a:gd name="connsiteY25" fmla="*/ 58589 h 59158"/>
            <a:gd name="connsiteX26" fmla="*/ 493187 w 713376"/>
            <a:gd name="connsiteY26" fmla="*/ 56906 h 59158"/>
            <a:gd name="connsiteX27" fmla="*/ 554853 w 713376"/>
            <a:gd name="connsiteY27" fmla="*/ 54173 h 59158"/>
            <a:gd name="connsiteX28" fmla="*/ 608905 w 713376"/>
            <a:gd name="connsiteY28" fmla="*/ 50494 h 59158"/>
            <a:gd name="connsiteX29" fmla="*/ 653264 w 713376"/>
            <a:gd name="connsiteY29" fmla="*/ 46012 h 59158"/>
            <a:gd name="connsiteX30" fmla="*/ 686225 w 713376"/>
            <a:gd name="connsiteY30" fmla="*/ 40898 h 59158"/>
            <a:gd name="connsiteX31" fmla="*/ 706523 w 713376"/>
            <a:gd name="connsiteY31" fmla="*/ 35350 h 59158"/>
            <a:gd name="connsiteX32" fmla="*/ 713376 w 713376"/>
            <a:gd name="connsiteY32" fmla="*/ 29579 h 591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13376" h="59158">
              <a:moveTo>
                <a:pt x="713376" y="29579"/>
              </a:moveTo>
              <a:cubicBezTo>
                <a:pt x="713376" y="27655"/>
                <a:pt x="711048" y="25695"/>
                <a:pt x="706523" y="23808"/>
              </a:cubicBezTo>
              <a:cubicBezTo>
                <a:pt x="701998" y="21921"/>
                <a:pt x="695101" y="20036"/>
                <a:pt x="686225" y="18259"/>
              </a:cubicBezTo>
              <a:cubicBezTo>
                <a:pt x="677349" y="16482"/>
                <a:pt x="666151" y="14745"/>
                <a:pt x="653264" y="13146"/>
              </a:cubicBezTo>
              <a:cubicBezTo>
                <a:pt x="640377" y="11547"/>
                <a:pt x="625307" y="10024"/>
                <a:pt x="608905" y="8664"/>
              </a:cubicBezTo>
              <a:cubicBezTo>
                <a:pt x="592503" y="7304"/>
                <a:pt x="574139" y="6054"/>
                <a:pt x="554853" y="4985"/>
              </a:cubicBezTo>
              <a:cubicBezTo>
                <a:pt x="535567" y="3916"/>
                <a:pt x="514617" y="2988"/>
                <a:pt x="493187" y="2252"/>
              </a:cubicBezTo>
              <a:lnTo>
                <a:pt x="426274" y="569"/>
              </a:lnTo>
              <a:lnTo>
                <a:pt x="356688" y="0"/>
              </a:lnTo>
              <a:lnTo>
                <a:pt x="287101" y="569"/>
              </a:lnTo>
              <a:lnTo>
                <a:pt x="220190" y="2252"/>
              </a:lnTo>
              <a:lnTo>
                <a:pt x="158523" y="4985"/>
              </a:lnTo>
              <a:cubicBezTo>
                <a:pt x="139237" y="6054"/>
                <a:pt x="120873" y="7304"/>
                <a:pt x="104471" y="8664"/>
              </a:cubicBezTo>
              <a:cubicBezTo>
                <a:pt x="88069" y="10024"/>
                <a:pt x="73000" y="11547"/>
                <a:pt x="60113" y="13146"/>
              </a:cubicBezTo>
              <a:cubicBezTo>
                <a:pt x="47226" y="14745"/>
                <a:pt x="36028" y="16482"/>
                <a:pt x="27151" y="18259"/>
              </a:cubicBezTo>
              <a:cubicBezTo>
                <a:pt x="18274" y="20036"/>
                <a:pt x="11378" y="21921"/>
                <a:pt x="6853" y="23808"/>
              </a:cubicBezTo>
              <a:cubicBezTo>
                <a:pt x="2328" y="25695"/>
                <a:pt x="0" y="27655"/>
                <a:pt x="0" y="29579"/>
              </a:cubicBezTo>
              <a:cubicBezTo>
                <a:pt x="0" y="31503"/>
                <a:pt x="2328" y="33464"/>
                <a:pt x="6853" y="35350"/>
              </a:cubicBezTo>
              <a:cubicBezTo>
                <a:pt x="11378" y="37236"/>
                <a:pt x="18274" y="39121"/>
                <a:pt x="27151" y="40898"/>
              </a:cubicBezTo>
              <a:cubicBezTo>
                <a:pt x="36028" y="42675"/>
                <a:pt x="47226" y="44413"/>
                <a:pt x="60113" y="46012"/>
              </a:cubicBezTo>
              <a:cubicBezTo>
                <a:pt x="73000" y="47611"/>
                <a:pt x="88069" y="49134"/>
                <a:pt x="104471" y="50494"/>
              </a:cubicBezTo>
              <a:cubicBezTo>
                <a:pt x="120873" y="51854"/>
                <a:pt x="139237" y="53104"/>
                <a:pt x="158523" y="54173"/>
              </a:cubicBezTo>
              <a:cubicBezTo>
                <a:pt x="177809" y="55242"/>
                <a:pt x="198760" y="56170"/>
                <a:pt x="220190" y="56906"/>
              </a:cubicBezTo>
              <a:lnTo>
                <a:pt x="287101" y="58589"/>
              </a:lnTo>
              <a:lnTo>
                <a:pt x="356688" y="59158"/>
              </a:lnTo>
              <a:lnTo>
                <a:pt x="426274" y="58589"/>
              </a:lnTo>
              <a:lnTo>
                <a:pt x="493187" y="56906"/>
              </a:lnTo>
              <a:lnTo>
                <a:pt x="554853" y="54173"/>
              </a:lnTo>
              <a:cubicBezTo>
                <a:pt x="574139" y="53104"/>
                <a:pt x="592503" y="51854"/>
                <a:pt x="608905" y="50494"/>
              </a:cubicBezTo>
              <a:cubicBezTo>
                <a:pt x="625307" y="49134"/>
                <a:pt x="640377" y="47611"/>
                <a:pt x="653264" y="46012"/>
              </a:cubicBezTo>
              <a:cubicBezTo>
                <a:pt x="666151" y="44413"/>
                <a:pt x="677349" y="42675"/>
                <a:pt x="686225" y="40898"/>
              </a:cubicBezTo>
              <a:cubicBezTo>
                <a:pt x="695101" y="39121"/>
                <a:pt x="701998" y="37236"/>
                <a:pt x="706523" y="35350"/>
              </a:cubicBezTo>
              <a:cubicBezTo>
                <a:pt x="711048" y="33464"/>
                <a:pt x="713376" y="31503"/>
                <a:pt x="713376" y="29579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0.58225</cdr:x>
      <cdr:y>0.73231</cdr:y>
    </cdr:from>
    <cdr:to>
      <cdr:x>0.6637</cdr:x>
      <cdr:y>0.74434</cdr:y>
    </cdr:to>
    <cdr:sp macro="" textlink="">
      <cdr:nvSpPr>
        <cdr:cNvPr id="38" name="PlotDat15_65|1~33_1"/>
        <cdr:cNvSpPr/>
      </cdr:nvSpPr>
      <cdr:spPr>
        <a:xfrm xmlns:a="http://schemas.openxmlformats.org/drawingml/2006/main">
          <a:off x="5409556" y="4431001"/>
          <a:ext cx="756734" cy="72790"/>
        </a:xfrm>
        <a:custGeom xmlns:a="http://schemas.openxmlformats.org/drawingml/2006/main">
          <a:avLst/>
          <a:gdLst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  <a:gd name="connsiteX0" fmla="*/ 757610 w 757610"/>
            <a:gd name="connsiteY0" fmla="*/ 36570 h 73140"/>
            <a:gd name="connsiteX1" fmla="*/ 750331 w 757610"/>
            <a:gd name="connsiteY1" fmla="*/ 29435 h 73140"/>
            <a:gd name="connsiteX2" fmla="*/ 728775 w 757610"/>
            <a:gd name="connsiteY2" fmla="*/ 22575 h 73140"/>
            <a:gd name="connsiteX3" fmla="*/ 693769 w 757610"/>
            <a:gd name="connsiteY3" fmla="*/ 16253 h 73140"/>
            <a:gd name="connsiteX4" fmla="*/ 646661 w 757610"/>
            <a:gd name="connsiteY4" fmla="*/ 10711 h 73140"/>
            <a:gd name="connsiteX5" fmla="*/ 589258 w 757610"/>
            <a:gd name="connsiteY5" fmla="*/ 6163 h 73140"/>
            <a:gd name="connsiteX6" fmla="*/ 523767 w 757610"/>
            <a:gd name="connsiteY6" fmla="*/ 2784 h 73140"/>
            <a:gd name="connsiteX7" fmla="*/ 452706 w 757610"/>
            <a:gd name="connsiteY7" fmla="*/ 703 h 73140"/>
            <a:gd name="connsiteX8" fmla="*/ 378805 w 757610"/>
            <a:gd name="connsiteY8" fmla="*/ 0 h 73140"/>
            <a:gd name="connsiteX9" fmla="*/ 304904 w 757610"/>
            <a:gd name="connsiteY9" fmla="*/ 703 h 73140"/>
            <a:gd name="connsiteX10" fmla="*/ 233843 w 757610"/>
            <a:gd name="connsiteY10" fmla="*/ 2784 h 73140"/>
            <a:gd name="connsiteX11" fmla="*/ 168353 w 757610"/>
            <a:gd name="connsiteY11" fmla="*/ 6163 h 73140"/>
            <a:gd name="connsiteX12" fmla="*/ 110949 w 757610"/>
            <a:gd name="connsiteY12" fmla="*/ 10711 h 73140"/>
            <a:gd name="connsiteX13" fmla="*/ 63840 w 757610"/>
            <a:gd name="connsiteY13" fmla="*/ 16253 h 73140"/>
            <a:gd name="connsiteX14" fmla="*/ 28835 w 757610"/>
            <a:gd name="connsiteY14" fmla="*/ 22575 h 73140"/>
            <a:gd name="connsiteX15" fmla="*/ 7279 w 757610"/>
            <a:gd name="connsiteY15" fmla="*/ 29435 h 73140"/>
            <a:gd name="connsiteX16" fmla="*/ 0 w 757610"/>
            <a:gd name="connsiteY16" fmla="*/ 36570 h 73140"/>
            <a:gd name="connsiteX17" fmla="*/ 7279 w 757610"/>
            <a:gd name="connsiteY17" fmla="*/ 43704 h 73140"/>
            <a:gd name="connsiteX18" fmla="*/ 28835 w 757610"/>
            <a:gd name="connsiteY18" fmla="*/ 50565 h 73140"/>
            <a:gd name="connsiteX19" fmla="*/ 63840 w 757610"/>
            <a:gd name="connsiteY19" fmla="*/ 56887 h 73140"/>
            <a:gd name="connsiteX20" fmla="*/ 110949 w 757610"/>
            <a:gd name="connsiteY20" fmla="*/ 62429 h 73140"/>
            <a:gd name="connsiteX21" fmla="*/ 168353 w 757610"/>
            <a:gd name="connsiteY21" fmla="*/ 66977 h 73140"/>
            <a:gd name="connsiteX22" fmla="*/ 233843 w 757610"/>
            <a:gd name="connsiteY22" fmla="*/ 70356 h 73140"/>
            <a:gd name="connsiteX23" fmla="*/ 304904 w 757610"/>
            <a:gd name="connsiteY23" fmla="*/ 72438 h 73140"/>
            <a:gd name="connsiteX24" fmla="*/ 378805 w 757610"/>
            <a:gd name="connsiteY24" fmla="*/ 73140 h 73140"/>
            <a:gd name="connsiteX25" fmla="*/ 452706 w 757610"/>
            <a:gd name="connsiteY25" fmla="*/ 72438 h 73140"/>
            <a:gd name="connsiteX26" fmla="*/ 523767 w 757610"/>
            <a:gd name="connsiteY26" fmla="*/ 70356 h 73140"/>
            <a:gd name="connsiteX27" fmla="*/ 589258 w 757610"/>
            <a:gd name="connsiteY27" fmla="*/ 66977 h 73140"/>
            <a:gd name="connsiteX28" fmla="*/ 646661 w 757610"/>
            <a:gd name="connsiteY28" fmla="*/ 62429 h 73140"/>
            <a:gd name="connsiteX29" fmla="*/ 693769 w 757610"/>
            <a:gd name="connsiteY29" fmla="*/ 56887 h 73140"/>
            <a:gd name="connsiteX30" fmla="*/ 728775 w 757610"/>
            <a:gd name="connsiteY30" fmla="*/ 50565 h 73140"/>
            <a:gd name="connsiteX31" fmla="*/ 750331 w 757610"/>
            <a:gd name="connsiteY31" fmla="*/ 43704 h 73140"/>
            <a:gd name="connsiteX32" fmla="*/ 757610 w 757610"/>
            <a:gd name="connsiteY32" fmla="*/ 36570 h 731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57610" h="73140">
              <a:moveTo>
                <a:pt x="757610" y="36570"/>
              </a:moveTo>
              <a:cubicBezTo>
                <a:pt x="757610" y="34192"/>
                <a:pt x="755137" y="31767"/>
                <a:pt x="750331" y="29435"/>
              </a:cubicBezTo>
              <a:cubicBezTo>
                <a:pt x="745525" y="27103"/>
                <a:pt x="738202" y="24772"/>
                <a:pt x="728775" y="22575"/>
              </a:cubicBezTo>
              <a:cubicBezTo>
                <a:pt x="719348" y="20378"/>
                <a:pt x="707455" y="18230"/>
                <a:pt x="693769" y="16253"/>
              </a:cubicBezTo>
              <a:cubicBezTo>
                <a:pt x="680083" y="14276"/>
                <a:pt x="664079" y="12393"/>
                <a:pt x="646661" y="10711"/>
              </a:cubicBezTo>
              <a:cubicBezTo>
                <a:pt x="629243" y="9029"/>
                <a:pt x="609740" y="7484"/>
                <a:pt x="589258" y="6163"/>
              </a:cubicBezTo>
              <a:cubicBezTo>
                <a:pt x="568776" y="4842"/>
                <a:pt x="546526" y="3694"/>
                <a:pt x="523767" y="2784"/>
              </a:cubicBezTo>
              <a:cubicBezTo>
                <a:pt x="501008" y="1874"/>
                <a:pt x="476866" y="1167"/>
                <a:pt x="452706" y="703"/>
              </a:cubicBezTo>
              <a:lnTo>
                <a:pt x="378805" y="0"/>
              </a:lnTo>
              <a:lnTo>
                <a:pt x="304904" y="703"/>
              </a:lnTo>
              <a:cubicBezTo>
                <a:pt x="280744" y="1167"/>
                <a:pt x="256601" y="1874"/>
                <a:pt x="233843" y="2784"/>
              </a:cubicBezTo>
              <a:cubicBezTo>
                <a:pt x="211085" y="3694"/>
                <a:pt x="188835" y="4842"/>
                <a:pt x="168353" y="6163"/>
              </a:cubicBezTo>
              <a:cubicBezTo>
                <a:pt x="147871" y="7484"/>
                <a:pt x="128368" y="9029"/>
                <a:pt x="110949" y="10711"/>
              </a:cubicBezTo>
              <a:cubicBezTo>
                <a:pt x="93530" y="12393"/>
                <a:pt x="77526" y="14276"/>
                <a:pt x="63840" y="16253"/>
              </a:cubicBezTo>
              <a:cubicBezTo>
                <a:pt x="50154" y="18230"/>
                <a:pt x="38262" y="20378"/>
                <a:pt x="28835" y="22575"/>
              </a:cubicBezTo>
              <a:cubicBezTo>
                <a:pt x="19408" y="24772"/>
                <a:pt x="12085" y="27103"/>
                <a:pt x="7279" y="29435"/>
              </a:cubicBezTo>
              <a:cubicBezTo>
                <a:pt x="2473" y="31767"/>
                <a:pt x="0" y="34192"/>
                <a:pt x="0" y="36570"/>
              </a:cubicBezTo>
              <a:cubicBezTo>
                <a:pt x="0" y="38948"/>
                <a:pt x="2473" y="41372"/>
                <a:pt x="7279" y="43704"/>
              </a:cubicBezTo>
              <a:cubicBezTo>
                <a:pt x="12085" y="46036"/>
                <a:pt x="19408" y="48368"/>
                <a:pt x="28835" y="50565"/>
              </a:cubicBezTo>
              <a:cubicBezTo>
                <a:pt x="38262" y="52762"/>
                <a:pt x="50154" y="54910"/>
                <a:pt x="63840" y="56887"/>
              </a:cubicBezTo>
              <a:cubicBezTo>
                <a:pt x="77526" y="58864"/>
                <a:pt x="93530" y="60747"/>
                <a:pt x="110949" y="62429"/>
              </a:cubicBezTo>
              <a:cubicBezTo>
                <a:pt x="128368" y="64111"/>
                <a:pt x="147871" y="65656"/>
                <a:pt x="168353" y="66977"/>
              </a:cubicBezTo>
              <a:cubicBezTo>
                <a:pt x="188835" y="68298"/>
                <a:pt x="211085" y="69446"/>
                <a:pt x="233843" y="70356"/>
              </a:cubicBezTo>
              <a:cubicBezTo>
                <a:pt x="256601" y="71266"/>
                <a:pt x="280744" y="71974"/>
                <a:pt x="304904" y="72438"/>
              </a:cubicBezTo>
              <a:lnTo>
                <a:pt x="378805" y="73140"/>
              </a:lnTo>
              <a:lnTo>
                <a:pt x="452706" y="72438"/>
              </a:lnTo>
              <a:cubicBezTo>
                <a:pt x="476866" y="71974"/>
                <a:pt x="501008" y="71266"/>
                <a:pt x="523767" y="70356"/>
              </a:cubicBezTo>
              <a:cubicBezTo>
                <a:pt x="546526" y="69446"/>
                <a:pt x="568776" y="68298"/>
                <a:pt x="589258" y="66977"/>
              </a:cubicBezTo>
              <a:cubicBezTo>
                <a:pt x="609740" y="65656"/>
                <a:pt x="629243" y="64111"/>
                <a:pt x="646661" y="62429"/>
              </a:cubicBezTo>
              <a:cubicBezTo>
                <a:pt x="664079" y="60747"/>
                <a:pt x="680083" y="58864"/>
                <a:pt x="693769" y="56887"/>
              </a:cubicBezTo>
              <a:cubicBezTo>
                <a:pt x="707455" y="54910"/>
                <a:pt x="719348" y="52762"/>
                <a:pt x="728775" y="50565"/>
              </a:cubicBezTo>
              <a:cubicBezTo>
                <a:pt x="738202" y="48368"/>
                <a:pt x="745525" y="46036"/>
                <a:pt x="750331" y="43704"/>
              </a:cubicBezTo>
              <a:cubicBezTo>
                <a:pt x="755137" y="41372"/>
                <a:pt x="757610" y="38948"/>
                <a:pt x="757610" y="3657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0.56493</cdr:x>
      <cdr:y>0.72107</cdr:y>
    </cdr:from>
    <cdr:to>
      <cdr:x>0.64446</cdr:x>
      <cdr:y>0.73417</cdr:y>
    </cdr:to>
    <cdr:sp macro="" textlink="">
      <cdr:nvSpPr>
        <cdr:cNvPr id="39" name="PlotDat15_67|1~33_1"/>
        <cdr:cNvSpPr/>
      </cdr:nvSpPr>
      <cdr:spPr>
        <a:xfrm xmlns:a="http://schemas.openxmlformats.org/drawingml/2006/main">
          <a:off x="5248640" y="4362991"/>
          <a:ext cx="738895" cy="79264"/>
        </a:xfrm>
        <a:custGeom xmlns:a="http://schemas.openxmlformats.org/drawingml/2006/main">
          <a:avLst/>
          <a:gdLst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  <a:gd name="connsiteX0" fmla="*/ 739798 w 739798"/>
            <a:gd name="connsiteY0" fmla="*/ 39797 h 79594"/>
            <a:gd name="connsiteX1" fmla="*/ 732690 w 739798"/>
            <a:gd name="connsiteY1" fmla="*/ 32033 h 79594"/>
            <a:gd name="connsiteX2" fmla="*/ 711641 w 739798"/>
            <a:gd name="connsiteY2" fmla="*/ 24567 h 79594"/>
            <a:gd name="connsiteX3" fmla="*/ 677459 w 739798"/>
            <a:gd name="connsiteY3" fmla="*/ 17687 h 79594"/>
            <a:gd name="connsiteX4" fmla="*/ 631457 w 739798"/>
            <a:gd name="connsiteY4" fmla="*/ 11656 h 79594"/>
            <a:gd name="connsiteX5" fmla="*/ 575404 w 739798"/>
            <a:gd name="connsiteY5" fmla="*/ 6707 h 79594"/>
            <a:gd name="connsiteX6" fmla="*/ 511453 w 739798"/>
            <a:gd name="connsiteY6" fmla="*/ 3029 h 79594"/>
            <a:gd name="connsiteX7" fmla="*/ 442063 w 739798"/>
            <a:gd name="connsiteY7" fmla="*/ 765 h 79594"/>
            <a:gd name="connsiteX8" fmla="*/ 369899 w 739798"/>
            <a:gd name="connsiteY8" fmla="*/ 0 h 79594"/>
            <a:gd name="connsiteX9" fmla="*/ 297735 w 739798"/>
            <a:gd name="connsiteY9" fmla="*/ 765 h 79594"/>
            <a:gd name="connsiteX10" fmla="*/ 228345 w 739798"/>
            <a:gd name="connsiteY10" fmla="*/ 3029 h 79594"/>
            <a:gd name="connsiteX11" fmla="*/ 164394 w 739798"/>
            <a:gd name="connsiteY11" fmla="*/ 6707 h 79594"/>
            <a:gd name="connsiteX12" fmla="*/ 108341 w 739798"/>
            <a:gd name="connsiteY12" fmla="*/ 11656 h 79594"/>
            <a:gd name="connsiteX13" fmla="*/ 62339 w 739798"/>
            <a:gd name="connsiteY13" fmla="*/ 17687 h 79594"/>
            <a:gd name="connsiteX14" fmla="*/ 28157 w 739798"/>
            <a:gd name="connsiteY14" fmla="*/ 24567 h 79594"/>
            <a:gd name="connsiteX15" fmla="*/ 7108 w 739798"/>
            <a:gd name="connsiteY15" fmla="*/ 32033 h 79594"/>
            <a:gd name="connsiteX16" fmla="*/ 0 w 739798"/>
            <a:gd name="connsiteY16" fmla="*/ 39797 h 79594"/>
            <a:gd name="connsiteX17" fmla="*/ 7108 w 739798"/>
            <a:gd name="connsiteY17" fmla="*/ 47561 h 79594"/>
            <a:gd name="connsiteX18" fmla="*/ 28157 w 739798"/>
            <a:gd name="connsiteY18" fmla="*/ 55027 h 79594"/>
            <a:gd name="connsiteX19" fmla="*/ 62339 w 739798"/>
            <a:gd name="connsiteY19" fmla="*/ 61907 h 79594"/>
            <a:gd name="connsiteX20" fmla="*/ 108341 w 739798"/>
            <a:gd name="connsiteY20" fmla="*/ 67937 h 79594"/>
            <a:gd name="connsiteX21" fmla="*/ 164394 w 739798"/>
            <a:gd name="connsiteY21" fmla="*/ 72887 h 79594"/>
            <a:gd name="connsiteX22" fmla="*/ 228345 w 739798"/>
            <a:gd name="connsiteY22" fmla="*/ 76564 h 79594"/>
            <a:gd name="connsiteX23" fmla="*/ 297735 w 739798"/>
            <a:gd name="connsiteY23" fmla="*/ 78829 h 79594"/>
            <a:gd name="connsiteX24" fmla="*/ 369899 w 739798"/>
            <a:gd name="connsiteY24" fmla="*/ 79594 h 79594"/>
            <a:gd name="connsiteX25" fmla="*/ 442063 w 739798"/>
            <a:gd name="connsiteY25" fmla="*/ 78829 h 79594"/>
            <a:gd name="connsiteX26" fmla="*/ 511453 w 739798"/>
            <a:gd name="connsiteY26" fmla="*/ 76564 h 79594"/>
            <a:gd name="connsiteX27" fmla="*/ 575404 w 739798"/>
            <a:gd name="connsiteY27" fmla="*/ 72887 h 79594"/>
            <a:gd name="connsiteX28" fmla="*/ 631457 w 739798"/>
            <a:gd name="connsiteY28" fmla="*/ 67937 h 79594"/>
            <a:gd name="connsiteX29" fmla="*/ 677459 w 739798"/>
            <a:gd name="connsiteY29" fmla="*/ 61907 h 79594"/>
            <a:gd name="connsiteX30" fmla="*/ 711641 w 739798"/>
            <a:gd name="connsiteY30" fmla="*/ 55027 h 79594"/>
            <a:gd name="connsiteX31" fmla="*/ 732690 w 739798"/>
            <a:gd name="connsiteY31" fmla="*/ 47561 h 79594"/>
            <a:gd name="connsiteX32" fmla="*/ 739798 w 739798"/>
            <a:gd name="connsiteY32" fmla="*/ 39797 h 795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39798" h="79594">
              <a:moveTo>
                <a:pt x="739798" y="39797"/>
              </a:moveTo>
              <a:cubicBezTo>
                <a:pt x="739798" y="37209"/>
                <a:pt x="737383" y="34571"/>
                <a:pt x="732690" y="32033"/>
              </a:cubicBezTo>
              <a:cubicBezTo>
                <a:pt x="727997" y="29495"/>
                <a:pt x="720846" y="26958"/>
                <a:pt x="711641" y="24567"/>
              </a:cubicBezTo>
              <a:cubicBezTo>
                <a:pt x="702436" y="22176"/>
                <a:pt x="690823" y="19839"/>
                <a:pt x="677459" y="17687"/>
              </a:cubicBezTo>
              <a:cubicBezTo>
                <a:pt x="664095" y="15535"/>
                <a:pt x="648466" y="13486"/>
                <a:pt x="631457" y="11656"/>
              </a:cubicBezTo>
              <a:cubicBezTo>
                <a:pt x="614448" y="9826"/>
                <a:pt x="595405" y="8145"/>
                <a:pt x="575404" y="6707"/>
              </a:cubicBezTo>
              <a:cubicBezTo>
                <a:pt x="555403" y="5269"/>
                <a:pt x="533676" y="4019"/>
                <a:pt x="511453" y="3029"/>
              </a:cubicBezTo>
              <a:cubicBezTo>
                <a:pt x="489230" y="2039"/>
                <a:pt x="465655" y="1270"/>
                <a:pt x="442063" y="765"/>
              </a:cubicBezTo>
              <a:cubicBezTo>
                <a:pt x="418471" y="260"/>
                <a:pt x="393954" y="0"/>
                <a:pt x="369899" y="0"/>
              </a:cubicBezTo>
              <a:cubicBezTo>
                <a:pt x="345844" y="0"/>
                <a:pt x="321327" y="260"/>
                <a:pt x="297735" y="765"/>
              </a:cubicBezTo>
              <a:cubicBezTo>
                <a:pt x="274143" y="1270"/>
                <a:pt x="250568" y="2039"/>
                <a:pt x="228345" y="3029"/>
              </a:cubicBezTo>
              <a:cubicBezTo>
                <a:pt x="206122" y="4019"/>
                <a:pt x="184395" y="5269"/>
                <a:pt x="164394" y="6707"/>
              </a:cubicBezTo>
              <a:cubicBezTo>
                <a:pt x="144393" y="8145"/>
                <a:pt x="125350" y="9826"/>
                <a:pt x="108341" y="11656"/>
              </a:cubicBezTo>
              <a:cubicBezTo>
                <a:pt x="91332" y="13486"/>
                <a:pt x="75703" y="15535"/>
                <a:pt x="62339" y="17687"/>
              </a:cubicBezTo>
              <a:cubicBezTo>
                <a:pt x="48975" y="19839"/>
                <a:pt x="37362" y="22176"/>
                <a:pt x="28157" y="24567"/>
              </a:cubicBezTo>
              <a:cubicBezTo>
                <a:pt x="18952" y="26958"/>
                <a:pt x="11801" y="29495"/>
                <a:pt x="7108" y="32033"/>
              </a:cubicBezTo>
              <a:cubicBezTo>
                <a:pt x="2415" y="34571"/>
                <a:pt x="0" y="37209"/>
                <a:pt x="0" y="39797"/>
              </a:cubicBezTo>
              <a:cubicBezTo>
                <a:pt x="0" y="42385"/>
                <a:pt x="2415" y="45023"/>
                <a:pt x="7108" y="47561"/>
              </a:cubicBezTo>
              <a:cubicBezTo>
                <a:pt x="11801" y="50099"/>
                <a:pt x="18952" y="52636"/>
                <a:pt x="28157" y="55027"/>
              </a:cubicBezTo>
              <a:cubicBezTo>
                <a:pt x="37362" y="57418"/>
                <a:pt x="48975" y="59755"/>
                <a:pt x="62339" y="61907"/>
              </a:cubicBezTo>
              <a:cubicBezTo>
                <a:pt x="75703" y="64059"/>
                <a:pt x="91332" y="66107"/>
                <a:pt x="108341" y="67937"/>
              </a:cubicBezTo>
              <a:cubicBezTo>
                <a:pt x="125350" y="69767"/>
                <a:pt x="144393" y="71449"/>
                <a:pt x="164394" y="72887"/>
              </a:cubicBezTo>
              <a:cubicBezTo>
                <a:pt x="184395" y="74325"/>
                <a:pt x="206122" y="75574"/>
                <a:pt x="228345" y="76564"/>
              </a:cubicBezTo>
              <a:cubicBezTo>
                <a:pt x="250568" y="77554"/>
                <a:pt x="274143" y="78324"/>
                <a:pt x="297735" y="78829"/>
              </a:cubicBezTo>
              <a:cubicBezTo>
                <a:pt x="321327" y="79334"/>
                <a:pt x="345844" y="79594"/>
                <a:pt x="369899" y="79594"/>
              </a:cubicBezTo>
              <a:cubicBezTo>
                <a:pt x="393954" y="79594"/>
                <a:pt x="418471" y="79334"/>
                <a:pt x="442063" y="78829"/>
              </a:cubicBezTo>
              <a:cubicBezTo>
                <a:pt x="465655" y="78324"/>
                <a:pt x="489230" y="77554"/>
                <a:pt x="511453" y="76564"/>
              </a:cubicBezTo>
              <a:cubicBezTo>
                <a:pt x="533676" y="75574"/>
                <a:pt x="555403" y="74325"/>
                <a:pt x="575404" y="72887"/>
              </a:cubicBezTo>
              <a:cubicBezTo>
                <a:pt x="595405" y="71449"/>
                <a:pt x="614448" y="69767"/>
                <a:pt x="631457" y="67937"/>
              </a:cubicBezTo>
              <a:cubicBezTo>
                <a:pt x="648466" y="66107"/>
                <a:pt x="664095" y="64059"/>
                <a:pt x="677459" y="61907"/>
              </a:cubicBezTo>
              <a:cubicBezTo>
                <a:pt x="690823" y="59755"/>
                <a:pt x="702436" y="57418"/>
                <a:pt x="711641" y="55027"/>
              </a:cubicBezTo>
              <a:cubicBezTo>
                <a:pt x="720846" y="52636"/>
                <a:pt x="727997" y="50099"/>
                <a:pt x="732690" y="47561"/>
              </a:cubicBezTo>
              <a:cubicBezTo>
                <a:pt x="737383" y="45023"/>
                <a:pt x="739798" y="42385"/>
                <a:pt x="739798" y="3979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0.57406</cdr:x>
      <cdr:y>0.71714</cdr:y>
    </cdr:from>
    <cdr:to>
      <cdr:x>0.6668</cdr:x>
      <cdr:y>0.73059</cdr:y>
    </cdr:to>
    <cdr:sp macro="" textlink="">
      <cdr:nvSpPr>
        <cdr:cNvPr id="40" name="PlotDat15_69|1~33_1"/>
        <cdr:cNvSpPr/>
      </cdr:nvSpPr>
      <cdr:spPr>
        <a:xfrm xmlns:a="http://schemas.openxmlformats.org/drawingml/2006/main">
          <a:off x="5333465" y="4339211"/>
          <a:ext cx="861626" cy="81382"/>
        </a:xfrm>
        <a:custGeom xmlns:a="http://schemas.openxmlformats.org/drawingml/2006/main">
          <a:avLst/>
          <a:gdLst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  <a:gd name="connsiteX0" fmla="*/ 862587 w 862587"/>
            <a:gd name="connsiteY0" fmla="*/ 40872 h 81744"/>
            <a:gd name="connsiteX1" fmla="*/ 854299 w 862587"/>
            <a:gd name="connsiteY1" fmla="*/ 32898 h 81744"/>
            <a:gd name="connsiteX2" fmla="*/ 829757 w 862587"/>
            <a:gd name="connsiteY2" fmla="*/ 25231 h 81744"/>
            <a:gd name="connsiteX3" fmla="*/ 789901 w 862587"/>
            <a:gd name="connsiteY3" fmla="*/ 18165 h 81744"/>
            <a:gd name="connsiteX4" fmla="*/ 736264 w 862587"/>
            <a:gd name="connsiteY4" fmla="*/ 11971 h 81744"/>
            <a:gd name="connsiteX5" fmla="*/ 670907 w 862587"/>
            <a:gd name="connsiteY5" fmla="*/ 6888 h 81744"/>
            <a:gd name="connsiteX6" fmla="*/ 596342 w 862587"/>
            <a:gd name="connsiteY6" fmla="*/ 3111 h 81744"/>
            <a:gd name="connsiteX7" fmla="*/ 515435 w 862587"/>
            <a:gd name="connsiteY7" fmla="*/ 785 h 81744"/>
            <a:gd name="connsiteX8" fmla="*/ 431293 w 862587"/>
            <a:gd name="connsiteY8" fmla="*/ 0 h 81744"/>
            <a:gd name="connsiteX9" fmla="*/ 347152 w 862587"/>
            <a:gd name="connsiteY9" fmla="*/ 785 h 81744"/>
            <a:gd name="connsiteX10" fmla="*/ 266245 w 862587"/>
            <a:gd name="connsiteY10" fmla="*/ 3111 h 81744"/>
            <a:gd name="connsiteX11" fmla="*/ 191680 w 862587"/>
            <a:gd name="connsiteY11" fmla="*/ 6888 h 81744"/>
            <a:gd name="connsiteX12" fmla="*/ 126323 w 862587"/>
            <a:gd name="connsiteY12" fmla="*/ 11971 h 81744"/>
            <a:gd name="connsiteX13" fmla="*/ 72686 w 862587"/>
            <a:gd name="connsiteY13" fmla="*/ 18165 h 81744"/>
            <a:gd name="connsiteX14" fmla="*/ 32830 w 862587"/>
            <a:gd name="connsiteY14" fmla="*/ 25231 h 81744"/>
            <a:gd name="connsiteX15" fmla="*/ 8288 w 862587"/>
            <a:gd name="connsiteY15" fmla="*/ 32898 h 81744"/>
            <a:gd name="connsiteX16" fmla="*/ 0 w 862587"/>
            <a:gd name="connsiteY16" fmla="*/ 40872 h 81744"/>
            <a:gd name="connsiteX17" fmla="*/ 8288 w 862587"/>
            <a:gd name="connsiteY17" fmla="*/ 48846 h 81744"/>
            <a:gd name="connsiteX18" fmla="*/ 32830 w 862587"/>
            <a:gd name="connsiteY18" fmla="*/ 56513 h 81744"/>
            <a:gd name="connsiteX19" fmla="*/ 72686 w 862587"/>
            <a:gd name="connsiteY19" fmla="*/ 63580 h 81744"/>
            <a:gd name="connsiteX20" fmla="*/ 126323 w 862587"/>
            <a:gd name="connsiteY20" fmla="*/ 69773 h 81744"/>
            <a:gd name="connsiteX21" fmla="*/ 191680 w 862587"/>
            <a:gd name="connsiteY21" fmla="*/ 74856 h 81744"/>
            <a:gd name="connsiteX22" fmla="*/ 266245 w 862587"/>
            <a:gd name="connsiteY22" fmla="*/ 78633 h 81744"/>
            <a:gd name="connsiteX23" fmla="*/ 347152 w 862587"/>
            <a:gd name="connsiteY23" fmla="*/ 80959 h 81744"/>
            <a:gd name="connsiteX24" fmla="*/ 431293 w 862587"/>
            <a:gd name="connsiteY24" fmla="*/ 81744 h 81744"/>
            <a:gd name="connsiteX25" fmla="*/ 515435 w 862587"/>
            <a:gd name="connsiteY25" fmla="*/ 80959 h 81744"/>
            <a:gd name="connsiteX26" fmla="*/ 596342 w 862587"/>
            <a:gd name="connsiteY26" fmla="*/ 78633 h 81744"/>
            <a:gd name="connsiteX27" fmla="*/ 670907 w 862587"/>
            <a:gd name="connsiteY27" fmla="*/ 74856 h 81744"/>
            <a:gd name="connsiteX28" fmla="*/ 736264 w 862587"/>
            <a:gd name="connsiteY28" fmla="*/ 69773 h 81744"/>
            <a:gd name="connsiteX29" fmla="*/ 789901 w 862587"/>
            <a:gd name="connsiteY29" fmla="*/ 63580 h 81744"/>
            <a:gd name="connsiteX30" fmla="*/ 829757 w 862587"/>
            <a:gd name="connsiteY30" fmla="*/ 56513 h 81744"/>
            <a:gd name="connsiteX31" fmla="*/ 854299 w 862587"/>
            <a:gd name="connsiteY31" fmla="*/ 48846 h 81744"/>
            <a:gd name="connsiteX32" fmla="*/ 862587 w 862587"/>
            <a:gd name="connsiteY32" fmla="*/ 40872 h 817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62587" h="81744">
              <a:moveTo>
                <a:pt x="862587" y="40872"/>
              </a:moveTo>
              <a:cubicBezTo>
                <a:pt x="862587" y="38214"/>
                <a:pt x="859771" y="35505"/>
                <a:pt x="854299" y="32898"/>
              </a:cubicBezTo>
              <a:cubicBezTo>
                <a:pt x="848827" y="30291"/>
                <a:pt x="840490" y="27686"/>
                <a:pt x="829757" y="25231"/>
              </a:cubicBezTo>
              <a:cubicBezTo>
                <a:pt x="819024" y="22776"/>
                <a:pt x="805483" y="20375"/>
                <a:pt x="789901" y="18165"/>
              </a:cubicBezTo>
              <a:cubicBezTo>
                <a:pt x="774319" y="15955"/>
                <a:pt x="756096" y="13851"/>
                <a:pt x="736264" y="11971"/>
              </a:cubicBezTo>
              <a:cubicBezTo>
                <a:pt x="716432" y="10092"/>
                <a:pt x="694227" y="8365"/>
                <a:pt x="670907" y="6888"/>
              </a:cubicBezTo>
              <a:cubicBezTo>
                <a:pt x="647587" y="5411"/>
                <a:pt x="622254" y="4128"/>
                <a:pt x="596342" y="3111"/>
              </a:cubicBezTo>
              <a:cubicBezTo>
                <a:pt x="570430" y="2094"/>
                <a:pt x="542943" y="1303"/>
                <a:pt x="515435" y="785"/>
              </a:cubicBezTo>
              <a:lnTo>
                <a:pt x="431293" y="0"/>
              </a:lnTo>
              <a:lnTo>
                <a:pt x="347152" y="785"/>
              </a:lnTo>
              <a:lnTo>
                <a:pt x="266245" y="3111"/>
              </a:lnTo>
              <a:cubicBezTo>
                <a:pt x="240333" y="4128"/>
                <a:pt x="215000" y="5411"/>
                <a:pt x="191680" y="6888"/>
              </a:cubicBezTo>
              <a:cubicBezTo>
                <a:pt x="168360" y="8365"/>
                <a:pt x="146155" y="10092"/>
                <a:pt x="126323" y="11971"/>
              </a:cubicBezTo>
              <a:cubicBezTo>
                <a:pt x="106491" y="13851"/>
                <a:pt x="88268" y="15955"/>
                <a:pt x="72686" y="18165"/>
              </a:cubicBezTo>
              <a:cubicBezTo>
                <a:pt x="57104" y="20375"/>
                <a:pt x="43563" y="22776"/>
                <a:pt x="32830" y="25231"/>
              </a:cubicBezTo>
              <a:cubicBezTo>
                <a:pt x="22097" y="27686"/>
                <a:pt x="13760" y="30291"/>
                <a:pt x="8288" y="32898"/>
              </a:cubicBezTo>
              <a:cubicBezTo>
                <a:pt x="2816" y="35505"/>
                <a:pt x="0" y="38214"/>
                <a:pt x="0" y="40872"/>
              </a:cubicBezTo>
              <a:cubicBezTo>
                <a:pt x="0" y="43530"/>
                <a:pt x="2816" y="46239"/>
                <a:pt x="8288" y="48846"/>
              </a:cubicBezTo>
              <a:cubicBezTo>
                <a:pt x="13760" y="51453"/>
                <a:pt x="22097" y="54057"/>
                <a:pt x="32830" y="56513"/>
              </a:cubicBezTo>
              <a:cubicBezTo>
                <a:pt x="43563" y="58969"/>
                <a:pt x="57104" y="61370"/>
                <a:pt x="72686" y="63580"/>
              </a:cubicBezTo>
              <a:cubicBezTo>
                <a:pt x="88268" y="65790"/>
                <a:pt x="106491" y="67894"/>
                <a:pt x="126323" y="69773"/>
              </a:cubicBezTo>
              <a:cubicBezTo>
                <a:pt x="146155" y="71652"/>
                <a:pt x="168360" y="73379"/>
                <a:pt x="191680" y="74856"/>
              </a:cubicBezTo>
              <a:cubicBezTo>
                <a:pt x="215000" y="76333"/>
                <a:pt x="240333" y="77616"/>
                <a:pt x="266245" y="78633"/>
              </a:cubicBezTo>
              <a:cubicBezTo>
                <a:pt x="292157" y="79650"/>
                <a:pt x="319644" y="80441"/>
                <a:pt x="347152" y="80959"/>
              </a:cubicBezTo>
              <a:lnTo>
                <a:pt x="431293" y="81744"/>
              </a:lnTo>
              <a:lnTo>
                <a:pt x="515435" y="80959"/>
              </a:lnTo>
              <a:lnTo>
                <a:pt x="596342" y="78633"/>
              </a:lnTo>
              <a:cubicBezTo>
                <a:pt x="622254" y="77616"/>
                <a:pt x="647587" y="76333"/>
                <a:pt x="670907" y="74856"/>
              </a:cubicBezTo>
              <a:cubicBezTo>
                <a:pt x="694227" y="73379"/>
                <a:pt x="716432" y="71652"/>
                <a:pt x="736264" y="69773"/>
              </a:cubicBezTo>
              <a:cubicBezTo>
                <a:pt x="756096" y="67894"/>
                <a:pt x="774319" y="65790"/>
                <a:pt x="789901" y="63580"/>
              </a:cubicBezTo>
              <a:cubicBezTo>
                <a:pt x="805483" y="61370"/>
                <a:pt x="819024" y="58969"/>
                <a:pt x="829757" y="56513"/>
              </a:cubicBezTo>
              <a:cubicBezTo>
                <a:pt x="840490" y="54057"/>
                <a:pt x="848827" y="51453"/>
                <a:pt x="854299" y="48846"/>
              </a:cubicBezTo>
              <a:cubicBezTo>
                <a:pt x="859771" y="46239"/>
                <a:pt x="862587" y="43530"/>
                <a:pt x="862587" y="40872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0.55696</cdr:x>
      <cdr:y>0.69694</cdr:y>
    </cdr:from>
    <cdr:to>
      <cdr:x>0.65011</cdr:x>
      <cdr:y>0.72172</cdr:y>
    </cdr:to>
    <cdr:sp macro="" textlink="">
      <cdr:nvSpPr>
        <cdr:cNvPr id="41" name="PlotDat15_71|1~33_1"/>
        <cdr:cNvSpPr/>
      </cdr:nvSpPr>
      <cdr:spPr>
        <a:xfrm xmlns:a="http://schemas.openxmlformats.org/drawingml/2006/main">
          <a:off x="5174592" y="4216987"/>
          <a:ext cx="865436" cy="149936"/>
        </a:xfrm>
        <a:custGeom xmlns:a="http://schemas.openxmlformats.org/drawingml/2006/main">
          <a:avLst/>
          <a:gdLst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  <a:gd name="connsiteX0" fmla="*/ 866378 w 866378"/>
            <a:gd name="connsiteY0" fmla="*/ 75291 h 150583"/>
            <a:gd name="connsiteX1" fmla="*/ 858054 w 866378"/>
            <a:gd name="connsiteY1" fmla="*/ 60603 h 150583"/>
            <a:gd name="connsiteX2" fmla="*/ 833403 w 866378"/>
            <a:gd name="connsiteY2" fmla="*/ 46479 h 150583"/>
            <a:gd name="connsiteX3" fmla="*/ 793373 w 866378"/>
            <a:gd name="connsiteY3" fmla="*/ 33462 h 150583"/>
            <a:gd name="connsiteX4" fmla="*/ 739500 w 866378"/>
            <a:gd name="connsiteY4" fmla="*/ 22053 h 150583"/>
            <a:gd name="connsiteX5" fmla="*/ 673856 w 866378"/>
            <a:gd name="connsiteY5" fmla="*/ 12689 h 150583"/>
            <a:gd name="connsiteX6" fmla="*/ 598963 w 866378"/>
            <a:gd name="connsiteY6" fmla="*/ 5732 h 150583"/>
            <a:gd name="connsiteX7" fmla="*/ 517700 w 866378"/>
            <a:gd name="connsiteY7" fmla="*/ 1447 h 150583"/>
            <a:gd name="connsiteX8" fmla="*/ 433189 w 866378"/>
            <a:gd name="connsiteY8" fmla="*/ 0 h 150583"/>
            <a:gd name="connsiteX9" fmla="*/ 348678 w 866378"/>
            <a:gd name="connsiteY9" fmla="*/ 1447 h 150583"/>
            <a:gd name="connsiteX10" fmla="*/ 267415 w 866378"/>
            <a:gd name="connsiteY10" fmla="*/ 5732 h 150583"/>
            <a:gd name="connsiteX11" fmla="*/ 192522 w 866378"/>
            <a:gd name="connsiteY11" fmla="*/ 12689 h 150583"/>
            <a:gd name="connsiteX12" fmla="*/ 126879 w 866378"/>
            <a:gd name="connsiteY12" fmla="*/ 22053 h 150583"/>
            <a:gd name="connsiteX13" fmla="*/ 73006 w 866378"/>
            <a:gd name="connsiteY13" fmla="*/ 33462 h 150583"/>
            <a:gd name="connsiteX14" fmla="*/ 32975 w 866378"/>
            <a:gd name="connsiteY14" fmla="*/ 46479 h 150583"/>
            <a:gd name="connsiteX15" fmla="*/ 8324 w 866378"/>
            <a:gd name="connsiteY15" fmla="*/ 60603 h 150583"/>
            <a:gd name="connsiteX16" fmla="*/ 0 w 866378"/>
            <a:gd name="connsiteY16" fmla="*/ 75291 h 150583"/>
            <a:gd name="connsiteX17" fmla="*/ 8324 w 866378"/>
            <a:gd name="connsiteY17" fmla="*/ 89980 h 150583"/>
            <a:gd name="connsiteX18" fmla="*/ 32975 w 866378"/>
            <a:gd name="connsiteY18" fmla="*/ 104104 h 150583"/>
            <a:gd name="connsiteX19" fmla="*/ 73006 w 866378"/>
            <a:gd name="connsiteY19" fmla="*/ 117121 h 150583"/>
            <a:gd name="connsiteX20" fmla="*/ 126879 w 866378"/>
            <a:gd name="connsiteY20" fmla="*/ 128530 h 150583"/>
            <a:gd name="connsiteX21" fmla="*/ 192522 w 866378"/>
            <a:gd name="connsiteY21" fmla="*/ 137894 h 150583"/>
            <a:gd name="connsiteX22" fmla="*/ 267415 w 866378"/>
            <a:gd name="connsiteY22" fmla="*/ 144852 h 150583"/>
            <a:gd name="connsiteX23" fmla="*/ 348678 w 866378"/>
            <a:gd name="connsiteY23" fmla="*/ 149136 h 150583"/>
            <a:gd name="connsiteX24" fmla="*/ 433189 w 866378"/>
            <a:gd name="connsiteY24" fmla="*/ 150583 h 150583"/>
            <a:gd name="connsiteX25" fmla="*/ 517700 w 866378"/>
            <a:gd name="connsiteY25" fmla="*/ 149136 h 150583"/>
            <a:gd name="connsiteX26" fmla="*/ 598963 w 866378"/>
            <a:gd name="connsiteY26" fmla="*/ 144852 h 150583"/>
            <a:gd name="connsiteX27" fmla="*/ 673856 w 866378"/>
            <a:gd name="connsiteY27" fmla="*/ 137894 h 150583"/>
            <a:gd name="connsiteX28" fmla="*/ 739500 w 866378"/>
            <a:gd name="connsiteY28" fmla="*/ 128530 h 150583"/>
            <a:gd name="connsiteX29" fmla="*/ 793373 w 866378"/>
            <a:gd name="connsiteY29" fmla="*/ 117121 h 150583"/>
            <a:gd name="connsiteX30" fmla="*/ 833403 w 866378"/>
            <a:gd name="connsiteY30" fmla="*/ 104104 h 150583"/>
            <a:gd name="connsiteX31" fmla="*/ 858054 w 866378"/>
            <a:gd name="connsiteY31" fmla="*/ 89980 h 150583"/>
            <a:gd name="connsiteX32" fmla="*/ 866378 w 866378"/>
            <a:gd name="connsiteY32" fmla="*/ 75291 h 1505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66378" h="150583">
              <a:moveTo>
                <a:pt x="866378" y="75291"/>
              </a:moveTo>
              <a:cubicBezTo>
                <a:pt x="866378" y="70395"/>
                <a:pt x="863550" y="65405"/>
                <a:pt x="858054" y="60603"/>
              </a:cubicBezTo>
              <a:cubicBezTo>
                <a:pt x="852558" y="55801"/>
                <a:pt x="844183" y="51002"/>
                <a:pt x="833403" y="46479"/>
              </a:cubicBezTo>
              <a:cubicBezTo>
                <a:pt x="822623" y="41956"/>
                <a:pt x="809023" y="37533"/>
                <a:pt x="793373" y="33462"/>
              </a:cubicBezTo>
              <a:cubicBezTo>
                <a:pt x="777723" y="29391"/>
                <a:pt x="759419" y="25515"/>
                <a:pt x="739500" y="22053"/>
              </a:cubicBezTo>
              <a:cubicBezTo>
                <a:pt x="719581" y="18591"/>
                <a:pt x="697279" y="15409"/>
                <a:pt x="673856" y="12689"/>
              </a:cubicBezTo>
              <a:cubicBezTo>
                <a:pt x="650433" y="9969"/>
                <a:pt x="624989" y="7606"/>
                <a:pt x="598963" y="5732"/>
              </a:cubicBezTo>
              <a:cubicBezTo>
                <a:pt x="572937" y="3858"/>
                <a:pt x="545329" y="2402"/>
                <a:pt x="517700" y="1447"/>
              </a:cubicBezTo>
              <a:cubicBezTo>
                <a:pt x="490071" y="492"/>
                <a:pt x="461359" y="0"/>
                <a:pt x="433189" y="0"/>
              </a:cubicBezTo>
              <a:cubicBezTo>
                <a:pt x="405019" y="0"/>
                <a:pt x="376307" y="492"/>
                <a:pt x="348678" y="1447"/>
              </a:cubicBezTo>
              <a:cubicBezTo>
                <a:pt x="321049" y="2402"/>
                <a:pt x="293441" y="3858"/>
                <a:pt x="267415" y="5732"/>
              </a:cubicBezTo>
              <a:cubicBezTo>
                <a:pt x="241389" y="7606"/>
                <a:pt x="215945" y="9969"/>
                <a:pt x="192522" y="12689"/>
              </a:cubicBezTo>
              <a:cubicBezTo>
                <a:pt x="169099" y="15409"/>
                <a:pt x="146798" y="18591"/>
                <a:pt x="126879" y="22053"/>
              </a:cubicBezTo>
              <a:cubicBezTo>
                <a:pt x="106960" y="25515"/>
                <a:pt x="88657" y="29391"/>
                <a:pt x="73006" y="33462"/>
              </a:cubicBezTo>
              <a:cubicBezTo>
                <a:pt x="57355" y="37533"/>
                <a:pt x="43755" y="41956"/>
                <a:pt x="32975" y="46479"/>
              </a:cubicBezTo>
              <a:cubicBezTo>
                <a:pt x="22195" y="51002"/>
                <a:pt x="13820" y="55801"/>
                <a:pt x="8324" y="60603"/>
              </a:cubicBezTo>
              <a:cubicBezTo>
                <a:pt x="2828" y="65405"/>
                <a:pt x="0" y="70395"/>
                <a:pt x="0" y="75291"/>
              </a:cubicBezTo>
              <a:cubicBezTo>
                <a:pt x="0" y="80187"/>
                <a:pt x="2828" y="85178"/>
                <a:pt x="8324" y="89980"/>
              </a:cubicBezTo>
              <a:cubicBezTo>
                <a:pt x="13820" y="94782"/>
                <a:pt x="22195" y="99581"/>
                <a:pt x="32975" y="104104"/>
              </a:cubicBezTo>
              <a:cubicBezTo>
                <a:pt x="43755" y="108627"/>
                <a:pt x="57355" y="113050"/>
                <a:pt x="73006" y="117121"/>
              </a:cubicBezTo>
              <a:cubicBezTo>
                <a:pt x="88657" y="121192"/>
                <a:pt x="106960" y="125068"/>
                <a:pt x="126879" y="128530"/>
              </a:cubicBezTo>
              <a:cubicBezTo>
                <a:pt x="146798" y="131992"/>
                <a:pt x="169099" y="135174"/>
                <a:pt x="192522" y="137894"/>
              </a:cubicBezTo>
              <a:cubicBezTo>
                <a:pt x="215945" y="140614"/>
                <a:pt x="241389" y="142978"/>
                <a:pt x="267415" y="144852"/>
              </a:cubicBezTo>
              <a:cubicBezTo>
                <a:pt x="293441" y="146726"/>
                <a:pt x="321049" y="148181"/>
                <a:pt x="348678" y="149136"/>
              </a:cubicBezTo>
              <a:cubicBezTo>
                <a:pt x="376307" y="150091"/>
                <a:pt x="405019" y="150583"/>
                <a:pt x="433189" y="150583"/>
              </a:cubicBezTo>
              <a:cubicBezTo>
                <a:pt x="461359" y="150583"/>
                <a:pt x="490071" y="150091"/>
                <a:pt x="517700" y="149136"/>
              </a:cubicBezTo>
              <a:cubicBezTo>
                <a:pt x="545329" y="148181"/>
                <a:pt x="572937" y="146726"/>
                <a:pt x="598963" y="144852"/>
              </a:cubicBezTo>
              <a:cubicBezTo>
                <a:pt x="624989" y="142978"/>
                <a:pt x="650433" y="140614"/>
                <a:pt x="673856" y="137894"/>
              </a:cubicBezTo>
              <a:cubicBezTo>
                <a:pt x="697279" y="135174"/>
                <a:pt x="719581" y="131992"/>
                <a:pt x="739500" y="128530"/>
              </a:cubicBezTo>
              <a:cubicBezTo>
                <a:pt x="759419" y="125068"/>
                <a:pt x="777723" y="121192"/>
                <a:pt x="793373" y="117121"/>
              </a:cubicBezTo>
              <a:cubicBezTo>
                <a:pt x="809023" y="113050"/>
                <a:pt x="822623" y="108627"/>
                <a:pt x="833403" y="104104"/>
              </a:cubicBezTo>
              <a:cubicBezTo>
                <a:pt x="844183" y="99581"/>
                <a:pt x="852558" y="94782"/>
                <a:pt x="858054" y="89980"/>
              </a:cubicBezTo>
              <a:cubicBezTo>
                <a:pt x="863550" y="85178"/>
                <a:pt x="866378" y="80187"/>
                <a:pt x="866378" y="75291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0.57012</cdr:x>
      <cdr:y>0.71274</cdr:y>
    </cdr:from>
    <cdr:to>
      <cdr:x>0.64159</cdr:x>
      <cdr:y>0.72283</cdr:y>
    </cdr:to>
    <cdr:sp macro="" textlink="">
      <cdr:nvSpPr>
        <cdr:cNvPr id="42" name="PlotDat15_73|1~33_1"/>
        <cdr:cNvSpPr/>
      </cdr:nvSpPr>
      <cdr:spPr>
        <a:xfrm xmlns:a="http://schemas.openxmlformats.org/drawingml/2006/main">
          <a:off x="5296859" y="4312588"/>
          <a:ext cx="664012" cy="61052"/>
        </a:xfrm>
        <a:custGeom xmlns:a="http://schemas.openxmlformats.org/drawingml/2006/main">
          <a:avLst/>
          <a:gdLst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  <a:gd name="connsiteX0" fmla="*/ 664761 w 664761"/>
            <a:gd name="connsiteY0" fmla="*/ 30654 h 61308"/>
            <a:gd name="connsiteX1" fmla="*/ 658375 w 664761"/>
            <a:gd name="connsiteY1" fmla="*/ 24674 h 61308"/>
            <a:gd name="connsiteX2" fmla="*/ 639460 w 664761"/>
            <a:gd name="connsiteY2" fmla="*/ 18923 h 61308"/>
            <a:gd name="connsiteX3" fmla="*/ 608745 w 664761"/>
            <a:gd name="connsiteY3" fmla="*/ 13623 h 61308"/>
            <a:gd name="connsiteX4" fmla="*/ 567409 w 664761"/>
            <a:gd name="connsiteY4" fmla="*/ 8978 h 61308"/>
            <a:gd name="connsiteX5" fmla="*/ 517042 w 664761"/>
            <a:gd name="connsiteY5" fmla="*/ 5165 h 61308"/>
            <a:gd name="connsiteX6" fmla="*/ 459577 w 664761"/>
            <a:gd name="connsiteY6" fmla="*/ 2333 h 61308"/>
            <a:gd name="connsiteX7" fmla="*/ 397225 w 664761"/>
            <a:gd name="connsiteY7" fmla="*/ 589 h 61308"/>
            <a:gd name="connsiteX8" fmla="*/ 332381 w 664761"/>
            <a:gd name="connsiteY8" fmla="*/ 0 h 61308"/>
            <a:gd name="connsiteX9" fmla="*/ 267537 w 664761"/>
            <a:gd name="connsiteY9" fmla="*/ 589 h 61308"/>
            <a:gd name="connsiteX10" fmla="*/ 205184 w 664761"/>
            <a:gd name="connsiteY10" fmla="*/ 2333 h 61308"/>
            <a:gd name="connsiteX11" fmla="*/ 147720 w 664761"/>
            <a:gd name="connsiteY11" fmla="*/ 5165 h 61308"/>
            <a:gd name="connsiteX12" fmla="*/ 97352 w 664761"/>
            <a:gd name="connsiteY12" fmla="*/ 8978 h 61308"/>
            <a:gd name="connsiteX13" fmla="*/ 56017 w 664761"/>
            <a:gd name="connsiteY13" fmla="*/ 13623 h 61308"/>
            <a:gd name="connsiteX14" fmla="*/ 25301 w 664761"/>
            <a:gd name="connsiteY14" fmla="*/ 18923 h 61308"/>
            <a:gd name="connsiteX15" fmla="*/ 6387 w 664761"/>
            <a:gd name="connsiteY15" fmla="*/ 24674 h 61308"/>
            <a:gd name="connsiteX16" fmla="*/ 0 w 664761"/>
            <a:gd name="connsiteY16" fmla="*/ 30654 h 61308"/>
            <a:gd name="connsiteX17" fmla="*/ 6387 w 664761"/>
            <a:gd name="connsiteY17" fmla="*/ 36634 h 61308"/>
            <a:gd name="connsiteX18" fmla="*/ 25301 w 664761"/>
            <a:gd name="connsiteY18" fmla="*/ 42385 h 61308"/>
            <a:gd name="connsiteX19" fmla="*/ 56017 w 664761"/>
            <a:gd name="connsiteY19" fmla="*/ 47684 h 61308"/>
            <a:gd name="connsiteX20" fmla="*/ 97352 w 664761"/>
            <a:gd name="connsiteY20" fmla="*/ 52330 h 61308"/>
            <a:gd name="connsiteX21" fmla="*/ 147720 w 664761"/>
            <a:gd name="connsiteY21" fmla="*/ 56142 h 61308"/>
            <a:gd name="connsiteX22" fmla="*/ 205184 w 664761"/>
            <a:gd name="connsiteY22" fmla="*/ 58975 h 61308"/>
            <a:gd name="connsiteX23" fmla="*/ 267537 w 664761"/>
            <a:gd name="connsiteY23" fmla="*/ 60719 h 61308"/>
            <a:gd name="connsiteX24" fmla="*/ 332381 w 664761"/>
            <a:gd name="connsiteY24" fmla="*/ 61308 h 61308"/>
            <a:gd name="connsiteX25" fmla="*/ 397225 w 664761"/>
            <a:gd name="connsiteY25" fmla="*/ 60719 h 61308"/>
            <a:gd name="connsiteX26" fmla="*/ 459577 w 664761"/>
            <a:gd name="connsiteY26" fmla="*/ 58975 h 61308"/>
            <a:gd name="connsiteX27" fmla="*/ 517042 w 664761"/>
            <a:gd name="connsiteY27" fmla="*/ 56142 h 61308"/>
            <a:gd name="connsiteX28" fmla="*/ 567409 w 664761"/>
            <a:gd name="connsiteY28" fmla="*/ 52330 h 61308"/>
            <a:gd name="connsiteX29" fmla="*/ 608745 w 664761"/>
            <a:gd name="connsiteY29" fmla="*/ 47684 h 61308"/>
            <a:gd name="connsiteX30" fmla="*/ 639460 w 664761"/>
            <a:gd name="connsiteY30" fmla="*/ 42385 h 61308"/>
            <a:gd name="connsiteX31" fmla="*/ 658375 w 664761"/>
            <a:gd name="connsiteY31" fmla="*/ 36634 h 61308"/>
            <a:gd name="connsiteX32" fmla="*/ 664761 w 664761"/>
            <a:gd name="connsiteY32" fmla="*/ 30654 h 613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64761" h="61308">
              <a:moveTo>
                <a:pt x="664761" y="30654"/>
              </a:moveTo>
              <a:cubicBezTo>
                <a:pt x="664761" y="28661"/>
                <a:pt x="662592" y="26629"/>
                <a:pt x="658375" y="24674"/>
              </a:cubicBezTo>
              <a:cubicBezTo>
                <a:pt x="654158" y="22719"/>
                <a:pt x="647732" y="20765"/>
                <a:pt x="639460" y="18923"/>
              </a:cubicBezTo>
              <a:cubicBezTo>
                <a:pt x="631188" y="17081"/>
                <a:pt x="620754" y="15281"/>
                <a:pt x="608745" y="13623"/>
              </a:cubicBezTo>
              <a:cubicBezTo>
                <a:pt x="596736" y="11965"/>
                <a:pt x="582693" y="10388"/>
                <a:pt x="567409" y="8978"/>
              </a:cubicBezTo>
              <a:cubicBezTo>
                <a:pt x="552125" y="7568"/>
                <a:pt x="535014" y="6273"/>
                <a:pt x="517042" y="5165"/>
              </a:cubicBezTo>
              <a:cubicBezTo>
                <a:pt x="499070" y="4058"/>
                <a:pt x="479546" y="3096"/>
                <a:pt x="459577" y="2333"/>
              </a:cubicBezTo>
              <a:cubicBezTo>
                <a:pt x="439608" y="1570"/>
                <a:pt x="418424" y="978"/>
                <a:pt x="397225" y="589"/>
              </a:cubicBezTo>
              <a:lnTo>
                <a:pt x="332381" y="0"/>
              </a:lnTo>
              <a:lnTo>
                <a:pt x="267537" y="589"/>
              </a:lnTo>
              <a:lnTo>
                <a:pt x="205184" y="2333"/>
              </a:lnTo>
              <a:cubicBezTo>
                <a:pt x="185215" y="3096"/>
                <a:pt x="165692" y="4058"/>
                <a:pt x="147720" y="5165"/>
              </a:cubicBezTo>
              <a:cubicBezTo>
                <a:pt x="129748" y="6273"/>
                <a:pt x="112636" y="7568"/>
                <a:pt x="97352" y="8978"/>
              </a:cubicBezTo>
              <a:cubicBezTo>
                <a:pt x="82068" y="10388"/>
                <a:pt x="68026" y="11965"/>
                <a:pt x="56017" y="13623"/>
              </a:cubicBezTo>
              <a:cubicBezTo>
                <a:pt x="44008" y="15281"/>
                <a:pt x="33573" y="17081"/>
                <a:pt x="25301" y="18923"/>
              </a:cubicBezTo>
              <a:cubicBezTo>
                <a:pt x="17029" y="20765"/>
                <a:pt x="10604" y="22719"/>
                <a:pt x="6387" y="24674"/>
              </a:cubicBezTo>
              <a:cubicBezTo>
                <a:pt x="2170" y="26629"/>
                <a:pt x="0" y="28661"/>
                <a:pt x="0" y="30654"/>
              </a:cubicBezTo>
              <a:cubicBezTo>
                <a:pt x="0" y="32647"/>
                <a:pt x="2170" y="34679"/>
                <a:pt x="6387" y="36634"/>
              </a:cubicBezTo>
              <a:cubicBezTo>
                <a:pt x="10604" y="38589"/>
                <a:pt x="17029" y="40543"/>
                <a:pt x="25301" y="42385"/>
              </a:cubicBezTo>
              <a:cubicBezTo>
                <a:pt x="33573" y="44227"/>
                <a:pt x="44008" y="46026"/>
                <a:pt x="56017" y="47684"/>
              </a:cubicBezTo>
              <a:cubicBezTo>
                <a:pt x="68026" y="49342"/>
                <a:pt x="82068" y="50920"/>
                <a:pt x="97352" y="52330"/>
              </a:cubicBezTo>
              <a:cubicBezTo>
                <a:pt x="112636" y="53740"/>
                <a:pt x="129748" y="55035"/>
                <a:pt x="147720" y="56142"/>
              </a:cubicBezTo>
              <a:cubicBezTo>
                <a:pt x="165692" y="57250"/>
                <a:pt x="185215" y="58212"/>
                <a:pt x="205184" y="58975"/>
              </a:cubicBezTo>
              <a:cubicBezTo>
                <a:pt x="225153" y="59738"/>
                <a:pt x="246338" y="60330"/>
                <a:pt x="267537" y="60719"/>
              </a:cubicBezTo>
              <a:lnTo>
                <a:pt x="332381" y="61308"/>
              </a:lnTo>
              <a:lnTo>
                <a:pt x="397225" y="60719"/>
              </a:lnTo>
              <a:lnTo>
                <a:pt x="459577" y="58975"/>
              </a:lnTo>
              <a:cubicBezTo>
                <a:pt x="479546" y="58212"/>
                <a:pt x="499070" y="57250"/>
                <a:pt x="517042" y="56142"/>
              </a:cubicBezTo>
              <a:cubicBezTo>
                <a:pt x="535014" y="55035"/>
                <a:pt x="552125" y="53740"/>
                <a:pt x="567409" y="52330"/>
              </a:cubicBezTo>
              <a:cubicBezTo>
                <a:pt x="582693" y="50920"/>
                <a:pt x="596736" y="49342"/>
                <a:pt x="608745" y="47684"/>
              </a:cubicBezTo>
              <a:cubicBezTo>
                <a:pt x="620754" y="46026"/>
                <a:pt x="631188" y="44227"/>
                <a:pt x="639460" y="42385"/>
              </a:cubicBezTo>
              <a:cubicBezTo>
                <a:pt x="647732" y="40543"/>
                <a:pt x="654158" y="38589"/>
                <a:pt x="658375" y="36634"/>
              </a:cubicBezTo>
              <a:cubicBezTo>
                <a:pt x="662592" y="34679"/>
                <a:pt x="664761" y="32647"/>
                <a:pt x="664761" y="30654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0.61808</cdr:x>
      <cdr:y>0.73445</cdr:y>
    </cdr:from>
    <cdr:to>
      <cdr:x>0.70075</cdr:x>
      <cdr:y>0.74755</cdr:y>
    </cdr:to>
    <cdr:sp macro="" textlink="">
      <cdr:nvSpPr>
        <cdr:cNvPr id="43" name="PlotDat15_75|1~33_1"/>
        <cdr:cNvSpPr/>
      </cdr:nvSpPr>
      <cdr:spPr>
        <a:xfrm xmlns:a="http://schemas.openxmlformats.org/drawingml/2006/main">
          <a:off x="5742445" y="4443949"/>
          <a:ext cx="768068" cy="79264"/>
        </a:xfrm>
        <a:custGeom xmlns:a="http://schemas.openxmlformats.org/drawingml/2006/main">
          <a:avLst/>
          <a:gdLst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  <a:gd name="connsiteX0" fmla="*/ 768974 w 768974"/>
            <a:gd name="connsiteY0" fmla="*/ 39797 h 79593"/>
            <a:gd name="connsiteX1" fmla="*/ 761586 w 768974"/>
            <a:gd name="connsiteY1" fmla="*/ 32033 h 79593"/>
            <a:gd name="connsiteX2" fmla="*/ 739707 w 768974"/>
            <a:gd name="connsiteY2" fmla="*/ 24567 h 79593"/>
            <a:gd name="connsiteX3" fmla="*/ 704176 w 768974"/>
            <a:gd name="connsiteY3" fmla="*/ 17687 h 79593"/>
            <a:gd name="connsiteX4" fmla="*/ 656361 w 768974"/>
            <a:gd name="connsiteY4" fmla="*/ 11656 h 79593"/>
            <a:gd name="connsiteX5" fmla="*/ 598097 w 768974"/>
            <a:gd name="connsiteY5" fmla="*/ 6707 h 79593"/>
            <a:gd name="connsiteX6" fmla="*/ 531624 w 768974"/>
            <a:gd name="connsiteY6" fmla="*/ 3029 h 79593"/>
            <a:gd name="connsiteX7" fmla="*/ 459497 w 768974"/>
            <a:gd name="connsiteY7" fmla="*/ 765 h 79593"/>
            <a:gd name="connsiteX8" fmla="*/ 384487 w 768974"/>
            <a:gd name="connsiteY8" fmla="*/ 0 h 79593"/>
            <a:gd name="connsiteX9" fmla="*/ 309478 w 768974"/>
            <a:gd name="connsiteY9" fmla="*/ 765 h 79593"/>
            <a:gd name="connsiteX10" fmla="*/ 237350 w 768974"/>
            <a:gd name="connsiteY10" fmla="*/ 3029 h 79593"/>
            <a:gd name="connsiteX11" fmla="*/ 170878 w 768974"/>
            <a:gd name="connsiteY11" fmla="*/ 6707 h 79593"/>
            <a:gd name="connsiteX12" fmla="*/ 112614 w 768974"/>
            <a:gd name="connsiteY12" fmla="*/ 11656 h 79593"/>
            <a:gd name="connsiteX13" fmla="*/ 64798 w 768974"/>
            <a:gd name="connsiteY13" fmla="*/ 17687 h 79593"/>
            <a:gd name="connsiteX14" fmla="*/ 29268 w 768974"/>
            <a:gd name="connsiteY14" fmla="*/ 24567 h 79593"/>
            <a:gd name="connsiteX15" fmla="*/ 7388 w 768974"/>
            <a:gd name="connsiteY15" fmla="*/ 32033 h 79593"/>
            <a:gd name="connsiteX16" fmla="*/ 0 w 768974"/>
            <a:gd name="connsiteY16" fmla="*/ 39797 h 79593"/>
            <a:gd name="connsiteX17" fmla="*/ 7388 w 768974"/>
            <a:gd name="connsiteY17" fmla="*/ 47560 h 79593"/>
            <a:gd name="connsiteX18" fmla="*/ 29268 w 768974"/>
            <a:gd name="connsiteY18" fmla="*/ 55026 h 79593"/>
            <a:gd name="connsiteX19" fmla="*/ 64798 w 768974"/>
            <a:gd name="connsiteY19" fmla="*/ 61907 h 79593"/>
            <a:gd name="connsiteX20" fmla="*/ 112614 w 768974"/>
            <a:gd name="connsiteY20" fmla="*/ 67937 h 79593"/>
            <a:gd name="connsiteX21" fmla="*/ 170878 w 768974"/>
            <a:gd name="connsiteY21" fmla="*/ 72886 h 79593"/>
            <a:gd name="connsiteX22" fmla="*/ 237350 w 768974"/>
            <a:gd name="connsiteY22" fmla="*/ 76564 h 79593"/>
            <a:gd name="connsiteX23" fmla="*/ 309478 w 768974"/>
            <a:gd name="connsiteY23" fmla="*/ 78829 h 79593"/>
            <a:gd name="connsiteX24" fmla="*/ 384487 w 768974"/>
            <a:gd name="connsiteY24" fmla="*/ 79593 h 79593"/>
            <a:gd name="connsiteX25" fmla="*/ 459497 w 768974"/>
            <a:gd name="connsiteY25" fmla="*/ 78829 h 79593"/>
            <a:gd name="connsiteX26" fmla="*/ 531624 w 768974"/>
            <a:gd name="connsiteY26" fmla="*/ 76564 h 79593"/>
            <a:gd name="connsiteX27" fmla="*/ 598097 w 768974"/>
            <a:gd name="connsiteY27" fmla="*/ 72886 h 79593"/>
            <a:gd name="connsiteX28" fmla="*/ 656361 w 768974"/>
            <a:gd name="connsiteY28" fmla="*/ 67937 h 79593"/>
            <a:gd name="connsiteX29" fmla="*/ 704176 w 768974"/>
            <a:gd name="connsiteY29" fmla="*/ 61907 h 79593"/>
            <a:gd name="connsiteX30" fmla="*/ 739707 w 768974"/>
            <a:gd name="connsiteY30" fmla="*/ 55026 h 79593"/>
            <a:gd name="connsiteX31" fmla="*/ 761586 w 768974"/>
            <a:gd name="connsiteY31" fmla="*/ 47560 h 79593"/>
            <a:gd name="connsiteX32" fmla="*/ 768974 w 768974"/>
            <a:gd name="connsiteY32" fmla="*/ 39797 h 795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68974" h="79593">
              <a:moveTo>
                <a:pt x="768974" y="39797"/>
              </a:moveTo>
              <a:cubicBezTo>
                <a:pt x="768974" y="37209"/>
                <a:pt x="766464" y="34571"/>
                <a:pt x="761586" y="32033"/>
              </a:cubicBezTo>
              <a:cubicBezTo>
                <a:pt x="756708" y="29495"/>
                <a:pt x="749275" y="26958"/>
                <a:pt x="739707" y="24567"/>
              </a:cubicBezTo>
              <a:cubicBezTo>
                <a:pt x="730139" y="22176"/>
                <a:pt x="718067" y="19839"/>
                <a:pt x="704176" y="17687"/>
              </a:cubicBezTo>
              <a:cubicBezTo>
                <a:pt x="690285" y="15535"/>
                <a:pt x="674041" y="13486"/>
                <a:pt x="656361" y="11656"/>
              </a:cubicBezTo>
              <a:cubicBezTo>
                <a:pt x="638681" y="9826"/>
                <a:pt x="618886" y="8145"/>
                <a:pt x="598097" y="6707"/>
              </a:cubicBezTo>
              <a:cubicBezTo>
                <a:pt x="577308" y="5269"/>
                <a:pt x="554724" y="4019"/>
                <a:pt x="531624" y="3029"/>
              </a:cubicBezTo>
              <a:cubicBezTo>
                <a:pt x="508524" y="2039"/>
                <a:pt x="484020" y="1270"/>
                <a:pt x="459497" y="765"/>
              </a:cubicBezTo>
              <a:cubicBezTo>
                <a:pt x="434974" y="260"/>
                <a:pt x="409490" y="0"/>
                <a:pt x="384487" y="0"/>
              </a:cubicBezTo>
              <a:cubicBezTo>
                <a:pt x="359484" y="0"/>
                <a:pt x="334001" y="260"/>
                <a:pt x="309478" y="765"/>
              </a:cubicBezTo>
              <a:cubicBezTo>
                <a:pt x="284955" y="1270"/>
                <a:pt x="260450" y="2039"/>
                <a:pt x="237350" y="3029"/>
              </a:cubicBezTo>
              <a:cubicBezTo>
                <a:pt x="214250" y="4019"/>
                <a:pt x="191667" y="5269"/>
                <a:pt x="170878" y="6707"/>
              </a:cubicBezTo>
              <a:cubicBezTo>
                <a:pt x="150089" y="8145"/>
                <a:pt x="130294" y="9826"/>
                <a:pt x="112614" y="11656"/>
              </a:cubicBezTo>
              <a:cubicBezTo>
                <a:pt x="94934" y="13486"/>
                <a:pt x="78689" y="15535"/>
                <a:pt x="64798" y="17687"/>
              </a:cubicBezTo>
              <a:cubicBezTo>
                <a:pt x="50907" y="19839"/>
                <a:pt x="38836" y="22176"/>
                <a:pt x="29268" y="24567"/>
              </a:cubicBezTo>
              <a:cubicBezTo>
                <a:pt x="19700" y="26958"/>
                <a:pt x="12266" y="29495"/>
                <a:pt x="7388" y="32033"/>
              </a:cubicBezTo>
              <a:cubicBezTo>
                <a:pt x="2510" y="34571"/>
                <a:pt x="0" y="37209"/>
                <a:pt x="0" y="39797"/>
              </a:cubicBezTo>
              <a:cubicBezTo>
                <a:pt x="0" y="42385"/>
                <a:pt x="2510" y="45022"/>
                <a:pt x="7388" y="47560"/>
              </a:cubicBezTo>
              <a:cubicBezTo>
                <a:pt x="12266" y="50098"/>
                <a:pt x="19700" y="52635"/>
                <a:pt x="29268" y="55026"/>
              </a:cubicBezTo>
              <a:cubicBezTo>
                <a:pt x="38836" y="57417"/>
                <a:pt x="50907" y="59755"/>
                <a:pt x="64798" y="61907"/>
              </a:cubicBezTo>
              <a:cubicBezTo>
                <a:pt x="78689" y="64059"/>
                <a:pt x="94934" y="66107"/>
                <a:pt x="112614" y="67937"/>
              </a:cubicBezTo>
              <a:cubicBezTo>
                <a:pt x="130294" y="69767"/>
                <a:pt x="150089" y="71448"/>
                <a:pt x="170878" y="72886"/>
              </a:cubicBezTo>
              <a:cubicBezTo>
                <a:pt x="191667" y="74324"/>
                <a:pt x="214250" y="75574"/>
                <a:pt x="237350" y="76564"/>
              </a:cubicBezTo>
              <a:cubicBezTo>
                <a:pt x="260450" y="77554"/>
                <a:pt x="284955" y="78324"/>
                <a:pt x="309478" y="78829"/>
              </a:cubicBezTo>
              <a:cubicBezTo>
                <a:pt x="334001" y="79334"/>
                <a:pt x="359484" y="79593"/>
                <a:pt x="384487" y="79593"/>
              </a:cubicBezTo>
              <a:cubicBezTo>
                <a:pt x="409490" y="79593"/>
                <a:pt x="434974" y="79334"/>
                <a:pt x="459497" y="78829"/>
              </a:cubicBezTo>
              <a:cubicBezTo>
                <a:pt x="484020" y="78324"/>
                <a:pt x="508524" y="77554"/>
                <a:pt x="531624" y="76564"/>
              </a:cubicBezTo>
              <a:cubicBezTo>
                <a:pt x="554724" y="75574"/>
                <a:pt x="577308" y="74324"/>
                <a:pt x="598097" y="72886"/>
              </a:cubicBezTo>
              <a:cubicBezTo>
                <a:pt x="618886" y="71448"/>
                <a:pt x="638681" y="69767"/>
                <a:pt x="656361" y="67937"/>
              </a:cubicBezTo>
              <a:cubicBezTo>
                <a:pt x="674041" y="66107"/>
                <a:pt x="690285" y="64059"/>
                <a:pt x="704176" y="61907"/>
              </a:cubicBezTo>
              <a:cubicBezTo>
                <a:pt x="718067" y="59755"/>
                <a:pt x="730139" y="57417"/>
                <a:pt x="739707" y="55026"/>
              </a:cubicBezTo>
              <a:cubicBezTo>
                <a:pt x="749275" y="52635"/>
                <a:pt x="756708" y="50098"/>
                <a:pt x="761586" y="47560"/>
              </a:cubicBezTo>
              <a:cubicBezTo>
                <a:pt x="766464" y="45022"/>
                <a:pt x="768974" y="42385"/>
                <a:pt x="768974" y="3979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0.56584</cdr:x>
      <cdr:y>0.7093</cdr:y>
    </cdr:from>
    <cdr:to>
      <cdr:x>0.64588</cdr:x>
      <cdr:y>0.71992</cdr:y>
    </cdr:to>
    <cdr:sp macro="" textlink="">
      <cdr:nvSpPr>
        <cdr:cNvPr id="44" name="PlotDat15_77|1~33_1"/>
        <cdr:cNvSpPr/>
      </cdr:nvSpPr>
      <cdr:spPr>
        <a:xfrm xmlns:a="http://schemas.openxmlformats.org/drawingml/2006/main">
          <a:off x="5257094" y="4291774"/>
          <a:ext cx="743634" cy="64258"/>
        </a:xfrm>
        <a:custGeom xmlns:a="http://schemas.openxmlformats.org/drawingml/2006/main">
          <a:avLst/>
          <a:gdLst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  <a:gd name="connsiteX0" fmla="*/ 744532 w 744532"/>
            <a:gd name="connsiteY0" fmla="*/ 32267 h 64535"/>
            <a:gd name="connsiteX1" fmla="*/ 737379 w 744532"/>
            <a:gd name="connsiteY1" fmla="*/ 25972 h 64535"/>
            <a:gd name="connsiteX2" fmla="*/ 716195 w 744532"/>
            <a:gd name="connsiteY2" fmla="*/ 19919 h 64535"/>
            <a:gd name="connsiteX3" fmla="*/ 681794 w 744532"/>
            <a:gd name="connsiteY3" fmla="*/ 14340 h 64535"/>
            <a:gd name="connsiteX4" fmla="*/ 635497 w 744532"/>
            <a:gd name="connsiteY4" fmla="*/ 9451 h 64535"/>
            <a:gd name="connsiteX5" fmla="*/ 579086 w 744532"/>
            <a:gd name="connsiteY5" fmla="*/ 5438 h 64535"/>
            <a:gd name="connsiteX6" fmla="*/ 514726 w 744532"/>
            <a:gd name="connsiteY6" fmla="*/ 2456 h 64535"/>
            <a:gd name="connsiteX7" fmla="*/ 444891 w 744532"/>
            <a:gd name="connsiteY7" fmla="*/ 620 h 64535"/>
            <a:gd name="connsiteX8" fmla="*/ 372266 w 744532"/>
            <a:gd name="connsiteY8" fmla="*/ 0 h 64535"/>
            <a:gd name="connsiteX9" fmla="*/ 299640 w 744532"/>
            <a:gd name="connsiteY9" fmla="*/ 620 h 64535"/>
            <a:gd name="connsiteX10" fmla="*/ 229806 w 744532"/>
            <a:gd name="connsiteY10" fmla="*/ 2456 h 64535"/>
            <a:gd name="connsiteX11" fmla="*/ 165446 w 744532"/>
            <a:gd name="connsiteY11" fmla="*/ 5438 h 64535"/>
            <a:gd name="connsiteX12" fmla="*/ 109034 w 744532"/>
            <a:gd name="connsiteY12" fmla="*/ 9451 h 64535"/>
            <a:gd name="connsiteX13" fmla="*/ 62738 w 744532"/>
            <a:gd name="connsiteY13" fmla="*/ 14340 h 64535"/>
            <a:gd name="connsiteX14" fmla="*/ 28337 w 744532"/>
            <a:gd name="connsiteY14" fmla="*/ 19919 h 64535"/>
            <a:gd name="connsiteX15" fmla="*/ 7153 w 744532"/>
            <a:gd name="connsiteY15" fmla="*/ 25972 h 64535"/>
            <a:gd name="connsiteX16" fmla="*/ 0 w 744532"/>
            <a:gd name="connsiteY16" fmla="*/ 32267 h 64535"/>
            <a:gd name="connsiteX17" fmla="*/ 7153 w 744532"/>
            <a:gd name="connsiteY17" fmla="*/ 38562 h 64535"/>
            <a:gd name="connsiteX18" fmla="*/ 28337 w 744532"/>
            <a:gd name="connsiteY18" fmla="*/ 44615 h 64535"/>
            <a:gd name="connsiteX19" fmla="*/ 62738 w 744532"/>
            <a:gd name="connsiteY19" fmla="*/ 50194 h 64535"/>
            <a:gd name="connsiteX20" fmla="*/ 109034 w 744532"/>
            <a:gd name="connsiteY20" fmla="*/ 55084 h 64535"/>
            <a:gd name="connsiteX21" fmla="*/ 165446 w 744532"/>
            <a:gd name="connsiteY21" fmla="*/ 59097 h 64535"/>
            <a:gd name="connsiteX22" fmla="*/ 229806 w 744532"/>
            <a:gd name="connsiteY22" fmla="*/ 62079 h 64535"/>
            <a:gd name="connsiteX23" fmla="*/ 299640 w 744532"/>
            <a:gd name="connsiteY23" fmla="*/ 63915 h 64535"/>
            <a:gd name="connsiteX24" fmla="*/ 372266 w 744532"/>
            <a:gd name="connsiteY24" fmla="*/ 64535 h 64535"/>
            <a:gd name="connsiteX25" fmla="*/ 444891 w 744532"/>
            <a:gd name="connsiteY25" fmla="*/ 63915 h 64535"/>
            <a:gd name="connsiteX26" fmla="*/ 514726 w 744532"/>
            <a:gd name="connsiteY26" fmla="*/ 62079 h 64535"/>
            <a:gd name="connsiteX27" fmla="*/ 579086 w 744532"/>
            <a:gd name="connsiteY27" fmla="*/ 59097 h 64535"/>
            <a:gd name="connsiteX28" fmla="*/ 635497 w 744532"/>
            <a:gd name="connsiteY28" fmla="*/ 55084 h 64535"/>
            <a:gd name="connsiteX29" fmla="*/ 681794 w 744532"/>
            <a:gd name="connsiteY29" fmla="*/ 50194 h 64535"/>
            <a:gd name="connsiteX30" fmla="*/ 716195 w 744532"/>
            <a:gd name="connsiteY30" fmla="*/ 44615 h 64535"/>
            <a:gd name="connsiteX31" fmla="*/ 737379 w 744532"/>
            <a:gd name="connsiteY31" fmla="*/ 38562 h 64535"/>
            <a:gd name="connsiteX32" fmla="*/ 744532 w 744532"/>
            <a:gd name="connsiteY32" fmla="*/ 32267 h 645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44532" h="64535">
              <a:moveTo>
                <a:pt x="744532" y="32267"/>
              </a:moveTo>
              <a:cubicBezTo>
                <a:pt x="744532" y="30169"/>
                <a:pt x="742102" y="28030"/>
                <a:pt x="737379" y="25972"/>
              </a:cubicBezTo>
              <a:cubicBezTo>
                <a:pt x="732656" y="23914"/>
                <a:pt x="725459" y="21858"/>
                <a:pt x="716195" y="19919"/>
              </a:cubicBezTo>
              <a:cubicBezTo>
                <a:pt x="706931" y="17980"/>
                <a:pt x="695244" y="16085"/>
                <a:pt x="681794" y="14340"/>
              </a:cubicBezTo>
              <a:cubicBezTo>
                <a:pt x="668344" y="12595"/>
                <a:pt x="652615" y="10935"/>
                <a:pt x="635497" y="9451"/>
              </a:cubicBezTo>
              <a:cubicBezTo>
                <a:pt x="618379" y="7967"/>
                <a:pt x="599214" y="6604"/>
                <a:pt x="579086" y="5438"/>
              </a:cubicBezTo>
              <a:cubicBezTo>
                <a:pt x="558958" y="4272"/>
                <a:pt x="537092" y="3259"/>
                <a:pt x="514726" y="2456"/>
              </a:cubicBezTo>
              <a:lnTo>
                <a:pt x="444891" y="620"/>
              </a:lnTo>
              <a:lnTo>
                <a:pt x="372266" y="0"/>
              </a:lnTo>
              <a:lnTo>
                <a:pt x="299640" y="620"/>
              </a:lnTo>
              <a:lnTo>
                <a:pt x="229806" y="2456"/>
              </a:lnTo>
              <a:cubicBezTo>
                <a:pt x="207440" y="3259"/>
                <a:pt x="185575" y="4272"/>
                <a:pt x="165446" y="5438"/>
              </a:cubicBezTo>
              <a:cubicBezTo>
                <a:pt x="145317" y="6604"/>
                <a:pt x="126152" y="7967"/>
                <a:pt x="109034" y="9451"/>
              </a:cubicBezTo>
              <a:cubicBezTo>
                <a:pt x="91916" y="10935"/>
                <a:pt x="76187" y="12595"/>
                <a:pt x="62738" y="14340"/>
              </a:cubicBezTo>
              <a:cubicBezTo>
                <a:pt x="49289" y="16085"/>
                <a:pt x="37601" y="17980"/>
                <a:pt x="28337" y="19919"/>
              </a:cubicBezTo>
              <a:cubicBezTo>
                <a:pt x="19073" y="21858"/>
                <a:pt x="11876" y="23914"/>
                <a:pt x="7153" y="25972"/>
              </a:cubicBezTo>
              <a:cubicBezTo>
                <a:pt x="2430" y="28030"/>
                <a:pt x="0" y="30169"/>
                <a:pt x="0" y="32267"/>
              </a:cubicBezTo>
              <a:cubicBezTo>
                <a:pt x="0" y="34365"/>
                <a:pt x="2430" y="36504"/>
                <a:pt x="7153" y="38562"/>
              </a:cubicBezTo>
              <a:cubicBezTo>
                <a:pt x="11876" y="40620"/>
                <a:pt x="19073" y="42676"/>
                <a:pt x="28337" y="44615"/>
              </a:cubicBezTo>
              <a:cubicBezTo>
                <a:pt x="37601" y="46554"/>
                <a:pt x="49289" y="48449"/>
                <a:pt x="62738" y="50194"/>
              </a:cubicBezTo>
              <a:cubicBezTo>
                <a:pt x="76187" y="51939"/>
                <a:pt x="91916" y="53600"/>
                <a:pt x="109034" y="55084"/>
              </a:cubicBezTo>
              <a:cubicBezTo>
                <a:pt x="126152" y="56568"/>
                <a:pt x="145317" y="57931"/>
                <a:pt x="165446" y="59097"/>
              </a:cubicBezTo>
              <a:cubicBezTo>
                <a:pt x="185575" y="60263"/>
                <a:pt x="207440" y="61276"/>
                <a:pt x="229806" y="62079"/>
              </a:cubicBezTo>
              <a:lnTo>
                <a:pt x="299640" y="63915"/>
              </a:lnTo>
              <a:lnTo>
                <a:pt x="372266" y="64535"/>
              </a:lnTo>
              <a:lnTo>
                <a:pt x="444891" y="63915"/>
              </a:lnTo>
              <a:lnTo>
                <a:pt x="514726" y="62079"/>
              </a:lnTo>
              <a:cubicBezTo>
                <a:pt x="537092" y="61276"/>
                <a:pt x="558958" y="60263"/>
                <a:pt x="579086" y="59097"/>
              </a:cubicBezTo>
              <a:cubicBezTo>
                <a:pt x="599214" y="57931"/>
                <a:pt x="618379" y="56568"/>
                <a:pt x="635497" y="55084"/>
              </a:cubicBezTo>
              <a:cubicBezTo>
                <a:pt x="652615" y="53600"/>
                <a:pt x="668344" y="51939"/>
                <a:pt x="681794" y="50194"/>
              </a:cubicBezTo>
              <a:cubicBezTo>
                <a:pt x="695244" y="48449"/>
                <a:pt x="706931" y="46554"/>
                <a:pt x="716195" y="44615"/>
              </a:cubicBezTo>
              <a:cubicBezTo>
                <a:pt x="725459" y="42676"/>
                <a:pt x="732656" y="40620"/>
                <a:pt x="737379" y="38562"/>
              </a:cubicBezTo>
              <a:cubicBezTo>
                <a:pt x="742102" y="36504"/>
                <a:pt x="744532" y="34365"/>
                <a:pt x="744532" y="3226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0.57537</cdr:x>
      <cdr:y>0.72119</cdr:y>
    </cdr:from>
    <cdr:to>
      <cdr:x>0.67314</cdr:x>
      <cdr:y>0.73305</cdr:y>
    </cdr:to>
    <cdr:sp macro="" textlink="">
      <cdr:nvSpPr>
        <cdr:cNvPr id="45" name="PlotDat15_79|1~33_1"/>
        <cdr:cNvSpPr/>
      </cdr:nvSpPr>
      <cdr:spPr>
        <a:xfrm xmlns:a="http://schemas.openxmlformats.org/drawingml/2006/main">
          <a:off x="5345636" y="4363717"/>
          <a:ext cx="908359" cy="71761"/>
        </a:xfrm>
        <a:custGeom xmlns:a="http://schemas.openxmlformats.org/drawingml/2006/main">
          <a:avLst/>
          <a:gdLst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  <a:gd name="connsiteX0" fmla="*/ 909376 w 909376"/>
            <a:gd name="connsiteY0" fmla="*/ 36032 h 72064"/>
            <a:gd name="connsiteX1" fmla="*/ 900640 w 909376"/>
            <a:gd name="connsiteY1" fmla="*/ 29002 h 72064"/>
            <a:gd name="connsiteX2" fmla="*/ 874765 w 909376"/>
            <a:gd name="connsiteY2" fmla="*/ 22243 h 72064"/>
            <a:gd name="connsiteX3" fmla="*/ 832748 w 909376"/>
            <a:gd name="connsiteY3" fmla="*/ 16014 h 72064"/>
            <a:gd name="connsiteX4" fmla="*/ 776201 w 909376"/>
            <a:gd name="connsiteY4" fmla="*/ 10553 h 72064"/>
            <a:gd name="connsiteX5" fmla="*/ 707299 w 909376"/>
            <a:gd name="connsiteY5" fmla="*/ 6072 h 72064"/>
            <a:gd name="connsiteX6" fmla="*/ 628690 w 909376"/>
            <a:gd name="connsiteY6" fmla="*/ 2743 h 72064"/>
            <a:gd name="connsiteX7" fmla="*/ 543393 w 909376"/>
            <a:gd name="connsiteY7" fmla="*/ 692 h 72064"/>
            <a:gd name="connsiteX8" fmla="*/ 454688 w 909376"/>
            <a:gd name="connsiteY8" fmla="*/ 0 h 72064"/>
            <a:gd name="connsiteX9" fmla="*/ 365983 w 909376"/>
            <a:gd name="connsiteY9" fmla="*/ 692 h 72064"/>
            <a:gd name="connsiteX10" fmla="*/ 280687 w 909376"/>
            <a:gd name="connsiteY10" fmla="*/ 2743 h 72064"/>
            <a:gd name="connsiteX11" fmla="*/ 202077 w 909376"/>
            <a:gd name="connsiteY11" fmla="*/ 6072 h 72064"/>
            <a:gd name="connsiteX12" fmla="*/ 133175 w 909376"/>
            <a:gd name="connsiteY12" fmla="*/ 10553 h 72064"/>
            <a:gd name="connsiteX13" fmla="*/ 76629 w 909376"/>
            <a:gd name="connsiteY13" fmla="*/ 16014 h 72064"/>
            <a:gd name="connsiteX14" fmla="*/ 34611 w 909376"/>
            <a:gd name="connsiteY14" fmla="*/ 22243 h 72064"/>
            <a:gd name="connsiteX15" fmla="*/ 8737 w 909376"/>
            <a:gd name="connsiteY15" fmla="*/ 29002 h 72064"/>
            <a:gd name="connsiteX16" fmla="*/ 0 w 909376"/>
            <a:gd name="connsiteY16" fmla="*/ 36032 h 72064"/>
            <a:gd name="connsiteX17" fmla="*/ 8737 w 909376"/>
            <a:gd name="connsiteY17" fmla="*/ 43062 h 72064"/>
            <a:gd name="connsiteX18" fmla="*/ 34611 w 909376"/>
            <a:gd name="connsiteY18" fmla="*/ 49821 h 72064"/>
            <a:gd name="connsiteX19" fmla="*/ 76629 w 909376"/>
            <a:gd name="connsiteY19" fmla="*/ 56050 h 72064"/>
            <a:gd name="connsiteX20" fmla="*/ 133175 w 909376"/>
            <a:gd name="connsiteY20" fmla="*/ 61510 h 72064"/>
            <a:gd name="connsiteX21" fmla="*/ 202077 w 909376"/>
            <a:gd name="connsiteY21" fmla="*/ 65992 h 72064"/>
            <a:gd name="connsiteX22" fmla="*/ 280687 w 909376"/>
            <a:gd name="connsiteY22" fmla="*/ 69321 h 72064"/>
            <a:gd name="connsiteX23" fmla="*/ 365983 w 909376"/>
            <a:gd name="connsiteY23" fmla="*/ 71372 h 72064"/>
            <a:gd name="connsiteX24" fmla="*/ 454688 w 909376"/>
            <a:gd name="connsiteY24" fmla="*/ 72064 h 72064"/>
            <a:gd name="connsiteX25" fmla="*/ 543393 w 909376"/>
            <a:gd name="connsiteY25" fmla="*/ 71372 h 72064"/>
            <a:gd name="connsiteX26" fmla="*/ 628690 w 909376"/>
            <a:gd name="connsiteY26" fmla="*/ 69321 h 72064"/>
            <a:gd name="connsiteX27" fmla="*/ 707299 w 909376"/>
            <a:gd name="connsiteY27" fmla="*/ 65992 h 72064"/>
            <a:gd name="connsiteX28" fmla="*/ 776201 w 909376"/>
            <a:gd name="connsiteY28" fmla="*/ 61510 h 72064"/>
            <a:gd name="connsiteX29" fmla="*/ 832748 w 909376"/>
            <a:gd name="connsiteY29" fmla="*/ 56050 h 72064"/>
            <a:gd name="connsiteX30" fmla="*/ 874765 w 909376"/>
            <a:gd name="connsiteY30" fmla="*/ 49821 h 72064"/>
            <a:gd name="connsiteX31" fmla="*/ 900640 w 909376"/>
            <a:gd name="connsiteY31" fmla="*/ 43062 h 72064"/>
            <a:gd name="connsiteX32" fmla="*/ 909376 w 909376"/>
            <a:gd name="connsiteY32" fmla="*/ 36032 h 720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909376" h="72064">
              <a:moveTo>
                <a:pt x="909376" y="36032"/>
              </a:moveTo>
              <a:cubicBezTo>
                <a:pt x="909376" y="33689"/>
                <a:pt x="906409" y="31300"/>
                <a:pt x="900640" y="29002"/>
              </a:cubicBezTo>
              <a:cubicBezTo>
                <a:pt x="894872" y="26704"/>
                <a:pt x="886080" y="24408"/>
                <a:pt x="874765" y="22243"/>
              </a:cubicBezTo>
              <a:cubicBezTo>
                <a:pt x="863450" y="20078"/>
                <a:pt x="849175" y="17962"/>
                <a:pt x="832748" y="16014"/>
              </a:cubicBezTo>
              <a:cubicBezTo>
                <a:pt x="816321" y="14066"/>
                <a:pt x="797109" y="12210"/>
                <a:pt x="776201" y="10553"/>
              </a:cubicBezTo>
              <a:cubicBezTo>
                <a:pt x="755293" y="8896"/>
                <a:pt x="731884" y="7374"/>
                <a:pt x="707299" y="6072"/>
              </a:cubicBezTo>
              <a:cubicBezTo>
                <a:pt x="682714" y="4770"/>
                <a:pt x="656008" y="3640"/>
                <a:pt x="628690" y="2743"/>
              </a:cubicBezTo>
              <a:lnTo>
                <a:pt x="543393" y="692"/>
              </a:lnTo>
              <a:lnTo>
                <a:pt x="454688" y="0"/>
              </a:lnTo>
              <a:lnTo>
                <a:pt x="365983" y="692"/>
              </a:lnTo>
              <a:lnTo>
                <a:pt x="280687" y="2743"/>
              </a:lnTo>
              <a:lnTo>
                <a:pt x="202077" y="6072"/>
              </a:lnTo>
              <a:cubicBezTo>
                <a:pt x="177492" y="7374"/>
                <a:pt x="154083" y="8896"/>
                <a:pt x="133175" y="10553"/>
              </a:cubicBezTo>
              <a:cubicBezTo>
                <a:pt x="112267" y="12210"/>
                <a:pt x="93056" y="14066"/>
                <a:pt x="76629" y="16014"/>
              </a:cubicBezTo>
              <a:cubicBezTo>
                <a:pt x="60202" y="17962"/>
                <a:pt x="45926" y="20078"/>
                <a:pt x="34611" y="22243"/>
              </a:cubicBezTo>
              <a:cubicBezTo>
                <a:pt x="23296" y="24408"/>
                <a:pt x="14506" y="26704"/>
                <a:pt x="8737" y="29002"/>
              </a:cubicBezTo>
              <a:cubicBezTo>
                <a:pt x="2969" y="31300"/>
                <a:pt x="0" y="33689"/>
                <a:pt x="0" y="36032"/>
              </a:cubicBezTo>
              <a:cubicBezTo>
                <a:pt x="0" y="38375"/>
                <a:pt x="2969" y="40764"/>
                <a:pt x="8737" y="43062"/>
              </a:cubicBezTo>
              <a:cubicBezTo>
                <a:pt x="14506" y="45360"/>
                <a:pt x="23296" y="47656"/>
                <a:pt x="34611" y="49821"/>
              </a:cubicBezTo>
              <a:cubicBezTo>
                <a:pt x="45926" y="51986"/>
                <a:pt x="60202" y="54102"/>
                <a:pt x="76629" y="56050"/>
              </a:cubicBezTo>
              <a:cubicBezTo>
                <a:pt x="93056" y="57998"/>
                <a:pt x="112267" y="59853"/>
                <a:pt x="133175" y="61510"/>
              </a:cubicBezTo>
              <a:cubicBezTo>
                <a:pt x="154083" y="63167"/>
                <a:pt x="177492" y="64690"/>
                <a:pt x="202077" y="65992"/>
              </a:cubicBezTo>
              <a:cubicBezTo>
                <a:pt x="226662" y="67294"/>
                <a:pt x="253369" y="68424"/>
                <a:pt x="280687" y="69321"/>
              </a:cubicBezTo>
              <a:lnTo>
                <a:pt x="365983" y="71372"/>
              </a:lnTo>
              <a:lnTo>
                <a:pt x="454688" y="72064"/>
              </a:lnTo>
              <a:lnTo>
                <a:pt x="543393" y="71372"/>
              </a:lnTo>
              <a:lnTo>
                <a:pt x="628690" y="69321"/>
              </a:lnTo>
              <a:lnTo>
                <a:pt x="707299" y="65992"/>
              </a:lnTo>
              <a:cubicBezTo>
                <a:pt x="731884" y="64690"/>
                <a:pt x="755293" y="63167"/>
                <a:pt x="776201" y="61510"/>
              </a:cubicBezTo>
              <a:cubicBezTo>
                <a:pt x="797109" y="59853"/>
                <a:pt x="816321" y="57998"/>
                <a:pt x="832748" y="56050"/>
              </a:cubicBezTo>
              <a:cubicBezTo>
                <a:pt x="849175" y="54102"/>
                <a:pt x="863450" y="51986"/>
                <a:pt x="874765" y="49821"/>
              </a:cubicBezTo>
              <a:cubicBezTo>
                <a:pt x="886080" y="47656"/>
                <a:pt x="894872" y="45360"/>
                <a:pt x="900640" y="43062"/>
              </a:cubicBezTo>
              <a:cubicBezTo>
                <a:pt x="906409" y="40764"/>
                <a:pt x="909376" y="38375"/>
                <a:pt x="909376" y="36032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0.53138</cdr:x>
      <cdr:y>0.71928</cdr:y>
    </cdr:from>
    <cdr:to>
      <cdr:x>0.65335</cdr:x>
      <cdr:y>0.73698</cdr:y>
    </cdr:to>
    <cdr:sp macro="" textlink="">
      <cdr:nvSpPr>
        <cdr:cNvPr id="46" name="PlotDat15_81|1~33_1"/>
        <cdr:cNvSpPr/>
      </cdr:nvSpPr>
      <cdr:spPr>
        <a:xfrm xmlns:a="http://schemas.openxmlformats.org/drawingml/2006/main">
          <a:off x="4936934" y="4352160"/>
          <a:ext cx="1133196" cy="107097"/>
        </a:xfrm>
        <a:custGeom xmlns:a="http://schemas.openxmlformats.org/drawingml/2006/main">
          <a:avLst/>
          <a:gdLst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  <a:gd name="connsiteX0" fmla="*/ 1134502 w 1134502"/>
            <a:gd name="connsiteY0" fmla="*/ 53780 h 107559"/>
            <a:gd name="connsiteX1" fmla="*/ 1123603 w 1134502"/>
            <a:gd name="connsiteY1" fmla="*/ 43288 h 107559"/>
            <a:gd name="connsiteX2" fmla="*/ 1091323 w 1134502"/>
            <a:gd name="connsiteY2" fmla="*/ 33199 h 107559"/>
            <a:gd name="connsiteX3" fmla="*/ 1038903 w 1134502"/>
            <a:gd name="connsiteY3" fmla="*/ 23902 h 107559"/>
            <a:gd name="connsiteX4" fmla="*/ 968358 w 1134502"/>
            <a:gd name="connsiteY4" fmla="*/ 15752 h 107559"/>
            <a:gd name="connsiteX5" fmla="*/ 882399 w 1134502"/>
            <a:gd name="connsiteY5" fmla="*/ 9064 h 107559"/>
            <a:gd name="connsiteX6" fmla="*/ 784329 w 1134502"/>
            <a:gd name="connsiteY6" fmla="*/ 4094 h 107559"/>
            <a:gd name="connsiteX7" fmla="*/ 677916 w 1134502"/>
            <a:gd name="connsiteY7" fmla="*/ 1034 h 107559"/>
            <a:gd name="connsiteX8" fmla="*/ 567251 w 1134502"/>
            <a:gd name="connsiteY8" fmla="*/ 0 h 107559"/>
            <a:gd name="connsiteX9" fmla="*/ 456586 w 1134502"/>
            <a:gd name="connsiteY9" fmla="*/ 1034 h 107559"/>
            <a:gd name="connsiteX10" fmla="*/ 350173 w 1134502"/>
            <a:gd name="connsiteY10" fmla="*/ 4094 h 107559"/>
            <a:gd name="connsiteX11" fmla="*/ 252103 w 1134502"/>
            <a:gd name="connsiteY11" fmla="*/ 9064 h 107559"/>
            <a:gd name="connsiteX12" fmla="*/ 166144 w 1134502"/>
            <a:gd name="connsiteY12" fmla="*/ 15752 h 107559"/>
            <a:gd name="connsiteX13" fmla="*/ 95599 w 1134502"/>
            <a:gd name="connsiteY13" fmla="*/ 23902 h 107559"/>
            <a:gd name="connsiteX14" fmla="*/ 43179 w 1134502"/>
            <a:gd name="connsiteY14" fmla="*/ 33199 h 107559"/>
            <a:gd name="connsiteX15" fmla="*/ 10900 w 1134502"/>
            <a:gd name="connsiteY15" fmla="*/ 43288 h 107559"/>
            <a:gd name="connsiteX16" fmla="*/ 0 w 1134502"/>
            <a:gd name="connsiteY16" fmla="*/ 53780 h 107559"/>
            <a:gd name="connsiteX17" fmla="*/ 10900 w 1134502"/>
            <a:gd name="connsiteY17" fmla="*/ 64272 h 107559"/>
            <a:gd name="connsiteX18" fmla="*/ 43179 w 1134502"/>
            <a:gd name="connsiteY18" fmla="*/ 74360 h 107559"/>
            <a:gd name="connsiteX19" fmla="*/ 95599 w 1134502"/>
            <a:gd name="connsiteY19" fmla="*/ 83658 h 107559"/>
            <a:gd name="connsiteX20" fmla="*/ 166144 w 1134502"/>
            <a:gd name="connsiteY20" fmla="*/ 91808 h 107559"/>
            <a:gd name="connsiteX21" fmla="*/ 252103 w 1134502"/>
            <a:gd name="connsiteY21" fmla="*/ 98496 h 107559"/>
            <a:gd name="connsiteX22" fmla="*/ 350173 w 1134502"/>
            <a:gd name="connsiteY22" fmla="*/ 103465 h 107559"/>
            <a:gd name="connsiteX23" fmla="*/ 456586 w 1134502"/>
            <a:gd name="connsiteY23" fmla="*/ 106526 h 107559"/>
            <a:gd name="connsiteX24" fmla="*/ 567251 w 1134502"/>
            <a:gd name="connsiteY24" fmla="*/ 107559 h 107559"/>
            <a:gd name="connsiteX25" fmla="*/ 677916 w 1134502"/>
            <a:gd name="connsiteY25" fmla="*/ 106526 h 107559"/>
            <a:gd name="connsiteX26" fmla="*/ 784329 w 1134502"/>
            <a:gd name="connsiteY26" fmla="*/ 103465 h 107559"/>
            <a:gd name="connsiteX27" fmla="*/ 882399 w 1134502"/>
            <a:gd name="connsiteY27" fmla="*/ 98496 h 107559"/>
            <a:gd name="connsiteX28" fmla="*/ 968358 w 1134502"/>
            <a:gd name="connsiteY28" fmla="*/ 91808 h 107559"/>
            <a:gd name="connsiteX29" fmla="*/ 1038903 w 1134502"/>
            <a:gd name="connsiteY29" fmla="*/ 83658 h 107559"/>
            <a:gd name="connsiteX30" fmla="*/ 1091323 w 1134502"/>
            <a:gd name="connsiteY30" fmla="*/ 74360 h 107559"/>
            <a:gd name="connsiteX31" fmla="*/ 1123603 w 1134502"/>
            <a:gd name="connsiteY31" fmla="*/ 64272 h 107559"/>
            <a:gd name="connsiteX32" fmla="*/ 1134502 w 1134502"/>
            <a:gd name="connsiteY32" fmla="*/ 53780 h 1075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134502" h="107559">
              <a:moveTo>
                <a:pt x="1134502" y="53780"/>
              </a:moveTo>
              <a:cubicBezTo>
                <a:pt x="1134502" y="50283"/>
                <a:pt x="1130799" y="46718"/>
                <a:pt x="1123603" y="43288"/>
              </a:cubicBezTo>
              <a:cubicBezTo>
                <a:pt x="1116407" y="39858"/>
                <a:pt x="1105440" y="36430"/>
                <a:pt x="1091323" y="33199"/>
              </a:cubicBezTo>
              <a:cubicBezTo>
                <a:pt x="1077206" y="29968"/>
                <a:pt x="1059397" y="26810"/>
                <a:pt x="1038903" y="23902"/>
              </a:cubicBezTo>
              <a:cubicBezTo>
                <a:pt x="1018409" y="20994"/>
                <a:pt x="994442" y="18225"/>
                <a:pt x="968358" y="15752"/>
              </a:cubicBezTo>
              <a:cubicBezTo>
                <a:pt x="942274" y="13279"/>
                <a:pt x="913070" y="11007"/>
                <a:pt x="882399" y="9064"/>
              </a:cubicBezTo>
              <a:cubicBezTo>
                <a:pt x="851728" y="7121"/>
                <a:pt x="818409" y="5432"/>
                <a:pt x="784329" y="4094"/>
              </a:cubicBezTo>
              <a:cubicBezTo>
                <a:pt x="750249" y="2756"/>
                <a:pt x="714096" y="1716"/>
                <a:pt x="677916" y="1034"/>
              </a:cubicBezTo>
              <a:lnTo>
                <a:pt x="567251" y="0"/>
              </a:lnTo>
              <a:lnTo>
                <a:pt x="456586" y="1034"/>
              </a:lnTo>
              <a:lnTo>
                <a:pt x="350173" y="4094"/>
              </a:lnTo>
              <a:cubicBezTo>
                <a:pt x="316093" y="5432"/>
                <a:pt x="282774" y="7121"/>
                <a:pt x="252103" y="9064"/>
              </a:cubicBezTo>
              <a:cubicBezTo>
                <a:pt x="221432" y="11007"/>
                <a:pt x="192228" y="13279"/>
                <a:pt x="166144" y="15752"/>
              </a:cubicBezTo>
              <a:cubicBezTo>
                <a:pt x="140060" y="18225"/>
                <a:pt x="116093" y="20994"/>
                <a:pt x="95599" y="23902"/>
              </a:cubicBezTo>
              <a:cubicBezTo>
                <a:pt x="75105" y="26810"/>
                <a:pt x="57296" y="29968"/>
                <a:pt x="43179" y="33199"/>
              </a:cubicBezTo>
              <a:cubicBezTo>
                <a:pt x="29063" y="36430"/>
                <a:pt x="18096" y="39858"/>
                <a:pt x="10900" y="43288"/>
              </a:cubicBezTo>
              <a:cubicBezTo>
                <a:pt x="3704" y="46718"/>
                <a:pt x="0" y="50283"/>
                <a:pt x="0" y="53780"/>
              </a:cubicBezTo>
              <a:cubicBezTo>
                <a:pt x="0" y="57277"/>
                <a:pt x="3704" y="60842"/>
                <a:pt x="10900" y="64272"/>
              </a:cubicBezTo>
              <a:cubicBezTo>
                <a:pt x="18097" y="67702"/>
                <a:pt x="29063" y="71129"/>
                <a:pt x="43179" y="74360"/>
              </a:cubicBezTo>
              <a:cubicBezTo>
                <a:pt x="57296" y="77591"/>
                <a:pt x="75105" y="80750"/>
                <a:pt x="95599" y="83658"/>
              </a:cubicBezTo>
              <a:cubicBezTo>
                <a:pt x="116093" y="86566"/>
                <a:pt x="140060" y="89335"/>
                <a:pt x="166144" y="91808"/>
              </a:cubicBezTo>
              <a:cubicBezTo>
                <a:pt x="192228" y="94281"/>
                <a:pt x="221432" y="96553"/>
                <a:pt x="252103" y="98496"/>
              </a:cubicBezTo>
              <a:cubicBezTo>
                <a:pt x="282774" y="100439"/>
                <a:pt x="316093" y="102127"/>
                <a:pt x="350173" y="103465"/>
              </a:cubicBezTo>
              <a:cubicBezTo>
                <a:pt x="384253" y="104803"/>
                <a:pt x="420406" y="105844"/>
                <a:pt x="456586" y="106526"/>
              </a:cubicBezTo>
              <a:lnTo>
                <a:pt x="567251" y="107559"/>
              </a:lnTo>
              <a:lnTo>
                <a:pt x="677916" y="106526"/>
              </a:lnTo>
              <a:lnTo>
                <a:pt x="784329" y="103465"/>
              </a:lnTo>
              <a:cubicBezTo>
                <a:pt x="818409" y="102127"/>
                <a:pt x="851728" y="100439"/>
                <a:pt x="882399" y="98496"/>
              </a:cubicBezTo>
              <a:cubicBezTo>
                <a:pt x="913070" y="96553"/>
                <a:pt x="942274" y="94281"/>
                <a:pt x="968358" y="91808"/>
              </a:cubicBezTo>
              <a:cubicBezTo>
                <a:pt x="994442" y="89335"/>
                <a:pt x="1018409" y="86566"/>
                <a:pt x="1038903" y="83658"/>
              </a:cubicBezTo>
              <a:cubicBezTo>
                <a:pt x="1059397" y="80750"/>
                <a:pt x="1077206" y="77591"/>
                <a:pt x="1091323" y="74360"/>
              </a:cubicBezTo>
              <a:cubicBezTo>
                <a:pt x="1105440" y="71129"/>
                <a:pt x="1116407" y="67702"/>
                <a:pt x="1123603" y="64272"/>
              </a:cubicBezTo>
              <a:cubicBezTo>
                <a:pt x="1130800" y="60842"/>
                <a:pt x="1134502" y="57277"/>
                <a:pt x="1134502" y="5378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0.6868</cdr:x>
      <cdr:y>0.12748</cdr:y>
    </cdr:from>
    <cdr:to>
      <cdr:x>0.78498</cdr:x>
      <cdr:y>0.24798</cdr:y>
    </cdr:to>
    <cdr:sp macro="" textlink="">
      <cdr:nvSpPr>
        <cdr:cNvPr id="47" name="ChartResBox"/>
        <cdr:cNvSpPr txBox="1"/>
      </cdr:nvSpPr>
      <cdr:spPr>
        <a:xfrm xmlns:a="http://schemas.openxmlformats.org/drawingml/2006/main">
          <a:off x="6388295" y="774676"/>
          <a:ext cx="913182" cy="732257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100">
              <a:latin typeface="+mn-lt"/>
            </a:rPr>
            <a:t>Intercept</a:t>
          </a:r>
          <a:r>
            <a:rPr lang="fr-FR" sz="1300">
              <a:latin typeface="+mn-lt"/>
            </a:rPr>
            <a:t> </a:t>
          </a:r>
          <a:r>
            <a:rPr lang="fr-FR" sz="1100">
              <a:latin typeface="+mn-lt"/>
            </a:rPr>
            <a:t>at 
175.1±2.3</a:t>
          </a:r>
          <a:r>
            <a:rPr lang="fr-FR" sz="1300">
              <a:latin typeface="+mn-lt"/>
            </a:rPr>
            <a:t> </a:t>
          </a:r>
          <a:r>
            <a:rPr lang="fr-FR" sz="1100">
              <a:latin typeface="+mn-lt"/>
            </a:rPr>
            <a:t>Ma
MSWD</a:t>
          </a:r>
          <a:r>
            <a:rPr lang="fr-FR" sz="1300">
              <a:latin typeface="+mn-lt"/>
            </a:rPr>
            <a:t> </a:t>
          </a:r>
          <a:r>
            <a:rPr lang="fr-FR" sz="1100">
              <a:latin typeface="+mn-lt"/>
            </a:rPr>
            <a:t>= 0.66</a:t>
          </a:r>
        </a:p>
      </cdr:txBody>
    </cdr:sp>
  </cdr:relSizeAnchor>
  <cdr:relSizeAnchor xmlns:cdr="http://schemas.openxmlformats.org/drawingml/2006/chartDrawing">
    <cdr:from>
      <cdr:x>0.62082</cdr:x>
      <cdr:y>0.05728</cdr:y>
    </cdr:from>
    <cdr:to>
      <cdr:x>0.8124</cdr:x>
      <cdr:y>0.09823</cdr:y>
    </cdr:to>
    <cdr:sp macro="" textlink="">
      <cdr:nvSpPr>
        <cdr:cNvPr id="48" name="ErrorSize"/>
        <cdr:cNvSpPr txBox="1"/>
      </cdr:nvSpPr>
      <cdr:spPr>
        <a:xfrm xmlns:a="http://schemas.openxmlformats.org/drawingml/2006/main">
          <a:off x="5774519" y="348077"/>
          <a:ext cx="1782026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fr-FR" sz="1000">
              <a:latin typeface="+mn-lt"/>
            </a:rPr>
            <a:t>data-point error ellipses are 2s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5725" cy="6064710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0.42737</cdr:x>
      <cdr:y>0.85542</cdr:y>
    </cdr:from>
    <cdr:to>
      <cdr:x>0.53505</cdr:x>
      <cdr:y>0.90482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397583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600" baseline="30000">
              <a:latin typeface="Arial"/>
            </a:rPr>
            <a:t>238</a:t>
          </a:r>
          <a:r>
            <a:rPr lang="fr-FR" sz="1600">
              <a:latin typeface="Arial"/>
            </a:rPr>
            <a:t>U/</a:t>
          </a:r>
          <a:r>
            <a:rPr lang="fr-FR" sz="1600" baseline="30000">
              <a:latin typeface="Arial"/>
            </a:rPr>
            <a:t>206</a:t>
          </a:r>
          <a:r>
            <a:rPr lang="fr-FR" sz="1600">
              <a:latin typeface="Arial"/>
            </a:rPr>
            <a:t>Pb</a:t>
          </a:r>
        </a:p>
      </cdr:txBody>
    </cdr:sp>
  </cdr:relSizeAnchor>
  <cdr:relSizeAnchor xmlns:cdr="http://schemas.openxmlformats.org/drawingml/2006/chartDrawing">
    <cdr:from>
      <cdr:x>0.11041</cdr:x>
      <cdr:y>0.36684</cdr:y>
    </cdr:from>
    <cdr:to>
      <cdr:x>0.15563</cdr:x>
      <cdr:y>0.54924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1027172" y="2227526"/>
          <a:ext cx="420628" cy="11075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600" baseline="30000">
              <a:latin typeface="Arial"/>
            </a:rPr>
            <a:t>207</a:t>
          </a:r>
          <a:r>
            <a:rPr lang="fr-FR" sz="1600">
              <a:latin typeface="Arial"/>
            </a:rPr>
            <a:t>Pb/</a:t>
          </a:r>
          <a:r>
            <a:rPr lang="fr-FR" sz="1600" baseline="30000">
              <a:latin typeface="Arial"/>
            </a:rPr>
            <a:t>206</a:t>
          </a:r>
          <a:r>
            <a:rPr lang="fr-FR" sz="1600">
              <a:latin typeface="Arial"/>
            </a:rPr>
            <a:t>Pb</a:t>
          </a:r>
        </a:p>
      </cdr:txBody>
    </cdr:sp>
  </cdr:relSizeAnchor>
  <cdr:relSizeAnchor xmlns:cdr="http://schemas.openxmlformats.org/drawingml/2006/chartDrawing">
    <cdr:from>
      <cdr:x>0.40707</cdr:x>
      <cdr:y>0.79449</cdr:y>
    </cdr:from>
    <cdr:to>
      <cdr:x>0.42971</cdr:x>
      <cdr:y>0.83767</cdr:y>
    </cdr:to>
    <cdr:sp macro="" textlink="">
      <cdr:nvSpPr>
        <cdr:cNvPr id="4" name="PlotDat16_83|1~1_2T"/>
        <cdr:cNvSpPr txBox="1"/>
      </cdr:nvSpPr>
      <cdr:spPr>
        <a:xfrm xmlns:a="http://schemas.openxmlformats.org/drawingml/2006/main" rot="16284917">
          <a:off x="3760439" y="4853876"/>
          <a:ext cx="262444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400</a:t>
          </a:r>
        </a:p>
      </cdr:txBody>
    </cdr:sp>
  </cdr:relSizeAnchor>
  <cdr:relSizeAnchor xmlns:cdr="http://schemas.openxmlformats.org/drawingml/2006/chartDrawing">
    <cdr:from>
      <cdr:x>0.27488</cdr:x>
      <cdr:y>0.77496</cdr:y>
    </cdr:from>
    <cdr:to>
      <cdr:x>0.29753</cdr:x>
      <cdr:y>0.83113</cdr:y>
    </cdr:to>
    <cdr:sp macro="" textlink="">
      <cdr:nvSpPr>
        <cdr:cNvPr id="5" name="PlotDat16_83|2~2_2T"/>
        <cdr:cNvSpPr txBox="1"/>
      </cdr:nvSpPr>
      <cdr:spPr>
        <a:xfrm xmlns:a="http://schemas.openxmlformats.org/drawingml/2006/main" rot="17421694">
          <a:off x="2491459" y="4774666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1200</a:t>
          </a:r>
        </a:p>
      </cdr:txBody>
    </cdr:sp>
  </cdr:relSizeAnchor>
  <cdr:relSizeAnchor xmlns:cdr="http://schemas.openxmlformats.org/drawingml/2006/chartDrawing">
    <cdr:from>
      <cdr:x>0.27829</cdr:x>
      <cdr:y>0.6919</cdr:y>
    </cdr:from>
    <cdr:to>
      <cdr:x>0.31499</cdr:x>
      <cdr:y>0.72656</cdr:y>
    </cdr:to>
    <cdr:sp macro="" textlink="">
      <cdr:nvSpPr>
        <cdr:cNvPr id="6" name="PlotDat16_83|3~3_2T"/>
        <cdr:cNvSpPr txBox="1"/>
      </cdr:nvSpPr>
      <cdr:spPr>
        <a:xfrm xmlns:a="http://schemas.openxmlformats.org/drawingml/2006/main" rot="19828061">
          <a:off x="2588544" y="4204559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2000</a:t>
          </a:r>
        </a:p>
      </cdr:txBody>
    </cdr:sp>
  </cdr:relSizeAnchor>
  <cdr:relSizeAnchor xmlns:cdr="http://schemas.openxmlformats.org/drawingml/2006/chartDrawing">
    <cdr:from>
      <cdr:x>0.27122</cdr:x>
      <cdr:y>0.65296</cdr:y>
    </cdr:from>
    <cdr:to>
      <cdr:x>0.30792</cdr:x>
      <cdr:y>0.68762</cdr:y>
    </cdr:to>
    <cdr:sp macro="" textlink="">
      <cdr:nvSpPr>
        <cdr:cNvPr id="7" name="PlotDat16_83|4~4_2T"/>
        <cdr:cNvSpPr txBox="1"/>
      </cdr:nvSpPr>
      <cdr:spPr>
        <a:xfrm xmlns:a="http://schemas.openxmlformats.org/drawingml/2006/main" rot="21037632">
          <a:off x="2522714" y="3967927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2800</a:t>
          </a:r>
        </a:p>
      </cdr:txBody>
    </cdr:sp>
  </cdr:relSizeAnchor>
  <cdr:relSizeAnchor xmlns:cdr="http://schemas.openxmlformats.org/drawingml/2006/chartDrawing">
    <cdr:from>
      <cdr:x>0.26582</cdr:x>
      <cdr:y>0.56392</cdr:y>
    </cdr:from>
    <cdr:to>
      <cdr:x>0.30252</cdr:x>
      <cdr:y>0.59859</cdr:y>
    </cdr:to>
    <cdr:sp macro="" textlink="">
      <cdr:nvSpPr>
        <cdr:cNvPr id="8" name="PlotDat16_83|5~5_2T"/>
        <cdr:cNvSpPr txBox="1"/>
      </cdr:nvSpPr>
      <cdr:spPr>
        <a:xfrm xmlns:a="http://schemas.openxmlformats.org/drawingml/2006/main" rot="21407964">
          <a:off x="2472504" y="3426880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3600</a:t>
          </a:r>
        </a:p>
      </cdr:txBody>
    </cdr:sp>
  </cdr:relSizeAnchor>
  <cdr:relSizeAnchor xmlns:cdr="http://schemas.openxmlformats.org/drawingml/2006/chartDrawing">
    <cdr:from>
      <cdr:x>0.26225</cdr:x>
      <cdr:y>0.39846</cdr:y>
    </cdr:from>
    <cdr:to>
      <cdr:x>0.29895</cdr:x>
      <cdr:y>0.43312</cdr:y>
    </cdr:to>
    <cdr:sp macro="" textlink="">
      <cdr:nvSpPr>
        <cdr:cNvPr id="9" name="PlotDat16_83|6~6_2T"/>
        <cdr:cNvSpPr txBox="1"/>
      </cdr:nvSpPr>
      <cdr:spPr>
        <a:xfrm xmlns:a="http://schemas.openxmlformats.org/drawingml/2006/main" rot="21529149">
          <a:off x="2439298" y="2421360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4400</a:t>
          </a:r>
        </a:p>
      </cdr:txBody>
    </cdr:sp>
  </cdr:relSizeAnchor>
  <cdr:relSizeAnchor xmlns:cdr="http://schemas.openxmlformats.org/drawingml/2006/chartDrawing">
    <cdr:from>
      <cdr:x>0.25979</cdr:x>
      <cdr:y>0.09751</cdr:y>
    </cdr:from>
    <cdr:to>
      <cdr:x>0.29649</cdr:x>
      <cdr:y>0.13217</cdr:y>
    </cdr:to>
    <cdr:sp macro="" textlink="">
      <cdr:nvSpPr>
        <cdr:cNvPr id="10" name="PlotDat16_83|7~7_2T"/>
        <cdr:cNvSpPr txBox="1"/>
      </cdr:nvSpPr>
      <cdr:spPr>
        <a:xfrm xmlns:a="http://schemas.openxmlformats.org/drawingml/2006/main" rot="21572468">
          <a:off x="2416432" y="592525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5200</a:t>
          </a:r>
        </a:p>
      </cdr:txBody>
    </cdr:sp>
  </cdr:relSizeAnchor>
  <cdr:relSizeAnchor xmlns:cdr="http://schemas.openxmlformats.org/drawingml/2006/chartDrawing">
    <cdr:from>
      <cdr:x>0.47311</cdr:x>
      <cdr:y>0.71188</cdr:y>
    </cdr:from>
    <cdr:to>
      <cdr:x>0.50837</cdr:x>
      <cdr:y>0.72393</cdr:y>
    </cdr:to>
    <cdr:sp macro="" textlink="">
      <cdr:nvSpPr>
        <cdr:cNvPr id="11" name="PlotDat16_11|1~33_1"/>
        <cdr:cNvSpPr/>
      </cdr:nvSpPr>
      <cdr:spPr>
        <a:xfrm xmlns:a="http://schemas.openxmlformats.org/drawingml/2006/main">
          <a:off x="4401389" y="4322687"/>
          <a:ext cx="328010" cy="73140"/>
        </a:xfrm>
        <a:custGeom xmlns:a="http://schemas.openxmlformats.org/drawingml/2006/main">
          <a:avLst/>
          <a:gdLst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  <a:gd name="connsiteX0" fmla="*/ 328010 w 328010"/>
            <a:gd name="connsiteY0" fmla="*/ 36570 h 73140"/>
            <a:gd name="connsiteX1" fmla="*/ 324858 w 328010"/>
            <a:gd name="connsiteY1" fmla="*/ 29436 h 73140"/>
            <a:gd name="connsiteX2" fmla="*/ 315525 w 328010"/>
            <a:gd name="connsiteY2" fmla="*/ 22575 h 73140"/>
            <a:gd name="connsiteX3" fmla="*/ 300370 w 328010"/>
            <a:gd name="connsiteY3" fmla="*/ 16253 h 73140"/>
            <a:gd name="connsiteX4" fmla="*/ 279973 w 328010"/>
            <a:gd name="connsiteY4" fmla="*/ 10711 h 73140"/>
            <a:gd name="connsiteX5" fmla="*/ 255121 w 328010"/>
            <a:gd name="connsiteY5" fmla="*/ 6164 h 73140"/>
            <a:gd name="connsiteX6" fmla="*/ 226766 w 328010"/>
            <a:gd name="connsiteY6" fmla="*/ 2784 h 73140"/>
            <a:gd name="connsiteX7" fmla="*/ 196001 w 328010"/>
            <a:gd name="connsiteY7" fmla="*/ 703 h 73140"/>
            <a:gd name="connsiteX8" fmla="*/ 164005 w 328010"/>
            <a:gd name="connsiteY8" fmla="*/ 0 h 73140"/>
            <a:gd name="connsiteX9" fmla="*/ 132009 w 328010"/>
            <a:gd name="connsiteY9" fmla="*/ 703 h 73140"/>
            <a:gd name="connsiteX10" fmla="*/ 101243 w 328010"/>
            <a:gd name="connsiteY10" fmla="*/ 2784 h 73140"/>
            <a:gd name="connsiteX11" fmla="*/ 72889 w 328010"/>
            <a:gd name="connsiteY11" fmla="*/ 6164 h 73140"/>
            <a:gd name="connsiteX12" fmla="*/ 48036 w 328010"/>
            <a:gd name="connsiteY12" fmla="*/ 10711 h 73140"/>
            <a:gd name="connsiteX13" fmla="*/ 27639 w 328010"/>
            <a:gd name="connsiteY13" fmla="*/ 16253 h 73140"/>
            <a:gd name="connsiteX14" fmla="*/ 12484 w 328010"/>
            <a:gd name="connsiteY14" fmla="*/ 22575 h 73140"/>
            <a:gd name="connsiteX15" fmla="*/ 3151 w 328010"/>
            <a:gd name="connsiteY15" fmla="*/ 29436 h 73140"/>
            <a:gd name="connsiteX16" fmla="*/ 0 w 328010"/>
            <a:gd name="connsiteY16" fmla="*/ 36570 h 73140"/>
            <a:gd name="connsiteX17" fmla="*/ 3151 w 328010"/>
            <a:gd name="connsiteY17" fmla="*/ 43705 h 73140"/>
            <a:gd name="connsiteX18" fmla="*/ 12484 w 328010"/>
            <a:gd name="connsiteY18" fmla="*/ 50565 h 73140"/>
            <a:gd name="connsiteX19" fmla="*/ 27639 w 328010"/>
            <a:gd name="connsiteY19" fmla="*/ 56888 h 73140"/>
            <a:gd name="connsiteX20" fmla="*/ 48036 w 328010"/>
            <a:gd name="connsiteY20" fmla="*/ 62429 h 73140"/>
            <a:gd name="connsiteX21" fmla="*/ 72889 w 328010"/>
            <a:gd name="connsiteY21" fmla="*/ 66977 h 73140"/>
            <a:gd name="connsiteX22" fmla="*/ 101243 w 328010"/>
            <a:gd name="connsiteY22" fmla="*/ 70356 h 73140"/>
            <a:gd name="connsiteX23" fmla="*/ 132009 w 328010"/>
            <a:gd name="connsiteY23" fmla="*/ 72437 h 73140"/>
            <a:gd name="connsiteX24" fmla="*/ 164005 w 328010"/>
            <a:gd name="connsiteY24" fmla="*/ 73140 h 73140"/>
            <a:gd name="connsiteX25" fmla="*/ 196001 w 328010"/>
            <a:gd name="connsiteY25" fmla="*/ 72437 h 73140"/>
            <a:gd name="connsiteX26" fmla="*/ 226766 w 328010"/>
            <a:gd name="connsiteY26" fmla="*/ 70356 h 73140"/>
            <a:gd name="connsiteX27" fmla="*/ 255121 w 328010"/>
            <a:gd name="connsiteY27" fmla="*/ 66977 h 73140"/>
            <a:gd name="connsiteX28" fmla="*/ 279973 w 328010"/>
            <a:gd name="connsiteY28" fmla="*/ 62429 h 73140"/>
            <a:gd name="connsiteX29" fmla="*/ 300370 w 328010"/>
            <a:gd name="connsiteY29" fmla="*/ 56888 h 73140"/>
            <a:gd name="connsiteX30" fmla="*/ 315525 w 328010"/>
            <a:gd name="connsiteY30" fmla="*/ 50565 h 73140"/>
            <a:gd name="connsiteX31" fmla="*/ 324858 w 328010"/>
            <a:gd name="connsiteY31" fmla="*/ 43705 h 73140"/>
            <a:gd name="connsiteX32" fmla="*/ 328010 w 328010"/>
            <a:gd name="connsiteY32" fmla="*/ 36570 h 731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28010" h="73140">
              <a:moveTo>
                <a:pt x="328010" y="36570"/>
              </a:moveTo>
              <a:cubicBezTo>
                <a:pt x="328010" y="34192"/>
                <a:pt x="326939" y="31769"/>
                <a:pt x="324858" y="29436"/>
              </a:cubicBezTo>
              <a:cubicBezTo>
                <a:pt x="322777" y="27104"/>
                <a:pt x="319606" y="24772"/>
                <a:pt x="315525" y="22575"/>
              </a:cubicBezTo>
              <a:cubicBezTo>
                <a:pt x="311444" y="20378"/>
                <a:pt x="306295" y="18230"/>
                <a:pt x="300370" y="16253"/>
              </a:cubicBezTo>
              <a:cubicBezTo>
                <a:pt x="294445" y="14276"/>
                <a:pt x="287514" y="12392"/>
                <a:pt x="279973" y="10711"/>
              </a:cubicBezTo>
              <a:cubicBezTo>
                <a:pt x="272432" y="9030"/>
                <a:pt x="263989" y="7485"/>
                <a:pt x="255121" y="6164"/>
              </a:cubicBezTo>
              <a:cubicBezTo>
                <a:pt x="246253" y="4843"/>
                <a:pt x="236619" y="3694"/>
                <a:pt x="226766" y="2784"/>
              </a:cubicBezTo>
              <a:cubicBezTo>
                <a:pt x="216913" y="1874"/>
                <a:pt x="206461" y="1167"/>
                <a:pt x="196001" y="703"/>
              </a:cubicBezTo>
              <a:cubicBezTo>
                <a:pt x="185541" y="239"/>
                <a:pt x="174670" y="0"/>
                <a:pt x="164005" y="0"/>
              </a:cubicBezTo>
              <a:cubicBezTo>
                <a:pt x="153340" y="0"/>
                <a:pt x="142469" y="239"/>
                <a:pt x="132009" y="703"/>
              </a:cubicBezTo>
              <a:cubicBezTo>
                <a:pt x="121549" y="1167"/>
                <a:pt x="111096" y="1874"/>
                <a:pt x="101243" y="2784"/>
              </a:cubicBezTo>
              <a:cubicBezTo>
                <a:pt x="91390" y="3694"/>
                <a:pt x="81757" y="4843"/>
                <a:pt x="72889" y="6164"/>
              </a:cubicBezTo>
              <a:cubicBezTo>
                <a:pt x="64021" y="7485"/>
                <a:pt x="55578" y="9030"/>
                <a:pt x="48036" y="10711"/>
              </a:cubicBezTo>
              <a:cubicBezTo>
                <a:pt x="40494" y="12392"/>
                <a:pt x="33564" y="14276"/>
                <a:pt x="27639" y="16253"/>
              </a:cubicBezTo>
              <a:cubicBezTo>
                <a:pt x="21714" y="18230"/>
                <a:pt x="16565" y="20378"/>
                <a:pt x="12484" y="22575"/>
              </a:cubicBezTo>
              <a:cubicBezTo>
                <a:pt x="8403" y="24772"/>
                <a:pt x="5232" y="27104"/>
                <a:pt x="3151" y="29436"/>
              </a:cubicBezTo>
              <a:cubicBezTo>
                <a:pt x="1070" y="31768"/>
                <a:pt x="0" y="34192"/>
                <a:pt x="0" y="36570"/>
              </a:cubicBezTo>
              <a:cubicBezTo>
                <a:pt x="0" y="38948"/>
                <a:pt x="1070" y="41373"/>
                <a:pt x="3151" y="43705"/>
              </a:cubicBezTo>
              <a:cubicBezTo>
                <a:pt x="5232" y="46037"/>
                <a:pt x="8403" y="48368"/>
                <a:pt x="12484" y="50565"/>
              </a:cubicBezTo>
              <a:cubicBezTo>
                <a:pt x="16565" y="52762"/>
                <a:pt x="21714" y="54911"/>
                <a:pt x="27639" y="56888"/>
              </a:cubicBezTo>
              <a:cubicBezTo>
                <a:pt x="33564" y="58865"/>
                <a:pt x="40494" y="60748"/>
                <a:pt x="48036" y="62429"/>
              </a:cubicBezTo>
              <a:cubicBezTo>
                <a:pt x="55578" y="64110"/>
                <a:pt x="64021" y="65656"/>
                <a:pt x="72889" y="66977"/>
              </a:cubicBezTo>
              <a:cubicBezTo>
                <a:pt x="81757" y="68298"/>
                <a:pt x="91390" y="69446"/>
                <a:pt x="101243" y="70356"/>
              </a:cubicBezTo>
              <a:cubicBezTo>
                <a:pt x="111096" y="71266"/>
                <a:pt x="121549" y="71973"/>
                <a:pt x="132009" y="72437"/>
              </a:cubicBezTo>
              <a:cubicBezTo>
                <a:pt x="142469" y="72901"/>
                <a:pt x="153340" y="73140"/>
                <a:pt x="164005" y="73140"/>
              </a:cubicBezTo>
              <a:cubicBezTo>
                <a:pt x="174670" y="73140"/>
                <a:pt x="185541" y="72901"/>
                <a:pt x="196001" y="72437"/>
              </a:cubicBezTo>
              <a:cubicBezTo>
                <a:pt x="206461" y="71973"/>
                <a:pt x="216913" y="71266"/>
                <a:pt x="226766" y="70356"/>
              </a:cubicBezTo>
              <a:cubicBezTo>
                <a:pt x="236619" y="69446"/>
                <a:pt x="246253" y="68298"/>
                <a:pt x="255121" y="66977"/>
              </a:cubicBezTo>
              <a:cubicBezTo>
                <a:pt x="263989" y="65656"/>
                <a:pt x="272432" y="64110"/>
                <a:pt x="279973" y="62429"/>
              </a:cubicBezTo>
              <a:cubicBezTo>
                <a:pt x="287514" y="60748"/>
                <a:pt x="294445" y="58865"/>
                <a:pt x="300370" y="56888"/>
              </a:cubicBezTo>
              <a:cubicBezTo>
                <a:pt x="306295" y="54911"/>
                <a:pt x="311444" y="52762"/>
                <a:pt x="315525" y="50565"/>
              </a:cubicBezTo>
              <a:cubicBezTo>
                <a:pt x="319606" y="48368"/>
                <a:pt x="322777" y="46038"/>
                <a:pt x="324858" y="43705"/>
              </a:cubicBezTo>
              <a:cubicBezTo>
                <a:pt x="326939" y="41373"/>
                <a:pt x="328010" y="38948"/>
                <a:pt x="328010" y="3657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0.47519</cdr:x>
      <cdr:y>0.72172</cdr:y>
    </cdr:from>
    <cdr:to>
      <cdr:x>0.51113</cdr:x>
      <cdr:y>0.73305</cdr:y>
    </cdr:to>
    <cdr:sp macro="" textlink="">
      <cdr:nvSpPr>
        <cdr:cNvPr id="12" name="PlotDat16_13|1~33_1"/>
        <cdr:cNvSpPr/>
      </cdr:nvSpPr>
      <cdr:spPr>
        <a:xfrm xmlns:a="http://schemas.openxmlformats.org/drawingml/2006/main">
          <a:off x="4420750" y="4382402"/>
          <a:ext cx="334388" cy="68838"/>
        </a:xfrm>
        <a:custGeom xmlns:a="http://schemas.openxmlformats.org/drawingml/2006/main">
          <a:avLst/>
          <a:gdLst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  <a:gd name="connsiteX0" fmla="*/ 334388 w 334388"/>
            <a:gd name="connsiteY0" fmla="*/ 34419 h 68838"/>
            <a:gd name="connsiteX1" fmla="*/ 331176 w 334388"/>
            <a:gd name="connsiteY1" fmla="*/ 27704 h 68838"/>
            <a:gd name="connsiteX2" fmla="*/ 321661 w 334388"/>
            <a:gd name="connsiteY2" fmla="*/ 21248 h 68838"/>
            <a:gd name="connsiteX3" fmla="*/ 306211 w 334388"/>
            <a:gd name="connsiteY3" fmla="*/ 15297 h 68838"/>
            <a:gd name="connsiteX4" fmla="*/ 285418 w 334388"/>
            <a:gd name="connsiteY4" fmla="*/ 10081 h 68838"/>
            <a:gd name="connsiteX5" fmla="*/ 260082 w 334388"/>
            <a:gd name="connsiteY5" fmla="*/ 5801 h 68838"/>
            <a:gd name="connsiteX6" fmla="*/ 231177 w 334388"/>
            <a:gd name="connsiteY6" fmla="*/ 2620 h 68838"/>
            <a:gd name="connsiteX7" fmla="*/ 199812 w 334388"/>
            <a:gd name="connsiteY7" fmla="*/ 662 h 68838"/>
            <a:gd name="connsiteX8" fmla="*/ 167194 w 334388"/>
            <a:gd name="connsiteY8" fmla="*/ 0 h 68838"/>
            <a:gd name="connsiteX9" fmla="*/ 134576 w 334388"/>
            <a:gd name="connsiteY9" fmla="*/ 662 h 68838"/>
            <a:gd name="connsiteX10" fmla="*/ 103211 w 334388"/>
            <a:gd name="connsiteY10" fmla="*/ 2620 h 68838"/>
            <a:gd name="connsiteX11" fmla="*/ 74306 w 334388"/>
            <a:gd name="connsiteY11" fmla="*/ 5801 h 68838"/>
            <a:gd name="connsiteX12" fmla="*/ 48969 w 334388"/>
            <a:gd name="connsiteY12" fmla="*/ 10081 h 68838"/>
            <a:gd name="connsiteX13" fmla="*/ 28177 w 334388"/>
            <a:gd name="connsiteY13" fmla="*/ 15297 h 68838"/>
            <a:gd name="connsiteX14" fmla="*/ 12726 w 334388"/>
            <a:gd name="connsiteY14" fmla="*/ 21248 h 68838"/>
            <a:gd name="connsiteX15" fmla="*/ 3212 w 334388"/>
            <a:gd name="connsiteY15" fmla="*/ 27704 h 68838"/>
            <a:gd name="connsiteX16" fmla="*/ 0 w 334388"/>
            <a:gd name="connsiteY16" fmla="*/ 34419 h 68838"/>
            <a:gd name="connsiteX17" fmla="*/ 3212 w 334388"/>
            <a:gd name="connsiteY17" fmla="*/ 41134 h 68838"/>
            <a:gd name="connsiteX18" fmla="*/ 12726 w 334388"/>
            <a:gd name="connsiteY18" fmla="*/ 47591 h 68838"/>
            <a:gd name="connsiteX19" fmla="*/ 28177 w 334388"/>
            <a:gd name="connsiteY19" fmla="*/ 53541 h 68838"/>
            <a:gd name="connsiteX20" fmla="*/ 48969 w 334388"/>
            <a:gd name="connsiteY20" fmla="*/ 58757 h 68838"/>
            <a:gd name="connsiteX21" fmla="*/ 74306 w 334388"/>
            <a:gd name="connsiteY21" fmla="*/ 63038 h 68838"/>
            <a:gd name="connsiteX22" fmla="*/ 103211 w 334388"/>
            <a:gd name="connsiteY22" fmla="*/ 66218 h 68838"/>
            <a:gd name="connsiteX23" fmla="*/ 134576 w 334388"/>
            <a:gd name="connsiteY23" fmla="*/ 68177 h 68838"/>
            <a:gd name="connsiteX24" fmla="*/ 167194 w 334388"/>
            <a:gd name="connsiteY24" fmla="*/ 68838 h 68838"/>
            <a:gd name="connsiteX25" fmla="*/ 199812 w 334388"/>
            <a:gd name="connsiteY25" fmla="*/ 68177 h 68838"/>
            <a:gd name="connsiteX26" fmla="*/ 231177 w 334388"/>
            <a:gd name="connsiteY26" fmla="*/ 66218 h 68838"/>
            <a:gd name="connsiteX27" fmla="*/ 260082 w 334388"/>
            <a:gd name="connsiteY27" fmla="*/ 63038 h 68838"/>
            <a:gd name="connsiteX28" fmla="*/ 285418 w 334388"/>
            <a:gd name="connsiteY28" fmla="*/ 58757 h 68838"/>
            <a:gd name="connsiteX29" fmla="*/ 306211 w 334388"/>
            <a:gd name="connsiteY29" fmla="*/ 53541 h 68838"/>
            <a:gd name="connsiteX30" fmla="*/ 321661 w 334388"/>
            <a:gd name="connsiteY30" fmla="*/ 47591 h 68838"/>
            <a:gd name="connsiteX31" fmla="*/ 331176 w 334388"/>
            <a:gd name="connsiteY31" fmla="*/ 41134 h 68838"/>
            <a:gd name="connsiteX32" fmla="*/ 334388 w 334388"/>
            <a:gd name="connsiteY32" fmla="*/ 34419 h 688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34388" h="68838">
              <a:moveTo>
                <a:pt x="334388" y="34419"/>
              </a:moveTo>
              <a:cubicBezTo>
                <a:pt x="334388" y="32181"/>
                <a:pt x="333297" y="29899"/>
                <a:pt x="331176" y="27704"/>
              </a:cubicBezTo>
              <a:cubicBezTo>
                <a:pt x="329055" y="25509"/>
                <a:pt x="325822" y="23316"/>
                <a:pt x="321661" y="21248"/>
              </a:cubicBezTo>
              <a:cubicBezTo>
                <a:pt x="317500" y="19180"/>
                <a:pt x="312251" y="17158"/>
                <a:pt x="306211" y="15297"/>
              </a:cubicBezTo>
              <a:cubicBezTo>
                <a:pt x="300171" y="13436"/>
                <a:pt x="293106" y="11664"/>
                <a:pt x="285418" y="10081"/>
              </a:cubicBezTo>
              <a:cubicBezTo>
                <a:pt x="277730" y="8498"/>
                <a:pt x="269122" y="7044"/>
                <a:pt x="260082" y="5801"/>
              </a:cubicBezTo>
              <a:cubicBezTo>
                <a:pt x="251042" y="4558"/>
                <a:pt x="241222" y="3476"/>
                <a:pt x="231177" y="2620"/>
              </a:cubicBezTo>
              <a:cubicBezTo>
                <a:pt x="221132" y="1764"/>
                <a:pt x="210476" y="1099"/>
                <a:pt x="199812" y="662"/>
              </a:cubicBezTo>
              <a:cubicBezTo>
                <a:pt x="189148" y="225"/>
                <a:pt x="178067" y="0"/>
                <a:pt x="167194" y="0"/>
              </a:cubicBezTo>
              <a:cubicBezTo>
                <a:pt x="156321" y="0"/>
                <a:pt x="145240" y="225"/>
                <a:pt x="134576" y="662"/>
              </a:cubicBezTo>
              <a:cubicBezTo>
                <a:pt x="123912" y="1099"/>
                <a:pt x="113256" y="1764"/>
                <a:pt x="103211" y="2620"/>
              </a:cubicBezTo>
              <a:cubicBezTo>
                <a:pt x="93166" y="3476"/>
                <a:pt x="83346" y="4558"/>
                <a:pt x="74306" y="5801"/>
              </a:cubicBezTo>
              <a:cubicBezTo>
                <a:pt x="65266" y="7044"/>
                <a:pt x="56657" y="8498"/>
                <a:pt x="48969" y="10081"/>
              </a:cubicBezTo>
              <a:cubicBezTo>
                <a:pt x="41281" y="11664"/>
                <a:pt x="34217" y="13436"/>
                <a:pt x="28177" y="15297"/>
              </a:cubicBezTo>
              <a:cubicBezTo>
                <a:pt x="22137" y="17158"/>
                <a:pt x="16887" y="19180"/>
                <a:pt x="12726" y="21248"/>
              </a:cubicBezTo>
              <a:cubicBezTo>
                <a:pt x="8565" y="23316"/>
                <a:pt x="5333" y="25509"/>
                <a:pt x="3212" y="27704"/>
              </a:cubicBezTo>
              <a:cubicBezTo>
                <a:pt x="1091" y="29899"/>
                <a:pt x="0" y="32181"/>
                <a:pt x="0" y="34419"/>
              </a:cubicBezTo>
              <a:cubicBezTo>
                <a:pt x="0" y="36657"/>
                <a:pt x="1091" y="38939"/>
                <a:pt x="3212" y="41134"/>
              </a:cubicBezTo>
              <a:cubicBezTo>
                <a:pt x="5333" y="43329"/>
                <a:pt x="8565" y="45523"/>
                <a:pt x="12726" y="47591"/>
              </a:cubicBezTo>
              <a:cubicBezTo>
                <a:pt x="16887" y="49659"/>
                <a:pt x="22137" y="51680"/>
                <a:pt x="28177" y="53541"/>
              </a:cubicBezTo>
              <a:cubicBezTo>
                <a:pt x="34218" y="55402"/>
                <a:pt x="41281" y="57174"/>
                <a:pt x="48969" y="58757"/>
              </a:cubicBezTo>
              <a:cubicBezTo>
                <a:pt x="56657" y="60340"/>
                <a:pt x="65266" y="61795"/>
                <a:pt x="74306" y="63038"/>
              </a:cubicBezTo>
              <a:cubicBezTo>
                <a:pt x="83346" y="64281"/>
                <a:pt x="93166" y="65362"/>
                <a:pt x="103211" y="66218"/>
              </a:cubicBezTo>
              <a:cubicBezTo>
                <a:pt x="113256" y="67074"/>
                <a:pt x="123912" y="67740"/>
                <a:pt x="134576" y="68177"/>
              </a:cubicBezTo>
              <a:cubicBezTo>
                <a:pt x="145240" y="68614"/>
                <a:pt x="156321" y="68838"/>
                <a:pt x="167194" y="68838"/>
              </a:cubicBezTo>
              <a:cubicBezTo>
                <a:pt x="178067" y="68838"/>
                <a:pt x="189148" y="68614"/>
                <a:pt x="199812" y="68177"/>
              </a:cubicBezTo>
              <a:cubicBezTo>
                <a:pt x="210476" y="67740"/>
                <a:pt x="221132" y="67074"/>
                <a:pt x="231177" y="66218"/>
              </a:cubicBezTo>
              <a:cubicBezTo>
                <a:pt x="241222" y="65362"/>
                <a:pt x="251042" y="64281"/>
                <a:pt x="260082" y="63038"/>
              </a:cubicBezTo>
              <a:cubicBezTo>
                <a:pt x="269122" y="61795"/>
                <a:pt x="277730" y="60340"/>
                <a:pt x="285418" y="58757"/>
              </a:cubicBezTo>
              <a:cubicBezTo>
                <a:pt x="293106" y="57174"/>
                <a:pt x="300171" y="55402"/>
                <a:pt x="306211" y="53541"/>
              </a:cubicBezTo>
              <a:cubicBezTo>
                <a:pt x="312252" y="51680"/>
                <a:pt x="317500" y="49659"/>
                <a:pt x="321661" y="47591"/>
              </a:cubicBezTo>
              <a:cubicBezTo>
                <a:pt x="325822" y="45523"/>
                <a:pt x="329055" y="43329"/>
                <a:pt x="331176" y="41134"/>
              </a:cubicBezTo>
              <a:cubicBezTo>
                <a:pt x="333297" y="38939"/>
                <a:pt x="334388" y="36657"/>
                <a:pt x="334388" y="34419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0.45454</cdr:x>
      <cdr:y>0.72112</cdr:y>
    </cdr:from>
    <cdr:to>
      <cdr:x>0.51906</cdr:x>
      <cdr:y>0.7406</cdr:y>
    </cdr:to>
    <cdr:sp macro="" textlink="">
      <cdr:nvSpPr>
        <cdr:cNvPr id="13" name="PlotDat16_15|1~33_1"/>
        <cdr:cNvSpPr/>
      </cdr:nvSpPr>
      <cdr:spPr>
        <a:xfrm xmlns:a="http://schemas.openxmlformats.org/drawingml/2006/main">
          <a:off x="4228633" y="4378755"/>
          <a:ext cx="600243" cy="118315"/>
        </a:xfrm>
        <a:custGeom xmlns:a="http://schemas.openxmlformats.org/drawingml/2006/main">
          <a:avLst/>
          <a:gdLst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  <a:gd name="connsiteX0" fmla="*/ 600243 w 600243"/>
            <a:gd name="connsiteY0" fmla="*/ 59157 h 118315"/>
            <a:gd name="connsiteX1" fmla="*/ 594476 w 600243"/>
            <a:gd name="connsiteY1" fmla="*/ 47616 h 118315"/>
            <a:gd name="connsiteX2" fmla="*/ 577398 w 600243"/>
            <a:gd name="connsiteY2" fmla="*/ 36519 h 118315"/>
            <a:gd name="connsiteX3" fmla="*/ 549663 w 600243"/>
            <a:gd name="connsiteY3" fmla="*/ 26291 h 118315"/>
            <a:gd name="connsiteX4" fmla="*/ 512339 w 600243"/>
            <a:gd name="connsiteY4" fmla="*/ 17327 h 118315"/>
            <a:gd name="connsiteX5" fmla="*/ 466860 w 600243"/>
            <a:gd name="connsiteY5" fmla="*/ 9970 h 118315"/>
            <a:gd name="connsiteX6" fmla="*/ 414973 w 600243"/>
            <a:gd name="connsiteY6" fmla="*/ 4503 h 118315"/>
            <a:gd name="connsiteX7" fmla="*/ 358672 w 600243"/>
            <a:gd name="connsiteY7" fmla="*/ 1137 h 118315"/>
            <a:gd name="connsiteX8" fmla="*/ 300121 w 600243"/>
            <a:gd name="connsiteY8" fmla="*/ 0 h 118315"/>
            <a:gd name="connsiteX9" fmla="*/ 241570 w 600243"/>
            <a:gd name="connsiteY9" fmla="*/ 1137 h 118315"/>
            <a:gd name="connsiteX10" fmla="*/ 185270 w 600243"/>
            <a:gd name="connsiteY10" fmla="*/ 4503 h 118315"/>
            <a:gd name="connsiteX11" fmla="*/ 133383 w 600243"/>
            <a:gd name="connsiteY11" fmla="*/ 9970 h 118315"/>
            <a:gd name="connsiteX12" fmla="*/ 87903 w 600243"/>
            <a:gd name="connsiteY12" fmla="*/ 17327 h 118315"/>
            <a:gd name="connsiteX13" fmla="*/ 50579 w 600243"/>
            <a:gd name="connsiteY13" fmla="*/ 26291 h 118315"/>
            <a:gd name="connsiteX14" fmla="*/ 22845 w 600243"/>
            <a:gd name="connsiteY14" fmla="*/ 36519 h 118315"/>
            <a:gd name="connsiteX15" fmla="*/ 5766 w 600243"/>
            <a:gd name="connsiteY15" fmla="*/ 47616 h 118315"/>
            <a:gd name="connsiteX16" fmla="*/ 0 w 600243"/>
            <a:gd name="connsiteY16" fmla="*/ 59157 h 118315"/>
            <a:gd name="connsiteX17" fmla="*/ 5766 w 600243"/>
            <a:gd name="connsiteY17" fmla="*/ 70698 h 118315"/>
            <a:gd name="connsiteX18" fmla="*/ 22845 w 600243"/>
            <a:gd name="connsiteY18" fmla="*/ 81796 h 118315"/>
            <a:gd name="connsiteX19" fmla="*/ 50579 w 600243"/>
            <a:gd name="connsiteY19" fmla="*/ 92023 h 118315"/>
            <a:gd name="connsiteX20" fmla="*/ 87903 w 600243"/>
            <a:gd name="connsiteY20" fmla="*/ 100988 h 118315"/>
            <a:gd name="connsiteX21" fmla="*/ 133383 w 600243"/>
            <a:gd name="connsiteY21" fmla="*/ 108345 h 118315"/>
            <a:gd name="connsiteX22" fmla="*/ 185270 w 600243"/>
            <a:gd name="connsiteY22" fmla="*/ 113812 h 118315"/>
            <a:gd name="connsiteX23" fmla="*/ 241570 w 600243"/>
            <a:gd name="connsiteY23" fmla="*/ 117178 h 118315"/>
            <a:gd name="connsiteX24" fmla="*/ 300121 w 600243"/>
            <a:gd name="connsiteY24" fmla="*/ 118315 h 118315"/>
            <a:gd name="connsiteX25" fmla="*/ 358672 w 600243"/>
            <a:gd name="connsiteY25" fmla="*/ 117178 h 118315"/>
            <a:gd name="connsiteX26" fmla="*/ 414973 w 600243"/>
            <a:gd name="connsiteY26" fmla="*/ 113812 h 118315"/>
            <a:gd name="connsiteX27" fmla="*/ 466860 w 600243"/>
            <a:gd name="connsiteY27" fmla="*/ 108345 h 118315"/>
            <a:gd name="connsiteX28" fmla="*/ 512339 w 600243"/>
            <a:gd name="connsiteY28" fmla="*/ 100988 h 118315"/>
            <a:gd name="connsiteX29" fmla="*/ 549663 w 600243"/>
            <a:gd name="connsiteY29" fmla="*/ 92023 h 118315"/>
            <a:gd name="connsiteX30" fmla="*/ 577398 w 600243"/>
            <a:gd name="connsiteY30" fmla="*/ 81796 h 118315"/>
            <a:gd name="connsiteX31" fmla="*/ 594476 w 600243"/>
            <a:gd name="connsiteY31" fmla="*/ 70698 h 118315"/>
            <a:gd name="connsiteX32" fmla="*/ 600243 w 600243"/>
            <a:gd name="connsiteY32" fmla="*/ 59157 h 1183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00243" h="118315">
              <a:moveTo>
                <a:pt x="600243" y="59157"/>
              </a:moveTo>
              <a:cubicBezTo>
                <a:pt x="600243" y="55310"/>
                <a:pt x="598284" y="51389"/>
                <a:pt x="594476" y="47616"/>
              </a:cubicBezTo>
              <a:cubicBezTo>
                <a:pt x="590669" y="43843"/>
                <a:pt x="584867" y="40073"/>
                <a:pt x="577398" y="36519"/>
              </a:cubicBezTo>
              <a:cubicBezTo>
                <a:pt x="569929" y="32965"/>
                <a:pt x="560506" y="29490"/>
                <a:pt x="549663" y="26291"/>
              </a:cubicBezTo>
              <a:cubicBezTo>
                <a:pt x="538820" y="23092"/>
                <a:pt x="526140" y="20047"/>
                <a:pt x="512339" y="17327"/>
              </a:cubicBezTo>
              <a:cubicBezTo>
                <a:pt x="498538" y="14607"/>
                <a:pt x="483088" y="12107"/>
                <a:pt x="466860" y="9970"/>
              </a:cubicBezTo>
              <a:cubicBezTo>
                <a:pt x="450632" y="7833"/>
                <a:pt x="433004" y="5975"/>
                <a:pt x="414973" y="4503"/>
              </a:cubicBezTo>
              <a:cubicBezTo>
                <a:pt x="396942" y="3031"/>
                <a:pt x="377814" y="1888"/>
                <a:pt x="358672" y="1137"/>
              </a:cubicBezTo>
              <a:cubicBezTo>
                <a:pt x="339530" y="387"/>
                <a:pt x="319638" y="0"/>
                <a:pt x="300121" y="0"/>
              </a:cubicBezTo>
              <a:cubicBezTo>
                <a:pt x="280604" y="0"/>
                <a:pt x="260712" y="387"/>
                <a:pt x="241570" y="1137"/>
              </a:cubicBezTo>
              <a:cubicBezTo>
                <a:pt x="222428" y="1887"/>
                <a:pt x="203301" y="3031"/>
                <a:pt x="185270" y="4503"/>
              </a:cubicBezTo>
              <a:cubicBezTo>
                <a:pt x="167239" y="5975"/>
                <a:pt x="149611" y="7833"/>
                <a:pt x="133383" y="9970"/>
              </a:cubicBezTo>
              <a:cubicBezTo>
                <a:pt x="117155" y="12107"/>
                <a:pt x="101704" y="14607"/>
                <a:pt x="87903" y="17327"/>
              </a:cubicBezTo>
              <a:cubicBezTo>
                <a:pt x="74102" y="20047"/>
                <a:pt x="61422" y="23092"/>
                <a:pt x="50579" y="26291"/>
              </a:cubicBezTo>
              <a:cubicBezTo>
                <a:pt x="39736" y="29490"/>
                <a:pt x="30314" y="32965"/>
                <a:pt x="22845" y="36519"/>
              </a:cubicBezTo>
              <a:cubicBezTo>
                <a:pt x="15376" y="40073"/>
                <a:pt x="9574" y="43843"/>
                <a:pt x="5766" y="47616"/>
              </a:cubicBezTo>
              <a:cubicBezTo>
                <a:pt x="1959" y="51389"/>
                <a:pt x="0" y="55310"/>
                <a:pt x="0" y="59157"/>
              </a:cubicBezTo>
              <a:cubicBezTo>
                <a:pt x="0" y="63004"/>
                <a:pt x="1959" y="66925"/>
                <a:pt x="5766" y="70698"/>
              </a:cubicBezTo>
              <a:cubicBezTo>
                <a:pt x="9573" y="74471"/>
                <a:pt x="15376" y="78242"/>
                <a:pt x="22845" y="81796"/>
              </a:cubicBezTo>
              <a:cubicBezTo>
                <a:pt x="30314" y="85350"/>
                <a:pt x="39736" y="88824"/>
                <a:pt x="50579" y="92023"/>
              </a:cubicBezTo>
              <a:cubicBezTo>
                <a:pt x="61422" y="95222"/>
                <a:pt x="74102" y="98268"/>
                <a:pt x="87903" y="100988"/>
              </a:cubicBezTo>
              <a:cubicBezTo>
                <a:pt x="101704" y="103708"/>
                <a:pt x="117155" y="106208"/>
                <a:pt x="133383" y="108345"/>
              </a:cubicBezTo>
              <a:cubicBezTo>
                <a:pt x="149611" y="110482"/>
                <a:pt x="167239" y="112340"/>
                <a:pt x="185270" y="113812"/>
              </a:cubicBezTo>
              <a:cubicBezTo>
                <a:pt x="203301" y="115284"/>
                <a:pt x="222428" y="116428"/>
                <a:pt x="241570" y="117178"/>
              </a:cubicBezTo>
              <a:cubicBezTo>
                <a:pt x="260712" y="117928"/>
                <a:pt x="280604" y="118315"/>
                <a:pt x="300121" y="118315"/>
              </a:cubicBezTo>
              <a:cubicBezTo>
                <a:pt x="319638" y="118315"/>
                <a:pt x="339530" y="117929"/>
                <a:pt x="358672" y="117178"/>
              </a:cubicBezTo>
              <a:cubicBezTo>
                <a:pt x="377814" y="116428"/>
                <a:pt x="396942" y="115284"/>
                <a:pt x="414973" y="113812"/>
              </a:cubicBezTo>
              <a:cubicBezTo>
                <a:pt x="433004" y="112340"/>
                <a:pt x="450632" y="110482"/>
                <a:pt x="466860" y="108345"/>
              </a:cubicBezTo>
              <a:cubicBezTo>
                <a:pt x="483088" y="106208"/>
                <a:pt x="498539" y="103708"/>
                <a:pt x="512339" y="100988"/>
              </a:cubicBezTo>
              <a:cubicBezTo>
                <a:pt x="526140" y="98268"/>
                <a:pt x="538820" y="95222"/>
                <a:pt x="549663" y="92023"/>
              </a:cubicBezTo>
              <a:cubicBezTo>
                <a:pt x="560506" y="88824"/>
                <a:pt x="569929" y="85350"/>
                <a:pt x="577398" y="81796"/>
              </a:cubicBezTo>
              <a:cubicBezTo>
                <a:pt x="584867" y="78242"/>
                <a:pt x="590669" y="74471"/>
                <a:pt x="594476" y="70698"/>
              </a:cubicBezTo>
              <a:cubicBezTo>
                <a:pt x="598283" y="66925"/>
                <a:pt x="600243" y="63004"/>
                <a:pt x="600243" y="5915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0.47219</cdr:x>
      <cdr:y>0.73538</cdr:y>
    </cdr:from>
    <cdr:to>
      <cdr:x>0.51413</cdr:x>
      <cdr:y>0.74371</cdr:y>
    </cdr:to>
    <cdr:sp macro="" textlink="">
      <cdr:nvSpPr>
        <cdr:cNvPr id="14" name="PlotDat16_17|1~33_1"/>
        <cdr:cNvSpPr/>
      </cdr:nvSpPr>
      <cdr:spPr>
        <a:xfrm xmlns:a="http://schemas.openxmlformats.org/drawingml/2006/main">
          <a:off x="4392882" y="4465366"/>
          <a:ext cx="390121" cy="50553"/>
        </a:xfrm>
        <a:custGeom xmlns:a="http://schemas.openxmlformats.org/drawingml/2006/main">
          <a:avLst/>
          <a:gdLst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  <a:gd name="connsiteX0" fmla="*/ 390121 w 390121"/>
            <a:gd name="connsiteY0" fmla="*/ 25277 h 50553"/>
            <a:gd name="connsiteX1" fmla="*/ 386373 w 390121"/>
            <a:gd name="connsiteY1" fmla="*/ 20346 h 50553"/>
            <a:gd name="connsiteX2" fmla="*/ 375273 w 390121"/>
            <a:gd name="connsiteY2" fmla="*/ 15604 h 50553"/>
            <a:gd name="connsiteX3" fmla="*/ 357248 w 390121"/>
            <a:gd name="connsiteY3" fmla="*/ 11234 h 50553"/>
            <a:gd name="connsiteX4" fmla="*/ 332989 w 390121"/>
            <a:gd name="connsiteY4" fmla="*/ 7404 h 50553"/>
            <a:gd name="connsiteX5" fmla="*/ 303431 w 390121"/>
            <a:gd name="connsiteY5" fmla="*/ 4260 h 50553"/>
            <a:gd name="connsiteX6" fmla="*/ 269707 w 390121"/>
            <a:gd name="connsiteY6" fmla="*/ 1925 h 50553"/>
            <a:gd name="connsiteX7" fmla="*/ 233115 w 390121"/>
            <a:gd name="connsiteY7" fmla="*/ 486 h 50553"/>
            <a:gd name="connsiteX8" fmla="*/ 195061 w 390121"/>
            <a:gd name="connsiteY8" fmla="*/ 0 h 50553"/>
            <a:gd name="connsiteX9" fmla="*/ 157007 w 390121"/>
            <a:gd name="connsiteY9" fmla="*/ 486 h 50553"/>
            <a:gd name="connsiteX10" fmla="*/ 120414 w 390121"/>
            <a:gd name="connsiteY10" fmla="*/ 1925 h 50553"/>
            <a:gd name="connsiteX11" fmla="*/ 86691 w 390121"/>
            <a:gd name="connsiteY11" fmla="*/ 4260 h 50553"/>
            <a:gd name="connsiteX12" fmla="*/ 57133 w 390121"/>
            <a:gd name="connsiteY12" fmla="*/ 7404 h 50553"/>
            <a:gd name="connsiteX13" fmla="*/ 32874 w 390121"/>
            <a:gd name="connsiteY13" fmla="*/ 11234 h 50553"/>
            <a:gd name="connsiteX14" fmla="*/ 14849 w 390121"/>
            <a:gd name="connsiteY14" fmla="*/ 15604 h 50553"/>
            <a:gd name="connsiteX15" fmla="*/ 3749 w 390121"/>
            <a:gd name="connsiteY15" fmla="*/ 20346 h 50553"/>
            <a:gd name="connsiteX16" fmla="*/ 0 w 390121"/>
            <a:gd name="connsiteY16" fmla="*/ 25277 h 50553"/>
            <a:gd name="connsiteX17" fmla="*/ 3749 w 390121"/>
            <a:gd name="connsiteY17" fmla="*/ 30208 h 50553"/>
            <a:gd name="connsiteX18" fmla="*/ 14849 w 390121"/>
            <a:gd name="connsiteY18" fmla="*/ 34950 h 50553"/>
            <a:gd name="connsiteX19" fmla="*/ 32874 w 390121"/>
            <a:gd name="connsiteY19" fmla="*/ 39320 h 50553"/>
            <a:gd name="connsiteX20" fmla="*/ 57133 w 390121"/>
            <a:gd name="connsiteY20" fmla="*/ 43150 h 50553"/>
            <a:gd name="connsiteX21" fmla="*/ 86691 w 390121"/>
            <a:gd name="connsiteY21" fmla="*/ 46293 h 50553"/>
            <a:gd name="connsiteX22" fmla="*/ 120414 w 390121"/>
            <a:gd name="connsiteY22" fmla="*/ 48629 h 50553"/>
            <a:gd name="connsiteX23" fmla="*/ 157007 w 390121"/>
            <a:gd name="connsiteY23" fmla="*/ 50067 h 50553"/>
            <a:gd name="connsiteX24" fmla="*/ 195061 w 390121"/>
            <a:gd name="connsiteY24" fmla="*/ 50553 h 50553"/>
            <a:gd name="connsiteX25" fmla="*/ 233115 w 390121"/>
            <a:gd name="connsiteY25" fmla="*/ 50067 h 50553"/>
            <a:gd name="connsiteX26" fmla="*/ 269707 w 390121"/>
            <a:gd name="connsiteY26" fmla="*/ 48629 h 50553"/>
            <a:gd name="connsiteX27" fmla="*/ 303431 w 390121"/>
            <a:gd name="connsiteY27" fmla="*/ 46293 h 50553"/>
            <a:gd name="connsiteX28" fmla="*/ 332989 w 390121"/>
            <a:gd name="connsiteY28" fmla="*/ 43150 h 50553"/>
            <a:gd name="connsiteX29" fmla="*/ 357248 w 390121"/>
            <a:gd name="connsiteY29" fmla="*/ 39320 h 50553"/>
            <a:gd name="connsiteX30" fmla="*/ 375273 w 390121"/>
            <a:gd name="connsiteY30" fmla="*/ 34950 h 50553"/>
            <a:gd name="connsiteX31" fmla="*/ 386373 w 390121"/>
            <a:gd name="connsiteY31" fmla="*/ 30208 h 50553"/>
            <a:gd name="connsiteX32" fmla="*/ 390121 w 390121"/>
            <a:gd name="connsiteY32" fmla="*/ 25277 h 505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90121" h="50553">
              <a:moveTo>
                <a:pt x="390121" y="25277"/>
              </a:moveTo>
              <a:cubicBezTo>
                <a:pt x="390121" y="23633"/>
                <a:pt x="388848" y="21958"/>
                <a:pt x="386373" y="20346"/>
              </a:cubicBezTo>
              <a:cubicBezTo>
                <a:pt x="383898" y="18734"/>
                <a:pt x="380127" y="17123"/>
                <a:pt x="375273" y="15604"/>
              </a:cubicBezTo>
              <a:cubicBezTo>
                <a:pt x="370419" y="14085"/>
                <a:pt x="364295" y="12601"/>
                <a:pt x="357248" y="11234"/>
              </a:cubicBezTo>
              <a:cubicBezTo>
                <a:pt x="350201" y="9867"/>
                <a:pt x="341959" y="8566"/>
                <a:pt x="332989" y="7404"/>
              </a:cubicBezTo>
              <a:cubicBezTo>
                <a:pt x="324019" y="6242"/>
                <a:pt x="313978" y="5173"/>
                <a:pt x="303431" y="4260"/>
              </a:cubicBezTo>
              <a:cubicBezTo>
                <a:pt x="292884" y="3347"/>
                <a:pt x="281426" y="2554"/>
                <a:pt x="269707" y="1925"/>
              </a:cubicBezTo>
              <a:cubicBezTo>
                <a:pt x="257988" y="1296"/>
                <a:pt x="245556" y="807"/>
                <a:pt x="233115" y="486"/>
              </a:cubicBezTo>
              <a:cubicBezTo>
                <a:pt x="220674" y="165"/>
                <a:pt x="207746" y="0"/>
                <a:pt x="195061" y="0"/>
              </a:cubicBezTo>
              <a:cubicBezTo>
                <a:pt x="182376" y="0"/>
                <a:pt x="169448" y="165"/>
                <a:pt x="157007" y="486"/>
              </a:cubicBezTo>
              <a:cubicBezTo>
                <a:pt x="144566" y="807"/>
                <a:pt x="132133" y="1296"/>
                <a:pt x="120414" y="1925"/>
              </a:cubicBezTo>
              <a:cubicBezTo>
                <a:pt x="108695" y="2554"/>
                <a:pt x="97238" y="3347"/>
                <a:pt x="86691" y="4260"/>
              </a:cubicBezTo>
              <a:cubicBezTo>
                <a:pt x="76144" y="5173"/>
                <a:pt x="66103" y="6242"/>
                <a:pt x="57133" y="7404"/>
              </a:cubicBezTo>
              <a:cubicBezTo>
                <a:pt x="48163" y="8566"/>
                <a:pt x="39921" y="9867"/>
                <a:pt x="32874" y="11234"/>
              </a:cubicBezTo>
              <a:cubicBezTo>
                <a:pt x="25827" y="12601"/>
                <a:pt x="19703" y="14085"/>
                <a:pt x="14849" y="15604"/>
              </a:cubicBezTo>
              <a:cubicBezTo>
                <a:pt x="9995" y="17123"/>
                <a:pt x="6224" y="18734"/>
                <a:pt x="3749" y="20346"/>
              </a:cubicBezTo>
              <a:cubicBezTo>
                <a:pt x="1274" y="21958"/>
                <a:pt x="0" y="23633"/>
                <a:pt x="0" y="25277"/>
              </a:cubicBezTo>
              <a:cubicBezTo>
                <a:pt x="0" y="26921"/>
                <a:pt x="1274" y="28596"/>
                <a:pt x="3749" y="30208"/>
              </a:cubicBezTo>
              <a:cubicBezTo>
                <a:pt x="6224" y="31820"/>
                <a:pt x="9995" y="33431"/>
                <a:pt x="14849" y="34950"/>
              </a:cubicBezTo>
              <a:cubicBezTo>
                <a:pt x="19703" y="36469"/>
                <a:pt x="25827" y="37953"/>
                <a:pt x="32874" y="39320"/>
              </a:cubicBezTo>
              <a:cubicBezTo>
                <a:pt x="39921" y="40687"/>
                <a:pt x="48164" y="41988"/>
                <a:pt x="57133" y="43150"/>
              </a:cubicBezTo>
              <a:cubicBezTo>
                <a:pt x="66102" y="44312"/>
                <a:pt x="76144" y="45380"/>
                <a:pt x="86691" y="46293"/>
              </a:cubicBezTo>
              <a:cubicBezTo>
                <a:pt x="97238" y="47206"/>
                <a:pt x="108695" y="48000"/>
                <a:pt x="120414" y="48629"/>
              </a:cubicBezTo>
              <a:cubicBezTo>
                <a:pt x="132133" y="49258"/>
                <a:pt x="144566" y="49746"/>
                <a:pt x="157007" y="50067"/>
              </a:cubicBezTo>
              <a:cubicBezTo>
                <a:pt x="169448" y="50388"/>
                <a:pt x="182376" y="50553"/>
                <a:pt x="195061" y="50553"/>
              </a:cubicBezTo>
              <a:cubicBezTo>
                <a:pt x="207746" y="50553"/>
                <a:pt x="220674" y="50388"/>
                <a:pt x="233115" y="50067"/>
              </a:cubicBezTo>
              <a:cubicBezTo>
                <a:pt x="245556" y="49746"/>
                <a:pt x="257988" y="49258"/>
                <a:pt x="269707" y="48629"/>
              </a:cubicBezTo>
              <a:cubicBezTo>
                <a:pt x="281426" y="48000"/>
                <a:pt x="292884" y="47206"/>
                <a:pt x="303431" y="46293"/>
              </a:cubicBezTo>
              <a:cubicBezTo>
                <a:pt x="313978" y="45380"/>
                <a:pt x="324020" y="44312"/>
                <a:pt x="332989" y="43150"/>
              </a:cubicBezTo>
              <a:cubicBezTo>
                <a:pt x="341958" y="41988"/>
                <a:pt x="350201" y="40687"/>
                <a:pt x="357248" y="39320"/>
              </a:cubicBezTo>
              <a:cubicBezTo>
                <a:pt x="364295" y="37953"/>
                <a:pt x="370419" y="36469"/>
                <a:pt x="375273" y="34950"/>
              </a:cubicBezTo>
              <a:cubicBezTo>
                <a:pt x="380127" y="33431"/>
                <a:pt x="383898" y="31820"/>
                <a:pt x="386373" y="30208"/>
              </a:cubicBezTo>
              <a:cubicBezTo>
                <a:pt x="388848" y="28596"/>
                <a:pt x="390121" y="26921"/>
                <a:pt x="390121" y="2527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0.48124</cdr:x>
      <cdr:y>0.72482</cdr:y>
    </cdr:from>
    <cdr:to>
      <cdr:x>0.51677</cdr:x>
      <cdr:y>0.73386</cdr:y>
    </cdr:to>
    <cdr:sp macro="" textlink="">
      <cdr:nvSpPr>
        <cdr:cNvPr id="15" name="PlotDat16_19|1~33_1"/>
        <cdr:cNvSpPr/>
      </cdr:nvSpPr>
      <cdr:spPr>
        <a:xfrm xmlns:a="http://schemas.openxmlformats.org/drawingml/2006/main">
          <a:off x="4477012" y="4401257"/>
          <a:ext cx="330572" cy="54855"/>
        </a:xfrm>
        <a:custGeom xmlns:a="http://schemas.openxmlformats.org/drawingml/2006/main">
          <a:avLst/>
          <a:gdLst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  <a:gd name="connsiteX0" fmla="*/ 330572 w 330572"/>
            <a:gd name="connsiteY0" fmla="*/ 27427 h 54855"/>
            <a:gd name="connsiteX1" fmla="*/ 327396 w 330572"/>
            <a:gd name="connsiteY1" fmla="*/ 22077 h 54855"/>
            <a:gd name="connsiteX2" fmla="*/ 317990 w 330572"/>
            <a:gd name="connsiteY2" fmla="*/ 16932 h 54855"/>
            <a:gd name="connsiteX3" fmla="*/ 302716 w 330572"/>
            <a:gd name="connsiteY3" fmla="*/ 12190 h 54855"/>
            <a:gd name="connsiteX4" fmla="*/ 282161 w 330572"/>
            <a:gd name="connsiteY4" fmla="*/ 8033 h 54855"/>
            <a:gd name="connsiteX5" fmla="*/ 257114 w 330572"/>
            <a:gd name="connsiteY5" fmla="*/ 4622 h 54855"/>
            <a:gd name="connsiteX6" fmla="*/ 228538 w 330572"/>
            <a:gd name="connsiteY6" fmla="*/ 2088 h 54855"/>
            <a:gd name="connsiteX7" fmla="*/ 197531 w 330572"/>
            <a:gd name="connsiteY7" fmla="*/ 527 h 54855"/>
            <a:gd name="connsiteX8" fmla="*/ 165286 w 330572"/>
            <a:gd name="connsiteY8" fmla="*/ 0 h 54855"/>
            <a:gd name="connsiteX9" fmla="*/ 133040 w 330572"/>
            <a:gd name="connsiteY9" fmla="*/ 527 h 54855"/>
            <a:gd name="connsiteX10" fmla="*/ 102033 w 330572"/>
            <a:gd name="connsiteY10" fmla="*/ 2088 h 54855"/>
            <a:gd name="connsiteX11" fmla="*/ 73458 w 330572"/>
            <a:gd name="connsiteY11" fmla="*/ 4622 h 54855"/>
            <a:gd name="connsiteX12" fmla="*/ 48411 w 330572"/>
            <a:gd name="connsiteY12" fmla="*/ 8033 h 54855"/>
            <a:gd name="connsiteX13" fmla="*/ 27855 w 330572"/>
            <a:gd name="connsiteY13" fmla="*/ 12190 h 54855"/>
            <a:gd name="connsiteX14" fmla="*/ 12581 w 330572"/>
            <a:gd name="connsiteY14" fmla="*/ 16932 h 54855"/>
            <a:gd name="connsiteX15" fmla="*/ 3175 w 330572"/>
            <a:gd name="connsiteY15" fmla="*/ 22077 h 54855"/>
            <a:gd name="connsiteX16" fmla="*/ 0 w 330572"/>
            <a:gd name="connsiteY16" fmla="*/ 27427 h 54855"/>
            <a:gd name="connsiteX17" fmla="*/ 3175 w 330572"/>
            <a:gd name="connsiteY17" fmla="*/ 32778 h 54855"/>
            <a:gd name="connsiteX18" fmla="*/ 12581 w 330572"/>
            <a:gd name="connsiteY18" fmla="*/ 37924 h 54855"/>
            <a:gd name="connsiteX19" fmla="*/ 27855 w 330572"/>
            <a:gd name="connsiteY19" fmla="*/ 42665 h 54855"/>
            <a:gd name="connsiteX20" fmla="*/ 48411 w 330572"/>
            <a:gd name="connsiteY20" fmla="*/ 46822 h 54855"/>
            <a:gd name="connsiteX21" fmla="*/ 73458 w 330572"/>
            <a:gd name="connsiteY21" fmla="*/ 50233 h 54855"/>
            <a:gd name="connsiteX22" fmla="*/ 102033 w 330572"/>
            <a:gd name="connsiteY22" fmla="*/ 52767 h 54855"/>
            <a:gd name="connsiteX23" fmla="*/ 133040 w 330572"/>
            <a:gd name="connsiteY23" fmla="*/ 54328 h 54855"/>
            <a:gd name="connsiteX24" fmla="*/ 165286 w 330572"/>
            <a:gd name="connsiteY24" fmla="*/ 54855 h 54855"/>
            <a:gd name="connsiteX25" fmla="*/ 197531 w 330572"/>
            <a:gd name="connsiteY25" fmla="*/ 54328 h 54855"/>
            <a:gd name="connsiteX26" fmla="*/ 228538 w 330572"/>
            <a:gd name="connsiteY26" fmla="*/ 52767 h 54855"/>
            <a:gd name="connsiteX27" fmla="*/ 257114 w 330572"/>
            <a:gd name="connsiteY27" fmla="*/ 50233 h 54855"/>
            <a:gd name="connsiteX28" fmla="*/ 282161 w 330572"/>
            <a:gd name="connsiteY28" fmla="*/ 46822 h 54855"/>
            <a:gd name="connsiteX29" fmla="*/ 302716 w 330572"/>
            <a:gd name="connsiteY29" fmla="*/ 42665 h 54855"/>
            <a:gd name="connsiteX30" fmla="*/ 317990 w 330572"/>
            <a:gd name="connsiteY30" fmla="*/ 37924 h 54855"/>
            <a:gd name="connsiteX31" fmla="*/ 327396 w 330572"/>
            <a:gd name="connsiteY31" fmla="*/ 32778 h 54855"/>
            <a:gd name="connsiteX32" fmla="*/ 330572 w 330572"/>
            <a:gd name="connsiteY32" fmla="*/ 27427 h 54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30572" h="54855">
              <a:moveTo>
                <a:pt x="330572" y="27427"/>
              </a:moveTo>
              <a:cubicBezTo>
                <a:pt x="330572" y="25644"/>
                <a:pt x="329493" y="23826"/>
                <a:pt x="327396" y="22077"/>
              </a:cubicBezTo>
              <a:cubicBezTo>
                <a:pt x="325299" y="20328"/>
                <a:pt x="322103" y="18580"/>
                <a:pt x="317990" y="16932"/>
              </a:cubicBezTo>
              <a:cubicBezTo>
                <a:pt x="313877" y="15284"/>
                <a:pt x="308687" y="13673"/>
                <a:pt x="302716" y="12190"/>
              </a:cubicBezTo>
              <a:cubicBezTo>
                <a:pt x="296745" y="10707"/>
                <a:pt x="289761" y="9294"/>
                <a:pt x="282161" y="8033"/>
              </a:cubicBezTo>
              <a:cubicBezTo>
                <a:pt x="274561" y="6772"/>
                <a:pt x="266051" y="5613"/>
                <a:pt x="257114" y="4622"/>
              </a:cubicBezTo>
              <a:cubicBezTo>
                <a:pt x="248177" y="3631"/>
                <a:pt x="238468" y="2770"/>
                <a:pt x="228538" y="2088"/>
              </a:cubicBezTo>
              <a:cubicBezTo>
                <a:pt x="218608" y="1406"/>
                <a:pt x="208073" y="875"/>
                <a:pt x="197531" y="527"/>
              </a:cubicBezTo>
              <a:cubicBezTo>
                <a:pt x="186989" y="179"/>
                <a:pt x="176034" y="0"/>
                <a:pt x="165286" y="0"/>
              </a:cubicBezTo>
              <a:cubicBezTo>
                <a:pt x="154538" y="0"/>
                <a:pt x="143582" y="179"/>
                <a:pt x="133040" y="527"/>
              </a:cubicBezTo>
              <a:cubicBezTo>
                <a:pt x="122498" y="875"/>
                <a:pt x="111963" y="1406"/>
                <a:pt x="102033" y="2088"/>
              </a:cubicBezTo>
              <a:cubicBezTo>
                <a:pt x="92103" y="2770"/>
                <a:pt x="82395" y="3631"/>
                <a:pt x="73458" y="4622"/>
              </a:cubicBezTo>
              <a:cubicBezTo>
                <a:pt x="64521" y="5613"/>
                <a:pt x="56011" y="6772"/>
                <a:pt x="48411" y="8033"/>
              </a:cubicBezTo>
              <a:cubicBezTo>
                <a:pt x="40811" y="9294"/>
                <a:pt x="33827" y="10707"/>
                <a:pt x="27855" y="12190"/>
              </a:cubicBezTo>
              <a:cubicBezTo>
                <a:pt x="21883" y="13673"/>
                <a:pt x="16694" y="15284"/>
                <a:pt x="12581" y="16932"/>
              </a:cubicBezTo>
              <a:cubicBezTo>
                <a:pt x="8468" y="18580"/>
                <a:pt x="5272" y="20328"/>
                <a:pt x="3175" y="22077"/>
              </a:cubicBezTo>
              <a:cubicBezTo>
                <a:pt x="1078" y="23826"/>
                <a:pt x="0" y="25644"/>
                <a:pt x="0" y="27427"/>
              </a:cubicBezTo>
              <a:cubicBezTo>
                <a:pt x="0" y="29210"/>
                <a:pt x="1078" y="31029"/>
                <a:pt x="3175" y="32778"/>
              </a:cubicBezTo>
              <a:cubicBezTo>
                <a:pt x="5272" y="34527"/>
                <a:pt x="8468" y="36276"/>
                <a:pt x="12581" y="37924"/>
              </a:cubicBezTo>
              <a:cubicBezTo>
                <a:pt x="16694" y="39572"/>
                <a:pt x="21883" y="41182"/>
                <a:pt x="27855" y="42665"/>
              </a:cubicBezTo>
              <a:cubicBezTo>
                <a:pt x="33827" y="44148"/>
                <a:pt x="40811" y="45561"/>
                <a:pt x="48411" y="46822"/>
              </a:cubicBezTo>
              <a:cubicBezTo>
                <a:pt x="56011" y="48083"/>
                <a:pt x="64521" y="49242"/>
                <a:pt x="73458" y="50233"/>
              </a:cubicBezTo>
              <a:cubicBezTo>
                <a:pt x="82395" y="51224"/>
                <a:pt x="92103" y="52085"/>
                <a:pt x="102033" y="52767"/>
              </a:cubicBezTo>
              <a:cubicBezTo>
                <a:pt x="111963" y="53449"/>
                <a:pt x="122498" y="53980"/>
                <a:pt x="133040" y="54328"/>
              </a:cubicBezTo>
              <a:cubicBezTo>
                <a:pt x="143582" y="54676"/>
                <a:pt x="154538" y="54855"/>
                <a:pt x="165286" y="54855"/>
              </a:cubicBezTo>
              <a:cubicBezTo>
                <a:pt x="176034" y="54855"/>
                <a:pt x="186989" y="54676"/>
                <a:pt x="197531" y="54328"/>
              </a:cubicBezTo>
              <a:cubicBezTo>
                <a:pt x="208073" y="53980"/>
                <a:pt x="218608" y="53449"/>
                <a:pt x="228538" y="52767"/>
              </a:cubicBezTo>
              <a:cubicBezTo>
                <a:pt x="238468" y="52085"/>
                <a:pt x="248177" y="51224"/>
                <a:pt x="257114" y="50233"/>
              </a:cubicBezTo>
              <a:cubicBezTo>
                <a:pt x="266051" y="49242"/>
                <a:pt x="274561" y="48083"/>
                <a:pt x="282161" y="46822"/>
              </a:cubicBezTo>
              <a:cubicBezTo>
                <a:pt x="289761" y="45561"/>
                <a:pt x="296745" y="44148"/>
                <a:pt x="302716" y="42665"/>
              </a:cubicBezTo>
              <a:cubicBezTo>
                <a:pt x="308688" y="41182"/>
                <a:pt x="313877" y="39572"/>
                <a:pt x="317990" y="37924"/>
              </a:cubicBezTo>
              <a:cubicBezTo>
                <a:pt x="322103" y="36276"/>
                <a:pt x="325299" y="34528"/>
                <a:pt x="327396" y="32778"/>
              </a:cubicBezTo>
              <a:cubicBezTo>
                <a:pt x="329493" y="31029"/>
                <a:pt x="330572" y="29210"/>
                <a:pt x="330572" y="2742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0.4667</cdr:x>
      <cdr:y>0.70468</cdr:y>
    </cdr:from>
    <cdr:to>
      <cdr:x>0.49777</cdr:x>
      <cdr:y>0.71956</cdr:y>
    </cdr:to>
    <cdr:sp macro="" textlink="">
      <cdr:nvSpPr>
        <cdr:cNvPr id="16" name="PlotDat16_21|1~33_1"/>
        <cdr:cNvSpPr/>
      </cdr:nvSpPr>
      <cdr:spPr>
        <a:xfrm xmlns:a="http://schemas.openxmlformats.org/drawingml/2006/main">
          <a:off x="4341727" y="4278928"/>
          <a:ext cx="289109" cy="90349"/>
        </a:xfrm>
        <a:custGeom xmlns:a="http://schemas.openxmlformats.org/drawingml/2006/main">
          <a:avLst/>
          <a:gdLst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  <a:gd name="connsiteX0" fmla="*/ 289109 w 289109"/>
            <a:gd name="connsiteY0" fmla="*/ 45175 h 90349"/>
            <a:gd name="connsiteX1" fmla="*/ 286331 w 289109"/>
            <a:gd name="connsiteY1" fmla="*/ 36361 h 90349"/>
            <a:gd name="connsiteX2" fmla="*/ 278105 w 289109"/>
            <a:gd name="connsiteY2" fmla="*/ 27887 h 90349"/>
            <a:gd name="connsiteX3" fmla="*/ 264747 w 289109"/>
            <a:gd name="connsiteY3" fmla="*/ 20077 h 90349"/>
            <a:gd name="connsiteX4" fmla="*/ 246769 w 289109"/>
            <a:gd name="connsiteY4" fmla="*/ 13231 h 90349"/>
            <a:gd name="connsiteX5" fmla="*/ 224864 w 289109"/>
            <a:gd name="connsiteY5" fmla="*/ 7613 h 90349"/>
            <a:gd name="connsiteX6" fmla="*/ 199873 w 289109"/>
            <a:gd name="connsiteY6" fmla="*/ 3439 h 90349"/>
            <a:gd name="connsiteX7" fmla="*/ 172755 w 289109"/>
            <a:gd name="connsiteY7" fmla="*/ 868 h 90349"/>
            <a:gd name="connsiteX8" fmla="*/ 144554 w 289109"/>
            <a:gd name="connsiteY8" fmla="*/ 0 h 90349"/>
            <a:gd name="connsiteX9" fmla="*/ 116353 w 289109"/>
            <a:gd name="connsiteY9" fmla="*/ 868 h 90349"/>
            <a:gd name="connsiteX10" fmla="*/ 89236 w 289109"/>
            <a:gd name="connsiteY10" fmla="*/ 3439 h 90349"/>
            <a:gd name="connsiteX11" fmla="*/ 64244 w 289109"/>
            <a:gd name="connsiteY11" fmla="*/ 7613 h 90349"/>
            <a:gd name="connsiteX12" fmla="*/ 42339 w 289109"/>
            <a:gd name="connsiteY12" fmla="*/ 13231 h 90349"/>
            <a:gd name="connsiteX13" fmla="*/ 24361 w 289109"/>
            <a:gd name="connsiteY13" fmla="*/ 20077 h 90349"/>
            <a:gd name="connsiteX14" fmla="*/ 11003 w 289109"/>
            <a:gd name="connsiteY14" fmla="*/ 27887 h 90349"/>
            <a:gd name="connsiteX15" fmla="*/ 2777 w 289109"/>
            <a:gd name="connsiteY15" fmla="*/ 36361 h 90349"/>
            <a:gd name="connsiteX16" fmla="*/ 0 w 289109"/>
            <a:gd name="connsiteY16" fmla="*/ 45175 h 90349"/>
            <a:gd name="connsiteX17" fmla="*/ 2777 w 289109"/>
            <a:gd name="connsiteY17" fmla="*/ 53988 h 90349"/>
            <a:gd name="connsiteX18" fmla="*/ 11003 w 289109"/>
            <a:gd name="connsiteY18" fmla="*/ 62462 h 90349"/>
            <a:gd name="connsiteX19" fmla="*/ 24361 w 289109"/>
            <a:gd name="connsiteY19" fmla="*/ 70272 h 90349"/>
            <a:gd name="connsiteX20" fmla="*/ 42339 w 289109"/>
            <a:gd name="connsiteY20" fmla="*/ 77118 h 90349"/>
            <a:gd name="connsiteX21" fmla="*/ 64244 w 289109"/>
            <a:gd name="connsiteY21" fmla="*/ 82736 h 90349"/>
            <a:gd name="connsiteX22" fmla="*/ 89236 w 289109"/>
            <a:gd name="connsiteY22" fmla="*/ 86911 h 90349"/>
            <a:gd name="connsiteX23" fmla="*/ 116353 w 289109"/>
            <a:gd name="connsiteY23" fmla="*/ 89481 h 90349"/>
            <a:gd name="connsiteX24" fmla="*/ 144554 w 289109"/>
            <a:gd name="connsiteY24" fmla="*/ 90349 h 90349"/>
            <a:gd name="connsiteX25" fmla="*/ 172755 w 289109"/>
            <a:gd name="connsiteY25" fmla="*/ 89481 h 90349"/>
            <a:gd name="connsiteX26" fmla="*/ 199873 w 289109"/>
            <a:gd name="connsiteY26" fmla="*/ 86911 h 90349"/>
            <a:gd name="connsiteX27" fmla="*/ 224864 w 289109"/>
            <a:gd name="connsiteY27" fmla="*/ 82736 h 90349"/>
            <a:gd name="connsiteX28" fmla="*/ 246769 w 289109"/>
            <a:gd name="connsiteY28" fmla="*/ 77118 h 90349"/>
            <a:gd name="connsiteX29" fmla="*/ 264747 w 289109"/>
            <a:gd name="connsiteY29" fmla="*/ 70272 h 90349"/>
            <a:gd name="connsiteX30" fmla="*/ 278105 w 289109"/>
            <a:gd name="connsiteY30" fmla="*/ 62462 h 90349"/>
            <a:gd name="connsiteX31" fmla="*/ 286331 w 289109"/>
            <a:gd name="connsiteY31" fmla="*/ 53988 h 90349"/>
            <a:gd name="connsiteX32" fmla="*/ 289109 w 289109"/>
            <a:gd name="connsiteY32" fmla="*/ 45175 h 903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89109" h="90349">
              <a:moveTo>
                <a:pt x="289109" y="45175"/>
              </a:moveTo>
              <a:cubicBezTo>
                <a:pt x="289109" y="42237"/>
                <a:pt x="288165" y="39242"/>
                <a:pt x="286331" y="36361"/>
              </a:cubicBezTo>
              <a:cubicBezTo>
                <a:pt x="284497" y="33480"/>
                <a:pt x="281702" y="30601"/>
                <a:pt x="278105" y="27887"/>
              </a:cubicBezTo>
              <a:cubicBezTo>
                <a:pt x="274508" y="25173"/>
                <a:pt x="269969" y="22520"/>
                <a:pt x="264747" y="20077"/>
              </a:cubicBezTo>
              <a:cubicBezTo>
                <a:pt x="259525" y="17634"/>
                <a:pt x="253416" y="15308"/>
                <a:pt x="246769" y="13231"/>
              </a:cubicBezTo>
              <a:cubicBezTo>
                <a:pt x="240122" y="11154"/>
                <a:pt x="232680" y="9245"/>
                <a:pt x="224864" y="7613"/>
              </a:cubicBezTo>
              <a:cubicBezTo>
                <a:pt x="217048" y="5981"/>
                <a:pt x="208558" y="4563"/>
                <a:pt x="199873" y="3439"/>
              </a:cubicBezTo>
              <a:cubicBezTo>
                <a:pt x="191188" y="2315"/>
                <a:pt x="181975" y="1441"/>
                <a:pt x="172755" y="868"/>
              </a:cubicBezTo>
              <a:cubicBezTo>
                <a:pt x="163535" y="295"/>
                <a:pt x="153954" y="0"/>
                <a:pt x="144554" y="0"/>
              </a:cubicBezTo>
              <a:cubicBezTo>
                <a:pt x="135154" y="0"/>
                <a:pt x="125572" y="295"/>
                <a:pt x="116353" y="868"/>
              </a:cubicBezTo>
              <a:cubicBezTo>
                <a:pt x="107134" y="1441"/>
                <a:pt x="97921" y="2315"/>
                <a:pt x="89236" y="3439"/>
              </a:cubicBezTo>
              <a:cubicBezTo>
                <a:pt x="80551" y="4563"/>
                <a:pt x="72060" y="5981"/>
                <a:pt x="64244" y="7613"/>
              </a:cubicBezTo>
              <a:cubicBezTo>
                <a:pt x="56428" y="9245"/>
                <a:pt x="48986" y="11154"/>
                <a:pt x="42339" y="13231"/>
              </a:cubicBezTo>
              <a:cubicBezTo>
                <a:pt x="35692" y="15308"/>
                <a:pt x="29583" y="17634"/>
                <a:pt x="24361" y="20077"/>
              </a:cubicBezTo>
              <a:cubicBezTo>
                <a:pt x="19139" y="22520"/>
                <a:pt x="14600" y="25173"/>
                <a:pt x="11003" y="27887"/>
              </a:cubicBezTo>
              <a:cubicBezTo>
                <a:pt x="7406" y="30601"/>
                <a:pt x="4611" y="33480"/>
                <a:pt x="2777" y="36361"/>
              </a:cubicBezTo>
              <a:cubicBezTo>
                <a:pt x="943" y="39242"/>
                <a:pt x="0" y="42237"/>
                <a:pt x="0" y="45175"/>
              </a:cubicBezTo>
              <a:cubicBezTo>
                <a:pt x="0" y="48113"/>
                <a:pt x="943" y="51107"/>
                <a:pt x="2777" y="53988"/>
              </a:cubicBezTo>
              <a:cubicBezTo>
                <a:pt x="4611" y="56869"/>
                <a:pt x="7406" y="59748"/>
                <a:pt x="11003" y="62462"/>
              </a:cubicBezTo>
              <a:cubicBezTo>
                <a:pt x="14600" y="65176"/>
                <a:pt x="19139" y="67829"/>
                <a:pt x="24361" y="70272"/>
              </a:cubicBezTo>
              <a:cubicBezTo>
                <a:pt x="29583" y="72715"/>
                <a:pt x="35692" y="75041"/>
                <a:pt x="42339" y="77118"/>
              </a:cubicBezTo>
              <a:cubicBezTo>
                <a:pt x="48986" y="79195"/>
                <a:pt x="56428" y="81104"/>
                <a:pt x="64244" y="82736"/>
              </a:cubicBezTo>
              <a:cubicBezTo>
                <a:pt x="72060" y="84368"/>
                <a:pt x="80551" y="85787"/>
                <a:pt x="89236" y="86911"/>
              </a:cubicBezTo>
              <a:cubicBezTo>
                <a:pt x="97921" y="88035"/>
                <a:pt x="107133" y="88908"/>
                <a:pt x="116353" y="89481"/>
              </a:cubicBezTo>
              <a:cubicBezTo>
                <a:pt x="125573" y="90054"/>
                <a:pt x="135154" y="90349"/>
                <a:pt x="144554" y="90349"/>
              </a:cubicBezTo>
              <a:cubicBezTo>
                <a:pt x="153954" y="90349"/>
                <a:pt x="163535" y="90054"/>
                <a:pt x="172755" y="89481"/>
              </a:cubicBezTo>
              <a:cubicBezTo>
                <a:pt x="181975" y="88908"/>
                <a:pt x="191188" y="88035"/>
                <a:pt x="199873" y="86911"/>
              </a:cubicBezTo>
              <a:cubicBezTo>
                <a:pt x="208558" y="85787"/>
                <a:pt x="217048" y="84368"/>
                <a:pt x="224864" y="82736"/>
              </a:cubicBezTo>
              <a:cubicBezTo>
                <a:pt x="232680" y="81104"/>
                <a:pt x="240122" y="79195"/>
                <a:pt x="246769" y="77118"/>
              </a:cubicBezTo>
              <a:cubicBezTo>
                <a:pt x="253416" y="75041"/>
                <a:pt x="259525" y="72715"/>
                <a:pt x="264747" y="70272"/>
              </a:cubicBezTo>
              <a:cubicBezTo>
                <a:pt x="269969" y="67829"/>
                <a:pt x="274508" y="65176"/>
                <a:pt x="278105" y="62462"/>
              </a:cubicBezTo>
              <a:cubicBezTo>
                <a:pt x="281702" y="59748"/>
                <a:pt x="284497" y="56869"/>
                <a:pt x="286331" y="53988"/>
              </a:cubicBezTo>
              <a:cubicBezTo>
                <a:pt x="288165" y="51107"/>
                <a:pt x="289109" y="48113"/>
                <a:pt x="289109" y="45175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0.45719</cdr:x>
      <cdr:y>0.67408</cdr:y>
    </cdr:from>
    <cdr:to>
      <cdr:x>0.49139</cdr:x>
      <cdr:y>0.69356</cdr:y>
    </cdr:to>
    <cdr:sp macro="" textlink="">
      <cdr:nvSpPr>
        <cdr:cNvPr id="17" name="PlotDat16_23|1~33_1"/>
        <cdr:cNvSpPr/>
      </cdr:nvSpPr>
      <cdr:spPr>
        <a:xfrm xmlns:a="http://schemas.openxmlformats.org/drawingml/2006/main">
          <a:off x="4253287" y="4093132"/>
          <a:ext cx="318158" cy="118315"/>
        </a:xfrm>
        <a:custGeom xmlns:a="http://schemas.openxmlformats.org/drawingml/2006/main">
          <a:avLst/>
          <a:gdLst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  <a:gd name="connsiteX0" fmla="*/ 318158 w 318158"/>
            <a:gd name="connsiteY0" fmla="*/ 59157 h 118315"/>
            <a:gd name="connsiteX1" fmla="*/ 315101 w 318158"/>
            <a:gd name="connsiteY1" fmla="*/ 47616 h 118315"/>
            <a:gd name="connsiteX2" fmla="*/ 306049 w 318158"/>
            <a:gd name="connsiteY2" fmla="*/ 36519 h 118315"/>
            <a:gd name="connsiteX3" fmla="*/ 291348 w 318158"/>
            <a:gd name="connsiteY3" fmla="*/ 26291 h 118315"/>
            <a:gd name="connsiteX4" fmla="*/ 271565 w 318158"/>
            <a:gd name="connsiteY4" fmla="*/ 17327 h 118315"/>
            <a:gd name="connsiteX5" fmla="*/ 247458 w 318158"/>
            <a:gd name="connsiteY5" fmla="*/ 9970 h 118315"/>
            <a:gd name="connsiteX6" fmla="*/ 219956 w 318158"/>
            <a:gd name="connsiteY6" fmla="*/ 4503 h 118315"/>
            <a:gd name="connsiteX7" fmla="*/ 190114 w 318158"/>
            <a:gd name="connsiteY7" fmla="*/ 1137 h 118315"/>
            <a:gd name="connsiteX8" fmla="*/ 159079 w 318158"/>
            <a:gd name="connsiteY8" fmla="*/ 0 h 118315"/>
            <a:gd name="connsiteX9" fmla="*/ 128044 w 318158"/>
            <a:gd name="connsiteY9" fmla="*/ 1137 h 118315"/>
            <a:gd name="connsiteX10" fmla="*/ 98202 w 318158"/>
            <a:gd name="connsiteY10" fmla="*/ 4503 h 118315"/>
            <a:gd name="connsiteX11" fmla="*/ 70699 w 318158"/>
            <a:gd name="connsiteY11" fmla="*/ 9970 h 118315"/>
            <a:gd name="connsiteX12" fmla="*/ 46593 w 318158"/>
            <a:gd name="connsiteY12" fmla="*/ 17327 h 118315"/>
            <a:gd name="connsiteX13" fmla="*/ 26809 w 318158"/>
            <a:gd name="connsiteY13" fmla="*/ 26291 h 118315"/>
            <a:gd name="connsiteX14" fmla="*/ 12109 w 318158"/>
            <a:gd name="connsiteY14" fmla="*/ 36519 h 118315"/>
            <a:gd name="connsiteX15" fmla="*/ 3057 w 318158"/>
            <a:gd name="connsiteY15" fmla="*/ 47616 h 118315"/>
            <a:gd name="connsiteX16" fmla="*/ 0 w 318158"/>
            <a:gd name="connsiteY16" fmla="*/ 59157 h 118315"/>
            <a:gd name="connsiteX17" fmla="*/ 3057 w 318158"/>
            <a:gd name="connsiteY17" fmla="*/ 70699 h 118315"/>
            <a:gd name="connsiteX18" fmla="*/ 12109 w 318158"/>
            <a:gd name="connsiteY18" fmla="*/ 81796 h 118315"/>
            <a:gd name="connsiteX19" fmla="*/ 26809 w 318158"/>
            <a:gd name="connsiteY19" fmla="*/ 92024 h 118315"/>
            <a:gd name="connsiteX20" fmla="*/ 46593 w 318158"/>
            <a:gd name="connsiteY20" fmla="*/ 100988 h 118315"/>
            <a:gd name="connsiteX21" fmla="*/ 70699 w 318158"/>
            <a:gd name="connsiteY21" fmla="*/ 108345 h 118315"/>
            <a:gd name="connsiteX22" fmla="*/ 98202 w 318158"/>
            <a:gd name="connsiteY22" fmla="*/ 113812 h 118315"/>
            <a:gd name="connsiteX23" fmla="*/ 128044 w 318158"/>
            <a:gd name="connsiteY23" fmla="*/ 117178 h 118315"/>
            <a:gd name="connsiteX24" fmla="*/ 159079 w 318158"/>
            <a:gd name="connsiteY24" fmla="*/ 118315 h 118315"/>
            <a:gd name="connsiteX25" fmla="*/ 190114 w 318158"/>
            <a:gd name="connsiteY25" fmla="*/ 117178 h 118315"/>
            <a:gd name="connsiteX26" fmla="*/ 219956 w 318158"/>
            <a:gd name="connsiteY26" fmla="*/ 113812 h 118315"/>
            <a:gd name="connsiteX27" fmla="*/ 247458 w 318158"/>
            <a:gd name="connsiteY27" fmla="*/ 108345 h 118315"/>
            <a:gd name="connsiteX28" fmla="*/ 271565 w 318158"/>
            <a:gd name="connsiteY28" fmla="*/ 100988 h 118315"/>
            <a:gd name="connsiteX29" fmla="*/ 291348 w 318158"/>
            <a:gd name="connsiteY29" fmla="*/ 92024 h 118315"/>
            <a:gd name="connsiteX30" fmla="*/ 306049 w 318158"/>
            <a:gd name="connsiteY30" fmla="*/ 81796 h 118315"/>
            <a:gd name="connsiteX31" fmla="*/ 315101 w 318158"/>
            <a:gd name="connsiteY31" fmla="*/ 70699 h 118315"/>
            <a:gd name="connsiteX32" fmla="*/ 318158 w 318158"/>
            <a:gd name="connsiteY32" fmla="*/ 59157 h 1183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18158" h="118315">
              <a:moveTo>
                <a:pt x="318158" y="59157"/>
              </a:moveTo>
              <a:cubicBezTo>
                <a:pt x="318158" y="55310"/>
                <a:pt x="317119" y="51389"/>
                <a:pt x="315101" y="47616"/>
              </a:cubicBezTo>
              <a:cubicBezTo>
                <a:pt x="313083" y="43843"/>
                <a:pt x="310008" y="40073"/>
                <a:pt x="306049" y="36519"/>
              </a:cubicBezTo>
              <a:cubicBezTo>
                <a:pt x="302090" y="32965"/>
                <a:pt x="297095" y="29490"/>
                <a:pt x="291348" y="26291"/>
              </a:cubicBezTo>
              <a:cubicBezTo>
                <a:pt x="285601" y="23092"/>
                <a:pt x="278880" y="20047"/>
                <a:pt x="271565" y="17327"/>
              </a:cubicBezTo>
              <a:cubicBezTo>
                <a:pt x="264250" y="14607"/>
                <a:pt x="256059" y="12107"/>
                <a:pt x="247458" y="9970"/>
              </a:cubicBezTo>
              <a:cubicBezTo>
                <a:pt x="238857" y="7833"/>
                <a:pt x="229513" y="5975"/>
                <a:pt x="219956" y="4503"/>
              </a:cubicBezTo>
              <a:cubicBezTo>
                <a:pt x="210399" y="3031"/>
                <a:pt x="200260" y="1887"/>
                <a:pt x="190114" y="1137"/>
              </a:cubicBezTo>
              <a:cubicBezTo>
                <a:pt x="179968" y="387"/>
                <a:pt x="169424" y="0"/>
                <a:pt x="159079" y="0"/>
              </a:cubicBezTo>
              <a:cubicBezTo>
                <a:pt x="148734" y="0"/>
                <a:pt x="138190" y="387"/>
                <a:pt x="128044" y="1137"/>
              </a:cubicBezTo>
              <a:cubicBezTo>
                <a:pt x="117898" y="1887"/>
                <a:pt x="107760" y="3031"/>
                <a:pt x="98202" y="4503"/>
              </a:cubicBezTo>
              <a:cubicBezTo>
                <a:pt x="88645" y="5975"/>
                <a:pt x="79300" y="7833"/>
                <a:pt x="70699" y="9970"/>
              </a:cubicBezTo>
              <a:cubicBezTo>
                <a:pt x="62098" y="12107"/>
                <a:pt x="53908" y="14607"/>
                <a:pt x="46593" y="17327"/>
              </a:cubicBezTo>
              <a:cubicBezTo>
                <a:pt x="39278" y="20047"/>
                <a:pt x="32556" y="23092"/>
                <a:pt x="26809" y="26291"/>
              </a:cubicBezTo>
              <a:cubicBezTo>
                <a:pt x="21062" y="29490"/>
                <a:pt x="16068" y="32965"/>
                <a:pt x="12109" y="36519"/>
              </a:cubicBezTo>
              <a:cubicBezTo>
                <a:pt x="8150" y="40073"/>
                <a:pt x="5075" y="43843"/>
                <a:pt x="3057" y="47616"/>
              </a:cubicBezTo>
              <a:cubicBezTo>
                <a:pt x="1039" y="51389"/>
                <a:pt x="0" y="55310"/>
                <a:pt x="0" y="59157"/>
              </a:cubicBezTo>
              <a:cubicBezTo>
                <a:pt x="0" y="63004"/>
                <a:pt x="1039" y="66926"/>
                <a:pt x="3057" y="70699"/>
              </a:cubicBezTo>
              <a:cubicBezTo>
                <a:pt x="5075" y="74472"/>
                <a:pt x="8150" y="78242"/>
                <a:pt x="12109" y="81796"/>
              </a:cubicBezTo>
              <a:cubicBezTo>
                <a:pt x="16068" y="85350"/>
                <a:pt x="21062" y="88825"/>
                <a:pt x="26809" y="92024"/>
              </a:cubicBezTo>
              <a:cubicBezTo>
                <a:pt x="32556" y="95223"/>
                <a:pt x="39278" y="98268"/>
                <a:pt x="46593" y="100988"/>
              </a:cubicBezTo>
              <a:cubicBezTo>
                <a:pt x="53908" y="103708"/>
                <a:pt x="62098" y="106208"/>
                <a:pt x="70699" y="108345"/>
              </a:cubicBezTo>
              <a:cubicBezTo>
                <a:pt x="79300" y="110482"/>
                <a:pt x="88645" y="112340"/>
                <a:pt x="98202" y="113812"/>
              </a:cubicBezTo>
              <a:cubicBezTo>
                <a:pt x="107760" y="115284"/>
                <a:pt x="117898" y="116428"/>
                <a:pt x="128044" y="117178"/>
              </a:cubicBezTo>
              <a:cubicBezTo>
                <a:pt x="138190" y="117928"/>
                <a:pt x="148734" y="118315"/>
                <a:pt x="159079" y="118315"/>
              </a:cubicBezTo>
              <a:cubicBezTo>
                <a:pt x="169424" y="118315"/>
                <a:pt x="179968" y="117928"/>
                <a:pt x="190114" y="117178"/>
              </a:cubicBezTo>
              <a:cubicBezTo>
                <a:pt x="200260" y="116428"/>
                <a:pt x="210399" y="115284"/>
                <a:pt x="219956" y="113812"/>
              </a:cubicBezTo>
              <a:cubicBezTo>
                <a:pt x="229513" y="112340"/>
                <a:pt x="238857" y="110482"/>
                <a:pt x="247458" y="108345"/>
              </a:cubicBezTo>
              <a:cubicBezTo>
                <a:pt x="256059" y="106208"/>
                <a:pt x="264250" y="103708"/>
                <a:pt x="271565" y="100988"/>
              </a:cubicBezTo>
              <a:cubicBezTo>
                <a:pt x="278880" y="98268"/>
                <a:pt x="285601" y="95223"/>
                <a:pt x="291348" y="92024"/>
              </a:cubicBezTo>
              <a:cubicBezTo>
                <a:pt x="297095" y="88825"/>
                <a:pt x="302090" y="85350"/>
                <a:pt x="306049" y="81796"/>
              </a:cubicBezTo>
              <a:cubicBezTo>
                <a:pt x="310008" y="78242"/>
                <a:pt x="313083" y="74472"/>
                <a:pt x="315101" y="70699"/>
              </a:cubicBezTo>
              <a:cubicBezTo>
                <a:pt x="317119" y="66926"/>
                <a:pt x="318158" y="63004"/>
                <a:pt x="318158" y="5915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0.48303</cdr:x>
      <cdr:y>0.70284</cdr:y>
    </cdr:from>
    <cdr:to>
      <cdr:x>0.51669</cdr:x>
      <cdr:y>0.7117</cdr:y>
    </cdr:to>
    <cdr:sp macro="" textlink="">
      <cdr:nvSpPr>
        <cdr:cNvPr id="18" name="PlotDat16_25|1~33_1"/>
        <cdr:cNvSpPr/>
      </cdr:nvSpPr>
      <cdr:spPr>
        <a:xfrm xmlns:a="http://schemas.openxmlformats.org/drawingml/2006/main">
          <a:off x="4493672" y="4267772"/>
          <a:ext cx="313191" cy="53779"/>
        </a:xfrm>
        <a:custGeom xmlns:a="http://schemas.openxmlformats.org/drawingml/2006/main">
          <a:avLst/>
          <a:gdLst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  <a:gd name="connsiteX0" fmla="*/ 313191 w 313191"/>
            <a:gd name="connsiteY0" fmla="*/ 26890 h 53779"/>
            <a:gd name="connsiteX1" fmla="*/ 310182 w 313191"/>
            <a:gd name="connsiteY1" fmla="*/ 21643 h 53779"/>
            <a:gd name="connsiteX2" fmla="*/ 301270 w 313191"/>
            <a:gd name="connsiteY2" fmla="*/ 16599 h 53779"/>
            <a:gd name="connsiteX3" fmla="*/ 286800 w 313191"/>
            <a:gd name="connsiteY3" fmla="*/ 11950 h 53779"/>
            <a:gd name="connsiteX4" fmla="*/ 267325 w 313191"/>
            <a:gd name="connsiteY4" fmla="*/ 7876 h 53779"/>
            <a:gd name="connsiteX5" fmla="*/ 243595 w 313191"/>
            <a:gd name="connsiteY5" fmla="*/ 4531 h 53779"/>
            <a:gd name="connsiteX6" fmla="*/ 216522 w 313191"/>
            <a:gd name="connsiteY6" fmla="*/ 2047 h 53779"/>
            <a:gd name="connsiteX7" fmla="*/ 187146 w 313191"/>
            <a:gd name="connsiteY7" fmla="*/ 516 h 53779"/>
            <a:gd name="connsiteX8" fmla="*/ 156595 w 313191"/>
            <a:gd name="connsiteY8" fmla="*/ 0 h 53779"/>
            <a:gd name="connsiteX9" fmla="*/ 126045 w 313191"/>
            <a:gd name="connsiteY9" fmla="*/ 516 h 53779"/>
            <a:gd name="connsiteX10" fmla="*/ 96669 w 313191"/>
            <a:gd name="connsiteY10" fmla="*/ 2047 h 53779"/>
            <a:gd name="connsiteX11" fmla="*/ 69595 w 313191"/>
            <a:gd name="connsiteY11" fmla="*/ 4531 h 53779"/>
            <a:gd name="connsiteX12" fmla="*/ 45866 w 313191"/>
            <a:gd name="connsiteY12" fmla="*/ 7876 h 53779"/>
            <a:gd name="connsiteX13" fmla="*/ 26391 w 313191"/>
            <a:gd name="connsiteY13" fmla="*/ 11950 h 53779"/>
            <a:gd name="connsiteX14" fmla="*/ 11920 w 313191"/>
            <a:gd name="connsiteY14" fmla="*/ 16599 h 53779"/>
            <a:gd name="connsiteX15" fmla="*/ 3009 w 313191"/>
            <a:gd name="connsiteY15" fmla="*/ 21643 h 53779"/>
            <a:gd name="connsiteX16" fmla="*/ 0 w 313191"/>
            <a:gd name="connsiteY16" fmla="*/ 26890 h 53779"/>
            <a:gd name="connsiteX17" fmla="*/ 3009 w 313191"/>
            <a:gd name="connsiteY17" fmla="*/ 32135 h 53779"/>
            <a:gd name="connsiteX18" fmla="*/ 11920 w 313191"/>
            <a:gd name="connsiteY18" fmla="*/ 37180 h 53779"/>
            <a:gd name="connsiteX19" fmla="*/ 26391 w 313191"/>
            <a:gd name="connsiteY19" fmla="*/ 41829 h 53779"/>
            <a:gd name="connsiteX20" fmla="*/ 45866 w 313191"/>
            <a:gd name="connsiteY20" fmla="*/ 45903 h 53779"/>
            <a:gd name="connsiteX21" fmla="*/ 69595 w 313191"/>
            <a:gd name="connsiteY21" fmla="*/ 49248 h 53779"/>
            <a:gd name="connsiteX22" fmla="*/ 96669 w 313191"/>
            <a:gd name="connsiteY22" fmla="*/ 51732 h 53779"/>
            <a:gd name="connsiteX23" fmla="*/ 126045 w 313191"/>
            <a:gd name="connsiteY23" fmla="*/ 53262 h 53779"/>
            <a:gd name="connsiteX24" fmla="*/ 156595 w 313191"/>
            <a:gd name="connsiteY24" fmla="*/ 53779 h 53779"/>
            <a:gd name="connsiteX25" fmla="*/ 187146 w 313191"/>
            <a:gd name="connsiteY25" fmla="*/ 53262 h 53779"/>
            <a:gd name="connsiteX26" fmla="*/ 216522 w 313191"/>
            <a:gd name="connsiteY26" fmla="*/ 51732 h 53779"/>
            <a:gd name="connsiteX27" fmla="*/ 243595 w 313191"/>
            <a:gd name="connsiteY27" fmla="*/ 49248 h 53779"/>
            <a:gd name="connsiteX28" fmla="*/ 267325 w 313191"/>
            <a:gd name="connsiteY28" fmla="*/ 45903 h 53779"/>
            <a:gd name="connsiteX29" fmla="*/ 286800 w 313191"/>
            <a:gd name="connsiteY29" fmla="*/ 41829 h 53779"/>
            <a:gd name="connsiteX30" fmla="*/ 301270 w 313191"/>
            <a:gd name="connsiteY30" fmla="*/ 37180 h 53779"/>
            <a:gd name="connsiteX31" fmla="*/ 310182 w 313191"/>
            <a:gd name="connsiteY31" fmla="*/ 32135 h 53779"/>
            <a:gd name="connsiteX32" fmla="*/ 313191 w 313191"/>
            <a:gd name="connsiteY32" fmla="*/ 26890 h 537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13191" h="53779">
              <a:moveTo>
                <a:pt x="313191" y="26890"/>
              </a:moveTo>
              <a:cubicBezTo>
                <a:pt x="313191" y="25141"/>
                <a:pt x="312169" y="23358"/>
                <a:pt x="310182" y="21643"/>
              </a:cubicBezTo>
              <a:cubicBezTo>
                <a:pt x="308195" y="19928"/>
                <a:pt x="305167" y="18214"/>
                <a:pt x="301270" y="16599"/>
              </a:cubicBezTo>
              <a:cubicBezTo>
                <a:pt x="297373" y="14984"/>
                <a:pt x="292457" y="13404"/>
                <a:pt x="286800" y="11950"/>
              </a:cubicBezTo>
              <a:cubicBezTo>
                <a:pt x="281143" y="10496"/>
                <a:pt x="274526" y="9112"/>
                <a:pt x="267325" y="7876"/>
              </a:cubicBezTo>
              <a:cubicBezTo>
                <a:pt x="260124" y="6640"/>
                <a:pt x="252062" y="5503"/>
                <a:pt x="243595" y="4531"/>
              </a:cubicBezTo>
              <a:cubicBezTo>
                <a:pt x="235128" y="3559"/>
                <a:pt x="225930" y="2716"/>
                <a:pt x="216522" y="2047"/>
              </a:cubicBezTo>
              <a:cubicBezTo>
                <a:pt x="207114" y="1378"/>
                <a:pt x="197134" y="857"/>
                <a:pt x="187146" y="516"/>
              </a:cubicBezTo>
              <a:cubicBezTo>
                <a:pt x="177158" y="175"/>
                <a:pt x="166778" y="0"/>
                <a:pt x="156595" y="0"/>
              </a:cubicBezTo>
              <a:cubicBezTo>
                <a:pt x="146412" y="0"/>
                <a:pt x="136033" y="175"/>
                <a:pt x="126045" y="516"/>
              </a:cubicBezTo>
              <a:cubicBezTo>
                <a:pt x="116057" y="857"/>
                <a:pt x="106077" y="1378"/>
                <a:pt x="96669" y="2047"/>
              </a:cubicBezTo>
              <a:cubicBezTo>
                <a:pt x="87261" y="2716"/>
                <a:pt x="78062" y="3559"/>
                <a:pt x="69595" y="4531"/>
              </a:cubicBezTo>
              <a:cubicBezTo>
                <a:pt x="61128" y="5503"/>
                <a:pt x="53067" y="6640"/>
                <a:pt x="45866" y="7876"/>
              </a:cubicBezTo>
              <a:cubicBezTo>
                <a:pt x="38665" y="9112"/>
                <a:pt x="32049" y="10496"/>
                <a:pt x="26391" y="11950"/>
              </a:cubicBezTo>
              <a:cubicBezTo>
                <a:pt x="20733" y="13404"/>
                <a:pt x="15817" y="14984"/>
                <a:pt x="11920" y="16599"/>
              </a:cubicBezTo>
              <a:cubicBezTo>
                <a:pt x="8023" y="18214"/>
                <a:pt x="4996" y="19928"/>
                <a:pt x="3009" y="21643"/>
              </a:cubicBezTo>
              <a:cubicBezTo>
                <a:pt x="1022" y="23358"/>
                <a:pt x="0" y="25141"/>
                <a:pt x="0" y="26890"/>
              </a:cubicBezTo>
              <a:cubicBezTo>
                <a:pt x="0" y="28639"/>
                <a:pt x="1022" y="30420"/>
                <a:pt x="3009" y="32135"/>
              </a:cubicBezTo>
              <a:cubicBezTo>
                <a:pt x="4996" y="33850"/>
                <a:pt x="8023" y="35564"/>
                <a:pt x="11920" y="37180"/>
              </a:cubicBezTo>
              <a:cubicBezTo>
                <a:pt x="15817" y="38796"/>
                <a:pt x="20733" y="40375"/>
                <a:pt x="26391" y="41829"/>
              </a:cubicBezTo>
              <a:cubicBezTo>
                <a:pt x="32049" y="43283"/>
                <a:pt x="38665" y="44667"/>
                <a:pt x="45866" y="45903"/>
              </a:cubicBezTo>
              <a:cubicBezTo>
                <a:pt x="53067" y="47139"/>
                <a:pt x="61128" y="48276"/>
                <a:pt x="69595" y="49248"/>
              </a:cubicBezTo>
              <a:cubicBezTo>
                <a:pt x="78062" y="50220"/>
                <a:pt x="87261" y="51063"/>
                <a:pt x="96669" y="51732"/>
              </a:cubicBezTo>
              <a:cubicBezTo>
                <a:pt x="106077" y="52401"/>
                <a:pt x="116057" y="52921"/>
                <a:pt x="126045" y="53262"/>
              </a:cubicBezTo>
              <a:cubicBezTo>
                <a:pt x="136033" y="53603"/>
                <a:pt x="146412" y="53779"/>
                <a:pt x="156595" y="53779"/>
              </a:cubicBezTo>
              <a:cubicBezTo>
                <a:pt x="166778" y="53779"/>
                <a:pt x="177158" y="53603"/>
                <a:pt x="187146" y="53262"/>
              </a:cubicBezTo>
              <a:cubicBezTo>
                <a:pt x="197134" y="52921"/>
                <a:pt x="207114" y="52401"/>
                <a:pt x="216522" y="51732"/>
              </a:cubicBezTo>
              <a:cubicBezTo>
                <a:pt x="225930" y="51063"/>
                <a:pt x="235128" y="50220"/>
                <a:pt x="243595" y="49248"/>
              </a:cubicBezTo>
              <a:cubicBezTo>
                <a:pt x="252062" y="48276"/>
                <a:pt x="260124" y="47139"/>
                <a:pt x="267325" y="45903"/>
              </a:cubicBezTo>
              <a:cubicBezTo>
                <a:pt x="274526" y="44667"/>
                <a:pt x="281143" y="43283"/>
                <a:pt x="286800" y="41829"/>
              </a:cubicBezTo>
              <a:cubicBezTo>
                <a:pt x="292457" y="40375"/>
                <a:pt x="297373" y="38796"/>
                <a:pt x="301270" y="37180"/>
              </a:cubicBezTo>
              <a:cubicBezTo>
                <a:pt x="305167" y="35564"/>
                <a:pt x="308195" y="33850"/>
                <a:pt x="310182" y="32135"/>
              </a:cubicBezTo>
              <a:cubicBezTo>
                <a:pt x="312169" y="30420"/>
                <a:pt x="313191" y="28639"/>
                <a:pt x="313191" y="2689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0.48303</cdr:x>
      <cdr:y>0.71517</cdr:y>
    </cdr:from>
    <cdr:to>
      <cdr:x>0.51669</cdr:x>
      <cdr:y>0.73642</cdr:y>
    </cdr:to>
    <cdr:sp macro="" textlink="">
      <cdr:nvSpPr>
        <cdr:cNvPr id="19" name="PlotDat16_27|1~33_1"/>
        <cdr:cNvSpPr/>
      </cdr:nvSpPr>
      <cdr:spPr>
        <a:xfrm xmlns:a="http://schemas.openxmlformats.org/drawingml/2006/main">
          <a:off x="4493672" y="4342619"/>
          <a:ext cx="313191" cy="129070"/>
        </a:xfrm>
        <a:custGeom xmlns:a="http://schemas.openxmlformats.org/drawingml/2006/main">
          <a:avLst/>
          <a:gdLst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  <a:gd name="connsiteX0" fmla="*/ 313191 w 313191"/>
            <a:gd name="connsiteY0" fmla="*/ 64535 h 129070"/>
            <a:gd name="connsiteX1" fmla="*/ 310182 w 313191"/>
            <a:gd name="connsiteY1" fmla="*/ 51945 h 129070"/>
            <a:gd name="connsiteX2" fmla="*/ 301270 w 313191"/>
            <a:gd name="connsiteY2" fmla="*/ 39838 h 129070"/>
            <a:gd name="connsiteX3" fmla="*/ 286800 w 313191"/>
            <a:gd name="connsiteY3" fmla="*/ 28681 h 129070"/>
            <a:gd name="connsiteX4" fmla="*/ 267325 w 313191"/>
            <a:gd name="connsiteY4" fmla="*/ 18902 h 129070"/>
            <a:gd name="connsiteX5" fmla="*/ 243595 w 313191"/>
            <a:gd name="connsiteY5" fmla="*/ 10876 h 129070"/>
            <a:gd name="connsiteX6" fmla="*/ 216522 w 313191"/>
            <a:gd name="connsiteY6" fmla="*/ 4912 h 129070"/>
            <a:gd name="connsiteX7" fmla="*/ 187146 w 313191"/>
            <a:gd name="connsiteY7" fmla="*/ 1240 h 129070"/>
            <a:gd name="connsiteX8" fmla="*/ 156595 w 313191"/>
            <a:gd name="connsiteY8" fmla="*/ 0 h 129070"/>
            <a:gd name="connsiteX9" fmla="*/ 126045 w 313191"/>
            <a:gd name="connsiteY9" fmla="*/ 1240 h 129070"/>
            <a:gd name="connsiteX10" fmla="*/ 96669 w 313191"/>
            <a:gd name="connsiteY10" fmla="*/ 4912 h 129070"/>
            <a:gd name="connsiteX11" fmla="*/ 69595 w 313191"/>
            <a:gd name="connsiteY11" fmla="*/ 10876 h 129070"/>
            <a:gd name="connsiteX12" fmla="*/ 45866 w 313191"/>
            <a:gd name="connsiteY12" fmla="*/ 18902 h 129070"/>
            <a:gd name="connsiteX13" fmla="*/ 26391 w 313191"/>
            <a:gd name="connsiteY13" fmla="*/ 28681 h 129070"/>
            <a:gd name="connsiteX14" fmla="*/ 11920 w 313191"/>
            <a:gd name="connsiteY14" fmla="*/ 39838 h 129070"/>
            <a:gd name="connsiteX15" fmla="*/ 3009 w 313191"/>
            <a:gd name="connsiteY15" fmla="*/ 51945 h 129070"/>
            <a:gd name="connsiteX16" fmla="*/ 0 w 313191"/>
            <a:gd name="connsiteY16" fmla="*/ 64535 h 129070"/>
            <a:gd name="connsiteX17" fmla="*/ 3009 w 313191"/>
            <a:gd name="connsiteY17" fmla="*/ 77125 h 129070"/>
            <a:gd name="connsiteX18" fmla="*/ 11920 w 313191"/>
            <a:gd name="connsiteY18" fmla="*/ 89232 h 129070"/>
            <a:gd name="connsiteX19" fmla="*/ 26391 w 313191"/>
            <a:gd name="connsiteY19" fmla="*/ 100389 h 129070"/>
            <a:gd name="connsiteX20" fmla="*/ 45866 w 313191"/>
            <a:gd name="connsiteY20" fmla="*/ 110169 h 129070"/>
            <a:gd name="connsiteX21" fmla="*/ 69595 w 313191"/>
            <a:gd name="connsiteY21" fmla="*/ 118194 h 129070"/>
            <a:gd name="connsiteX22" fmla="*/ 96669 w 313191"/>
            <a:gd name="connsiteY22" fmla="*/ 124158 h 129070"/>
            <a:gd name="connsiteX23" fmla="*/ 126045 w 313191"/>
            <a:gd name="connsiteY23" fmla="*/ 127830 h 129070"/>
            <a:gd name="connsiteX24" fmla="*/ 156595 w 313191"/>
            <a:gd name="connsiteY24" fmla="*/ 129070 h 129070"/>
            <a:gd name="connsiteX25" fmla="*/ 187146 w 313191"/>
            <a:gd name="connsiteY25" fmla="*/ 127830 h 129070"/>
            <a:gd name="connsiteX26" fmla="*/ 216522 w 313191"/>
            <a:gd name="connsiteY26" fmla="*/ 124158 h 129070"/>
            <a:gd name="connsiteX27" fmla="*/ 243595 w 313191"/>
            <a:gd name="connsiteY27" fmla="*/ 118194 h 129070"/>
            <a:gd name="connsiteX28" fmla="*/ 267325 w 313191"/>
            <a:gd name="connsiteY28" fmla="*/ 110169 h 129070"/>
            <a:gd name="connsiteX29" fmla="*/ 286800 w 313191"/>
            <a:gd name="connsiteY29" fmla="*/ 100389 h 129070"/>
            <a:gd name="connsiteX30" fmla="*/ 301270 w 313191"/>
            <a:gd name="connsiteY30" fmla="*/ 89232 h 129070"/>
            <a:gd name="connsiteX31" fmla="*/ 310182 w 313191"/>
            <a:gd name="connsiteY31" fmla="*/ 77125 h 129070"/>
            <a:gd name="connsiteX32" fmla="*/ 313191 w 313191"/>
            <a:gd name="connsiteY32" fmla="*/ 64535 h 1290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13191" h="129070">
              <a:moveTo>
                <a:pt x="313191" y="64535"/>
              </a:moveTo>
              <a:cubicBezTo>
                <a:pt x="313191" y="60338"/>
                <a:pt x="312169" y="56061"/>
                <a:pt x="310182" y="51945"/>
              </a:cubicBezTo>
              <a:cubicBezTo>
                <a:pt x="308195" y="47829"/>
                <a:pt x="305167" y="43715"/>
                <a:pt x="301270" y="39838"/>
              </a:cubicBezTo>
              <a:cubicBezTo>
                <a:pt x="297373" y="35961"/>
                <a:pt x="292457" y="32170"/>
                <a:pt x="286800" y="28681"/>
              </a:cubicBezTo>
              <a:cubicBezTo>
                <a:pt x="281143" y="25192"/>
                <a:pt x="274526" y="21869"/>
                <a:pt x="267325" y="18902"/>
              </a:cubicBezTo>
              <a:cubicBezTo>
                <a:pt x="260124" y="15935"/>
                <a:pt x="252062" y="13208"/>
                <a:pt x="243595" y="10876"/>
              </a:cubicBezTo>
              <a:cubicBezTo>
                <a:pt x="235128" y="8544"/>
                <a:pt x="225930" y="6518"/>
                <a:pt x="216522" y="4912"/>
              </a:cubicBezTo>
              <a:cubicBezTo>
                <a:pt x="207114" y="3306"/>
                <a:pt x="197134" y="2059"/>
                <a:pt x="187146" y="1240"/>
              </a:cubicBezTo>
              <a:cubicBezTo>
                <a:pt x="177158" y="421"/>
                <a:pt x="166778" y="0"/>
                <a:pt x="156595" y="0"/>
              </a:cubicBezTo>
              <a:cubicBezTo>
                <a:pt x="146412" y="0"/>
                <a:pt x="136033" y="421"/>
                <a:pt x="126045" y="1240"/>
              </a:cubicBezTo>
              <a:cubicBezTo>
                <a:pt x="116057" y="2059"/>
                <a:pt x="106077" y="3306"/>
                <a:pt x="96669" y="4912"/>
              </a:cubicBezTo>
              <a:cubicBezTo>
                <a:pt x="87261" y="6518"/>
                <a:pt x="78062" y="8544"/>
                <a:pt x="69595" y="10876"/>
              </a:cubicBezTo>
              <a:cubicBezTo>
                <a:pt x="61128" y="13208"/>
                <a:pt x="53067" y="15935"/>
                <a:pt x="45866" y="18902"/>
              </a:cubicBezTo>
              <a:cubicBezTo>
                <a:pt x="38665" y="21869"/>
                <a:pt x="32049" y="25192"/>
                <a:pt x="26391" y="28681"/>
              </a:cubicBezTo>
              <a:cubicBezTo>
                <a:pt x="20733" y="32170"/>
                <a:pt x="15817" y="35961"/>
                <a:pt x="11920" y="39838"/>
              </a:cubicBezTo>
              <a:cubicBezTo>
                <a:pt x="8023" y="43715"/>
                <a:pt x="4996" y="47829"/>
                <a:pt x="3009" y="51945"/>
              </a:cubicBezTo>
              <a:cubicBezTo>
                <a:pt x="1022" y="56061"/>
                <a:pt x="0" y="60338"/>
                <a:pt x="0" y="64535"/>
              </a:cubicBezTo>
              <a:cubicBezTo>
                <a:pt x="0" y="68732"/>
                <a:pt x="1022" y="73009"/>
                <a:pt x="3009" y="77125"/>
              </a:cubicBezTo>
              <a:cubicBezTo>
                <a:pt x="4996" y="81241"/>
                <a:pt x="8023" y="85355"/>
                <a:pt x="11920" y="89232"/>
              </a:cubicBezTo>
              <a:cubicBezTo>
                <a:pt x="15817" y="93109"/>
                <a:pt x="20733" y="96899"/>
                <a:pt x="26391" y="100389"/>
              </a:cubicBezTo>
              <a:cubicBezTo>
                <a:pt x="32049" y="103879"/>
                <a:pt x="38665" y="107202"/>
                <a:pt x="45866" y="110169"/>
              </a:cubicBezTo>
              <a:cubicBezTo>
                <a:pt x="53067" y="113136"/>
                <a:pt x="61128" y="115863"/>
                <a:pt x="69595" y="118194"/>
              </a:cubicBezTo>
              <a:cubicBezTo>
                <a:pt x="78062" y="120525"/>
                <a:pt x="87261" y="122552"/>
                <a:pt x="96669" y="124158"/>
              </a:cubicBezTo>
              <a:cubicBezTo>
                <a:pt x="106077" y="125764"/>
                <a:pt x="116057" y="127011"/>
                <a:pt x="126045" y="127830"/>
              </a:cubicBezTo>
              <a:cubicBezTo>
                <a:pt x="136033" y="128649"/>
                <a:pt x="146412" y="129070"/>
                <a:pt x="156595" y="129070"/>
              </a:cubicBezTo>
              <a:cubicBezTo>
                <a:pt x="166778" y="129070"/>
                <a:pt x="177158" y="128649"/>
                <a:pt x="187146" y="127830"/>
              </a:cubicBezTo>
              <a:cubicBezTo>
                <a:pt x="197134" y="127011"/>
                <a:pt x="207114" y="125764"/>
                <a:pt x="216522" y="124158"/>
              </a:cubicBezTo>
              <a:cubicBezTo>
                <a:pt x="225930" y="122552"/>
                <a:pt x="235128" y="120525"/>
                <a:pt x="243595" y="118194"/>
              </a:cubicBezTo>
              <a:cubicBezTo>
                <a:pt x="252062" y="115863"/>
                <a:pt x="260124" y="113136"/>
                <a:pt x="267325" y="110169"/>
              </a:cubicBezTo>
              <a:cubicBezTo>
                <a:pt x="274526" y="107202"/>
                <a:pt x="281143" y="103878"/>
                <a:pt x="286800" y="100389"/>
              </a:cubicBezTo>
              <a:cubicBezTo>
                <a:pt x="292457" y="96900"/>
                <a:pt x="297373" y="93109"/>
                <a:pt x="301270" y="89232"/>
              </a:cubicBezTo>
              <a:cubicBezTo>
                <a:pt x="305167" y="85355"/>
                <a:pt x="308195" y="81241"/>
                <a:pt x="310182" y="77125"/>
              </a:cubicBezTo>
              <a:cubicBezTo>
                <a:pt x="312169" y="73009"/>
                <a:pt x="313191" y="68732"/>
                <a:pt x="313191" y="64535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0.47425</cdr:x>
      <cdr:y>0.70125</cdr:y>
    </cdr:from>
    <cdr:to>
      <cdr:x>0.51701</cdr:x>
      <cdr:y>0.71401</cdr:y>
    </cdr:to>
    <cdr:sp macro="" textlink="">
      <cdr:nvSpPr>
        <cdr:cNvPr id="20" name="PlotDat16_29|1~33_1"/>
        <cdr:cNvSpPr/>
      </cdr:nvSpPr>
      <cdr:spPr>
        <a:xfrm xmlns:a="http://schemas.openxmlformats.org/drawingml/2006/main">
          <a:off x="4412044" y="4258139"/>
          <a:ext cx="397782" cy="77442"/>
        </a:xfrm>
        <a:custGeom xmlns:a="http://schemas.openxmlformats.org/drawingml/2006/main">
          <a:avLst/>
          <a:gdLst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  <a:gd name="connsiteX0" fmla="*/ 397782 w 397782"/>
            <a:gd name="connsiteY0" fmla="*/ 38720 h 77442"/>
            <a:gd name="connsiteX1" fmla="*/ 393960 w 397782"/>
            <a:gd name="connsiteY1" fmla="*/ 31166 h 77442"/>
            <a:gd name="connsiteX2" fmla="*/ 382642 w 397782"/>
            <a:gd name="connsiteY2" fmla="*/ 23903 h 77442"/>
            <a:gd name="connsiteX3" fmla="*/ 364263 w 397782"/>
            <a:gd name="connsiteY3" fmla="*/ 17208 h 77442"/>
            <a:gd name="connsiteX4" fmla="*/ 339528 w 397782"/>
            <a:gd name="connsiteY4" fmla="*/ 11341 h 77442"/>
            <a:gd name="connsiteX5" fmla="*/ 309389 w 397782"/>
            <a:gd name="connsiteY5" fmla="*/ 6525 h 77442"/>
            <a:gd name="connsiteX6" fmla="*/ 275003 w 397782"/>
            <a:gd name="connsiteY6" fmla="*/ 2947 h 77442"/>
            <a:gd name="connsiteX7" fmla="*/ 237693 w 397782"/>
            <a:gd name="connsiteY7" fmla="*/ 743 h 77442"/>
            <a:gd name="connsiteX8" fmla="*/ 198891 w 397782"/>
            <a:gd name="connsiteY8" fmla="*/ 0 h 77442"/>
            <a:gd name="connsiteX9" fmla="*/ 160089 w 397782"/>
            <a:gd name="connsiteY9" fmla="*/ 743 h 77442"/>
            <a:gd name="connsiteX10" fmla="*/ 122778 w 397782"/>
            <a:gd name="connsiteY10" fmla="*/ 2947 h 77442"/>
            <a:gd name="connsiteX11" fmla="*/ 88393 w 397782"/>
            <a:gd name="connsiteY11" fmla="*/ 6525 h 77442"/>
            <a:gd name="connsiteX12" fmla="*/ 58254 w 397782"/>
            <a:gd name="connsiteY12" fmla="*/ 11341 h 77442"/>
            <a:gd name="connsiteX13" fmla="*/ 33519 w 397782"/>
            <a:gd name="connsiteY13" fmla="*/ 17208 h 77442"/>
            <a:gd name="connsiteX14" fmla="*/ 15140 w 397782"/>
            <a:gd name="connsiteY14" fmla="*/ 23903 h 77442"/>
            <a:gd name="connsiteX15" fmla="*/ 3821 w 397782"/>
            <a:gd name="connsiteY15" fmla="*/ 31166 h 77442"/>
            <a:gd name="connsiteX16" fmla="*/ 0 w 397782"/>
            <a:gd name="connsiteY16" fmla="*/ 38720 h 77442"/>
            <a:gd name="connsiteX17" fmla="*/ 3821 w 397782"/>
            <a:gd name="connsiteY17" fmla="*/ 46275 h 77442"/>
            <a:gd name="connsiteX18" fmla="*/ 15140 w 397782"/>
            <a:gd name="connsiteY18" fmla="*/ 53539 h 77442"/>
            <a:gd name="connsiteX19" fmla="*/ 33519 w 397782"/>
            <a:gd name="connsiteY19" fmla="*/ 60233 h 77442"/>
            <a:gd name="connsiteX20" fmla="*/ 58254 w 397782"/>
            <a:gd name="connsiteY20" fmla="*/ 66101 h 77442"/>
            <a:gd name="connsiteX21" fmla="*/ 88393 w 397782"/>
            <a:gd name="connsiteY21" fmla="*/ 70916 h 77442"/>
            <a:gd name="connsiteX22" fmla="*/ 122778 w 397782"/>
            <a:gd name="connsiteY22" fmla="*/ 74494 h 77442"/>
            <a:gd name="connsiteX23" fmla="*/ 160089 w 397782"/>
            <a:gd name="connsiteY23" fmla="*/ 76698 h 77442"/>
            <a:gd name="connsiteX24" fmla="*/ 198891 w 397782"/>
            <a:gd name="connsiteY24" fmla="*/ 77442 h 77442"/>
            <a:gd name="connsiteX25" fmla="*/ 237693 w 397782"/>
            <a:gd name="connsiteY25" fmla="*/ 76698 h 77442"/>
            <a:gd name="connsiteX26" fmla="*/ 275003 w 397782"/>
            <a:gd name="connsiteY26" fmla="*/ 74494 h 77442"/>
            <a:gd name="connsiteX27" fmla="*/ 309389 w 397782"/>
            <a:gd name="connsiteY27" fmla="*/ 70916 h 77442"/>
            <a:gd name="connsiteX28" fmla="*/ 339528 w 397782"/>
            <a:gd name="connsiteY28" fmla="*/ 66101 h 77442"/>
            <a:gd name="connsiteX29" fmla="*/ 364263 w 397782"/>
            <a:gd name="connsiteY29" fmla="*/ 60233 h 77442"/>
            <a:gd name="connsiteX30" fmla="*/ 382642 w 397782"/>
            <a:gd name="connsiteY30" fmla="*/ 53539 h 77442"/>
            <a:gd name="connsiteX31" fmla="*/ 393960 w 397782"/>
            <a:gd name="connsiteY31" fmla="*/ 46275 h 77442"/>
            <a:gd name="connsiteX32" fmla="*/ 397782 w 397782"/>
            <a:gd name="connsiteY32" fmla="*/ 38720 h 774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97782" h="77442">
              <a:moveTo>
                <a:pt x="397782" y="38720"/>
              </a:moveTo>
              <a:cubicBezTo>
                <a:pt x="397782" y="36202"/>
                <a:pt x="396483" y="33636"/>
                <a:pt x="393960" y="31166"/>
              </a:cubicBezTo>
              <a:cubicBezTo>
                <a:pt x="391437" y="28697"/>
                <a:pt x="387592" y="26229"/>
                <a:pt x="382642" y="23903"/>
              </a:cubicBezTo>
              <a:cubicBezTo>
                <a:pt x="377693" y="21577"/>
                <a:pt x="371449" y="19302"/>
                <a:pt x="364263" y="17208"/>
              </a:cubicBezTo>
              <a:cubicBezTo>
                <a:pt x="357077" y="15114"/>
                <a:pt x="348674" y="13121"/>
                <a:pt x="339528" y="11341"/>
              </a:cubicBezTo>
              <a:cubicBezTo>
                <a:pt x="330382" y="9561"/>
                <a:pt x="320143" y="7924"/>
                <a:pt x="309389" y="6525"/>
              </a:cubicBezTo>
              <a:cubicBezTo>
                <a:pt x="298635" y="5126"/>
                <a:pt x="286952" y="3911"/>
                <a:pt x="275003" y="2947"/>
              </a:cubicBezTo>
              <a:cubicBezTo>
                <a:pt x="263054" y="1983"/>
                <a:pt x="250378" y="1234"/>
                <a:pt x="237693" y="743"/>
              </a:cubicBezTo>
              <a:cubicBezTo>
                <a:pt x="225008" y="252"/>
                <a:pt x="211825" y="0"/>
                <a:pt x="198891" y="0"/>
              </a:cubicBezTo>
              <a:cubicBezTo>
                <a:pt x="185957" y="0"/>
                <a:pt x="172774" y="252"/>
                <a:pt x="160089" y="743"/>
              </a:cubicBezTo>
              <a:cubicBezTo>
                <a:pt x="147404" y="1234"/>
                <a:pt x="134727" y="1983"/>
                <a:pt x="122778" y="2947"/>
              </a:cubicBezTo>
              <a:cubicBezTo>
                <a:pt x="110829" y="3911"/>
                <a:pt x="99147" y="5126"/>
                <a:pt x="88393" y="6525"/>
              </a:cubicBezTo>
              <a:cubicBezTo>
                <a:pt x="77639" y="7924"/>
                <a:pt x="67400" y="9561"/>
                <a:pt x="58254" y="11341"/>
              </a:cubicBezTo>
              <a:cubicBezTo>
                <a:pt x="49108" y="13121"/>
                <a:pt x="40705" y="15114"/>
                <a:pt x="33519" y="17208"/>
              </a:cubicBezTo>
              <a:cubicBezTo>
                <a:pt x="26333" y="19302"/>
                <a:pt x="20090" y="21577"/>
                <a:pt x="15140" y="23903"/>
              </a:cubicBezTo>
              <a:cubicBezTo>
                <a:pt x="10190" y="26229"/>
                <a:pt x="6344" y="28697"/>
                <a:pt x="3821" y="31166"/>
              </a:cubicBezTo>
              <a:cubicBezTo>
                <a:pt x="1298" y="33636"/>
                <a:pt x="0" y="36202"/>
                <a:pt x="0" y="38720"/>
              </a:cubicBezTo>
              <a:cubicBezTo>
                <a:pt x="0" y="41238"/>
                <a:pt x="1298" y="43805"/>
                <a:pt x="3821" y="46275"/>
              </a:cubicBezTo>
              <a:cubicBezTo>
                <a:pt x="6344" y="48745"/>
                <a:pt x="10190" y="51213"/>
                <a:pt x="15140" y="53539"/>
              </a:cubicBezTo>
              <a:cubicBezTo>
                <a:pt x="20090" y="55865"/>
                <a:pt x="26333" y="58139"/>
                <a:pt x="33519" y="60233"/>
              </a:cubicBezTo>
              <a:cubicBezTo>
                <a:pt x="40705" y="62327"/>
                <a:pt x="49108" y="64321"/>
                <a:pt x="58254" y="66101"/>
              </a:cubicBezTo>
              <a:cubicBezTo>
                <a:pt x="67400" y="67881"/>
                <a:pt x="77639" y="69517"/>
                <a:pt x="88393" y="70916"/>
              </a:cubicBezTo>
              <a:cubicBezTo>
                <a:pt x="99147" y="72315"/>
                <a:pt x="110829" y="73530"/>
                <a:pt x="122778" y="74494"/>
              </a:cubicBezTo>
              <a:cubicBezTo>
                <a:pt x="134727" y="75458"/>
                <a:pt x="147404" y="76207"/>
                <a:pt x="160089" y="76698"/>
              </a:cubicBezTo>
              <a:cubicBezTo>
                <a:pt x="172774" y="77189"/>
                <a:pt x="185957" y="77442"/>
                <a:pt x="198891" y="77442"/>
              </a:cubicBezTo>
              <a:cubicBezTo>
                <a:pt x="211825" y="77442"/>
                <a:pt x="225008" y="77189"/>
                <a:pt x="237693" y="76698"/>
              </a:cubicBezTo>
              <a:cubicBezTo>
                <a:pt x="250378" y="76207"/>
                <a:pt x="263054" y="75458"/>
                <a:pt x="275003" y="74494"/>
              </a:cubicBezTo>
              <a:cubicBezTo>
                <a:pt x="286952" y="73530"/>
                <a:pt x="298635" y="72315"/>
                <a:pt x="309389" y="70916"/>
              </a:cubicBezTo>
              <a:cubicBezTo>
                <a:pt x="320143" y="69517"/>
                <a:pt x="330382" y="67881"/>
                <a:pt x="339528" y="66101"/>
              </a:cubicBezTo>
              <a:cubicBezTo>
                <a:pt x="348674" y="64321"/>
                <a:pt x="357077" y="62327"/>
                <a:pt x="364263" y="60233"/>
              </a:cubicBezTo>
              <a:cubicBezTo>
                <a:pt x="371449" y="58139"/>
                <a:pt x="377693" y="55865"/>
                <a:pt x="382642" y="53539"/>
              </a:cubicBezTo>
              <a:cubicBezTo>
                <a:pt x="387592" y="51213"/>
                <a:pt x="391437" y="48745"/>
                <a:pt x="393960" y="46275"/>
              </a:cubicBezTo>
              <a:cubicBezTo>
                <a:pt x="396483" y="43805"/>
                <a:pt x="397782" y="41238"/>
                <a:pt x="397782" y="3872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0.48583</cdr:x>
      <cdr:y>0.70447</cdr:y>
    </cdr:from>
    <cdr:to>
      <cdr:x>0.52802</cdr:x>
      <cdr:y>0.72396</cdr:y>
    </cdr:to>
    <cdr:sp macro="" textlink="">
      <cdr:nvSpPr>
        <cdr:cNvPr id="21" name="PlotDat16_31|1~33_1"/>
        <cdr:cNvSpPr/>
      </cdr:nvSpPr>
      <cdr:spPr>
        <a:xfrm xmlns:a="http://schemas.openxmlformats.org/drawingml/2006/main">
          <a:off x="4519769" y="4277688"/>
          <a:ext cx="392430" cy="118315"/>
        </a:xfrm>
        <a:custGeom xmlns:a="http://schemas.openxmlformats.org/drawingml/2006/main">
          <a:avLst/>
          <a:gdLst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  <a:gd name="connsiteX0" fmla="*/ 392430 w 392430"/>
            <a:gd name="connsiteY0" fmla="*/ 59158 h 118315"/>
            <a:gd name="connsiteX1" fmla="*/ 388660 w 392430"/>
            <a:gd name="connsiteY1" fmla="*/ 47617 h 118315"/>
            <a:gd name="connsiteX2" fmla="*/ 377494 w 392430"/>
            <a:gd name="connsiteY2" fmla="*/ 36519 h 118315"/>
            <a:gd name="connsiteX3" fmla="*/ 359362 w 392430"/>
            <a:gd name="connsiteY3" fmla="*/ 26292 h 118315"/>
            <a:gd name="connsiteX4" fmla="*/ 334960 w 392430"/>
            <a:gd name="connsiteY4" fmla="*/ 17327 h 118315"/>
            <a:gd name="connsiteX5" fmla="*/ 305226 w 392430"/>
            <a:gd name="connsiteY5" fmla="*/ 9970 h 118315"/>
            <a:gd name="connsiteX6" fmla="*/ 271304 w 392430"/>
            <a:gd name="connsiteY6" fmla="*/ 4503 h 118315"/>
            <a:gd name="connsiteX7" fmla="*/ 234495 w 392430"/>
            <a:gd name="connsiteY7" fmla="*/ 1137 h 118315"/>
            <a:gd name="connsiteX8" fmla="*/ 196215 w 392430"/>
            <a:gd name="connsiteY8" fmla="*/ 0 h 118315"/>
            <a:gd name="connsiteX9" fmla="*/ 157936 w 392430"/>
            <a:gd name="connsiteY9" fmla="*/ 1137 h 118315"/>
            <a:gd name="connsiteX10" fmla="*/ 121127 w 392430"/>
            <a:gd name="connsiteY10" fmla="*/ 4503 h 118315"/>
            <a:gd name="connsiteX11" fmla="*/ 87204 w 392430"/>
            <a:gd name="connsiteY11" fmla="*/ 9970 h 118315"/>
            <a:gd name="connsiteX12" fmla="*/ 57471 w 392430"/>
            <a:gd name="connsiteY12" fmla="*/ 17327 h 118315"/>
            <a:gd name="connsiteX13" fmla="*/ 33069 w 392430"/>
            <a:gd name="connsiteY13" fmla="*/ 26292 h 118315"/>
            <a:gd name="connsiteX14" fmla="*/ 14937 w 392430"/>
            <a:gd name="connsiteY14" fmla="*/ 36519 h 118315"/>
            <a:gd name="connsiteX15" fmla="*/ 3771 w 392430"/>
            <a:gd name="connsiteY15" fmla="*/ 47617 h 118315"/>
            <a:gd name="connsiteX16" fmla="*/ 0 w 392430"/>
            <a:gd name="connsiteY16" fmla="*/ 59158 h 118315"/>
            <a:gd name="connsiteX17" fmla="*/ 3771 w 392430"/>
            <a:gd name="connsiteY17" fmla="*/ 70699 h 118315"/>
            <a:gd name="connsiteX18" fmla="*/ 14937 w 392430"/>
            <a:gd name="connsiteY18" fmla="*/ 81796 h 118315"/>
            <a:gd name="connsiteX19" fmla="*/ 33069 w 392430"/>
            <a:gd name="connsiteY19" fmla="*/ 92024 h 118315"/>
            <a:gd name="connsiteX20" fmla="*/ 57471 w 392430"/>
            <a:gd name="connsiteY20" fmla="*/ 100988 h 118315"/>
            <a:gd name="connsiteX21" fmla="*/ 87204 w 392430"/>
            <a:gd name="connsiteY21" fmla="*/ 108345 h 118315"/>
            <a:gd name="connsiteX22" fmla="*/ 121127 w 392430"/>
            <a:gd name="connsiteY22" fmla="*/ 113812 h 118315"/>
            <a:gd name="connsiteX23" fmla="*/ 157936 w 392430"/>
            <a:gd name="connsiteY23" fmla="*/ 117178 h 118315"/>
            <a:gd name="connsiteX24" fmla="*/ 196215 w 392430"/>
            <a:gd name="connsiteY24" fmla="*/ 118315 h 118315"/>
            <a:gd name="connsiteX25" fmla="*/ 234495 w 392430"/>
            <a:gd name="connsiteY25" fmla="*/ 117178 h 118315"/>
            <a:gd name="connsiteX26" fmla="*/ 271304 w 392430"/>
            <a:gd name="connsiteY26" fmla="*/ 113812 h 118315"/>
            <a:gd name="connsiteX27" fmla="*/ 305226 w 392430"/>
            <a:gd name="connsiteY27" fmla="*/ 108345 h 118315"/>
            <a:gd name="connsiteX28" fmla="*/ 334960 w 392430"/>
            <a:gd name="connsiteY28" fmla="*/ 100988 h 118315"/>
            <a:gd name="connsiteX29" fmla="*/ 359362 w 392430"/>
            <a:gd name="connsiteY29" fmla="*/ 92024 h 118315"/>
            <a:gd name="connsiteX30" fmla="*/ 377494 w 392430"/>
            <a:gd name="connsiteY30" fmla="*/ 81796 h 118315"/>
            <a:gd name="connsiteX31" fmla="*/ 388660 w 392430"/>
            <a:gd name="connsiteY31" fmla="*/ 70699 h 118315"/>
            <a:gd name="connsiteX32" fmla="*/ 392430 w 392430"/>
            <a:gd name="connsiteY32" fmla="*/ 59158 h 1183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92430" h="118315">
              <a:moveTo>
                <a:pt x="392430" y="59158"/>
              </a:moveTo>
              <a:cubicBezTo>
                <a:pt x="392430" y="55311"/>
                <a:pt x="391149" y="51390"/>
                <a:pt x="388660" y="47617"/>
              </a:cubicBezTo>
              <a:cubicBezTo>
                <a:pt x="386171" y="43844"/>
                <a:pt x="382377" y="40073"/>
                <a:pt x="377494" y="36519"/>
              </a:cubicBezTo>
              <a:cubicBezTo>
                <a:pt x="372611" y="32965"/>
                <a:pt x="366451" y="29491"/>
                <a:pt x="359362" y="26292"/>
              </a:cubicBezTo>
              <a:cubicBezTo>
                <a:pt x="352273" y="23093"/>
                <a:pt x="343983" y="20047"/>
                <a:pt x="334960" y="17327"/>
              </a:cubicBezTo>
              <a:cubicBezTo>
                <a:pt x="325937" y="14607"/>
                <a:pt x="315835" y="12107"/>
                <a:pt x="305226" y="9970"/>
              </a:cubicBezTo>
              <a:cubicBezTo>
                <a:pt x="294617" y="7833"/>
                <a:pt x="283092" y="5975"/>
                <a:pt x="271304" y="4503"/>
              </a:cubicBezTo>
              <a:cubicBezTo>
                <a:pt x="259516" y="3031"/>
                <a:pt x="247010" y="1887"/>
                <a:pt x="234495" y="1137"/>
              </a:cubicBezTo>
              <a:cubicBezTo>
                <a:pt x="221980" y="387"/>
                <a:pt x="208975" y="0"/>
                <a:pt x="196215" y="0"/>
              </a:cubicBezTo>
              <a:cubicBezTo>
                <a:pt x="183455" y="0"/>
                <a:pt x="170451" y="387"/>
                <a:pt x="157936" y="1137"/>
              </a:cubicBezTo>
              <a:cubicBezTo>
                <a:pt x="145421" y="1887"/>
                <a:pt x="132916" y="3031"/>
                <a:pt x="121127" y="4503"/>
              </a:cubicBezTo>
              <a:cubicBezTo>
                <a:pt x="109338" y="5975"/>
                <a:pt x="97813" y="7833"/>
                <a:pt x="87204" y="9970"/>
              </a:cubicBezTo>
              <a:cubicBezTo>
                <a:pt x="76595" y="12107"/>
                <a:pt x="66493" y="14607"/>
                <a:pt x="57471" y="17327"/>
              </a:cubicBezTo>
              <a:cubicBezTo>
                <a:pt x="48449" y="20047"/>
                <a:pt x="40158" y="23093"/>
                <a:pt x="33069" y="26292"/>
              </a:cubicBezTo>
              <a:cubicBezTo>
                <a:pt x="25980" y="29491"/>
                <a:pt x="19820" y="32965"/>
                <a:pt x="14937" y="36519"/>
              </a:cubicBezTo>
              <a:cubicBezTo>
                <a:pt x="10054" y="40073"/>
                <a:pt x="6260" y="43844"/>
                <a:pt x="3771" y="47617"/>
              </a:cubicBezTo>
              <a:cubicBezTo>
                <a:pt x="1282" y="51390"/>
                <a:pt x="0" y="55311"/>
                <a:pt x="0" y="59158"/>
              </a:cubicBezTo>
              <a:cubicBezTo>
                <a:pt x="0" y="63005"/>
                <a:pt x="1282" y="66926"/>
                <a:pt x="3771" y="70699"/>
              </a:cubicBezTo>
              <a:cubicBezTo>
                <a:pt x="6261" y="74472"/>
                <a:pt x="10054" y="78242"/>
                <a:pt x="14937" y="81796"/>
              </a:cubicBezTo>
              <a:cubicBezTo>
                <a:pt x="19820" y="85350"/>
                <a:pt x="25980" y="88825"/>
                <a:pt x="33069" y="92024"/>
              </a:cubicBezTo>
              <a:cubicBezTo>
                <a:pt x="40158" y="95223"/>
                <a:pt x="48449" y="98268"/>
                <a:pt x="57471" y="100988"/>
              </a:cubicBezTo>
              <a:cubicBezTo>
                <a:pt x="66493" y="103708"/>
                <a:pt x="76595" y="106208"/>
                <a:pt x="87204" y="108345"/>
              </a:cubicBezTo>
              <a:cubicBezTo>
                <a:pt x="97813" y="110482"/>
                <a:pt x="109338" y="112340"/>
                <a:pt x="121127" y="113812"/>
              </a:cubicBezTo>
              <a:cubicBezTo>
                <a:pt x="132916" y="115284"/>
                <a:pt x="145421" y="116428"/>
                <a:pt x="157936" y="117178"/>
              </a:cubicBezTo>
              <a:cubicBezTo>
                <a:pt x="170451" y="117928"/>
                <a:pt x="183455" y="118315"/>
                <a:pt x="196215" y="118315"/>
              </a:cubicBezTo>
              <a:cubicBezTo>
                <a:pt x="208975" y="118315"/>
                <a:pt x="221980" y="117928"/>
                <a:pt x="234495" y="117178"/>
              </a:cubicBezTo>
              <a:cubicBezTo>
                <a:pt x="247010" y="116428"/>
                <a:pt x="259516" y="115284"/>
                <a:pt x="271304" y="113812"/>
              </a:cubicBezTo>
              <a:cubicBezTo>
                <a:pt x="283092" y="112340"/>
                <a:pt x="294617" y="110482"/>
                <a:pt x="305226" y="108345"/>
              </a:cubicBezTo>
              <a:cubicBezTo>
                <a:pt x="315835" y="106208"/>
                <a:pt x="325937" y="103708"/>
                <a:pt x="334960" y="100988"/>
              </a:cubicBezTo>
              <a:cubicBezTo>
                <a:pt x="343983" y="98268"/>
                <a:pt x="352273" y="95223"/>
                <a:pt x="359362" y="92024"/>
              </a:cubicBezTo>
              <a:cubicBezTo>
                <a:pt x="366451" y="88825"/>
                <a:pt x="372611" y="85350"/>
                <a:pt x="377494" y="81796"/>
              </a:cubicBezTo>
              <a:cubicBezTo>
                <a:pt x="382377" y="78242"/>
                <a:pt x="386171" y="74472"/>
                <a:pt x="388660" y="70699"/>
              </a:cubicBezTo>
              <a:cubicBezTo>
                <a:pt x="391149" y="66926"/>
                <a:pt x="392430" y="63005"/>
                <a:pt x="392430" y="59158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0.46914</cdr:x>
      <cdr:y>0.70001</cdr:y>
    </cdr:from>
    <cdr:to>
      <cdr:x>0.50758</cdr:x>
      <cdr:y>0.71525</cdr:y>
    </cdr:to>
    <cdr:sp macro="" textlink="">
      <cdr:nvSpPr>
        <cdr:cNvPr id="22" name="PlotDat16_33|1~33_1"/>
        <cdr:cNvSpPr/>
      </cdr:nvSpPr>
      <cdr:spPr>
        <a:xfrm xmlns:a="http://schemas.openxmlformats.org/drawingml/2006/main">
          <a:off x="4364486" y="4250608"/>
          <a:ext cx="357569" cy="92501"/>
        </a:xfrm>
        <a:custGeom xmlns:a="http://schemas.openxmlformats.org/drawingml/2006/main">
          <a:avLst/>
          <a:gdLst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  <a:gd name="connsiteX0" fmla="*/ 357569 w 357569"/>
            <a:gd name="connsiteY0" fmla="*/ 46250 h 92501"/>
            <a:gd name="connsiteX1" fmla="*/ 354133 w 357569"/>
            <a:gd name="connsiteY1" fmla="*/ 37228 h 92501"/>
            <a:gd name="connsiteX2" fmla="*/ 343959 w 357569"/>
            <a:gd name="connsiteY2" fmla="*/ 28552 h 92501"/>
            <a:gd name="connsiteX3" fmla="*/ 327438 w 357569"/>
            <a:gd name="connsiteY3" fmla="*/ 20555 h 92501"/>
            <a:gd name="connsiteX4" fmla="*/ 305204 w 357569"/>
            <a:gd name="connsiteY4" fmla="*/ 13547 h 92501"/>
            <a:gd name="connsiteX5" fmla="*/ 278112 w 357569"/>
            <a:gd name="connsiteY5" fmla="*/ 7795 h 92501"/>
            <a:gd name="connsiteX6" fmla="*/ 247202 w 357569"/>
            <a:gd name="connsiteY6" fmla="*/ 3521 h 92501"/>
            <a:gd name="connsiteX7" fmla="*/ 213663 w 357569"/>
            <a:gd name="connsiteY7" fmla="*/ 889 h 92501"/>
            <a:gd name="connsiteX8" fmla="*/ 178785 w 357569"/>
            <a:gd name="connsiteY8" fmla="*/ 0 h 92501"/>
            <a:gd name="connsiteX9" fmla="*/ 143905 w 357569"/>
            <a:gd name="connsiteY9" fmla="*/ 889 h 92501"/>
            <a:gd name="connsiteX10" fmla="*/ 110367 w 357569"/>
            <a:gd name="connsiteY10" fmla="*/ 3521 h 92501"/>
            <a:gd name="connsiteX11" fmla="*/ 79458 w 357569"/>
            <a:gd name="connsiteY11" fmla="*/ 7795 h 92501"/>
            <a:gd name="connsiteX12" fmla="*/ 52365 w 357569"/>
            <a:gd name="connsiteY12" fmla="*/ 13547 h 92501"/>
            <a:gd name="connsiteX13" fmla="*/ 30131 w 357569"/>
            <a:gd name="connsiteY13" fmla="*/ 20555 h 92501"/>
            <a:gd name="connsiteX14" fmla="*/ 13610 w 357569"/>
            <a:gd name="connsiteY14" fmla="*/ 28552 h 92501"/>
            <a:gd name="connsiteX15" fmla="*/ 3436 w 357569"/>
            <a:gd name="connsiteY15" fmla="*/ 37228 h 92501"/>
            <a:gd name="connsiteX16" fmla="*/ 0 w 357569"/>
            <a:gd name="connsiteY16" fmla="*/ 46250 h 92501"/>
            <a:gd name="connsiteX17" fmla="*/ 3436 w 357569"/>
            <a:gd name="connsiteY17" fmla="*/ 55274 h 92501"/>
            <a:gd name="connsiteX18" fmla="*/ 13610 w 357569"/>
            <a:gd name="connsiteY18" fmla="*/ 63950 h 92501"/>
            <a:gd name="connsiteX19" fmla="*/ 30131 w 357569"/>
            <a:gd name="connsiteY19" fmla="*/ 71946 h 92501"/>
            <a:gd name="connsiteX20" fmla="*/ 52365 w 357569"/>
            <a:gd name="connsiteY20" fmla="*/ 78955 h 92501"/>
            <a:gd name="connsiteX21" fmla="*/ 79458 w 357569"/>
            <a:gd name="connsiteY21" fmla="*/ 84706 h 92501"/>
            <a:gd name="connsiteX22" fmla="*/ 110367 w 357569"/>
            <a:gd name="connsiteY22" fmla="*/ 88980 h 92501"/>
            <a:gd name="connsiteX23" fmla="*/ 143905 w 357569"/>
            <a:gd name="connsiteY23" fmla="*/ 91612 h 92501"/>
            <a:gd name="connsiteX24" fmla="*/ 178785 w 357569"/>
            <a:gd name="connsiteY24" fmla="*/ 92501 h 92501"/>
            <a:gd name="connsiteX25" fmla="*/ 213663 w 357569"/>
            <a:gd name="connsiteY25" fmla="*/ 91612 h 92501"/>
            <a:gd name="connsiteX26" fmla="*/ 247202 w 357569"/>
            <a:gd name="connsiteY26" fmla="*/ 88980 h 92501"/>
            <a:gd name="connsiteX27" fmla="*/ 278112 w 357569"/>
            <a:gd name="connsiteY27" fmla="*/ 84706 h 92501"/>
            <a:gd name="connsiteX28" fmla="*/ 305204 w 357569"/>
            <a:gd name="connsiteY28" fmla="*/ 78955 h 92501"/>
            <a:gd name="connsiteX29" fmla="*/ 327438 w 357569"/>
            <a:gd name="connsiteY29" fmla="*/ 71946 h 92501"/>
            <a:gd name="connsiteX30" fmla="*/ 343959 w 357569"/>
            <a:gd name="connsiteY30" fmla="*/ 63950 h 92501"/>
            <a:gd name="connsiteX31" fmla="*/ 354133 w 357569"/>
            <a:gd name="connsiteY31" fmla="*/ 55274 h 92501"/>
            <a:gd name="connsiteX32" fmla="*/ 357569 w 357569"/>
            <a:gd name="connsiteY32" fmla="*/ 46250 h 925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57569" h="92501">
              <a:moveTo>
                <a:pt x="357569" y="46250"/>
              </a:moveTo>
              <a:cubicBezTo>
                <a:pt x="357569" y="43242"/>
                <a:pt x="356401" y="40178"/>
                <a:pt x="354133" y="37228"/>
              </a:cubicBezTo>
              <a:cubicBezTo>
                <a:pt x="351865" y="34278"/>
                <a:pt x="348408" y="31331"/>
                <a:pt x="343959" y="28552"/>
              </a:cubicBezTo>
              <a:cubicBezTo>
                <a:pt x="339510" y="25773"/>
                <a:pt x="333897" y="23056"/>
                <a:pt x="327438" y="20555"/>
              </a:cubicBezTo>
              <a:cubicBezTo>
                <a:pt x="320979" y="18054"/>
                <a:pt x="313425" y="15674"/>
                <a:pt x="305204" y="13547"/>
              </a:cubicBezTo>
              <a:cubicBezTo>
                <a:pt x="296983" y="11420"/>
                <a:pt x="287779" y="9466"/>
                <a:pt x="278112" y="7795"/>
              </a:cubicBezTo>
              <a:cubicBezTo>
                <a:pt x="268445" y="6124"/>
                <a:pt x="257944" y="4672"/>
                <a:pt x="247202" y="3521"/>
              </a:cubicBezTo>
              <a:cubicBezTo>
                <a:pt x="236461" y="2370"/>
                <a:pt x="225066" y="1476"/>
                <a:pt x="213663" y="889"/>
              </a:cubicBezTo>
              <a:cubicBezTo>
                <a:pt x="202260" y="302"/>
                <a:pt x="190411" y="0"/>
                <a:pt x="178785" y="0"/>
              </a:cubicBezTo>
              <a:cubicBezTo>
                <a:pt x="167159" y="0"/>
                <a:pt x="155308" y="302"/>
                <a:pt x="143905" y="889"/>
              </a:cubicBezTo>
              <a:cubicBezTo>
                <a:pt x="132502" y="1476"/>
                <a:pt x="121108" y="2370"/>
                <a:pt x="110367" y="3521"/>
              </a:cubicBezTo>
              <a:cubicBezTo>
                <a:pt x="99626" y="4672"/>
                <a:pt x="89125" y="6124"/>
                <a:pt x="79458" y="7795"/>
              </a:cubicBezTo>
              <a:cubicBezTo>
                <a:pt x="69791" y="9466"/>
                <a:pt x="60586" y="11420"/>
                <a:pt x="52365" y="13547"/>
              </a:cubicBezTo>
              <a:cubicBezTo>
                <a:pt x="44144" y="15674"/>
                <a:pt x="36590" y="18054"/>
                <a:pt x="30131" y="20555"/>
              </a:cubicBezTo>
              <a:cubicBezTo>
                <a:pt x="23672" y="23056"/>
                <a:pt x="18059" y="25773"/>
                <a:pt x="13610" y="28552"/>
              </a:cubicBezTo>
              <a:cubicBezTo>
                <a:pt x="9161" y="31331"/>
                <a:pt x="5704" y="34278"/>
                <a:pt x="3436" y="37228"/>
              </a:cubicBezTo>
              <a:cubicBezTo>
                <a:pt x="1168" y="40178"/>
                <a:pt x="0" y="43242"/>
                <a:pt x="0" y="46250"/>
              </a:cubicBezTo>
              <a:cubicBezTo>
                <a:pt x="0" y="49258"/>
                <a:pt x="1168" y="52324"/>
                <a:pt x="3436" y="55274"/>
              </a:cubicBezTo>
              <a:cubicBezTo>
                <a:pt x="5704" y="58224"/>
                <a:pt x="9161" y="61171"/>
                <a:pt x="13610" y="63950"/>
              </a:cubicBezTo>
              <a:cubicBezTo>
                <a:pt x="18059" y="66729"/>
                <a:pt x="23672" y="69445"/>
                <a:pt x="30131" y="71946"/>
              </a:cubicBezTo>
              <a:cubicBezTo>
                <a:pt x="36590" y="74447"/>
                <a:pt x="44144" y="76828"/>
                <a:pt x="52365" y="78955"/>
              </a:cubicBezTo>
              <a:cubicBezTo>
                <a:pt x="60586" y="81082"/>
                <a:pt x="69791" y="83035"/>
                <a:pt x="79458" y="84706"/>
              </a:cubicBezTo>
              <a:cubicBezTo>
                <a:pt x="89125" y="86377"/>
                <a:pt x="99626" y="87829"/>
                <a:pt x="110367" y="88980"/>
              </a:cubicBezTo>
              <a:cubicBezTo>
                <a:pt x="121108" y="90131"/>
                <a:pt x="132502" y="91025"/>
                <a:pt x="143905" y="91612"/>
              </a:cubicBezTo>
              <a:cubicBezTo>
                <a:pt x="155308" y="92199"/>
                <a:pt x="167159" y="92501"/>
                <a:pt x="178785" y="92501"/>
              </a:cubicBezTo>
              <a:cubicBezTo>
                <a:pt x="190411" y="92501"/>
                <a:pt x="202260" y="92199"/>
                <a:pt x="213663" y="91612"/>
              </a:cubicBezTo>
              <a:cubicBezTo>
                <a:pt x="225066" y="91025"/>
                <a:pt x="236461" y="90131"/>
                <a:pt x="247202" y="88980"/>
              </a:cubicBezTo>
              <a:cubicBezTo>
                <a:pt x="257944" y="87829"/>
                <a:pt x="268445" y="86377"/>
                <a:pt x="278112" y="84706"/>
              </a:cubicBezTo>
              <a:cubicBezTo>
                <a:pt x="287779" y="83035"/>
                <a:pt x="296983" y="81082"/>
                <a:pt x="305204" y="78955"/>
              </a:cubicBezTo>
              <a:cubicBezTo>
                <a:pt x="313425" y="76828"/>
                <a:pt x="320979" y="74447"/>
                <a:pt x="327438" y="71946"/>
              </a:cubicBezTo>
              <a:cubicBezTo>
                <a:pt x="333897" y="69445"/>
                <a:pt x="339510" y="66729"/>
                <a:pt x="343959" y="63950"/>
              </a:cubicBezTo>
              <a:cubicBezTo>
                <a:pt x="348408" y="61171"/>
                <a:pt x="351865" y="58224"/>
                <a:pt x="354133" y="55274"/>
              </a:cubicBezTo>
              <a:cubicBezTo>
                <a:pt x="356401" y="52324"/>
                <a:pt x="357569" y="49258"/>
                <a:pt x="357569" y="4625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0.45551</cdr:x>
      <cdr:y>0.70383</cdr:y>
    </cdr:from>
    <cdr:to>
      <cdr:x>0.5016</cdr:x>
      <cdr:y>0.71606</cdr:y>
    </cdr:to>
    <cdr:sp macro="" textlink="">
      <cdr:nvSpPr>
        <cdr:cNvPr id="23" name="PlotDat16_35|1~33_1"/>
        <cdr:cNvSpPr/>
      </cdr:nvSpPr>
      <cdr:spPr>
        <a:xfrm xmlns:a="http://schemas.openxmlformats.org/drawingml/2006/main">
          <a:off x="4237656" y="4273813"/>
          <a:ext cx="428830" cy="74216"/>
        </a:xfrm>
        <a:custGeom xmlns:a="http://schemas.openxmlformats.org/drawingml/2006/main">
          <a:avLst/>
          <a:gdLst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  <a:gd name="connsiteX0" fmla="*/ 428830 w 428830"/>
            <a:gd name="connsiteY0" fmla="*/ 37108 h 74216"/>
            <a:gd name="connsiteX1" fmla="*/ 424710 w 428830"/>
            <a:gd name="connsiteY1" fmla="*/ 29868 h 74216"/>
            <a:gd name="connsiteX2" fmla="*/ 412508 w 428830"/>
            <a:gd name="connsiteY2" fmla="*/ 22908 h 74216"/>
            <a:gd name="connsiteX3" fmla="*/ 392694 w 428830"/>
            <a:gd name="connsiteY3" fmla="*/ 16492 h 74216"/>
            <a:gd name="connsiteX4" fmla="*/ 366029 w 428830"/>
            <a:gd name="connsiteY4" fmla="*/ 10869 h 74216"/>
            <a:gd name="connsiteX5" fmla="*/ 333537 w 428830"/>
            <a:gd name="connsiteY5" fmla="*/ 6254 h 74216"/>
            <a:gd name="connsiteX6" fmla="*/ 296468 w 428830"/>
            <a:gd name="connsiteY6" fmla="*/ 2825 h 74216"/>
            <a:gd name="connsiteX7" fmla="*/ 256245 w 428830"/>
            <a:gd name="connsiteY7" fmla="*/ 713 h 74216"/>
            <a:gd name="connsiteX8" fmla="*/ 214415 w 428830"/>
            <a:gd name="connsiteY8" fmla="*/ 0 h 74216"/>
            <a:gd name="connsiteX9" fmla="*/ 172585 w 428830"/>
            <a:gd name="connsiteY9" fmla="*/ 713 h 74216"/>
            <a:gd name="connsiteX10" fmla="*/ 132362 w 428830"/>
            <a:gd name="connsiteY10" fmla="*/ 2825 h 74216"/>
            <a:gd name="connsiteX11" fmla="*/ 95293 w 428830"/>
            <a:gd name="connsiteY11" fmla="*/ 6254 h 74216"/>
            <a:gd name="connsiteX12" fmla="*/ 62801 w 428830"/>
            <a:gd name="connsiteY12" fmla="*/ 10869 h 74216"/>
            <a:gd name="connsiteX13" fmla="*/ 36136 w 428830"/>
            <a:gd name="connsiteY13" fmla="*/ 16492 h 74216"/>
            <a:gd name="connsiteX14" fmla="*/ 16322 w 428830"/>
            <a:gd name="connsiteY14" fmla="*/ 22908 h 74216"/>
            <a:gd name="connsiteX15" fmla="*/ 4120 w 428830"/>
            <a:gd name="connsiteY15" fmla="*/ 29868 h 74216"/>
            <a:gd name="connsiteX16" fmla="*/ 0 w 428830"/>
            <a:gd name="connsiteY16" fmla="*/ 37108 h 74216"/>
            <a:gd name="connsiteX17" fmla="*/ 4120 w 428830"/>
            <a:gd name="connsiteY17" fmla="*/ 44347 h 74216"/>
            <a:gd name="connsiteX18" fmla="*/ 16322 w 428830"/>
            <a:gd name="connsiteY18" fmla="*/ 51309 h 74216"/>
            <a:gd name="connsiteX19" fmla="*/ 36136 w 428830"/>
            <a:gd name="connsiteY19" fmla="*/ 57724 h 74216"/>
            <a:gd name="connsiteX20" fmla="*/ 62801 w 428830"/>
            <a:gd name="connsiteY20" fmla="*/ 63347 h 74216"/>
            <a:gd name="connsiteX21" fmla="*/ 95293 w 428830"/>
            <a:gd name="connsiteY21" fmla="*/ 67962 h 74216"/>
            <a:gd name="connsiteX22" fmla="*/ 132362 w 428830"/>
            <a:gd name="connsiteY22" fmla="*/ 71391 h 74216"/>
            <a:gd name="connsiteX23" fmla="*/ 172585 w 428830"/>
            <a:gd name="connsiteY23" fmla="*/ 73503 h 74216"/>
            <a:gd name="connsiteX24" fmla="*/ 214415 w 428830"/>
            <a:gd name="connsiteY24" fmla="*/ 74216 h 74216"/>
            <a:gd name="connsiteX25" fmla="*/ 256245 w 428830"/>
            <a:gd name="connsiteY25" fmla="*/ 73503 h 74216"/>
            <a:gd name="connsiteX26" fmla="*/ 296468 w 428830"/>
            <a:gd name="connsiteY26" fmla="*/ 71391 h 74216"/>
            <a:gd name="connsiteX27" fmla="*/ 333537 w 428830"/>
            <a:gd name="connsiteY27" fmla="*/ 67962 h 74216"/>
            <a:gd name="connsiteX28" fmla="*/ 366029 w 428830"/>
            <a:gd name="connsiteY28" fmla="*/ 63347 h 74216"/>
            <a:gd name="connsiteX29" fmla="*/ 392694 w 428830"/>
            <a:gd name="connsiteY29" fmla="*/ 57724 h 74216"/>
            <a:gd name="connsiteX30" fmla="*/ 412508 w 428830"/>
            <a:gd name="connsiteY30" fmla="*/ 51309 h 74216"/>
            <a:gd name="connsiteX31" fmla="*/ 424710 w 428830"/>
            <a:gd name="connsiteY31" fmla="*/ 44347 h 74216"/>
            <a:gd name="connsiteX32" fmla="*/ 428830 w 428830"/>
            <a:gd name="connsiteY32" fmla="*/ 37108 h 742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28830" h="74216">
              <a:moveTo>
                <a:pt x="428830" y="37108"/>
              </a:moveTo>
              <a:cubicBezTo>
                <a:pt x="428830" y="34695"/>
                <a:pt x="427430" y="32235"/>
                <a:pt x="424710" y="29868"/>
              </a:cubicBezTo>
              <a:cubicBezTo>
                <a:pt x="421990" y="27501"/>
                <a:pt x="417844" y="25137"/>
                <a:pt x="412508" y="22908"/>
              </a:cubicBezTo>
              <a:cubicBezTo>
                <a:pt x="407172" y="20679"/>
                <a:pt x="400440" y="18498"/>
                <a:pt x="392694" y="16492"/>
              </a:cubicBezTo>
              <a:cubicBezTo>
                <a:pt x="384948" y="14486"/>
                <a:pt x="375889" y="12575"/>
                <a:pt x="366029" y="10869"/>
              </a:cubicBezTo>
              <a:cubicBezTo>
                <a:pt x="356170" y="9163"/>
                <a:pt x="345130" y="7595"/>
                <a:pt x="333537" y="6254"/>
              </a:cubicBezTo>
              <a:cubicBezTo>
                <a:pt x="321944" y="4913"/>
                <a:pt x="309350" y="3749"/>
                <a:pt x="296468" y="2825"/>
              </a:cubicBezTo>
              <a:cubicBezTo>
                <a:pt x="283586" y="1902"/>
                <a:pt x="269920" y="1184"/>
                <a:pt x="256245" y="713"/>
              </a:cubicBezTo>
              <a:cubicBezTo>
                <a:pt x="242570" y="242"/>
                <a:pt x="228358" y="0"/>
                <a:pt x="214415" y="0"/>
              </a:cubicBezTo>
              <a:cubicBezTo>
                <a:pt x="200472" y="0"/>
                <a:pt x="186260" y="242"/>
                <a:pt x="172585" y="713"/>
              </a:cubicBezTo>
              <a:cubicBezTo>
                <a:pt x="158910" y="1184"/>
                <a:pt x="145244" y="1902"/>
                <a:pt x="132362" y="2825"/>
              </a:cubicBezTo>
              <a:cubicBezTo>
                <a:pt x="119480" y="3749"/>
                <a:pt x="106886" y="4913"/>
                <a:pt x="95293" y="6254"/>
              </a:cubicBezTo>
              <a:cubicBezTo>
                <a:pt x="83700" y="7595"/>
                <a:pt x="72661" y="9163"/>
                <a:pt x="62801" y="10869"/>
              </a:cubicBezTo>
              <a:cubicBezTo>
                <a:pt x="52942" y="12575"/>
                <a:pt x="43882" y="14486"/>
                <a:pt x="36136" y="16492"/>
              </a:cubicBezTo>
              <a:cubicBezTo>
                <a:pt x="28390" y="18498"/>
                <a:pt x="21658" y="20679"/>
                <a:pt x="16322" y="22908"/>
              </a:cubicBezTo>
              <a:cubicBezTo>
                <a:pt x="10986" y="25137"/>
                <a:pt x="6840" y="27501"/>
                <a:pt x="4120" y="29868"/>
              </a:cubicBezTo>
              <a:cubicBezTo>
                <a:pt x="1400" y="32235"/>
                <a:pt x="0" y="34695"/>
                <a:pt x="0" y="37108"/>
              </a:cubicBezTo>
              <a:cubicBezTo>
                <a:pt x="0" y="39521"/>
                <a:pt x="1400" y="41980"/>
                <a:pt x="4120" y="44347"/>
              </a:cubicBezTo>
              <a:cubicBezTo>
                <a:pt x="6840" y="46714"/>
                <a:pt x="10986" y="49080"/>
                <a:pt x="16322" y="51309"/>
              </a:cubicBezTo>
              <a:cubicBezTo>
                <a:pt x="21658" y="53539"/>
                <a:pt x="28390" y="55718"/>
                <a:pt x="36136" y="57724"/>
              </a:cubicBezTo>
              <a:cubicBezTo>
                <a:pt x="43883" y="59730"/>
                <a:pt x="52942" y="61641"/>
                <a:pt x="62801" y="63347"/>
              </a:cubicBezTo>
              <a:cubicBezTo>
                <a:pt x="72661" y="65053"/>
                <a:pt x="83700" y="66621"/>
                <a:pt x="95293" y="67962"/>
              </a:cubicBezTo>
              <a:cubicBezTo>
                <a:pt x="106886" y="69303"/>
                <a:pt x="119480" y="70468"/>
                <a:pt x="132362" y="71391"/>
              </a:cubicBezTo>
              <a:cubicBezTo>
                <a:pt x="145244" y="72315"/>
                <a:pt x="158910" y="73032"/>
                <a:pt x="172585" y="73503"/>
              </a:cubicBezTo>
              <a:cubicBezTo>
                <a:pt x="186260" y="73974"/>
                <a:pt x="200472" y="74216"/>
                <a:pt x="214415" y="74216"/>
              </a:cubicBezTo>
              <a:cubicBezTo>
                <a:pt x="228358" y="74216"/>
                <a:pt x="242570" y="73974"/>
                <a:pt x="256245" y="73503"/>
              </a:cubicBezTo>
              <a:cubicBezTo>
                <a:pt x="269920" y="73032"/>
                <a:pt x="283586" y="72315"/>
                <a:pt x="296468" y="71391"/>
              </a:cubicBezTo>
              <a:cubicBezTo>
                <a:pt x="309350" y="70468"/>
                <a:pt x="321944" y="69303"/>
                <a:pt x="333537" y="67962"/>
              </a:cubicBezTo>
              <a:cubicBezTo>
                <a:pt x="345130" y="66621"/>
                <a:pt x="356170" y="65053"/>
                <a:pt x="366029" y="63347"/>
              </a:cubicBezTo>
              <a:cubicBezTo>
                <a:pt x="375889" y="61641"/>
                <a:pt x="384948" y="59730"/>
                <a:pt x="392694" y="57724"/>
              </a:cubicBezTo>
              <a:cubicBezTo>
                <a:pt x="400441" y="55718"/>
                <a:pt x="407172" y="53539"/>
                <a:pt x="412508" y="51309"/>
              </a:cubicBezTo>
              <a:cubicBezTo>
                <a:pt x="417844" y="49080"/>
                <a:pt x="421990" y="46714"/>
                <a:pt x="424710" y="44347"/>
              </a:cubicBezTo>
              <a:cubicBezTo>
                <a:pt x="427430" y="41980"/>
                <a:pt x="428830" y="39521"/>
                <a:pt x="428830" y="37108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0.47281</cdr:x>
      <cdr:y>0.71081</cdr:y>
    </cdr:from>
    <cdr:to>
      <cdr:x>0.51027</cdr:x>
      <cdr:y>0.72109</cdr:y>
    </cdr:to>
    <cdr:sp macro="" textlink="">
      <cdr:nvSpPr>
        <cdr:cNvPr id="24" name="PlotDat16_37|1~33_1"/>
        <cdr:cNvSpPr/>
      </cdr:nvSpPr>
      <cdr:spPr>
        <a:xfrm xmlns:a="http://schemas.openxmlformats.org/drawingml/2006/main">
          <a:off x="4398634" y="4316201"/>
          <a:ext cx="348455" cy="62384"/>
        </a:xfrm>
        <a:custGeom xmlns:a="http://schemas.openxmlformats.org/drawingml/2006/main">
          <a:avLst/>
          <a:gdLst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  <a:gd name="connsiteX0" fmla="*/ 348455 w 348455"/>
            <a:gd name="connsiteY0" fmla="*/ 31192 h 62384"/>
            <a:gd name="connsiteX1" fmla="*/ 345107 w 348455"/>
            <a:gd name="connsiteY1" fmla="*/ 25106 h 62384"/>
            <a:gd name="connsiteX2" fmla="*/ 335193 w 348455"/>
            <a:gd name="connsiteY2" fmla="*/ 19255 h 62384"/>
            <a:gd name="connsiteX3" fmla="*/ 319092 w 348455"/>
            <a:gd name="connsiteY3" fmla="*/ 13863 h 62384"/>
            <a:gd name="connsiteX4" fmla="*/ 297425 w 348455"/>
            <a:gd name="connsiteY4" fmla="*/ 9136 h 62384"/>
            <a:gd name="connsiteX5" fmla="*/ 271023 w 348455"/>
            <a:gd name="connsiteY5" fmla="*/ 5257 h 62384"/>
            <a:gd name="connsiteX6" fmla="*/ 240901 w 348455"/>
            <a:gd name="connsiteY6" fmla="*/ 2374 h 62384"/>
            <a:gd name="connsiteX7" fmla="*/ 208217 w 348455"/>
            <a:gd name="connsiteY7" fmla="*/ 599 h 62384"/>
            <a:gd name="connsiteX8" fmla="*/ 174227 w 348455"/>
            <a:gd name="connsiteY8" fmla="*/ 0 h 62384"/>
            <a:gd name="connsiteX9" fmla="*/ 140237 w 348455"/>
            <a:gd name="connsiteY9" fmla="*/ 599 h 62384"/>
            <a:gd name="connsiteX10" fmla="*/ 107553 w 348455"/>
            <a:gd name="connsiteY10" fmla="*/ 2374 h 62384"/>
            <a:gd name="connsiteX11" fmla="*/ 77431 w 348455"/>
            <a:gd name="connsiteY11" fmla="*/ 5257 h 62384"/>
            <a:gd name="connsiteX12" fmla="*/ 51029 w 348455"/>
            <a:gd name="connsiteY12" fmla="*/ 9136 h 62384"/>
            <a:gd name="connsiteX13" fmla="*/ 29362 w 348455"/>
            <a:gd name="connsiteY13" fmla="*/ 13863 h 62384"/>
            <a:gd name="connsiteX14" fmla="*/ 13262 w 348455"/>
            <a:gd name="connsiteY14" fmla="*/ 19255 h 62384"/>
            <a:gd name="connsiteX15" fmla="*/ 3347 w 348455"/>
            <a:gd name="connsiteY15" fmla="*/ 25106 h 62384"/>
            <a:gd name="connsiteX16" fmla="*/ 0 w 348455"/>
            <a:gd name="connsiteY16" fmla="*/ 31192 h 62384"/>
            <a:gd name="connsiteX17" fmla="*/ 3347 w 348455"/>
            <a:gd name="connsiteY17" fmla="*/ 37277 h 62384"/>
            <a:gd name="connsiteX18" fmla="*/ 13262 w 348455"/>
            <a:gd name="connsiteY18" fmla="*/ 43129 h 62384"/>
            <a:gd name="connsiteX19" fmla="*/ 29362 w 348455"/>
            <a:gd name="connsiteY19" fmla="*/ 48521 h 62384"/>
            <a:gd name="connsiteX20" fmla="*/ 51029 w 348455"/>
            <a:gd name="connsiteY20" fmla="*/ 53248 h 62384"/>
            <a:gd name="connsiteX21" fmla="*/ 77431 w 348455"/>
            <a:gd name="connsiteY21" fmla="*/ 57127 h 62384"/>
            <a:gd name="connsiteX22" fmla="*/ 107553 w 348455"/>
            <a:gd name="connsiteY22" fmla="*/ 60010 h 62384"/>
            <a:gd name="connsiteX23" fmla="*/ 140237 w 348455"/>
            <a:gd name="connsiteY23" fmla="*/ 61784 h 62384"/>
            <a:gd name="connsiteX24" fmla="*/ 174227 w 348455"/>
            <a:gd name="connsiteY24" fmla="*/ 62384 h 62384"/>
            <a:gd name="connsiteX25" fmla="*/ 208217 w 348455"/>
            <a:gd name="connsiteY25" fmla="*/ 61784 h 62384"/>
            <a:gd name="connsiteX26" fmla="*/ 240901 w 348455"/>
            <a:gd name="connsiteY26" fmla="*/ 60010 h 62384"/>
            <a:gd name="connsiteX27" fmla="*/ 271023 w 348455"/>
            <a:gd name="connsiteY27" fmla="*/ 57127 h 62384"/>
            <a:gd name="connsiteX28" fmla="*/ 297425 w 348455"/>
            <a:gd name="connsiteY28" fmla="*/ 53248 h 62384"/>
            <a:gd name="connsiteX29" fmla="*/ 319092 w 348455"/>
            <a:gd name="connsiteY29" fmla="*/ 48521 h 62384"/>
            <a:gd name="connsiteX30" fmla="*/ 335193 w 348455"/>
            <a:gd name="connsiteY30" fmla="*/ 43129 h 62384"/>
            <a:gd name="connsiteX31" fmla="*/ 345107 w 348455"/>
            <a:gd name="connsiteY31" fmla="*/ 37277 h 62384"/>
            <a:gd name="connsiteX32" fmla="*/ 348455 w 348455"/>
            <a:gd name="connsiteY32" fmla="*/ 31192 h 623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48455" h="62384">
              <a:moveTo>
                <a:pt x="348455" y="31192"/>
              </a:moveTo>
              <a:cubicBezTo>
                <a:pt x="348455" y="29164"/>
                <a:pt x="347317" y="27095"/>
                <a:pt x="345107" y="25106"/>
              </a:cubicBezTo>
              <a:cubicBezTo>
                <a:pt x="342897" y="23117"/>
                <a:pt x="339529" y="21129"/>
                <a:pt x="335193" y="19255"/>
              </a:cubicBezTo>
              <a:cubicBezTo>
                <a:pt x="330857" y="17381"/>
                <a:pt x="325387" y="15549"/>
                <a:pt x="319092" y="13863"/>
              </a:cubicBezTo>
              <a:cubicBezTo>
                <a:pt x="312797" y="12177"/>
                <a:pt x="305437" y="10570"/>
                <a:pt x="297425" y="9136"/>
              </a:cubicBezTo>
              <a:cubicBezTo>
                <a:pt x="289413" y="7702"/>
                <a:pt x="280444" y="6384"/>
                <a:pt x="271023" y="5257"/>
              </a:cubicBezTo>
              <a:cubicBezTo>
                <a:pt x="261602" y="4130"/>
                <a:pt x="251369" y="3150"/>
                <a:pt x="240901" y="2374"/>
              </a:cubicBezTo>
              <a:cubicBezTo>
                <a:pt x="230433" y="1598"/>
                <a:pt x="219329" y="995"/>
                <a:pt x="208217" y="599"/>
              </a:cubicBezTo>
              <a:cubicBezTo>
                <a:pt x="197105" y="203"/>
                <a:pt x="185557" y="0"/>
                <a:pt x="174227" y="0"/>
              </a:cubicBezTo>
              <a:cubicBezTo>
                <a:pt x="162897" y="0"/>
                <a:pt x="151349" y="203"/>
                <a:pt x="140237" y="599"/>
              </a:cubicBezTo>
              <a:cubicBezTo>
                <a:pt x="129125" y="995"/>
                <a:pt x="118021" y="1598"/>
                <a:pt x="107553" y="2374"/>
              </a:cubicBezTo>
              <a:cubicBezTo>
                <a:pt x="97085" y="3150"/>
                <a:pt x="86852" y="4130"/>
                <a:pt x="77431" y="5257"/>
              </a:cubicBezTo>
              <a:cubicBezTo>
                <a:pt x="68010" y="6384"/>
                <a:pt x="59041" y="7702"/>
                <a:pt x="51029" y="9136"/>
              </a:cubicBezTo>
              <a:cubicBezTo>
                <a:pt x="43017" y="10570"/>
                <a:pt x="35656" y="12177"/>
                <a:pt x="29362" y="13863"/>
              </a:cubicBezTo>
              <a:cubicBezTo>
                <a:pt x="23068" y="15549"/>
                <a:pt x="17598" y="17381"/>
                <a:pt x="13262" y="19255"/>
              </a:cubicBezTo>
              <a:cubicBezTo>
                <a:pt x="8926" y="21129"/>
                <a:pt x="5557" y="23117"/>
                <a:pt x="3347" y="25106"/>
              </a:cubicBezTo>
              <a:cubicBezTo>
                <a:pt x="1137" y="27095"/>
                <a:pt x="0" y="29164"/>
                <a:pt x="0" y="31192"/>
              </a:cubicBezTo>
              <a:cubicBezTo>
                <a:pt x="0" y="33220"/>
                <a:pt x="1137" y="35288"/>
                <a:pt x="3347" y="37277"/>
              </a:cubicBezTo>
              <a:cubicBezTo>
                <a:pt x="5557" y="39266"/>
                <a:pt x="8926" y="41255"/>
                <a:pt x="13262" y="43129"/>
              </a:cubicBezTo>
              <a:cubicBezTo>
                <a:pt x="17598" y="45003"/>
                <a:pt x="23068" y="46835"/>
                <a:pt x="29362" y="48521"/>
              </a:cubicBezTo>
              <a:cubicBezTo>
                <a:pt x="35656" y="50207"/>
                <a:pt x="43017" y="51814"/>
                <a:pt x="51029" y="53248"/>
              </a:cubicBezTo>
              <a:cubicBezTo>
                <a:pt x="59041" y="54682"/>
                <a:pt x="68010" y="56000"/>
                <a:pt x="77431" y="57127"/>
              </a:cubicBezTo>
              <a:cubicBezTo>
                <a:pt x="86852" y="58254"/>
                <a:pt x="97085" y="59234"/>
                <a:pt x="107553" y="60010"/>
              </a:cubicBezTo>
              <a:cubicBezTo>
                <a:pt x="118021" y="60786"/>
                <a:pt x="129125" y="61388"/>
                <a:pt x="140237" y="61784"/>
              </a:cubicBezTo>
              <a:cubicBezTo>
                <a:pt x="151349" y="62180"/>
                <a:pt x="162897" y="62384"/>
                <a:pt x="174227" y="62384"/>
              </a:cubicBezTo>
              <a:cubicBezTo>
                <a:pt x="185557" y="62384"/>
                <a:pt x="197105" y="62180"/>
                <a:pt x="208217" y="61784"/>
              </a:cubicBezTo>
              <a:cubicBezTo>
                <a:pt x="219329" y="61388"/>
                <a:pt x="230433" y="60786"/>
                <a:pt x="240901" y="60010"/>
              </a:cubicBezTo>
              <a:cubicBezTo>
                <a:pt x="251369" y="59234"/>
                <a:pt x="261602" y="58254"/>
                <a:pt x="271023" y="57127"/>
              </a:cubicBezTo>
              <a:cubicBezTo>
                <a:pt x="280444" y="56000"/>
                <a:pt x="289413" y="54682"/>
                <a:pt x="297425" y="53248"/>
              </a:cubicBezTo>
              <a:cubicBezTo>
                <a:pt x="305437" y="51814"/>
                <a:pt x="312797" y="50207"/>
                <a:pt x="319092" y="48521"/>
              </a:cubicBezTo>
              <a:cubicBezTo>
                <a:pt x="325387" y="46835"/>
                <a:pt x="330857" y="45003"/>
                <a:pt x="335193" y="43129"/>
              </a:cubicBezTo>
              <a:cubicBezTo>
                <a:pt x="339529" y="41255"/>
                <a:pt x="342897" y="39266"/>
                <a:pt x="345107" y="37277"/>
              </a:cubicBezTo>
              <a:cubicBezTo>
                <a:pt x="347317" y="35288"/>
                <a:pt x="348455" y="33220"/>
                <a:pt x="348455" y="31192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0.47668</cdr:x>
      <cdr:y>0.72623</cdr:y>
    </cdr:from>
    <cdr:to>
      <cdr:x>0.51794</cdr:x>
      <cdr:y>0.7404</cdr:y>
    </cdr:to>
    <cdr:sp macro="" textlink="">
      <cdr:nvSpPr>
        <cdr:cNvPr id="25" name="PlotDat16_39|1~33_1"/>
        <cdr:cNvSpPr/>
      </cdr:nvSpPr>
      <cdr:spPr>
        <a:xfrm xmlns:a="http://schemas.openxmlformats.org/drawingml/2006/main">
          <a:off x="4434600" y="4409829"/>
          <a:ext cx="383825" cy="86047"/>
        </a:xfrm>
        <a:custGeom xmlns:a="http://schemas.openxmlformats.org/drawingml/2006/main">
          <a:avLst/>
          <a:gdLst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  <a:gd name="connsiteX0" fmla="*/ 383825 w 383825"/>
            <a:gd name="connsiteY0" fmla="*/ 43024 h 86047"/>
            <a:gd name="connsiteX1" fmla="*/ 380137 w 383825"/>
            <a:gd name="connsiteY1" fmla="*/ 34630 h 86047"/>
            <a:gd name="connsiteX2" fmla="*/ 369217 w 383825"/>
            <a:gd name="connsiteY2" fmla="*/ 26559 h 86047"/>
            <a:gd name="connsiteX3" fmla="*/ 351482 w 383825"/>
            <a:gd name="connsiteY3" fmla="*/ 19121 h 86047"/>
            <a:gd name="connsiteX4" fmla="*/ 327615 w 383825"/>
            <a:gd name="connsiteY4" fmla="*/ 12602 h 86047"/>
            <a:gd name="connsiteX5" fmla="*/ 298533 w 383825"/>
            <a:gd name="connsiteY5" fmla="*/ 7251 h 86047"/>
            <a:gd name="connsiteX6" fmla="*/ 265354 w 383825"/>
            <a:gd name="connsiteY6" fmla="*/ 3275 h 86047"/>
            <a:gd name="connsiteX7" fmla="*/ 229353 w 383825"/>
            <a:gd name="connsiteY7" fmla="*/ 827 h 86047"/>
            <a:gd name="connsiteX8" fmla="*/ 191912 w 383825"/>
            <a:gd name="connsiteY8" fmla="*/ 0 h 86047"/>
            <a:gd name="connsiteX9" fmla="*/ 154472 w 383825"/>
            <a:gd name="connsiteY9" fmla="*/ 827 h 86047"/>
            <a:gd name="connsiteX10" fmla="*/ 118471 w 383825"/>
            <a:gd name="connsiteY10" fmla="*/ 3275 h 86047"/>
            <a:gd name="connsiteX11" fmla="*/ 85291 w 383825"/>
            <a:gd name="connsiteY11" fmla="*/ 7251 h 86047"/>
            <a:gd name="connsiteX12" fmla="*/ 56210 w 383825"/>
            <a:gd name="connsiteY12" fmla="*/ 12602 h 86047"/>
            <a:gd name="connsiteX13" fmla="*/ 32343 w 383825"/>
            <a:gd name="connsiteY13" fmla="*/ 19121 h 86047"/>
            <a:gd name="connsiteX14" fmla="*/ 14608 w 383825"/>
            <a:gd name="connsiteY14" fmla="*/ 26559 h 86047"/>
            <a:gd name="connsiteX15" fmla="*/ 3687 w 383825"/>
            <a:gd name="connsiteY15" fmla="*/ 34630 h 86047"/>
            <a:gd name="connsiteX16" fmla="*/ 0 w 383825"/>
            <a:gd name="connsiteY16" fmla="*/ 43024 h 86047"/>
            <a:gd name="connsiteX17" fmla="*/ 3687 w 383825"/>
            <a:gd name="connsiteY17" fmla="*/ 51417 h 86047"/>
            <a:gd name="connsiteX18" fmla="*/ 14608 w 383825"/>
            <a:gd name="connsiteY18" fmla="*/ 59488 h 86047"/>
            <a:gd name="connsiteX19" fmla="*/ 32343 w 383825"/>
            <a:gd name="connsiteY19" fmla="*/ 66926 h 86047"/>
            <a:gd name="connsiteX20" fmla="*/ 56210 w 383825"/>
            <a:gd name="connsiteY20" fmla="*/ 73446 h 86047"/>
            <a:gd name="connsiteX21" fmla="*/ 85291 w 383825"/>
            <a:gd name="connsiteY21" fmla="*/ 78796 h 86047"/>
            <a:gd name="connsiteX22" fmla="*/ 118471 w 383825"/>
            <a:gd name="connsiteY22" fmla="*/ 82772 h 86047"/>
            <a:gd name="connsiteX23" fmla="*/ 154472 w 383825"/>
            <a:gd name="connsiteY23" fmla="*/ 85220 h 86047"/>
            <a:gd name="connsiteX24" fmla="*/ 191912 w 383825"/>
            <a:gd name="connsiteY24" fmla="*/ 86047 h 86047"/>
            <a:gd name="connsiteX25" fmla="*/ 229353 w 383825"/>
            <a:gd name="connsiteY25" fmla="*/ 85220 h 86047"/>
            <a:gd name="connsiteX26" fmla="*/ 265354 w 383825"/>
            <a:gd name="connsiteY26" fmla="*/ 82772 h 86047"/>
            <a:gd name="connsiteX27" fmla="*/ 298533 w 383825"/>
            <a:gd name="connsiteY27" fmla="*/ 78796 h 86047"/>
            <a:gd name="connsiteX28" fmla="*/ 327615 w 383825"/>
            <a:gd name="connsiteY28" fmla="*/ 73446 h 86047"/>
            <a:gd name="connsiteX29" fmla="*/ 351482 w 383825"/>
            <a:gd name="connsiteY29" fmla="*/ 66926 h 86047"/>
            <a:gd name="connsiteX30" fmla="*/ 369217 w 383825"/>
            <a:gd name="connsiteY30" fmla="*/ 59488 h 86047"/>
            <a:gd name="connsiteX31" fmla="*/ 380137 w 383825"/>
            <a:gd name="connsiteY31" fmla="*/ 51417 h 86047"/>
            <a:gd name="connsiteX32" fmla="*/ 383825 w 383825"/>
            <a:gd name="connsiteY32" fmla="*/ 43024 h 860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83825" h="86047">
              <a:moveTo>
                <a:pt x="383825" y="43024"/>
              </a:moveTo>
              <a:cubicBezTo>
                <a:pt x="383825" y="40226"/>
                <a:pt x="382572" y="37374"/>
                <a:pt x="380137" y="34630"/>
              </a:cubicBezTo>
              <a:cubicBezTo>
                <a:pt x="377702" y="31886"/>
                <a:pt x="373993" y="29144"/>
                <a:pt x="369217" y="26559"/>
              </a:cubicBezTo>
              <a:cubicBezTo>
                <a:pt x="364441" y="23974"/>
                <a:pt x="358416" y="21447"/>
                <a:pt x="351482" y="19121"/>
              </a:cubicBezTo>
              <a:cubicBezTo>
                <a:pt x="344548" y="16795"/>
                <a:pt x="336440" y="14580"/>
                <a:pt x="327615" y="12602"/>
              </a:cubicBezTo>
              <a:cubicBezTo>
                <a:pt x="318790" y="10624"/>
                <a:pt x="308910" y="8806"/>
                <a:pt x="298533" y="7251"/>
              </a:cubicBezTo>
              <a:cubicBezTo>
                <a:pt x="288156" y="5696"/>
                <a:pt x="276884" y="4346"/>
                <a:pt x="265354" y="3275"/>
              </a:cubicBezTo>
              <a:cubicBezTo>
                <a:pt x="253824" y="2204"/>
                <a:pt x="241593" y="1373"/>
                <a:pt x="229353" y="827"/>
              </a:cubicBezTo>
              <a:cubicBezTo>
                <a:pt x="217113" y="281"/>
                <a:pt x="204392" y="0"/>
                <a:pt x="191912" y="0"/>
              </a:cubicBezTo>
              <a:cubicBezTo>
                <a:pt x="179432" y="0"/>
                <a:pt x="166712" y="281"/>
                <a:pt x="154472" y="827"/>
              </a:cubicBezTo>
              <a:cubicBezTo>
                <a:pt x="142232" y="1373"/>
                <a:pt x="130001" y="2204"/>
                <a:pt x="118471" y="3275"/>
              </a:cubicBezTo>
              <a:cubicBezTo>
                <a:pt x="106941" y="4346"/>
                <a:pt x="95668" y="5696"/>
                <a:pt x="85291" y="7251"/>
              </a:cubicBezTo>
              <a:cubicBezTo>
                <a:pt x="74914" y="8806"/>
                <a:pt x="65035" y="10624"/>
                <a:pt x="56210" y="12602"/>
              </a:cubicBezTo>
              <a:cubicBezTo>
                <a:pt x="47385" y="14580"/>
                <a:pt x="39277" y="16795"/>
                <a:pt x="32343" y="19121"/>
              </a:cubicBezTo>
              <a:cubicBezTo>
                <a:pt x="25409" y="21447"/>
                <a:pt x="19384" y="23974"/>
                <a:pt x="14608" y="26559"/>
              </a:cubicBezTo>
              <a:cubicBezTo>
                <a:pt x="9832" y="29144"/>
                <a:pt x="6122" y="31886"/>
                <a:pt x="3687" y="34630"/>
              </a:cubicBezTo>
              <a:cubicBezTo>
                <a:pt x="1252" y="37374"/>
                <a:pt x="0" y="40226"/>
                <a:pt x="0" y="43024"/>
              </a:cubicBezTo>
              <a:cubicBezTo>
                <a:pt x="0" y="45822"/>
                <a:pt x="1252" y="48673"/>
                <a:pt x="3687" y="51417"/>
              </a:cubicBezTo>
              <a:cubicBezTo>
                <a:pt x="6122" y="54161"/>
                <a:pt x="9832" y="56903"/>
                <a:pt x="14608" y="59488"/>
              </a:cubicBezTo>
              <a:cubicBezTo>
                <a:pt x="19384" y="62073"/>
                <a:pt x="25409" y="64600"/>
                <a:pt x="32343" y="66926"/>
              </a:cubicBezTo>
              <a:cubicBezTo>
                <a:pt x="39277" y="69252"/>
                <a:pt x="47385" y="71468"/>
                <a:pt x="56210" y="73446"/>
              </a:cubicBezTo>
              <a:cubicBezTo>
                <a:pt x="65035" y="75424"/>
                <a:pt x="74914" y="77242"/>
                <a:pt x="85291" y="78796"/>
              </a:cubicBezTo>
              <a:cubicBezTo>
                <a:pt x="95668" y="80350"/>
                <a:pt x="106941" y="81701"/>
                <a:pt x="118471" y="82772"/>
              </a:cubicBezTo>
              <a:cubicBezTo>
                <a:pt x="130001" y="83843"/>
                <a:pt x="142232" y="84674"/>
                <a:pt x="154472" y="85220"/>
              </a:cubicBezTo>
              <a:cubicBezTo>
                <a:pt x="166712" y="85766"/>
                <a:pt x="179432" y="86047"/>
                <a:pt x="191912" y="86047"/>
              </a:cubicBezTo>
              <a:cubicBezTo>
                <a:pt x="204392" y="86047"/>
                <a:pt x="217113" y="85766"/>
                <a:pt x="229353" y="85220"/>
              </a:cubicBezTo>
              <a:cubicBezTo>
                <a:pt x="241593" y="84674"/>
                <a:pt x="253824" y="83843"/>
                <a:pt x="265354" y="82772"/>
              </a:cubicBezTo>
              <a:cubicBezTo>
                <a:pt x="276884" y="81701"/>
                <a:pt x="288156" y="80350"/>
                <a:pt x="298533" y="78796"/>
              </a:cubicBezTo>
              <a:cubicBezTo>
                <a:pt x="308910" y="77242"/>
                <a:pt x="318790" y="75424"/>
                <a:pt x="327615" y="73446"/>
              </a:cubicBezTo>
              <a:cubicBezTo>
                <a:pt x="336440" y="71468"/>
                <a:pt x="344548" y="69252"/>
                <a:pt x="351482" y="66926"/>
              </a:cubicBezTo>
              <a:cubicBezTo>
                <a:pt x="358416" y="64600"/>
                <a:pt x="364441" y="62073"/>
                <a:pt x="369217" y="59488"/>
              </a:cubicBezTo>
              <a:cubicBezTo>
                <a:pt x="373993" y="56903"/>
                <a:pt x="377702" y="54161"/>
                <a:pt x="380137" y="51417"/>
              </a:cubicBezTo>
              <a:cubicBezTo>
                <a:pt x="382572" y="48673"/>
                <a:pt x="383825" y="45822"/>
                <a:pt x="383825" y="43024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0.48728</cdr:x>
      <cdr:y>0.72708</cdr:y>
    </cdr:from>
    <cdr:to>
      <cdr:x>0.52476</cdr:x>
      <cdr:y>0.73435</cdr:y>
    </cdr:to>
    <cdr:sp macro="" textlink="">
      <cdr:nvSpPr>
        <cdr:cNvPr id="26" name="PlotDat16_41|1~33_1"/>
        <cdr:cNvSpPr/>
      </cdr:nvSpPr>
      <cdr:spPr>
        <a:xfrm xmlns:a="http://schemas.openxmlformats.org/drawingml/2006/main">
          <a:off x="4533201" y="4414984"/>
          <a:ext cx="348745" cy="44099"/>
        </a:xfrm>
        <a:custGeom xmlns:a="http://schemas.openxmlformats.org/drawingml/2006/main">
          <a:avLst/>
          <a:gdLst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  <a:gd name="connsiteX0" fmla="*/ 348745 w 348745"/>
            <a:gd name="connsiteY0" fmla="*/ 22050 h 44099"/>
            <a:gd name="connsiteX1" fmla="*/ 345395 w 348745"/>
            <a:gd name="connsiteY1" fmla="*/ 17748 h 44099"/>
            <a:gd name="connsiteX2" fmla="*/ 335472 w 348745"/>
            <a:gd name="connsiteY2" fmla="*/ 13611 h 44099"/>
            <a:gd name="connsiteX3" fmla="*/ 319358 w 348745"/>
            <a:gd name="connsiteY3" fmla="*/ 9800 h 44099"/>
            <a:gd name="connsiteX4" fmla="*/ 297673 w 348745"/>
            <a:gd name="connsiteY4" fmla="*/ 6458 h 44099"/>
            <a:gd name="connsiteX5" fmla="*/ 271249 w 348745"/>
            <a:gd name="connsiteY5" fmla="*/ 3716 h 44099"/>
            <a:gd name="connsiteX6" fmla="*/ 241102 w 348745"/>
            <a:gd name="connsiteY6" fmla="*/ 1678 h 44099"/>
            <a:gd name="connsiteX7" fmla="*/ 208391 w 348745"/>
            <a:gd name="connsiteY7" fmla="*/ 424 h 44099"/>
            <a:gd name="connsiteX8" fmla="*/ 174373 w 348745"/>
            <a:gd name="connsiteY8" fmla="*/ 0 h 44099"/>
            <a:gd name="connsiteX9" fmla="*/ 140355 w 348745"/>
            <a:gd name="connsiteY9" fmla="*/ 424 h 44099"/>
            <a:gd name="connsiteX10" fmla="*/ 107643 w 348745"/>
            <a:gd name="connsiteY10" fmla="*/ 1678 h 44099"/>
            <a:gd name="connsiteX11" fmla="*/ 77497 w 348745"/>
            <a:gd name="connsiteY11" fmla="*/ 3716 h 44099"/>
            <a:gd name="connsiteX12" fmla="*/ 51073 w 348745"/>
            <a:gd name="connsiteY12" fmla="*/ 6458 h 44099"/>
            <a:gd name="connsiteX13" fmla="*/ 29388 w 348745"/>
            <a:gd name="connsiteY13" fmla="*/ 9800 h 44099"/>
            <a:gd name="connsiteX14" fmla="*/ 13274 w 348745"/>
            <a:gd name="connsiteY14" fmla="*/ 13611 h 44099"/>
            <a:gd name="connsiteX15" fmla="*/ 3351 w 348745"/>
            <a:gd name="connsiteY15" fmla="*/ 17748 h 44099"/>
            <a:gd name="connsiteX16" fmla="*/ 0 w 348745"/>
            <a:gd name="connsiteY16" fmla="*/ 22050 h 44099"/>
            <a:gd name="connsiteX17" fmla="*/ 3351 w 348745"/>
            <a:gd name="connsiteY17" fmla="*/ 26351 h 44099"/>
            <a:gd name="connsiteX18" fmla="*/ 13274 w 348745"/>
            <a:gd name="connsiteY18" fmla="*/ 30487 h 44099"/>
            <a:gd name="connsiteX19" fmla="*/ 29388 w 348745"/>
            <a:gd name="connsiteY19" fmla="*/ 34300 h 44099"/>
            <a:gd name="connsiteX20" fmla="*/ 51073 w 348745"/>
            <a:gd name="connsiteY20" fmla="*/ 37641 h 44099"/>
            <a:gd name="connsiteX21" fmla="*/ 77497 w 348745"/>
            <a:gd name="connsiteY21" fmla="*/ 40383 h 44099"/>
            <a:gd name="connsiteX22" fmla="*/ 107643 w 348745"/>
            <a:gd name="connsiteY22" fmla="*/ 42421 h 44099"/>
            <a:gd name="connsiteX23" fmla="*/ 140355 w 348745"/>
            <a:gd name="connsiteY23" fmla="*/ 43675 h 44099"/>
            <a:gd name="connsiteX24" fmla="*/ 174373 w 348745"/>
            <a:gd name="connsiteY24" fmla="*/ 44099 h 44099"/>
            <a:gd name="connsiteX25" fmla="*/ 208391 w 348745"/>
            <a:gd name="connsiteY25" fmla="*/ 43675 h 44099"/>
            <a:gd name="connsiteX26" fmla="*/ 241102 w 348745"/>
            <a:gd name="connsiteY26" fmla="*/ 42421 h 44099"/>
            <a:gd name="connsiteX27" fmla="*/ 271249 w 348745"/>
            <a:gd name="connsiteY27" fmla="*/ 40383 h 44099"/>
            <a:gd name="connsiteX28" fmla="*/ 297673 w 348745"/>
            <a:gd name="connsiteY28" fmla="*/ 37641 h 44099"/>
            <a:gd name="connsiteX29" fmla="*/ 319358 w 348745"/>
            <a:gd name="connsiteY29" fmla="*/ 34300 h 44099"/>
            <a:gd name="connsiteX30" fmla="*/ 335472 w 348745"/>
            <a:gd name="connsiteY30" fmla="*/ 30487 h 44099"/>
            <a:gd name="connsiteX31" fmla="*/ 345395 w 348745"/>
            <a:gd name="connsiteY31" fmla="*/ 26351 h 44099"/>
            <a:gd name="connsiteX32" fmla="*/ 348745 w 348745"/>
            <a:gd name="connsiteY32" fmla="*/ 22050 h 440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48745" h="44099">
              <a:moveTo>
                <a:pt x="348745" y="22050"/>
              </a:moveTo>
              <a:cubicBezTo>
                <a:pt x="348745" y="20616"/>
                <a:pt x="347607" y="19155"/>
                <a:pt x="345395" y="17748"/>
              </a:cubicBezTo>
              <a:cubicBezTo>
                <a:pt x="343183" y="16341"/>
                <a:pt x="339811" y="14936"/>
                <a:pt x="335472" y="13611"/>
              </a:cubicBezTo>
              <a:cubicBezTo>
                <a:pt x="331133" y="12286"/>
                <a:pt x="325658" y="10992"/>
                <a:pt x="319358" y="9800"/>
              </a:cubicBezTo>
              <a:cubicBezTo>
                <a:pt x="313058" y="8608"/>
                <a:pt x="305691" y="7472"/>
                <a:pt x="297673" y="6458"/>
              </a:cubicBezTo>
              <a:cubicBezTo>
                <a:pt x="289655" y="5444"/>
                <a:pt x="280678" y="4513"/>
                <a:pt x="271249" y="3716"/>
              </a:cubicBezTo>
              <a:cubicBezTo>
                <a:pt x="261821" y="2919"/>
                <a:pt x="251578" y="2227"/>
                <a:pt x="241102" y="1678"/>
              </a:cubicBezTo>
              <a:cubicBezTo>
                <a:pt x="230626" y="1129"/>
                <a:pt x="219512" y="704"/>
                <a:pt x="208391" y="424"/>
              </a:cubicBezTo>
              <a:cubicBezTo>
                <a:pt x="197270" y="144"/>
                <a:pt x="185712" y="0"/>
                <a:pt x="174373" y="0"/>
              </a:cubicBezTo>
              <a:cubicBezTo>
                <a:pt x="163034" y="0"/>
                <a:pt x="151477" y="144"/>
                <a:pt x="140355" y="424"/>
              </a:cubicBezTo>
              <a:cubicBezTo>
                <a:pt x="129233" y="704"/>
                <a:pt x="118119" y="1129"/>
                <a:pt x="107643" y="1678"/>
              </a:cubicBezTo>
              <a:cubicBezTo>
                <a:pt x="97167" y="2227"/>
                <a:pt x="86925" y="2919"/>
                <a:pt x="77497" y="3716"/>
              </a:cubicBezTo>
              <a:cubicBezTo>
                <a:pt x="68069" y="4513"/>
                <a:pt x="59091" y="5444"/>
                <a:pt x="51073" y="6458"/>
              </a:cubicBezTo>
              <a:cubicBezTo>
                <a:pt x="43055" y="7472"/>
                <a:pt x="35688" y="8608"/>
                <a:pt x="29388" y="9800"/>
              </a:cubicBezTo>
              <a:cubicBezTo>
                <a:pt x="23088" y="10992"/>
                <a:pt x="17613" y="12286"/>
                <a:pt x="13274" y="13611"/>
              </a:cubicBezTo>
              <a:cubicBezTo>
                <a:pt x="8935" y="14936"/>
                <a:pt x="5563" y="16342"/>
                <a:pt x="3351" y="17748"/>
              </a:cubicBezTo>
              <a:cubicBezTo>
                <a:pt x="1139" y="19154"/>
                <a:pt x="0" y="20616"/>
                <a:pt x="0" y="22050"/>
              </a:cubicBezTo>
              <a:cubicBezTo>
                <a:pt x="0" y="23484"/>
                <a:pt x="1139" y="24945"/>
                <a:pt x="3351" y="26351"/>
              </a:cubicBezTo>
              <a:cubicBezTo>
                <a:pt x="5563" y="27757"/>
                <a:pt x="8935" y="29162"/>
                <a:pt x="13274" y="30487"/>
              </a:cubicBezTo>
              <a:cubicBezTo>
                <a:pt x="17613" y="31812"/>
                <a:pt x="23088" y="33108"/>
                <a:pt x="29388" y="34300"/>
              </a:cubicBezTo>
              <a:cubicBezTo>
                <a:pt x="35688" y="35492"/>
                <a:pt x="43055" y="36627"/>
                <a:pt x="51073" y="37641"/>
              </a:cubicBezTo>
              <a:cubicBezTo>
                <a:pt x="59091" y="38655"/>
                <a:pt x="68069" y="39586"/>
                <a:pt x="77497" y="40383"/>
              </a:cubicBezTo>
              <a:cubicBezTo>
                <a:pt x="86925" y="41180"/>
                <a:pt x="97167" y="41872"/>
                <a:pt x="107643" y="42421"/>
              </a:cubicBezTo>
              <a:cubicBezTo>
                <a:pt x="118119" y="42970"/>
                <a:pt x="129233" y="43395"/>
                <a:pt x="140355" y="43675"/>
              </a:cubicBezTo>
              <a:cubicBezTo>
                <a:pt x="151477" y="43955"/>
                <a:pt x="163034" y="44099"/>
                <a:pt x="174373" y="44099"/>
              </a:cubicBezTo>
              <a:cubicBezTo>
                <a:pt x="185712" y="44099"/>
                <a:pt x="197270" y="43955"/>
                <a:pt x="208391" y="43675"/>
              </a:cubicBezTo>
              <a:cubicBezTo>
                <a:pt x="219512" y="43395"/>
                <a:pt x="230626" y="42970"/>
                <a:pt x="241102" y="42421"/>
              </a:cubicBezTo>
              <a:cubicBezTo>
                <a:pt x="251578" y="41872"/>
                <a:pt x="261821" y="41180"/>
                <a:pt x="271249" y="40383"/>
              </a:cubicBezTo>
              <a:cubicBezTo>
                <a:pt x="280678" y="39586"/>
                <a:pt x="289655" y="38655"/>
                <a:pt x="297673" y="37641"/>
              </a:cubicBezTo>
              <a:cubicBezTo>
                <a:pt x="305691" y="36627"/>
                <a:pt x="313058" y="35492"/>
                <a:pt x="319358" y="34300"/>
              </a:cubicBezTo>
              <a:cubicBezTo>
                <a:pt x="325658" y="33108"/>
                <a:pt x="331133" y="31812"/>
                <a:pt x="335472" y="30487"/>
              </a:cubicBezTo>
              <a:cubicBezTo>
                <a:pt x="339811" y="29162"/>
                <a:pt x="343183" y="27757"/>
                <a:pt x="345395" y="26351"/>
              </a:cubicBezTo>
              <a:cubicBezTo>
                <a:pt x="347607" y="24945"/>
                <a:pt x="348745" y="23484"/>
                <a:pt x="348745" y="2205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0.48472</cdr:x>
      <cdr:y>0.73443</cdr:y>
    </cdr:from>
    <cdr:to>
      <cdr:x>0.52913</cdr:x>
      <cdr:y>0.74364</cdr:y>
    </cdr:to>
    <cdr:sp macro="" textlink="">
      <cdr:nvSpPr>
        <cdr:cNvPr id="27" name="PlotDat16_43|1~33_1"/>
        <cdr:cNvSpPr/>
      </cdr:nvSpPr>
      <cdr:spPr>
        <a:xfrm xmlns:a="http://schemas.openxmlformats.org/drawingml/2006/main">
          <a:off x="4509442" y="4459603"/>
          <a:ext cx="413083" cy="55930"/>
        </a:xfrm>
        <a:custGeom xmlns:a="http://schemas.openxmlformats.org/drawingml/2006/main">
          <a:avLst/>
          <a:gdLst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  <a:gd name="connsiteX0" fmla="*/ 413083 w 413083"/>
            <a:gd name="connsiteY0" fmla="*/ 27965 h 55930"/>
            <a:gd name="connsiteX1" fmla="*/ 409115 w 413083"/>
            <a:gd name="connsiteY1" fmla="*/ 22509 h 55930"/>
            <a:gd name="connsiteX2" fmla="*/ 397361 w 413083"/>
            <a:gd name="connsiteY2" fmla="*/ 17263 h 55930"/>
            <a:gd name="connsiteX3" fmla="*/ 378275 w 413083"/>
            <a:gd name="connsiteY3" fmla="*/ 12428 h 55930"/>
            <a:gd name="connsiteX4" fmla="*/ 352589 w 413083"/>
            <a:gd name="connsiteY4" fmla="*/ 8191 h 55930"/>
            <a:gd name="connsiteX5" fmla="*/ 321290 w 413083"/>
            <a:gd name="connsiteY5" fmla="*/ 4712 h 55930"/>
            <a:gd name="connsiteX6" fmla="*/ 285581 w 413083"/>
            <a:gd name="connsiteY6" fmla="*/ 2128 h 55930"/>
            <a:gd name="connsiteX7" fmla="*/ 246836 w 413083"/>
            <a:gd name="connsiteY7" fmla="*/ 537 h 55930"/>
            <a:gd name="connsiteX8" fmla="*/ 206541 w 413083"/>
            <a:gd name="connsiteY8" fmla="*/ 0 h 55930"/>
            <a:gd name="connsiteX9" fmla="*/ 166247 w 413083"/>
            <a:gd name="connsiteY9" fmla="*/ 537 h 55930"/>
            <a:gd name="connsiteX10" fmla="*/ 127501 w 413083"/>
            <a:gd name="connsiteY10" fmla="*/ 2128 h 55930"/>
            <a:gd name="connsiteX11" fmla="*/ 91793 w 413083"/>
            <a:gd name="connsiteY11" fmla="*/ 4712 h 55930"/>
            <a:gd name="connsiteX12" fmla="*/ 60494 w 413083"/>
            <a:gd name="connsiteY12" fmla="*/ 8191 h 55930"/>
            <a:gd name="connsiteX13" fmla="*/ 34808 w 413083"/>
            <a:gd name="connsiteY13" fmla="*/ 12428 h 55930"/>
            <a:gd name="connsiteX14" fmla="*/ 15721 w 413083"/>
            <a:gd name="connsiteY14" fmla="*/ 17263 h 55930"/>
            <a:gd name="connsiteX15" fmla="*/ 3968 w 413083"/>
            <a:gd name="connsiteY15" fmla="*/ 22509 h 55930"/>
            <a:gd name="connsiteX16" fmla="*/ 0 w 413083"/>
            <a:gd name="connsiteY16" fmla="*/ 27965 h 55930"/>
            <a:gd name="connsiteX17" fmla="*/ 3968 w 413083"/>
            <a:gd name="connsiteY17" fmla="*/ 33420 h 55930"/>
            <a:gd name="connsiteX18" fmla="*/ 15721 w 413083"/>
            <a:gd name="connsiteY18" fmla="*/ 38667 h 55930"/>
            <a:gd name="connsiteX19" fmla="*/ 34808 w 413083"/>
            <a:gd name="connsiteY19" fmla="*/ 43502 h 55930"/>
            <a:gd name="connsiteX20" fmla="*/ 60494 w 413083"/>
            <a:gd name="connsiteY20" fmla="*/ 47739 h 55930"/>
            <a:gd name="connsiteX21" fmla="*/ 91793 w 413083"/>
            <a:gd name="connsiteY21" fmla="*/ 51217 h 55930"/>
            <a:gd name="connsiteX22" fmla="*/ 127501 w 413083"/>
            <a:gd name="connsiteY22" fmla="*/ 53801 h 55930"/>
            <a:gd name="connsiteX23" fmla="*/ 166247 w 413083"/>
            <a:gd name="connsiteY23" fmla="*/ 55393 h 55930"/>
            <a:gd name="connsiteX24" fmla="*/ 206541 w 413083"/>
            <a:gd name="connsiteY24" fmla="*/ 55930 h 55930"/>
            <a:gd name="connsiteX25" fmla="*/ 246836 w 413083"/>
            <a:gd name="connsiteY25" fmla="*/ 55393 h 55930"/>
            <a:gd name="connsiteX26" fmla="*/ 285581 w 413083"/>
            <a:gd name="connsiteY26" fmla="*/ 53801 h 55930"/>
            <a:gd name="connsiteX27" fmla="*/ 321290 w 413083"/>
            <a:gd name="connsiteY27" fmla="*/ 51217 h 55930"/>
            <a:gd name="connsiteX28" fmla="*/ 352589 w 413083"/>
            <a:gd name="connsiteY28" fmla="*/ 47739 h 55930"/>
            <a:gd name="connsiteX29" fmla="*/ 378275 w 413083"/>
            <a:gd name="connsiteY29" fmla="*/ 43502 h 55930"/>
            <a:gd name="connsiteX30" fmla="*/ 397361 w 413083"/>
            <a:gd name="connsiteY30" fmla="*/ 38667 h 55930"/>
            <a:gd name="connsiteX31" fmla="*/ 409115 w 413083"/>
            <a:gd name="connsiteY31" fmla="*/ 33420 h 55930"/>
            <a:gd name="connsiteX32" fmla="*/ 413083 w 413083"/>
            <a:gd name="connsiteY32" fmla="*/ 27965 h 559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13083" h="55930">
              <a:moveTo>
                <a:pt x="413083" y="27965"/>
              </a:moveTo>
              <a:cubicBezTo>
                <a:pt x="413083" y="26147"/>
                <a:pt x="411735" y="24293"/>
                <a:pt x="409115" y="22509"/>
              </a:cubicBezTo>
              <a:cubicBezTo>
                <a:pt x="406495" y="20725"/>
                <a:pt x="402501" y="18943"/>
                <a:pt x="397361" y="17263"/>
              </a:cubicBezTo>
              <a:cubicBezTo>
                <a:pt x="392221" y="15583"/>
                <a:pt x="385737" y="13940"/>
                <a:pt x="378275" y="12428"/>
              </a:cubicBezTo>
              <a:cubicBezTo>
                <a:pt x="370813" y="10916"/>
                <a:pt x="362086" y="9477"/>
                <a:pt x="352589" y="8191"/>
              </a:cubicBezTo>
              <a:cubicBezTo>
                <a:pt x="343092" y="6905"/>
                <a:pt x="332458" y="5722"/>
                <a:pt x="321290" y="4712"/>
              </a:cubicBezTo>
              <a:cubicBezTo>
                <a:pt x="310122" y="3702"/>
                <a:pt x="297990" y="2824"/>
                <a:pt x="285581" y="2128"/>
              </a:cubicBezTo>
              <a:cubicBezTo>
                <a:pt x="273172" y="1432"/>
                <a:pt x="260009" y="892"/>
                <a:pt x="246836" y="537"/>
              </a:cubicBezTo>
              <a:cubicBezTo>
                <a:pt x="233663" y="182"/>
                <a:pt x="219972" y="0"/>
                <a:pt x="206541" y="0"/>
              </a:cubicBezTo>
              <a:cubicBezTo>
                <a:pt x="193110" y="0"/>
                <a:pt x="179420" y="182"/>
                <a:pt x="166247" y="537"/>
              </a:cubicBezTo>
              <a:cubicBezTo>
                <a:pt x="153074" y="892"/>
                <a:pt x="139910" y="1432"/>
                <a:pt x="127501" y="2128"/>
              </a:cubicBezTo>
              <a:cubicBezTo>
                <a:pt x="115092" y="2824"/>
                <a:pt x="102961" y="3702"/>
                <a:pt x="91793" y="4712"/>
              </a:cubicBezTo>
              <a:cubicBezTo>
                <a:pt x="80625" y="5722"/>
                <a:pt x="69991" y="6905"/>
                <a:pt x="60494" y="8191"/>
              </a:cubicBezTo>
              <a:cubicBezTo>
                <a:pt x="50997" y="9477"/>
                <a:pt x="42270" y="10916"/>
                <a:pt x="34808" y="12428"/>
              </a:cubicBezTo>
              <a:cubicBezTo>
                <a:pt x="27346" y="13940"/>
                <a:pt x="20861" y="15583"/>
                <a:pt x="15721" y="17263"/>
              </a:cubicBezTo>
              <a:cubicBezTo>
                <a:pt x="10581" y="18943"/>
                <a:pt x="6588" y="20725"/>
                <a:pt x="3968" y="22509"/>
              </a:cubicBezTo>
              <a:cubicBezTo>
                <a:pt x="1348" y="24293"/>
                <a:pt x="0" y="26147"/>
                <a:pt x="0" y="27965"/>
              </a:cubicBezTo>
              <a:cubicBezTo>
                <a:pt x="0" y="29783"/>
                <a:pt x="1348" y="31636"/>
                <a:pt x="3968" y="33420"/>
              </a:cubicBezTo>
              <a:cubicBezTo>
                <a:pt x="6588" y="35204"/>
                <a:pt x="10581" y="36987"/>
                <a:pt x="15721" y="38667"/>
              </a:cubicBezTo>
              <a:cubicBezTo>
                <a:pt x="20861" y="40347"/>
                <a:pt x="27346" y="41990"/>
                <a:pt x="34808" y="43502"/>
              </a:cubicBezTo>
              <a:cubicBezTo>
                <a:pt x="42270" y="45014"/>
                <a:pt x="50997" y="46453"/>
                <a:pt x="60494" y="47739"/>
              </a:cubicBezTo>
              <a:cubicBezTo>
                <a:pt x="69991" y="49025"/>
                <a:pt x="80625" y="50207"/>
                <a:pt x="91793" y="51217"/>
              </a:cubicBezTo>
              <a:cubicBezTo>
                <a:pt x="102961" y="52227"/>
                <a:pt x="115092" y="53105"/>
                <a:pt x="127501" y="53801"/>
              </a:cubicBezTo>
              <a:cubicBezTo>
                <a:pt x="139910" y="54497"/>
                <a:pt x="153074" y="55038"/>
                <a:pt x="166247" y="55393"/>
              </a:cubicBezTo>
              <a:cubicBezTo>
                <a:pt x="179420" y="55748"/>
                <a:pt x="193110" y="55930"/>
                <a:pt x="206541" y="55930"/>
              </a:cubicBezTo>
              <a:cubicBezTo>
                <a:pt x="219972" y="55930"/>
                <a:pt x="233663" y="55748"/>
                <a:pt x="246836" y="55393"/>
              </a:cubicBezTo>
              <a:cubicBezTo>
                <a:pt x="260009" y="55038"/>
                <a:pt x="273172" y="54497"/>
                <a:pt x="285581" y="53801"/>
              </a:cubicBezTo>
              <a:cubicBezTo>
                <a:pt x="297990" y="53105"/>
                <a:pt x="310122" y="52227"/>
                <a:pt x="321290" y="51217"/>
              </a:cubicBezTo>
              <a:cubicBezTo>
                <a:pt x="332458" y="50207"/>
                <a:pt x="343092" y="49025"/>
                <a:pt x="352589" y="47739"/>
              </a:cubicBezTo>
              <a:cubicBezTo>
                <a:pt x="362086" y="46453"/>
                <a:pt x="370813" y="45014"/>
                <a:pt x="378275" y="43502"/>
              </a:cubicBezTo>
              <a:cubicBezTo>
                <a:pt x="385737" y="41990"/>
                <a:pt x="392221" y="40347"/>
                <a:pt x="397361" y="38667"/>
              </a:cubicBezTo>
              <a:cubicBezTo>
                <a:pt x="402501" y="36987"/>
                <a:pt x="406495" y="35204"/>
                <a:pt x="409115" y="33420"/>
              </a:cubicBezTo>
              <a:cubicBezTo>
                <a:pt x="411735" y="31636"/>
                <a:pt x="413083" y="29783"/>
                <a:pt x="413083" y="27965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0.4712</cdr:x>
      <cdr:y>0.72671</cdr:y>
    </cdr:from>
    <cdr:to>
      <cdr:x>0.52007</cdr:x>
      <cdr:y>0.73486</cdr:y>
    </cdr:to>
    <cdr:sp macro="" textlink="">
      <cdr:nvSpPr>
        <cdr:cNvPr id="28" name="PlotDat16_45|1~33_1"/>
        <cdr:cNvSpPr/>
      </cdr:nvSpPr>
      <cdr:spPr>
        <a:xfrm xmlns:a="http://schemas.openxmlformats.org/drawingml/2006/main">
          <a:off x="4383631" y="4412735"/>
          <a:ext cx="454608" cy="49478"/>
        </a:xfrm>
        <a:custGeom xmlns:a="http://schemas.openxmlformats.org/drawingml/2006/main">
          <a:avLst/>
          <a:gdLst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  <a:gd name="connsiteX0" fmla="*/ 454608 w 454608"/>
            <a:gd name="connsiteY0" fmla="*/ 24739 h 49478"/>
            <a:gd name="connsiteX1" fmla="*/ 450241 w 454608"/>
            <a:gd name="connsiteY1" fmla="*/ 19913 h 49478"/>
            <a:gd name="connsiteX2" fmla="*/ 437306 w 454608"/>
            <a:gd name="connsiteY2" fmla="*/ 15272 h 49478"/>
            <a:gd name="connsiteX3" fmla="*/ 416300 w 454608"/>
            <a:gd name="connsiteY3" fmla="*/ 10995 h 49478"/>
            <a:gd name="connsiteX4" fmla="*/ 388032 w 454608"/>
            <a:gd name="connsiteY4" fmla="*/ 7246 h 49478"/>
            <a:gd name="connsiteX5" fmla="*/ 353587 w 454608"/>
            <a:gd name="connsiteY5" fmla="*/ 4170 h 49478"/>
            <a:gd name="connsiteX6" fmla="*/ 314289 w 454608"/>
            <a:gd name="connsiteY6" fmla="*/ 1884 h 49478"/>
            <a:gd name="connsiteX7" fmla="*/ 271649 w 454608"/>
            <a:gd name="connsiteY7" fmla="*/ 476 h 49478"/>
            <a:gd name="connsiteX8" fmla="*/ 227304 w 454608"/>
            <a:gd name="connsiteY8" fmla="*/ 0 h 49478"/>
            <a:gd name="connsiteX9" fmla="*/ 182959 w 454608"/>
            <a:gd name="connsiteY9" fmla="*/ 476 h 49478"/>
            <a:gd name="connsiteX10" fmla="*/ 140318 w 454608"/>
            <a:gd name="connsiteY10" fmla="*/ 1884 h 49478"/>
            <a:gd name="connsiteX11" fmla="*/ 101020 w 454608"/>
            <a:gd name="connsiteY11" fmla="*/ 4170 h 49478"/>
            <a:gd name="connsiteX12" fmla="*/ 66576 w 454608"/>
            <a:gd name="connsiteY12" fmla="*/ 7246 h 49478"/>
            <a:gd name="connsiteX13" fmla="*/ 38307 w 454608"/>
            <a:gd name="connsiteY13" fmla="*/ 10995 h 49478"/>
            <a:gd name="connsiteX14" fmla="*/ 17302 w 454608"/>
            <a:gd name="connsiteY14" fmla="*/ 15272 h 49478"/>
            <a:gd name="connsiteX15" fmla="*/ 4367 w 454608"/>
            <a:gd name="connsiteY15" fmla="*/ 19913 h 49478"/>
            <a:gd name="connsiteX16" fmla="*/ 0 w 454608"/>
            <a:gd name="connsiteY16" fmla="*/ 24739 h 49478"/>
            <a:gd name="connsiteX17" fmla="*/ 4367 w 454608"/>
            <a:gd name="connsiteY17" fmla="*/ 29565 h 49478"/>
            <a:gd name="connsiteX18" fmla="*/ 17302 w 454608"/>
            <a:gd name="connsiteY18" fmla="*/ 34206 h 49478"/>
            <a:gd name="connsiteX19" fmla="*/ 38307 w 454608"/>
            <a:gd name="connsiteY19" fmla="*/ 38483 h 49478"/>
            <a:gd name="connsiteX20" fmla="*/ 66576 w 454608"/>
            <a:gd name="connsiteY20" fmla="*/ 42232 h 49478"/>
            <a:gd name="connsiteX21" fmla="*/ 101020 w 454608"/>
            <a:gd name="connsiteY21" fmla="*/ 45308 h 49478"/>
            <a:gd name="connsiteX22" fmla="*/ 140318 w 454608"/>
            <a:gd name="connsiteY22" fmla="*/ 47594 h 49478"/>
            <a:gd name="connsiteX23" fmla="*/ 182959 w 454608"/>
            <a:gd name="connsiteY23" fmla="*/ 49002 h 49478"/>
            <a:gd name="connsiteX24" fmla="*/ 227304 w 454608"/>
            <a:gd name="connsiteY24" fmla="*/ 49478 h 49478"/>
            <a:gd name="connsiteX25" fmla="*/ 271649 w 454608"/>
            <a:gd name="connsiteY25" fmla="*/ 49002 h 49478"/>
            <a:gd name="connsiteX26" fmla="*/ 314289 w 454608"/>
            <a:gd name="connsiteY26" fmla="*/ 47594 h 49478"/>
            <a:gd name="connsiteX27" fmla="*/ 353587 w 454608"/>
            <a:gd name="connsiteY27" fmla="*/ 45308 h 49478"/>
            <a:gd name="connsiteX28" fmla="*/ 388032 w 454608"/>
            <a:gd name="connsiteY28" fmla="*/ 42232 h 49478"/>
            <a:gd name="connsiteX29" fmla="*/ 416300 w 454608"/>
            <a:gd name="connsiteY29" fmla="*/ 38483 h 49478"/>
            <a:gd name="connsiteX30" fmla="*/ 437306 w 454608"/>
            <a:gd name="connsiteY30" fmla="*/ 34206 h 49478"/>
            <a:gd name="connsiteX31" fmla="*/ 450241 w 454608"/>
            <a:gd name="connsiteY31" fmla="*/ 29565 h 49478"/>
            <a:gd name="connsiteX32" fmla="*/ 454608 w 454608"/>
            <a:gd name="connsiteY32" fmla="*/ 24739 h 494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54608" h="49478">
              <a:moveTo>
                <a:pt x="454608" y="24739"/>
              </a:moveTo>
              <a:cubicBezTo>
                <a:pt x="454608" y="23130"/>
                <a:pt x="453125" y="21491"/>
                <a:pt x="450241" y="19913"/>
              </a:cubicBezTo>
              <a:cubicBezTo>
                <a:pt x="447357" y="18335"/>
                <a:pt x="442963" y="16758"/>
                <a:pt x="437306" y="15272"/>
              </a:cubicBezTo>
              <a:cubicBezTo>
                <a:pt x="431649" y="13786"/>
                <a:pt x="424512" y="12333"/>
                <a:pt x="416300" y="10995"/>
              </a:cubicBezTo>
              <a:cubicBezTo>
                <a:pt x="408088" y="9657"/>
                <a:pt x="398484" y="8383"/>
                <a:pt x="388032" y="7246"/>
              </a:cubicBezTo>
              <a:cubicBezTo>
                <a:pt x="377580" y="6109"/>
                <a:pt x="365877" y="5064"/>
                <a:pt x="353587" y="4170"/>
              </a:cubicBezTo>
              <a:cubicBezTo>
                <a:pt x="341297" y="3276"/>
                <a:pt x="327945" y="2500"/>
                <a:pt x="314289" y="1884"/>
              </a:cubicBezTo>
              <a:cubicBezTo>
                <a:pt x="300633" y="1268"/>
                <a:pt x="286146" y="790"/>
                <a:pt x="271649" y="476"/>
              </a:cubicBezTo>
              <a:cubicBezTo>
                <a:pt x="257152" y="162"/>
                <a:pt x="242086" y="0"/>
                <a:pt x="227304" y="0"/>
              </a:cubicBezTo>
              <a:cubicBezTo>
                <a:pt x="212522" y="0"/>
                <a:pt x="197457" y="162"/>
                <a:pt x="182959" y="476"/>
              </a:cubicBezTo>
              <a:cubicBezTo>
                <a:pt x="168461" y="790"/>
                <a:pt x="153974" y="1268"/>
                <a:pt x="140318" y="1884"/>
              </a:cubicBezTo>
              <a:cubicBezTo>
                <a:pt x="126662" y="2500"/>
                <a:pt x="113310" y="3276"/>
                <a:pt x="101020" y="4170"/>
              </a:cubicBezTo>
              <a:cubicBezTo>
                <a:pt x="88730" y="5064"/>
                <a:pt x="77028" y="6109"/>
                <a:pt x="66576" y="7246"/>
              </a:cubicBezTo>
              <a:cubicBezTo>
                <a:pt x="56124" y="8383"/>
                <a:pt x="46519" y="9657"/>
                <a:pt x="38307" y="10995"/>
              </a:cubicBezTo>
              <a:cubicBezTo>
                <a:pt x="30095" y="12333"/>
                <a:pt x="22959" y="13786"/>
                <a:pt x="17302" y="15272"/>
              </a:cubicBezTo>
              <a:cubicBezTo>
                <a:pt x="11645" y="16758"/>
                <a:pt x="7251" y="18335"/>
                <a:pt x="4367" y="19913"/>
              </a:cubicBezTo>
              <a:cubicBezTo>
                <a:pt x="1483" y="21491"/>
                <a:pt x="0" y="23130"/>
                <a:pt x="0" y="24739"/>
              </a:cubicBezTo>
              <a:cubicBezTo>
                <a:pt x="0" y="26348"/>
                <a:pt x="1483" y="27987"/>
                <a:pt x="4367" y="29565"/>
              </a:cubicBezTo>
              <a:cubicBezTo>
                <a:pt x="7251" y="31143"/>
                <a:pt x="11645" y="32720"/>
                <a:pt x="17302" y="34206"/>
              </a:cubicBezTo>
              <a:cubicBezTo>
                <a:pt x="22959" y="35692"/>
                <a:pt x="30095" y="37145"/>
                <a:pt x="38307" y="38483"/>
              </a:cubicBezTo>
              <a:cubicBezTo>
                <a:pt x="46519" y="39821"/>
                <a:pt x="56124" y="41095"/>
                <a:pt x="66576" y="42232"/>
              </a:cubicBezTo>
              <a:cubicBezTo>
                <a:pt x="77028" y="43369"/>
                <a:pt x="88730" y="44414"/>
                <a:pt x="101020" y="45308"/>
              </a:cubicBezTo>
              <a:cubicBezTo>
                <a:pt x="113310" y="46202"/>
                <a:pt x="126662" y="46978"/>
                <a:pt x="140318" y="47594"/>
              </a:cubicBezTo>
              <a:cubicBezTo>
                <a:pt x="153974" y="48210"/>
                <a:pt x="168461" y="48688"/>
                <a:pt x="182959" y="49002"/>
              </a:cubicBezTo>
              <a:cubicBezTo>
                <a:pt x="197457" y="49316"/>
                <a:pt x="212522" y="49478"/>
                <a:pt x="227304" y="49478"/>
              </a:cubicBezTo>
              <a:cubicBezTo>
                <a:pt x="242086" y="49478"/>
                <a:pt x="257152" y="49316"/>
                <a:pt x="271649" y="49002"/>
              </a:cubicBezTo>
              <a:cubicBezTo>
                <a:pt x="286146" y="48688"/>
                <a:pt x="300633" y="48210"/>
                <a:pt x="314289" y="47594"/>
              </a:cubicBezTo>
              <a:cubicBezTo>
                <a:pt x="327945" y="46978"/>
                <a:pt x="341297" y="46202"/>
                <a:pt x="353587" y="45308"/>
              </a:cubicBezTo>
              <a:cubicBezTo>
                <a:pt x="365877" y="44414"/>
                <a:pt x="377580" y="43369"/>
                <a:pt x="388032" y="42232"/>
              </a:cubicBezTo>
              <a:cubicBezTo>
                <a:pt x="398484" y="41095"/>
                <a:pt x="408088" y="39821"/>
                <a:pt x="416300" y="38483"/>
              </a:cubicBezTo>
              <a:cubicBezTo>
                <a:pt x="424512" y="37145"/>
                <a:pt x="431649" y="35692"/>
                <a:pt x="437306" y="34206"/>
              </a:cubicBezTo>
              <a:cubicBezTo>
                <a:pt x="442963" y="32720"/>
                <a:pt x="447357" y="31143"/>
                <a:pt x="450241" y="29565"/>
              </a:cubicBezTo>
              <a:cubicBezTo>
                <a:pt x="453125" y="27987"/>
                <a:pt x="454608" y="26348"/>
                <a:pt x="454608" y="24739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0.46269</cdr:x>
      <cdr:y>0.71219</cdr:y>
    </cdr:from>
    <cdr:to>
      <cdr:x>0.51719</cdr:x>
      <cdr:y>0.72565</cdr:y>
    </cdr:to>
    <cdr:sp macro="" textlink="">
      <cdr:nvSpPr>
        <cdr:cNvPr id="29" name="PlotDat16_47|1~33_1"/>
        <cdr:cNvSpPr/>
      </cdr:nvSpPr>
      <cdr:spPr>
        <a:xfrm xmlns:a="http://schemas.openxmlformats.org/drawingml/2006/main">
          <a:off x="4304475" y="4324537"/>
          <a:ext cx="506993" cy="81744"/>
        </a:xfrm>
        <a:custGeom xmlns:a="http://schemas.openxmlformats.org/drawingml/2006/main">
          <a:avLst/>
          <a:gdLst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  <a:gd name="connsiteX0" fmla="*/ 506993 w 506993"/>
            <a:gd name="connsiteY0" fmla="*/ 40872 h 81744"/>
            <a:gd name="connsiteX1" fmla="*/ 502122 w 506993"/>
            <a:gd name="connsiteY1" fmla="*/ 32898 h 81744"/>
            <a:gd name="connsiteX2" fmla="*/ 487697 w 506993"/>
            <a:gd name="connsiteY2" fmla="*/ 25231 h 81744"/>
            <a:gd name="connsiteX3" fmla="*/ 464271 w 506993"/>
            <a:gd name="connsiteY3" fmla="*/ 18165 h 81744"/>
            <a:gd name="connsiteX4" fmla="*/ 432745 w 506993"/>
            <a:gd name="connsiteY4" fmla="*/ 11971 h 81744"/>
            <a:gd name="connsiteX5" fmla="*/ 394332 w 506993"/>
            <a:gd name="connsiteY5" fmla="*/ 6888 h 81744"/>
            <a:gd name="connsiteX6" fmla="*/ 350505 w 506993"/>
            <a:gd name="connsiteY6" fmla="*/ 3111 h 81744"/>
            <a:gd name="connsiteX7" fmla="*/ 302951 w 506993"/>
            <a:gd name="connsiteY7" fmla="*/ 785 h 81744"/>
            <a:gd name="connsiteX8" fmla="*/ 253497 w 506993"/>
            <a:gd name="connsiteY8" fmla="*/ 0 h 81744"/>
            <a:gd name="connsiteX9" fmla="*/ 204042 w 506993"/>
            <a:gd name="connsiteY9" fmla="*/ 785 h 81744"/>
            <a:gd name="connsiteX10" fmla="*/ 156488 w 506993"/>
            <a:gd name="connsiteY10" fmla="*/ 3111 h 81744"/>
            <a:gd name="connsiteX11" fmla="*/ 112662 w 506993"/>
            <a:gd name="connsiteY11" fmla="*/ 6888 h 81744"/>
            <a:gd name="connsiteX12" fmla="*/ 74248 w 506993"/>
            <a:gd name="connsiteY12" fmla="*/ 11971 h 81744"/>
            <a:gd name="connsiteX13" fmla="*/ 42722 w 506993"/>
            <a:gd name="connsiteY13" fmla="*/ 18165 h 81744"/>
            <a:gd name="connsiteX14" fmla="*/ 19297 w 506993"/>
            <a:gd name="connsiteY14" fmla="*/ 25231 h 81744"/>
            <a:gd name="connsiteX15" fmla="*/ 4871 w 506993"/>
            <a:gd name="connsiteY15" fmla="*/ 32898 h 81744"/>
            <a:gd name="connsiteX16" fmla="*/ 0 w 506993"/>
            <a:gd name="connsiteY16" fmla="*/ 40872 h 81744"/>
            <a:gd name="connsiteX17" fmla="*/ 4871 w 506993"/>
            <a:gd name="connsiteY17" fmla="*/ 48846 h 81744"/>
            <a:gd name="connsiteX18" fmla="*/ 19297 w 506993"/>
            <a:gd name="connsiteY18" fmla="*/ 56513 h 81744"/>
            <a:gd name="connsiteX19" fmla="*/ 42722 w 506993"/>
            <a:gd name="connsiteY19" fmla="*/ 63580 h 81744"/>
            <a:gd name="connsiteX20" fmla="*/ 74248 w 506993"/>
            <a:gd name="connsiteY20" fmla="*/ 69773 h 81744"/>
            <a:gd name="connsiteX21" fmla="*/ 112662 w 506993"/>
            <a:gd name="connsiteY21" fmla="*/ 74856 h 81744"/>
            <a:gd name="connsiteX22" fmla="*/ 156488 w 506993"/>
            <a:gd name="connsiteY22" fmla="*/ 78633 h 81744"/>
            <a:gd name="connsiteX23" fmla="*/ 204042 w 506993"/>
            <a:gd name="connsiteY23" fmla="*/ 80959 h 81744"/>
            <a:gd name="connsiteX24" fmla="*/ 253497 w 506993"/>
            <a:gd name="connsiteY24" fmla="*/ 81744 h 81744"/>
            <a:gd name="connsiteX25" fmla="*/ 302951 w 506993"/>
            <a:gd name="connsiteY25" fmla="*/ 80959 h 81744"/>
            <a:gd name="connsiteX26" fmla="*/ 350505 w 506993"/>
            <a:gd name="connsiteY26" fmla="*/ 78633 h 81744"/>
            <a:gd name="connsiteX27" fmla="*/ 394332 w 506993"/>
            <a:gd name="connsiteY27" fmla="*/ 74856 h 81744"/>
            <a:gd name="connsiteX28" fmla="*/ 432745 w 506993"/>
            <a:gd name="connsiteY28" fmla="*/ 69773 h 81744"/>
            <a:gd name="connsiteX29" fmla="*/ 464271 w 506993"/>
            <a:gd name="connsiteY29" fmla="*/ 63580 h 81744"/>
            <a:gd name="connsiteX30" fmla="*/ 487697 w 506993"/>
            <a:gd name="connsiteY30" fmla="*/ 56513 h 81744"/>
            <a:gd name="connsiteX31" fmla="*/ 502122 w 506993"/>
            <a:gd name="connsiteY31" fmla="*/ 48846 h 81744"/>
            <a:gd name="connsiteX32" fmla="*/ 506993 w 506993"/>
            <a:gd name="connsiteY32" fmla="*/ 40872 h 817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06993" h="81744">
              <a:moveTo>
                <a:pt x="506993" y="40872"/>
              </a:moveTo>
              <a:cubicBezTo>
                <a:pt x="506993" y="38214"/>
                <a:pt x="505338" y="35505"/>
                <a:pt x="502122" y="32898"/>
              </a:cubicBezTo>
              <a:cubicBezTo>
                <a:pt x="498906" y="30291"/>
                <a:pt x="494005" y="27686"/>
                <a:pt x="487697" y="25231"/>
              </a:cubicBezTo>
              <a:cubicBezTo>
                <a:pt x="481389" y="22776"/>
                <a:pt x="473430" y="20375"/>
                <a:pt x="464271" y="18165"/>
              </a:cubicBezTo>
              <a:cubicBezTo>
                <a:pt x="455112" y="15955"/>
                <a:pt x="444401" y="13850"/>
                <a:pt x="432745" y="11971"/>
              </a:cubicBezTo>
              <a:cubicBezTo>
                <a:pt x="421089" y="10092"/>
                <a:pt x="408039" y="8365"/>
                <a:pt x="394332" y="6888"/>
              </a:cubicBezTo>
              <a:cubicBezTo>
                <a:pt x="380625" y="5411"/>
                <a:pt x="365735" y="4128"/>
                <a:pt x="350505" y="3111"/>
              </a:cubicBezTo>
              <a:cubicBezTo>
                <a:pt x="335275" y="2094"/>
                <a:pt x="319119" y="1304"/>
                <a:pt x="302951" y="785"/>
              </a:cubicBezTo>
              <a:cubicBezTo>
                <a:pt x="286783" y="266"/>
                <a:pt x="269982" y="0"/>
                <a:pt x="253497" y="0"/>
              </a:cubicBezTo>
              <a:cubicBezTo>
                <a:pt x="237012" y="0"/>
                <a:pt x="220210" y="267"/>
                <a:pt x="204042" y="785"/>
              </a:cubicBezTo>
              <a:cubicBezTo>
                <a:pt x="187874" y="1303"/>
                <a:pt x="171718" y="2094"/>
                <a:pt x="156488" y="3111"/>
              </a:cubicBezTo>
              <a:cubicBezTo>
                <a:pt x="141258" y="4128"/>
                <a:pt x="126369" y="5411"/>
                <a:pt x="112662" y="6888"/>
              </a:cubicBezTo>
              <a:cubicBezTo>
                <a:pt x="98955" y="8365"/>
                <a:pt x="85905" y="10092"/>
                <a:pt x="74248" y="11971"/>
              </a:cubicBezTo>
              <a:cubicBezTo>
                <a:pt x="62591" y="13850"/>
                <a:pt x="51880" y="15955"/>
                <a:pt x="42722" y="18165"/>
              </a:cubicBezTo>
              <a:cubicBezTo>
                <a:pt x="33564" y="20375"/>
                <a:pt x="25605" y="22776"/>
                <a:pt x="19297" y="25231"/>
              </a:cubicBezTo>
              <a:cubicBezTo>
                <a:pt x="12989" y="27686"/>
                <a:pt x="8087" y="30291"/>
                <a:pt x="4871" y="32898"/>
              </a:cubicBezTo>
              <a:cubicBezTo>
                <a:pt x="1655" y="35505"/>
                <a:pt x="0" y="38214"/>
                <a:pt x="0" y="40872"/>
              </a:cubicBezTo>
              <a:cubicBezTo>
                <a:pt x="0" y="43530"/>
                <a:pt x="1655" y="46239"/>
                <a:pt x="4871" y="48846"/>
              </a:cubicBezTo>
              <a:cubicBezTo>
                <a:pt x="8087" y="51453"/>
                <a:pt x="12989" y="54057"/>
                <a:pt x="19297" y="56513"/>
              </a:cubicBezTo>
              <a:cubicBezTo>
                <a:pt x="25606" y="58969"/>
                <a:pt x="33564" y="61370"/>
                <a:pt x="42722" y="63580"/>
              </a:cubicBezTo>
              <a:cubicBezTo>
                <a:pt x="51880" y="65790"/>
                <a:pt x="62591" y="67894"/>
                <a:pt x="74248" y="69773"/>
              </a:cubicBezTo>
              <a:cubicBezTo>
                <a:pt x="85905" y="71652"/>
                <a:pt x="98955" y="73379"/>
                <a:pt x="112662" y="74856"/>
              </a:cubicBezTo>
              <a:cubicBezTo>
                <a:pt x="126369" y="76333"/>
                <a:pt x="141258" y="77616"/>
                <a:pt x="156488" y="78633"/>
              </a:cubicBezTo>
              <a:cubicBezTo>
                <a:pt x="171718" y="79650"/>
                <a:pt x="187874" y="80441"/>
                <a:pt x="204042" y="80959"/>
              </a:cubicBezTo>
              <a:cubicBezTo>
                <a:pt x="220210" y="81477"/>
                <a:pt x="237012" y="81744"/>
                <a:pt x="253497" y="81744"/>
              </a:cubicBezTo>
              <a:cubicBezTo>
                <a:pt x="269982" y="81744"/>
                <a:pt x="286783" y="81478"/>
                <a:pt x="302951" y="80959"/>
              </a:cubicBezTo>
              <a:cubicBezTo>
                <a:pt x="319119" y="80440"/>
                <a:pt x="335275" y="79650"/>
                <a:pt x="350505" y="78633"/>
              </a:cubicBezTo>
              <a:cubicBezTo>
                <a:pt x="365735" y="77616"/>
                <a:pt x="380625" y="76333"/>
                <a:pt x="394332" y="74856"/>
              </a:cubicBezTo>
              <a:cubicBezTo>
                <a:pt x="408039" y="73379"/>
                <a:pt x="421089" y="71652"/>
                <a:pt x="432745" y="69773"/>
              </a:cubicBezTo>
              <a:cubicBezTo>
                <a:pt x="444401" y="67894"/>
                <a:pt x="455112" y="65790"/>
                <a:pt x="464271" y="63580"/>
              </a:cubicBezTo>
              <a:cubicBezTo>
                <a:pt x="473430" y="61370"/>
                <a:pt x="481389" y="58969"/>
                <a:pt x="487697" y="56513"/>
              </a:cubicBezTo>
              <a:cubicBezTo>
                <a:pt x="494006" y="54057"/>
                <a:pt x="498906" y="51453"/>
                <a:pt x="502122" y="48846"/>
              </a:cubicBezTo>
              <a:cubicBezTo>
                <a:pt x="505338" y="46239"/>
                <a:pt x="506993" y="43530"/>
                <a:pt x="506993" y="40872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0.49645</cdr:x>
      <cdr:y>0.7465</cdr:y>
    </cdr:from>
    <cdr:to>
      <cdr:x>0.53425</cdr:x>
      <cdr:y>0.76298</cdr:y>
    </cdr:to>
    <cdr:sp macro="" textlink="">
      <cdr:nvSpPr>
        <cdr:cNvPr id="30" name="PlotDat16_49|1~33_1"/>
        <cdr:cNvSpPr/>
      </cdr:nvSpPr>
      <cdr:spPr>
        <a:xfrm xmlns:a="http://schemas.openxmlformats.org/drawingml/2006/main">
          <a:off x="4618491" y="4532907"/>
          <a:ext cx="351668" cy="100030"/>
        </a:xfrm>
        <a:custGeom xmlns:a="http://schemas.openxmlformats.org/drawingml/2006/main">
          <a:avLst/>
          <a:gdLst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  <a:gd name="connsiteX0" fmla="*/ 351668 w 351668"/>
            <a:gd name="connsiteY0" fmla="*/ 50015 h 100030"/>
            <a:gd name="connsiteX1" fmla="*/ 348290 w 351668"/>
            <a:gd name="connsiteY1" fmla="*/ 40258 h 100030"/>
            <a:gd name="connsiteX2" fmla="*/ 338284 w 351668"/>
            <a:gd name="connsiteY2" fmla="*/ 30875 h 100030"/>
            <a:gd name="connsiteX3" fmla="*/ 322035 w 351668"/>
            <a:gd name="connsiteY3" fmla="*/ 22228 h 100030"/>
            <a:gd name="connsiteX4" fmla="*/ 300167 w 351668"/>
            <a:gd name="connsiteY4" fmla="*/ 14649 h 100030"/>
            <a:gd name="connsiteX5" fmla="*/ 273522 w 351668"/>
            <a:gd name="connsiteY5" fmla="*/ 8429 h 100030"/>
            <a:gd name="connsiteX6" fmla="*/ 243123 w 351668"/>
            <a:gd name="connsiteY6" fmla="*/ 3807 h 100030"/>
            <a:gd name="connsiteX7" fmla="*/ 210138 w 351668"/>
            <a:gd name="connsiteY7" fmla="*/ 961 h 100030"/>
            <a:gd name="connsiteX8" fmla="*/ 175834 w 351668"/>
            <a:gd name="connsiteY8" fmla="*/ 0 h 100030"/>
            <a:gd name="connsiteX9" fmla="*/ 141530 w 351668"/>
            <a:gd name="connsiteY9" fmla="*/ 961 h 100030"/>
            <a:gd name="connsiteX10" fmla="*/ 108545 w 351668"/>
            <a:gd name="connsiteY10" fmla="*/ 3807 h 100030"/>
            <a:gd name="connsiteX11" fmla="*/ 78146 w 351668"/>
            <a:gd name="connsiteY11" fmla="*/ 8429 h 100030"/>
            <a:gd name="connsiteX12" fmla="*/ 51501 w 351668"/>
            <a:gd name="connsiteY12" fmla="*/ 14649 h 100030"/>
            <a:gd name="connsiteX13" fmla="*/ 29633 w 351668"/>
            <a:gd name="connsiteY13" fmla="*/ 22228 h 100030"/>
            <a:gd name="connsiteX14" fmla="*/ 13384 w 351668"/>
            <a:gd name="connsiteY14" fmla="*/ 30875 h 100030"/>
            <a:gd name="connsiteX15" fmla="*/ 3378 w 351668"/>
            <a:gd name="connsiteY15" fmla="*/ 40258 h 100030"/>
            <a:gd name="connsiteX16" fmla="*/ 0 w 351668"/>
            <a:gd name="connsiteY16" fmla="*/ 50015 h 100030"/>
            <a:gd name="connsiteX17" fmla="*/ 3378 w 351668"/>
            <a:gd name="connsiteY17" fmla="*/ 59772 h 100030"/>
            <a:gd name="connsiteX18" fmla="*/ 13384 w 351668"/>
            <a:gd name="connsiteY18" fmla="*/ 69155 h 100030"/>
            <a:gd name="connsiteX19" fmla="*/ 29633 w 351668"/>
            <a:gd name="connsiteY19" fmla="*/ 77802 h 100030"/>
            <a:gd name="connsiteX20" fmla="*/ 51501 w 351668"/>
            <a:gd name="connsiteY20" fmla="*/ 85381 h 100030"/>
            <a:gd name="connsiteX21" fmla="*/ 78146 w 351668"/>
            <a:gd name="connsiteY21" fmla="*/ 91601 h 100030"/>
            <a:gd name="connsiteX22" fmla="*/ 108545 w 351668"/>
            <a:gd name="connsiteY22" fmla="*/ 96223 h 100030"/>
            <a:gd name="connsiteX23" fmla="*/ 141530 w 351668"/>
            <a:gd name="connsiteY23" fmla="*/ 99069 h 100030"/>
            <a:gd name="connsiteX24" fmla="*/ 175834 w 351668"/>
            <a:gd name="connsiteY24" fmla="*/ 100030 h 100030"/>
            <a:gd name="connsiteX25" fmla="*/ 210138 w 351668"/>
            <a:gd name="connsiteY25" fmla="*/ 99069 h 100030"/>
            <a:gd name="connsiteX26" fmla="*/ 243123 w 351668"/>
            <a:gd name="connsiteY26" fmla="*/ 96223 h 100030"/>
            <a:gd name="connsiteX27" fmla="*/ 273522 w 351668"/>
            <a:gd name="connsiteY27" fmla="*/ 91601 h 100030"/>
            <a:gd name="connsiteX28" fmla="*/ 300167 w 351668"/>
            <a:gd name="connsiteY28" fmla="*/ 85381 h 100030"/>
            <a:gd name="connsiteX29" fmla="*/ 322035 w 351668"/>
            <a:gd name="connsiteY29" fmla="*/ 77802 h 100030"/>
            <a:gd name="connsiteX30" fmla="*/ 338284 w 351668"/>
            <a:gd name="connsiteY30" fmla="*/ 69155 h 100030"/>
            <a:gd name="connsiteX31" fmla="*/ 348290 w 351668"/>
            <a:gd name="connsiteY31" fmla="*/ 59772 h 100030"/>
            <a:gd name="connsiteX32" fmla="*/ 351668 w 351668"/>
            <a:gd name="connsiteY32" fmla="*/ 50015 h 1000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51668" h="100030">
              <a:moveTo>
                <a:pt x="351668" y="50015"/>
              </a:moveTo>
              <a:cubicBezTo>
                <a:pt x="351668" y="46763"/>
                <a:pt x="350521" y="43448"/>
                <a:pt x="348290" y="40258"/>
              </a:cubicBezTo>
              <a:cubicBezTo>
                <a:pt x="346059" y="37068"/>
                <a:pt x="342660" y="33880"/>
                <a:pt x="338284" y="30875"/>
              </a:cubicBezTo>
              <a:cubicBezTo>
                <a:pt x="333908" y="27870"/>
                <a:pt x="328388" y="24932"/>
                <a:pt x="322035" y="22228"/>
              </a:cubicBezTo>
              <a:cubicBezTo>
                <a:pt x="315682" y="19524"/>
                <a:pt x="308253" y="16949"/>
                <a:pt x="300167" y="14649"/>
              </a:cubicBezTo>
              <a:cubicBezTo>
                <a:pt x="292082" y="12349"/>
                <a:pt x="283029" y="10236"/>
                <a:pt x="273522" y="8429"/>
              </a:cubicBezTo>
              <a:cubicBezTo>
                <a:pt x="264015" y="6622"/>
                <a:pt x="253687" y="5052"/>
                <a:pt x="243123" y="3807"/>
              </a:cubicBezTo>
              <a:cubicBezTo>
                <a:pt x="232559" y="2562"/>
                <a:pt x="221353" y="1595"/>
                <a:pt x="210138" y="961"/>
              </a:cubicBezTo>
              <a:cubicBezTo>
                <a:pt x="198923" y="327"/>
                <a:pt x="187269" y="0"/>
                <a:pt x="175834" y="0"/>
              </a:cubicBezTo>
              <a:cubicBezTo>
                <a:pt x="164399" y="0"/>
                <a:pt x="152745" y="327"/>
                <a:pt x="141530" y="961"/>
              </a:cubicBezTo>
              <a:cubicBezTo>
                <a:pt x="130315" y="1595"/>
                <a:pt x="119109" y="2562"/>
                <a:pt x="108545" y="3807"/>
              </a:cubicBezTo>
              <a:cubicBezTo>
                <a:pt x="97981" y="5052"/>
                <a:pt x="87653" y="6622"/>
                <a:pt x="78146" y="8429"/>
              </a:cubicBezTo>
              <a:cubicBezTo>
                <a:pt x="68639" y="10236"/>
                <a:pt x="59587" y="12349"/>
                <a:pt x="51501" y="14649"/>
              </a:cubicBezTo>
              <a:cubicBezTo>
                <a:pt x="43416" y="16949"/>
                <a:pt x="35986" y="19524"/>
                <a:pt x="29633" y="22228"/>
              </a:cubicBezTo>
              <a:cubicBezTo>
                <a:pt x="23280" y="24932"/>
                <a:pt x="17760" y="27870"/>
                <a:pt x="13384" y="30875"/>
              </a:cubicBezTo>
              <a:cubicBezTo>
                <a:pt x="9008" y="33880"/>
                <a:pt x="5609" y="37068"/>
                <a:pt x="3378" y="40258"/>
              </a:cubicBezTo>
              <a:cubicBezTo>
                <a:pt x="1147" y="43448"/>
                <a:pt x="0" y="46763"/>
                <a:pt x="0" y="50015"/>
              </a:cubicBezTo>
              <a:cubicBezTo>
                <a:pt x="0" y="53267"/>
                <a:pt x="1147" y="56582"/>
                <a:pt x="3378" y="59772"/>
              </a:cubicBezTo>
              <a:cubicBezTo>
                <a:pt x="5609" y="62962"/>
                <a:pt x="9008" y="66150"/>
                <a:pt x="13384" y="69155"/>
              </a:cubicBezTo>
              <a:cubicBezTo>
                <a:pt x="17760" y="72160"/>
                <a:pt x="23280" y="75098"/>
                <a:pt x="29633" y="77802"/>
              </a:cubicBezTo>
              <a:cubicBezTo>
                <a:pt x="35986" y="80506"/>
                <a:pt x="43416" y="83081"/>
                <a:pt x="51501" y="85381"/>
              </a:cubicBezTo>
              <a:cubicBezTo>
                <a:pt x="59587" y="87681"/>
                <a:pt x="68639" y="89794"/>
                <a:pt x="78146" y="91601"/>
              </a:cubicBezTo>
              <a:cubicBezTo>
                <a:pt x="87653" y="93408"/>
                <a:pt x="97981" y="94978"/>
                <a:pt x="108545" y="96223"/>
              </a:cubicBezTo>
              <a:cubicBezTo>
                <a:pt x="119109" y="97468"/>
                <a:pt x="130315" y="98435"/>
                <a:pt x="141530" y="99069"/>
              </a:cubicBezTo>
              <a:cubicBezTo>
                <a:pt x="152745" y="99703"/>
                <a:pt x="164399" y="100030"/>
                <a:pt x="175834" y="100030"/>
              </a:cubicBezTo>
              <a:cubicBezTo>
                <a:pt x="187269" y="100030"/>
                <a:pt x="198923" y="99703"/>
                <a:pt x="210138" y="99069"/>
              </a:cubicBezTo>
              <a:cubicBezTo>
                <a:pt x="221353" y="98435"/>
                <a:pt x="232559" y="97468"/>
                <a:pt x="243123" y="96223"/>
              </a:cubicBezTo>
              <a:cubicBezTo>
                <a:pt x="253687" y="94978"/>
                <a:pt x="264015" y="93408"/>
                <a:pt x="273522" y="91601"/>
              </a:cubicBezTo>
              <a:cubicBezTo>
                <a:pt x="283029" y="89794"/>
                <a:pt x="292082" y="87681"/>
                <a:pt x="300167" y="85381"/>
              </a:cubicBezTo>
              <a:cubicBezTo>
                <a:pt x="308253" y="83081"/>
                <a:pt x="315682" y="80506"/>
                <a:pt x="322035" y="77802"/>
              </a:cubicBezTo>
              <a:cubicBezTo>
                <a:pt x="328388" y="75098"/>
                <a:pt x="333908" y="72160"/>
                <a:pt x="338284" y="69155"/>
              </a:cubicBezTo>
              <a:cubicBezTo>
                <a:pt x="342660" y="66150"/>
                <a:pt x="346059" y="62962"/>
                <a:pt x="348290" y="59772"/>
              </a:cubicBezTo>
              <a:cubicBezTo>
                <a:pt x="350521" y="56582"/>
                <a:pt x="351668" y="53267"/>
                <a:pt x="351668" y="50015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0.48507</cdr:x>
      <cdr:y>0.73527</cdr:y>
    </cdr:from>
    <cdr:to>
      <cdr:x>0.52697</cdr:x>
      <cdr:y>0.74324</cdr:y>
    </cdr:to>
    <cdr:sp macro="" textlink="">
      <cdr:nvSpPr>
        <cdr:cNvPr id="31" name="PlotDat16_51|1~33_1"/>
        <cdr:cNvSpPr/>
      </cdr:nvSpPr>
      <cdr:spPr>
        <a:xfrm xmlns:a="http://schemas.openxmlformats.org/drawingml/2006/main">
          <a:off x="4512688" y="4464685"/>
          <a:ext cx="389774" cy="48402"/>
        </a:xfrm>
        <a:custGeom xmlns:a="http://schemas.openxmlformats.org/drawingml/2006/main">
          <a:avLst/>
          <a:gdLst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  <a:gd name="connsiteX0" fmla="*/ 389774 w 389774"/>
            <a:gd name="connsiteY0" fmla="*/ 24201 h 48402"/>
            <a:gd name="connsiteX1" fmla="*/ 386029 w 389774"/>
            <a:gd name="connsiteY1" fmla="*/ 19480 h 48402"/>
            <a:gd name="connsiteX2" fmla="*/ 374939 w 389774"/>
            <a:gd name="connsiteY2" fmla="*/ 14940 h 48402"/>
            <a:gd name="connsiteX3" fmla="*/ 356929 w 389774"/>
            <a:gd name="connsiteY3" fmla="*/ 10756 h 48402"/>
            <a:gd name="connsiteX4" fmla="*/ 332693 w 389774"/>
            <a:gd name="connsiteY4" fmla="*/ 7089 h 48402"/>
            <a:gd name="connsiteX5" fmla="*/ 303160 w 389774"/>
            <a:gd name="connsiteY5" fmla="*/ 4079 h 48402"/>
            <a:gd name="connsiteX6" fmla="*/ 269467 w 389774"/>
            <a:gd name="connsiteY6" fmla="*/ 1842 h 48402"/>
            <a:gd name="connsiteX7" fmla="*/ 232908 w 389774"/>
            <a:gd name="connsiteY7" fmla="*/ 465 h 48402"/>
            <a:gd name="connsiteX8" fmla="*/ 194887 w 389774"/>
            <a:gd name="connsiteY8" fmla="*/ 0 h 48402"/>
            <a:gd name="connsiteX9" fmla="*/ 156867 w 389774"/>
            <a:gd name="connsiteY9" fmla="*/ 465 h 48402"/>
            <a:gd name="connsiteX10" fmla="*/ 120307 w 389774"/>
            <a:gd name="connsiteY10" fmla="*/ 1842 h 48402"/>
            <a:gd name="connsiteX11" fmla="*/ 86613 w 389774"/>
            <a:gd name="connsiteY11" fmla="*/ 4079 h 48402"/>
            <a:gd name="connsiteX12" fmla="*/ 57081 w 389774"/>
            <a:gd name="connsiteY12" fmla="*/ 7089 h 48402"/>
            <a:gd name="connsiteX13" fmla="*/ 32845 w 389774"/>
            <a:gd name="connsiteY13" fmla="*/ 10756 h 48402"/>
            <a:gd name="connsiteX14" fmla="*/ 14835 w 389774"/>
            <a:gd name="connsiteY14" fmla="*/ 14940 h 48402"/>
            <a:gd name="connsiteX15" fmla="*/ 3745 w 389774"/>
            <a:gd name="connsiteY15" fmla="*/ 19480 h 48402"/>
            <a:gd name="connsiteX16" fmla="*/ 0 w 389774"/>
            <a:gd name="connsiteY16" fmla="*/ 24201 h 48402"/>
            <a:gd name="connsiteX17" fmla="*/ 3745 w 389774"/>
            <a:gd name="connsiteY17" fmla="*/ 28922 h 48402"/>
            <a:gd name="connsiteX18" fmla="*/ 14835 w 389774"/>
            <a:gd name="connsiteY18" fmla="*/ 33463 h 48402"/>
            <a:gd name="connsiteX19" fmla="*/ 32845 w 389774"/>
            <a:gd name="connsiteY19" fmla="*/ 37646 h 48402"/>
            <a:gd name="connsiteX20" fmla="*/ 57081 w 389774"/>
            <a:gd name="connsiteY20" fmla="*/ 41314 h 48402"/>
            <a:gd name="connsiteX21" fmla="*/ 86613 w 389774"/>
            <a:gd name="connsiteY21" fmla="*/ 44323 h 48402"/>
            <a:gd name="connsiteX22" fmla="*/ 120307 w 389774"/>
            <a:gd name="connsiteY22" fmla="*/ 46560 h 48402"/>
            <a:gd name="connsiteX23" fmla="*/ 156867 w 389774"/>
            <a:gd name="connsiteY23" fmla="*/ 47937 h 48402"/>
            <a:gd name="connsiteX24" fmla="*/ 194887 w 389774"/>
            <a:gd name="connsiteY24" fmla="*/ 48402 h 48402"/>
            <a:gd name="connsiteX25" fmla="*/ 232908 w 389774"/>
            <a:gd name="connsiteY25" fmla="*/ 47937 h 48402"/>
            <a:gd name="connsiteX26" fmla="*/ 269467 w 389774"/>
            <a:gd name="connsiteY26" fmla="*/ 46560 h 48402"/>
            <a:gd name="connsiteX27" fmla="*/ 303160 w 389774"/>
            <a:gd name="connsiteY27" fmla="*/ 44323 h 48402"/>
            <a:gd name="connsiteX28" fmla="*/ 332693 w 389774"/>
            <a:gd name="connsiteY28" fmla="*/ 41314 h 48402"/>
            <a:gd name="connsiteX29" fmla="*/ 356929 w 389774"/>
            <a:gd name="connsiteY29" fmla="*/ 37646 h 48402"/>
            <a:gd name="connsiteX30" fmla="*/ 374939 w 389774"/>
            <a:gd name="connsiteY30" fmla="*/ 33463 h 48402"/>
            <a:gd name="connsiteX31" fmla="*/ 386029 w 389774"/>
            <a:gd name="connsiteY31" fmla="*/ 28922 h 48402"/>
            <a:gd name="connsiteX32" fmla="*/ 389774 w 389774"/>
            <a:gd name="connsiteY32" fmla="*/ 24201 h 484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89774" h="48402">
              <a:moveTo>
                <a:pt x="389774" y="24201"/>
              </a:moveTo>
              <a:cubicBezTo>
                <a:pt x="389774" y="22627"/>
                <a:pt x="388501" y="21023"/>
                <a:pt x="386029" y="19480"/>
              </a:cubicBezTo>
              <a:cubicBezTo>
                <a:pt x="383557" y="17937"/>
                <a:pt x="379789" y="16394"/>
                <a:pt x="374939" y="14940"/>
              </a:cubicBezTo>
              <a:cubicBezTo>
                <a:pt x="370089" y="13486"/>
                <a:pt x="363970" y="12064"/>
                <a:pt x="356929" y="10756"/>
              </a:cubicBezTo>
              <a:cubicBezTo>
                <a:pt x="349888" y="9448"/>
                <a:pt x="341654" y="8202"/>
                <a:pt x="332693" y="7089"/>
              </a:cubicBezTo>
              <a:cubicBezTo>
                <a:pt x="323732" y="5976"/>
                <a:pt x="313698" y="4954"/>
                <a:pt x="303160" y="4079"/>
              </a:cubicBezTo>
              <a:cubicBezTo>
                <a:pt x="292622" y="3205"/>
                <a:pt x="281176" y="2444"/>
                <a:pt x="269467" y="1842"/>
              </a:cubicBezTo>
              <a:cubicBezTo>
                <a:pt x="257758" y="1240"/>
                <a:pt x="245338" y="772"/>
                <a:pt x="232908" y="465"/>
              </a:cubicBezTo>
              <a:cubicBezTo>
                <a:pt x="220478" y="158"/>
                <a:pt x="207560" y="0"/>
                <a:pt x="194887" y="0"/>
              </a:cubicBezTo>
              <a:cubicBezTo>
                <a:pt x="182214" y="0"/>
                <a:pt x="169297" y="158"/>
                <a:pt x="156867" y="465"/>
              </a:cubicBezTo>
              <a:cubicBezTo>
                <a:pt x="144437" y="772"/>
                <a:pt x="132016" y="1240"/>
                <a:pt x="120307" y="1842"/>
              </a:cubicBezTo>
              <a:cubicBezTo>
                <a:pt x="108598" y="2444"/>
                <a:pt x="97151" y="3205"/>
                <a:pt x="86613" y="4079"/>
              </a:cubicBezTo>
              <a:cubicBezTo>
                <a:pt x="76075" y="4954"/>
                <a:pt x="66042" y="5976"/>
                <a:pt x="57081" y="7089"/>
              </a:cubicBezTo>
              <a:cubicBezTo>
                <a:pt x="48120" y="8202"/>
                <a:pt x="39886" y="9448"/>
                <a:pt x="32845" y="10756"/>
              </a:cubicBezTo>
              <a:cubicBezTo>
                <a:pt x="25804" y="12064"/>
                <a:pt x="19685" y="13486"/>
                <a:pt x="14835" y="14940"/>
              </a:cubicBezTo>
              <a:cubicBezTo>
                <a:pt x="9985" y="16394"/>
                <a:pt x="6217" y="17937"/>
                <a:pt x="3745" y="19480"/>
              </a:cubicBezTo>
              <a:cubicBezTo>
                <a:pt x="1273" y="21023"/>
                <a:pt x="0" y="22627"/>
                <a:pt x="0" y="24201"/>
              </a:cubicBezTo>
              <a:cubicBezTo>
                <a:pt x="0" y="25775"/>
                <a:pt x="1273" y="27378"/>
                <a:pt x="3745" y="28922"/>
              </a:cubicBezTo>
              <a:cubicBezTo>
                <a:pt x="6218" y="30466"/>
                <a:pt x="9985" y="32009"/>
                <a:pt x="14835" y="33463"/>
              </a:cubicBezTo>
              <a:cubicBezTo>
                <a:pt x="19685" y="34917"/>
                <a:pt x="25804" y="36338"/>
                <a:pt x="32845" y="37646"/>
              </a:cubicBezTo>
              <a:cubicBezTo>
                <a:pt x="39886" y="38954"/>
                <a:pt x="48120" y="40201"/>
                <a:pt x="57081" y="41314"/>
              </a:cubicBezTo>
              <a:cubicBezTo>
                <a:pt x="66042" y="42427"/>
                <a:pt x="76075" y="43449"/>
                <a:pt x="86613" y="44323"/>
              </a:cubicBezTo>
              <a:cubicBezTo>
                <a:pt x="97151" y="45197"/>
                <a:pt x="108598" y="45958"/>
                <a:pt x="120307" y="46560"/>
              </a:cubicBezTo>
              <a:cubicBezTo>
                <a:pt x="132016" y="47162"/>
                <a:pt x="144437" y="47630"/>
                <a:pt x="156867" y="47937"/>
              </a:cubicBezTo>
              <a:cubicBezTo>
                <a:pt x="169297" y="48244"/>
                <a:pt x="182214" y="48402"/>
                <a:pt x="194887" y="48402"/>
              </a:cubicBezTo>
              <a:cubicBezTo>
                <a:pt x="207560" y="48402"/>
                <a:pt x="220478" y="48244"/>
                <a:pt x="232908" y="47937"/>
              </a:cubicBezTo>
              <a:cubicBezTo>
                <a:pt x="245338" y="47630"/>
                <a:pt x="257758" y="47162"/>
                <a:pt x="269467" y="46560"/>
              </a:cubicBezTo>
              <a:cubicBezTo>
                <a:pt x="281176" y="45958"/>
                <a:pt x="292622" y="45197"/>
                <a:pt x="303160" y="44323"/>
              </a:cubicBezTo>
              <a:cubicBezTo>
                <a:pt x="313698" y="43449"/>
                <a:pt x="323732" y="42427"/>
                <a:pt x="332693" y="41314"/>
              </a:cubicBezTo>
              <a:cubicBezTo>
                <a:pt x="341654" y="40201"/>
                <a:pt x="349888" y="38954"/>
                <a:pt x="356929" y="37646"/>
              </a:cubicBezTo>
              <a:cubicBezTo>
                <a:pt x="363970" y="36338"/>
                <a:pt x="370089" y="34917"/>
                <a:pt x="374939" y="33463"/>
              </a:cubicBezTo>
              <a:cubicBezTo>
                <a:pt x="379789" y="32009"/>
                <a:pt x="383557" y="30466"/>
                <a:pt x="386029" y="28922"/>
              </a:cubicBezTo>
              <a:cubicBezTo>
                <a:pt x="388502" y="27378"/>
                <a:pt x="389774" y="25775"/>
                <a:pt x="389774" y="24201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0.46401</cdr:x>
      <cdr:y>0.72295</cdr:y>
    </cdr:from>
    <cdr:to>
      <cdr:x>0.51429</cdr:x>
      <cdr:y>0.7295</cdr:y>
    </cdr:to>
    <cdr:sp macro="" textlink="">
      <cdr:nvSpPr>
        <cdr:cNvPr id="32" name="PlotDat16_53|1~33_1"/>
        <cdr:cNvSpPr/>
      </cdr:nvSpPr>
      <cdr:spPr>
        <a:xfrm xmlns:a="http://schemas.openxmlformats.org/drawingml/2006/main">
          <a:off x="4316702" y="4389891"/>
          <a:ext cx="467794" cy="39797"/>
        </a:xfrm>
        <a:custGeom xmlns:a="http://schemas.openxmlformats.org/drawingml/2006/main">
          <a:avLst/>
          <a:gdLst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  <a:gd name="connsiteX0" fmla="*/ 467794 w 467794"/>
            <a:gd name="connsiteY0" fmla="*/ 19899 h 39797"/>
            <a:gd name="connsiteX1" fmla="*/ 463300 w 467794"/>
            <a:gd name="connsiteY1" fmla="*/ 16017 h 39797"/>
            <a:gd name="connsiteX2" fmla="*/ 449990 w 467794"/>
            <a:gd name="connsiteY2" fmla="*/ 12284 h 39797"/>
            <a:gd name="connsiteX3" fmla="*/ 428375 w 467794"/>
            <a:gd name="connsiteY3" fmla="*/ 8843 h 39797"/>
            <a:gd name="connsiteX4" fmla="*/ 399287 w 467794"/>
            <a:gd name="connsiteY4" fmla="*/ 5828 h 39797"/>
            <a:gd name="connsiteX5" fmla="*/ 363843 w 467794"/>
            <a:gd name="connsiteY5" fmla="*/ 3354 h 39797"/>
            <a:gd name="connsiteX6" fmla="*/ 323405 w 467794"/>
            <a:gd name="connsiteY6" fmla="*/ 1515 h 39797"/>
            <a:gd name="connsiteX7" fmla="*/ 279528 w 467794"/>
            <a:gd name="connsiteY7" fmla="*/ 383 h 39797"/>
            <a:gd name="connsiteX8" fmla="*/ 233897 w 467794"/>
            <a:gd name="connsiteY8" fmla="*/ 0 h 39797"/>
            <a:gd name="connsiteX9" fmla="*/ 188266 w 467794"/>
            <a:gd name="connsiteY9" fmla="*/ 383 h 39797"/>
            <a:gd name="connsiteX10" fmla="*/ 144388 w 467794"/>
            <a:gd name="connsiteY10" fmla="*/ 1515 h 39797"/>
            <a:gd name="connsiteX11" fmla="*/ 103950 w 467794"/>
            <a:gd name="connsiteY11" fmla="*/ 3354 h 39797"/>
            <a:gd name="connsiteX12" fmla="*/ 68506 w 467794"/>
            <a:gd name="connsiteY12" fmla="*/ 5828 h 39797"/>
            <a:gd name="connsiteX13" fmla="*/ 39418 w 467794"/>
            <a:gd name="connsiteY13" fmla="*/ 8843 h 39797"/>
            <a:gd name="connsiteX14" fmla="*/ 17804 w 467794"/>
            <a:gd name="connsiteY14" fmla="*/ 12284 h 39797"/>
            <a:gd name="connsiteX15" fmla="*/ 4494 w 467794"/>
            <a:gd name="connsiteY15" fmla="*/ 16017 h 39797"/>
            <a:gd name="connsiteX16" fmla="*/ 0 w 467794"/>
            <a:gd name="connsiteY16" fmla="*/ 19899 h 39797"/>
            <a:gd name="connsiteX17" fmla="*/ 4494 w 467794"/>
            <a:gd name="connsiteY17" fmla="*/ 23780 h 39797"/>
            <a:gd name="connsiteX18" fmla="*/ 17804 w 467794"/>
            <a:gd name="connsiteY18" fmla="*/ 27513 h 39797"/>
            <a:gd name="connsiteX19" fmla="*/ 39418 w 467794"/>
            <a:gd name="connsiteY19" fmla="*/ 30954 h 39797"/>
            <a:gd name="connsiteX20" fmla="*/ 68506 w 467794"/>
            <a:gd name="connsiteY20" fmla="*/ 33969 h 39797"/>
            <a:gd name="connsiteX21" fmla="*/ 103950 w 467794"/>
            <a:gd name="connsiteY21" fmla="*/ 36443 h 39797"/>
            <a:gd name="connsiteX22" fmla="*/ 144388 w 467794"/>
            <a:gd name="connsiteY22" fmla="*/ 38282 h 39797"/>
            <a:gd name="connsiteX23" fmla="*/ 188266 w 467794"/>
            <a:gd name="connsiteY23" fmla="*/ 39414 h 39797"/>
            <a:gd name="connsiteX24" fmla="*/ 233897 w 467794"/>
            <a:gd name="connsiteY24" fmla="*/ 39797 h 39797"/>
            <a:gd name="connsiteX25" fmla="*/ 279528 w 467794"/>
            <a:gd name="connsiteY25" fmla="*/ 39414 h 39797"/>
            <a:gd name="connsiteX26" fmla="*/ 323405 w 467794"/>
            <a:gd name="connsiteY26" fmla="*/ 38282 h 39797"/>
            <a:gd name="connsiteX27" fmla="*/ 363843 w 467794"/>
            <a:gd name="connsiteY27" fmla="*/ 36443 h 39797"/>
            <a:gd name="connsiteX28" fmla="*/ 399287 w 467794"/>
            <a:gd name="connsiteY28" fmla="*/ 33969 h 39797"/>
            <a:gd name="connsiteX29" fmla="*/ 428375 w 467794"/>
            <a:gd name="connsiteY29" fmla="*/ 30954 h 39797"/>
            <a:gd name="connsiteX30" fmla="*/ 449990 w 467794"/>
            <a:gd name="connsiteY30" fmla="*/ 27513 h 39797"/>
            <a:gd name="connsiteX31" fmla="*/ 463300 w 467794"/>
            <a:gd name="connsiteY31" fmla="*/ 23780 h 39797"/>
            <a:gd name="connsiteX32" fmla="*/ 467794 w 467794"/>
            <a:gd name="connsiteY32" fmla="*/ 19899 h 397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67794" h="39797">
              <a:moveTo>
                <a:pt x="467794" y="19899"/>
              </a:moveTo>
              <a:cubicBezTo>
                <a:pt x="467794" y="18605"/>
                <a:pt x="466267" y="17286"/>
                <a:pt x="463300" y="16017"/>
              </a:cubicBezTo>
              <a:cubicBezTo>
                <a:pt x="460333" y="14748"/>
                <a:pt x="455811" y="13480"/>
                <a:pt x="449990" y="12284"/>
              </a:cubicBezTo>
              <a:cubicBezTo>
                <a:pt x="444169" y="11088"/>
                <a:pt x="436825" y="9919"/>
                <a:pt x="428375" y="8843"/>
              </a:cubicBezTo>
              <a:cubicBezTo>
                <a:pt x="419925" y="7767"/>
                <a:pt x="410042" y="6743"/>
                <a:pt x="399287" y="5828"/>
              </a:cubicBezTo>
              <a:cubicBezTo>
                <a:pt x="388532" y="4913"/>
                <a:pt x="376490" y="4073"/>
                <a:pt x="363843" y="3354"/>
              </a:cubicBezTo>
              <a:cubicBezTo>
                <a:pt x="351196" y="2635"/>
                <a:pt x="337457" y="2010"/>
                <a:pt x="323405" y="1515"/>
              </a:cubicBezTo>
              <a:lnTo>
                <a:pt x="279528" y="383"/>
              </a:lnTo>
              <a:lnTo>
                <a:pt x="233897" y="0"/>
              </a:lnTo>
              <a:lnTo>
                <a:pt x="188266" y="383"/>
              </a:lnTo>
              <a:lnTo>
                <a:pt x="144388" y="1515"/>
              </a:lnTo>
              <a:cubicBezTo>
                <a:pt x="130335" y="2010"/>
                <a:pt x="116597" y="2635"/>
                <a:pt x="103950" y="3354"/>
              </a:cubicBezTo>
              <a:cubicBezTo>
                <a:pt x="91303" y="4073"/>
                <a:pt x="79261" y="4913"/>
                <a:pt x="68506" y="5828"/>
              </a:cubicBezTo>
              <a:cubicBezTo>
                <a:pt x="57751" y="6743"/>
                <a:pt x="47868" y="7767"/>
                <a:pt x="39418" y="8843"/>
              </a:cubicBezTo>
              <a:cubicBezTo>
                <a:pt x="30968" y="9919"/>
                <a:pt x="23625" y="11088"/>
                <a:pt x="17804" y="12284"/>
              </a:cubicBezTo>
              <a:cubicBezTo>
                <a:pt x="11983" y="13480"/>
                <a:pt x="7461" y="14748"/>
                <a:pt x="4494" y="16017"/>
              </a:cubicBezTo>
              <a:cubicBezTo>
                <a:pt x="1527" y="17286"/>
                <a:pt x="0" y="18605"/>
                <a:pt x="0" y="19899"/>
              </a:cubicBezTo>
              <a:cubicBezTo>
                <a:pt x="0" y="21193"/>
                <a:pt x="1527" y="22511"/>
                <a:pt x="4494" y="23780"/>
              </a:cubicBezTo>
              <a:cubicBezTo>
                <a:pt x="7461" y="25049"/>
                <a:pt x="11983" y="26317"/>
                <a:pt x="17804" y="27513"/>
              </a:cubicBezTo>
              <a:cubicBezTo>
                <a:pt x="23625" y="28709"/>
                <a:pt x="30968" y="29878"/>
                <a:pt x="39418" y="30954"/>
              </a:cubicBezTo>
              <a:cubicBezTo>
                <a:pt x="47868" y="32030"/>
                <a:pt x="57751" y="33054"/>
                <a:pt x="68506" y="33969"/>
              </a:cubicBezTo>
              <a:cubicBezTo>
                <a:pt x="79261" y="34884"/>
                <a:pt x="91303" y="35724"/>
                <a:pt x="103950" y="36443"/>
              </a:cubicBezTo>
              <a:cubicBezTo>
                <a:pt x="116597" y="37162"/>
                <a:pt x="130335" y="37787"/>
                <a:pt x="144388" y="38282"/>
              </a:cubicBezTo>
              <a:lnTo>
                <a:pt x="188266" y="39414"/>
              </a:lnTo>
              <a:lnTo>
                <a:pt x="233897" y="39797"/>
              </a:lnTo>
              <a:lnTo>
                <a:pt x="279528" y="39414"/>
              </a:lnTo>
              <a:lnTo>
                <a:pt x="323405" y="38282"/>
              </a:lnTo>
              <a:cubicBezTo>
                <a:pt x="337457" y="37787"/>
                <a:pt x="351196" y="37162"/>
                <a:pt x="363843" y="36443"/>
              </a:cubicBezTo>
              <a:cubicBezTo>
                <a:pt x="376490" y="35724"/>
                <a:pt x="388532" y="34884"/>
                <a:pt x="399287" y="33969"/>
              </a:cubicBezTo>
              <a:cubicBezTo>
                <a:pt x="410042" y="33054"/>
                <a:pt x="419925" y="32030"/>
                <a:pt x="428375" y="30954"/>
              </a:cubicBezTo>
              <a:cubicBezTo>
                <a:pt x="436825" y="29878"/>
                <a:pt x="444169" y="28709"/>
                <a:pt x="449990" y="27513"/>
              </a:cubicBezTo>
              <a:cubicBezTo>
                <a:pt x="455811" y="26317"/>
                <a:pt x="460333" y="25049"/>
                <a:pt x="463300" y="23780"/>
              </a:cubicBezTo>
              <a:cubicBezTo>
                <a:pt x="466267" y="22511"/>
                <a:pt x="467794" y="21193"/>
                <a:pt x="467794" y="19899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0.47456</cdr:x>
      <cdr:y>0.72592</cdr:y>
    </cdr:from>
    <cdr:to>
      <cdr:x>0.53037</cdr:x>
      <cdr:y>0.73406</cdr:y>
    </cdr:to>
    <cdr:sp macro="" textlink="">
      <cdr:nvSpPr>
        <cdr:cNvPr id="33" name="PlotDat16_55|1~33_1"/>
        <cdr:cNvSpPr/>
      </cdr:nvSpPr>
      <cdr:spPr>
        <a:xfrm xmlns:a="http://schemas.openxmlformats.org/drawingml/2006/main">
          <a:off x="4414899" y="4407901"/>
          <a:ext cx="519199" cy="49477"/>
        </a:xfrm>
        <a:custGeom xmlns:a="http://schemas.openxmlformats.org/drawingml/2006/main">
          <a:avLst/>
          <a:gdLst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  <a:gd name="connsiteX0" fmla="*/ 519199 w 519199"/>
            <a:gd name="connsiteY0" fmla="*/ 24738 h 49477"/>
            <a:gd name="connsiteX1" fmla="*/ 514211 w 519199"/>
            <a:gd name="connsiteY1" fmla="*/ 19912 h 49477"/>
            <a:gd name="connsiteX2" fmla="*/ 499438 w 519199"/>
            <a:gd name="connsiteY2" fmla="*/ 15271 h 49477"/>
            <a:gd name="connsiteX3" fmla="*/ 475449 w 519199"/>
            <a:gd name="connsiteY3" fmla="*/ 10995 h 49477"/>
            <a:gd name="connsiteX4" fmla="*/ 443164 w 519199"/>
            <a:gd name="connsiteY4" fmla="*/ 7246 h 49477"/>
            <a:gd name="connsiteX5" fmla="*/ 403825 w 519199"/>
            <a:gd name="connsiteY5" fmla="*/ 4169 h 49477"/>
            <a:gd name="connsiteX6" fmla="*/ 358944 w 519199"/>
            <a:gd name="connsiteY6" fmla="*/ 1883 h 49477"/>
            <a:gd name="connsiteX7" fmla="*/ 310245 w 519199"/>
            <a:gd name="connsiteY7" fmla="*/ 475 h 49477"/>
            <a:gd name="connsiteX8" fmla="*/ 259600 w 519199"/>
            <a:gd name="connsiteY8" fmla="*/ 0 h 49477"/>
            <a:gd name="connsiteX9" fmla="*/ 208955 w 519199"/>
            <a:gd name="connsiteY9" fmla="*/ 475 h 49477"/>
            <a:gd name="connsiteX10" fmla="*/ 160255 w 519199"/>
            <a:gd name="connsiteY10" fmla="*/ 1883 h 49477"/>
            <a:gd name="connsiteX11" fmla="*/ 115374 w 519199"/>
            <a:gd name="connsiteY11" fmla="*/ 4169 h 49477"/>
            <a:gd name="connsiteX12" fmla="*/ 76035 w 519199"/>
            <a:gd name="connsiteY12" fmla="*/ 7246 h 49477"/>
            <a:gd name="connsiteX13" fmla="*/ 43751 w 519199"/>
            <a:gd name="connsiteY13" fmla="*/ 10995 h 49477"/>
            <a:gd name="connsiteX14" fmla="*/ 19761 w 519199"/>
            <a:gd name="connsiteY14" fmla="*/ 15271 h 49477"/>
            <a:gd name="connsiteX15" fmla="*/ 4988 w 519199"/>
            <a:gd name="connsiteY15" fmla="*/ 19912 h 49477"/>
            <a:gd name="connsiteX16" fmla="*/ 0 w 519199"/>
            <a:gd name="connsiteY16" fmla="*/ 24738 h 49477"/>
            <a:gd name="connsiteX17" fmla="*/ 4988 w 519199"/>
            <a:gd name="connsiteY17" fmla="*/ 29565 h 49477"/>
            <a:gd name="connsiteX18" fmla="*/ 19761 w 519199"/>
            <a:gd name="connsiteY18" fmla="*/ 34206 h 49477"/>
            <a:gd name="connsiteX19" fmla="*/ 43751 w 519199"/>
            <a:gd name="connsiteY19" fmla="*/ 38482 h 49477"/>
            <a:gd name="connsiteX20" fmla="*/ 76035 w 519199"/>
            <a:gd name="connsiteY20" fmla="*/ 42231 h 49477"/>
            <a:gd name="connsiteX21" fmla="*/ 115374 w 519199"/>
            <a:gd name="connsiteY21" fmla="*/ 45308 h 49477"/>
            <a:gd name="connsiteX22" fmla="*/ 160255 w 519199"/>
            <a:gd name="connsiteY22" fmla="*/ 47594 h 49477"/>
            <a:gd name="connsiteX23" fmla="*/ 208955 w 519199"/>
            <a:gd name="connsiteY23" fmla="*/ 49002 h 49477"/>
            <a:gd name="connsiteX24" fmla="*/ 259600 w 519199"/>
            <a:gd name="connsiteY24" fmla="*/ 49477 h 49477"/>
            <a:gd name="connsiteX25" fmla="*/ 310245 w 519199"/>
            <a:gd name="connsiteY25" fmla="*/ 49002 h 49477"/>
            <a:gd name="connsiteX26" fmla="*/ 358944 w 519199"/>
            <a:gd name="connsiteY26" fmla="*/ 47594 h 49477"/>
            <a:gd name="connsiteX27" fmla="*/ 403825 w 519199"/>
            <a:gd name="connsiteY27" fmla="*/ 45308 h 49477"/>
            <a:gd name="connsiteX28" fmla="*/ 443164 w 519199"/>
            <a:gd name="connsiteY28" fmla="*/ 42231 h 49477"/>
            <a:gd name="connsiteX29" fmla="*/ 475449 w 519199"/>
            <a:gd name="connsiteY29" fmla="*/ 38482 h 49477"/>
            <a:gd name="connsiteX30" fmla="*/ 499438 w 519199"/>
            <a:gd name="connsiteY30" fmla="*/ 34206 h 49477"/>
            <a:gd name="connsiteX31" fmla="*/ 514211 w 519199"/>
            <a:gd name="connsiteY31" fmla="*/ 29565 h 49477"/>
            <a:gd name="connsiteX32" fmla="*/ 519199 w 519199"/>
            <a:gd name="connsiteY32" fmla="*/ 24738 h 494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19199" h="49477">
              <a:moveTo>
                <a:pt x="519199" y="24738"/>
              </a:moveTo>
              <a:cubicBezTo>
                <a:pt x="519199" y="23129"/>
                <a:pt x="517504" y="21490"/>
                <a:pt x="514211" y="19912"/>
              </a:cubicBezTo>
              <a:cubicBezTo>
                <a:pt x="510918" y="18334"/>
                <a:pt x="505898" y="16757"/>
                <a:pt x="499438" y="15271"/>
              </a:cubicBezTo>
              <a:cubicBezTo>
                <a:pt x="492978" y="13785"/>
                <a:pt x="484828" y="12332"/>
                <a:pt x="475449" y="10995"/>
              </a:cubicBezTo>
              <a:cubicBezTo>
                <a:pt x="466070" y="9658"/>
                <a:pt x="455101" y="8384"/>
                <a:pt x="443164" y="7246"/>
              </a:cubicBezTo>
              <a:cubicBezTo>
                <a:pt x="431227" y="6108"/>
                <a:pt x="417861" y="5063"/>
                <a:pt x="403825" y="4169"/>
              </a:cubicBezTo>
              <a:cubicBezTo>
                <a:pt x="389789" y="3275"/>
                <a:pt x="374541" y="2499"/>
                <a:pt x="358944" y="1883"/>
              </a:cubicBezTo>
              <a:cubicBezTo>
                <a:pt x="343347" y="1267"/>
                <a:pt x="326802" y="789"/>
                <a:pt x="310245" y="475"/>
              </a:cubicBezTo>
              <a:lnTo>
                <a:pt x="259600" y="0"/>
              </a:lnTo>
              <a:lnTo>
                <a:pt x="208955" y="475"/>
              </a:lnTo>
              <a:lnTo>
                <a:pt x="160255" y="1883"/>
              </a:lnTo>
              <a:cubicBezTo>
                <a:pt x="144658" y="2499"/>
                <a:pt x="129410" y="3275"/>
                <a:pt x="115374" y="4169"/>
              </a:cubicBezTo>
              <a:cubicBezTo>
                <a:pt x="101338" y="5063"/>
                <a:pt x="87972" y="6108"/>
                <a:pt x="76035" y="7246"/>
              </a:cubicBezTo>
              <a:cubicBezTo>
                <a:pt x="64098" y="8384"/>
                <a:pt x="53130" y="9658"/>
                <a:pt x="43751" y="10995"/>
              </a:cubicBezTo>
              <a:cubicBezTo>
                <a:pt x="34372" y="12332"/>
                <a:pt x="26221" y="13785"/>
                <a:pt x="19761" y="15271"/>
              </a:cubicBezTo>
              <a:cubicBezTo>
                <a:pt x="13301" y="16757"/>
                <a:pt x="8281" y="18334"/>
                <a:pt x="4988" y="19912"/>
              </a:cubicBezTo>
              <a:cubicBezTo>
                <a:pt x="1695" y="21490"/>
                <a:pt x="0" y="23129"/>
                <a:pt x="0" y="24738"/>
              </a:cubicBezTo>
              <a:cubicBezTo>
                <a:pt x="0" y="26347"/>
                <a:pt x="1695" y="27987"/>
                <a:pt x="4988" y="29565"/>
              </a:cubicBezTo>
              <a:cubicBezTo>
                <a:pt x="8282" y="31143"/>
                <a:pt x="13301" y="32720"/>
                <a:pt x="19761" y="34206"/>
              </a:cubicBezTo>
              <a:cubicBezTo>
                <a:pt x="26221" y="35692"/>
                <a:pt x="34372" y="37145"/>
                <a:pt x="43751" y="38482"/>
              </a:cubicBezTo>
              <a:cubicBezTo>
                <a:pt x="53130" y="39819"/>
                <a:pt x="64098" y="41093"/>
                <a:pt x="76035" y="42231"/>
              </a:cubicBezTo>
              <a:cubicBezTo>
                <a:pt x="87972" y="43369"/>
                <a:pt x="101338" y="44414"/>
                <a:pt x="115374" y="45308"/>
              </a:cubicBezTo>
              <a:cubicBezTo>
                <a:pt x="129410" y="46202"/>
                <a:pt x="144658" y="46978"/>
                <a:pt x="160255" y="47594"/>
              </a:cubicBezTo>
              <a:cubicBezTo>
                <a:pt x="175852" y="48210"/>
                <a:pt x="192398" y="48688"/>
                <a:pt x="208955" y="49002"/>
              </a:cubicBezTo>
              <a:lnTo>
                <a:pt x="259600" y="49477"/>
              </a:lnTo>
              <a:lnTo>
                <a:pt x="310245" y="49002"/>
              </a:lnTo>
              <a:lnTo>
                <a:pt x="358944" y="47594"/>
              </a:lnTo>
              <a:cubicBezTo>
                <a:pt x="374541" y="46978"/>
                <a:pt x="389789" y="46202"/>
                <a:pt x="403825" y="45308"/>
              </a:cubicBezTo>
              <a:cubicBezTo>
                <a:pt x="417861" y="44414"/>
                <a:pt x="431227" y="43369"/>
                <a:pt x="443164" y="42231"/>
              </a:cubicBezTo>
              <a:cubicBezTo>
                <a:pt x="455101" y="41093"/>
                <a:pt x="466070" y="39819"/>
                <a:pt x="475449" y="38482"/>
              </a:cubicBezTo>
              <a:cubicBezTo>
                <a:pt x="484828" y="37145"/>
                <a:pt x="492978" y="35692"/>
                <a:pt x="499438" y="34206"/>
              </a:cubicBezTo>
              <a:cubicBezTo>
                <a:pt x="505898" y="32720"/>
                <a:pt x="510918" y="31143"/>
                <a:pt x="514211" y="29565"/>
              </a:cubicBezTo>
              <a:cubicBezTo>
                <a:pt x="517505" y="27987"/>
                <a:pt x="519199" y="26347"/>
                <a:pt x="519199" y="24738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0.45875</cdr:x>
      <cdr:y>0.70628</cdr:y>
    </cdr:from>
    <cdr:to>
      <cdr:x>0.50872</cdr:x>
      <cdr:y>0.71868</cdr:y>
    </cdr:to>
    <cdr:sp macro="" textlink="">
      <cdr:nvSpPr>
        <cdr:cNvPr id="34" name="PlotDat16_57|1~33_1"/>
        <cdr:cNvSpPr/>
      </cdr:nvSpPr>
      <cdr:spPr>
        <a:xfrm xmlns:a="http://schemas.openxmlformats.org/drawingml/2006/main">
          <a:off x="4267816" y="4288654"/>
          <a:ext cx="464895" cy="75291"/>
        </a:xfrm>
        <a:custGeom xmlns:a="http://schemas.openxmlformats.org/drawingml/2006/main">
          <a:avLst/>
          <a:gdLst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  <a:gd name="connsiteX0" fmla="*/ 464895 w 464895"/>
            <a:gd name="connsiteY0" fmla="*/ 37646 h 75291"/>
            <a:gd name="connsiteX1" fmla="*/ 460428 w 464895"/>
            <a:gd name="connsiteY1" fmla="*/ 30302 h 75291"/>
            <a:gd name="connsiteX2" fmla="*/ 447201 w 464895"/>
            <a:gd name="connsiteY2" fmla="*/ 23240 h 75291"/>
            <a:gd name="connsiteX3" fmla="*/ 425720 w 464895"/>
            <a:gd name="connsiteY3" fmla="*/ 16731 h 75291"/>
            <a:gd name="connsiteX4" fmla="*/ 396812 w 464895"/>
            <a:gd name="connsiteY4" fmla="*/ 11026 h 75291"/>
            <a:gd name="connsiteX5" fmla="*/ 361588 w 464895"/>
            <a:gd name="connsiteY5" fmla="*/ 6344 h 75291"/>
            <a:gd name="connsiteX6" fmla="*/ 321401 w 464895"/>
            <a:gd name="connsiteY6" fmla="*/ 2866 h 75291"/>
            <a:gd name="connsiteX7" fmla="*/ 277795 w 464895"/>
            <a:gd name="connsiteY7" fmla="*/ 723 h 75291"/>
            <a:gd name="connsiteX8" fmla="*/ 232447 w 464895"/>
            <a:gd name="connsiteY8" fmla="*/ 0 h 75291"/>
            <a:gd name="connsiteX9" fmla="*/ 187099 w 464895"/>
            <a:gd name="connsiteY9" fmla="*/ 723 h 75291"/>
            <a:gd name="connsiteX10" fmla="*/ 143493 w 464895"/>
            <a:gd name="connsiteY10" fmla="*/ 2866 h 75291"/>
            <a:gd name="connsiteX11" fmla="*/ 103306 w 464895"/>
            <a:gd name="connsiteY11" fmla="*/ 6344 h 75291"/>
            <a:gd name="connsiteX12" fmla="*/ 68082 w 464895"/>
            <a:gd name="connsiteY12" fmla="*/ 11026 h 75291"/>
            <a:gd name="connsiteX13" fmla="*/ 39174 w 464895"/>
            <a:gd name="connsiteY13" fmla="*/ 16731 h 75291"/>
            <a:gd name="connsiteX14" fmla="*/ 17694 w 464895"/>
            <a:gd name="connsiteY14" fmla="*/ 23240 h 75291"/>
            <a:gd name="connsiteX15" fmla="*/ 4466 w 464895"/>
            <a:gd name="connsiteY15" fmla="*/ 30302 h 75291"/>
            <a:gd name="connsiteX16" fmla="*/ 0 w 464895"/>
            <a:gd name="connsiteY16" fmla="*/ 37646 h 75291"/>
            <a:gd name="connsiteX17" fmla="*/ 4466 w 464895"/>
            <a:gd name="connsiteY17" fmla="*/ 44990 h 75291"/>
            <a:gd name="connsiteX18" fmla="*/ 17694 w 464895"/>
            <a:gd name="connsiteY18" fmla="*/ 52052 h 75291"/>
            <a:gd name="connsiteX19" fmla="*/ 39174 w 464895"/>
            <a:gd name="connsiteY19" fmla="*/ 58561 h 75291"/>
            <a:gd name="connsiteX20" fmla="*/ 68082 w 464895"/>
            <a:gd name="connsiteY20" fmla="*/ 64265 h 75291"/>
            <a:gd name="connsiteX21" fmla="*/ 103306 w 464895"/>
            <a:gd name="connsiteY21" fmla="*/ 68947 h 75291"/>
            <a:gd name="connsiteX22" fmla="*/ 143493 w 464895"/>
            <a:gd name="connsiteY22" fmla="*/ 72426 h 75291"/>
            <a:gd name="connsiteX23" fmla="*/ 187099 w 464895"/>
            <a:gd name="connsiteY23" fmla="*/ 74568 h 75291"/>
            <a:gd name="connsiteX24" fmla="*/ 232447 w 464895"/>
            <a:gd name="connsiteY24" fmla="*/ 75291 h 75291"/>
            <a:gd name="connsiteX25" fmla="*/ 277795 w 464895"/>
            <a:gd name="connsiteY25" fmla="*/ 74568 h 75291"/>
            <a:gd name="connsiteX26" fmla="*/ 321401 w 464895"/>
            <a:gd name="connsiteY26" fmla="*/ 72426 h 75291"/>
            <a:gd name="connsiteX27" fmla="*/ 361588 w 464895"/>
            <a:gd name="connsiteY27" fmla="*/ 68947 h 75291"/>
            <a:gd name="connsiteX28" fmla="*/ 396812 w 464895"/>
            <a:gd name="connsiteY28" fmla="*/ 64265 h 75291"/>
            <a:gd name="connsiteX29" fmla="*/ 425720 w 464895"/>
            <a:gd name="connsiteY29" fmla="*/ 58561 h 75291"/>
            <a:gd name="connsiteX30" fmla="*/ 447201 w 464895"/>
            <a:gd name="connsiteY30" fmla="*/ 52052 h 75291"/>
            <a:gd name="connsiteX31" fmla="*/ 460428 w 464895"/>
            <a:gd name="connsiteY31" fmla="*/ 44990 h 75291"/>
            <a:gd name="connsiteX32" fmla="*/ 464895 w 464895"/>
            <a:gd name="connsiteY32" fmla="*/ 37646 h 752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64895" h="75291">
              <a:moveTo>
                <a:pt x="464895" y="37646"/>
              </a:moveTo>
              <a:cubicBezTo>
                <a:pt x="464895" y="35198"/>
                <a:pt x="463377" y="32703"/>
                <a:pt x="460428" y="30302"/>
              </a:cubicBezTo>
              <a:cubicBezTo>
                <a:pt x="457479" y="27901"/>
                <a:pt x="452986" y="25502"/>
                <a:pt x="447201" y="23240"/>
              </a:cubicBezTo>
              <a:cubicBezTo>
                <a:pt x="441416" y="20978"/>
                <a:pt x="434118" y="18767"/>
                <a:pt x="425720" y="16731"/>
              </a:cubicBezTo>
              <a:cubicBezTo>
                <a:pt x="417322" y="14695"/>
                <a:pt x="407501" y="12757"/>
                <a:pt x="396812" y="11026"/>
              </a:cubicBezTo>
              <a:cubicBezTo>
                <a:pt x="386123" y="9295"/>
                <a:pt x="374157" y="7704"/>
                <a:pt x="361588" y="6344"/>
              </a:cubicBezTo>
              <a:cubicBezTo>
                <a:pt x="349020" y="4984"/>
                <a:pt x="335366" y="3803"/>
                <a:pt x="321401" y="2866"/>
              </a:cubicBezTo>
              <a:cubicBezTo>
                <a:pt x="307436" y="1929"/>
                <a:pt x="292621" y="1201"/>
                <a:pt x="277795" y="723"/>
              </a:cubicBezTo>
              <a:cubicBezTo>
                <a:pt x="262969" y="245"/>
                <a:pt x="247563" y="0"/>
                <a:pt x="232447" y="0"/>
              </a:cubicBezTo>
              <a:cubicBezTo>
                <a:pt x="217331" y="0"/>
                <a:pt x="201925" y="245"/>
                <a:pt x="187099" y="723"/>
              </a:cubicBezTo>
              <a:cubicBezTo>
                <a:pt x="172273" y="1201"/>
                <a:pt x="157458" y="1929"/>
                <a:pt x="143493" y="2866"/>
              </a:cubicBezTo>
              <a:cubicBezTo>
                <a:pt x="129528" y="3803"/>
                <a:pt x="115875" y="4984"/>
                <a:pt x="103306" y="6344"/>
              </a:cubicBezTo>
              <a:cubicBezTo>
                <a:pt x="90738" y="7704"/>
                <a:pt x="78771" y="9295"/>
                <a:pt x="68082" y="11026"/>
              </a:cubicBezTo>
              <a:cubicBezTo>
                <a:pt x="57393" y="12757"/>
                <a:pt x="47572" y="14695"/>
                <a:pt x="39174" y="16731"/>
              </a:cubicBezTo>
              <a:cubicBezTo>
                <a:pt x="30776" y="18767"/>
                <a:pt x="23479" y="20978"/>
                <a:pt x="17694" y="23240"/>
              </a:cubicBezTo>
              <a:cubicBezTo>
                <a:pt x="11909" y="25502"/>
                <a:pt x="7415" y="27901"/>
                <a:pt x="4466" y="30302"/>
              </a:cubicBezTo>
              <a:cubicBezTo>
                <a:pt x="1517" y="32703"/>
                <a:pt x="0" y="35198"/>
                <a:pt x="0" y="37646"/>
              </a:cubicBezTo>
              <a:cubicBezTo>
                <a:pt x="0" y="40094"/>
                <a:pt x="1517" y="42589"/>
                <a:pt x="4466" y="44990"/>
              </a:cubicBezTo>
              <a:cubicBezTo>
                <a:pt x="7415" y="47391"/>
                <a:pt x="11909" y="49790"/>
                <a:pt x="17694" y="52052"/>
              </a:cubicBezTo>
              <a:cubicBezTo>
                <a:pt x="23479" y="54314"/>
                <a:pt x="30776" y="56525"/>
                <a:pt x="39174" y="58561"/>
              </a:cubicBezTo>
              <a:cubicBezTo>
                <a:pt x="47572" y="60597"/>
                <a:pt x="57393" y="62534"/>
                <a:pt x="68082" y="64265"/>
              </a:cubicBezTo>
              <a:cubicBezTo>
                <a:pt x="78771" y="65996"/>
                <a:pt x="90738" y="67587"/>
                <a:pt x="103306" y="68947"/>
              </a:cubicBezTo>
              <a:cubicBezTo>
                <a:pt x="115875" y="70307"/>
                <a:pt x="129528" y="71489"/>
                <a:pt x="143493" y="72426"/>
              </a:cubicBezTo>
              <a:cubicBezTo>
                <a:pt x="157458" y="73363"/>
                <a:pt x="172273" y="74091"/>
                <a:pt x="187099" y="74568"/>
              </a:cubicBezTo>
              <a:cubicBezTo>
                <a:pt x="201925" y="75046"/>
                <a:pt x="217331" y="75291"/>
                <a:pt x="232447" y="75291"/>
              </a:cubicBezTo>
              <a:cubicBezTo>
                <a:pt x="247563" y="75291"/>
                <a:pt x="262969" y="75046"/>
                <a:pt x="277795" y="74568"/>
              </a:cubicBezTo>
              <a:cubicBezTo>
                <a:pt x="292621" y="74091"/>
                <a:pt x="307436" y="73363"/>
                <a:pt x="321401" y="72426"/>
              </a:cubicBezTo>
              <a:cubicBezTo>
                <a:pt x="335366" y="71489"/>
                <a:pt x="349020" y="70307"/>
                <a:pt x="361588" y="68947"/>
              </a:cubicBezTo>
              <a:cubicBezTo>
                <a:pt x="374157" y="67587"/>
                <a:pt x="386123" y="65996"/>
                <a:pt x="396812" y="64265"/>
              </a:cubicBezTo>
              <a:cubicBezTo>
                <a:pt x="407501" y="62534"/>
                <a:pt x="417322" y="60597"/>
                <a:pt x="425720" y="58561"/>
              </a:cubicBezTo>
              <a:cubicBezTo>
                <a:pt x="434118" y="56525"/>
                <a:pt x="441416" y="54314"/>
                <a:pt x="447201" y="52052"/>
              </a:cubicBezTo>
              <a:cubicBezTo>
                <a:pt x="452986" y="49790"/>
                <a:pt x="457479" y="47391"/>
                <a:pt x="460428" y="44990"/>
              </a:cubicBezTo>
              <a:cubicBezTo>
                <a:pt x="463377" y="42589"/>
                <a:pt x="464895" y="40094"/>
                <a:pt x="464895" y="37646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0.46877</cdr:x>
      <cdr:y>0.7111</cdr:y>
    </cdr:from>
    <cdr:to>
      <cdr:x>0.50483</cdr:x>
      <cdr:y>0.72456</cdr:y>
    </cdr:to>
    <cdr:sp macro="" textlink="">
      <cdr:nvSpPr>
        <cdr:cNvPr id="35" name="PlotDat16_59|1~33_1"/>
        <cdr:cNvSpPr/>
      </cdr:nvSpPr>
      <cdr:spPr>
        <a:xfrm xmlns:a="http://schemas.openxmlformats.org/drawingml/2006/main">
          <a:off x="4361039" y="4317944"/>
          <a:ext cx="335431" cy="81745"/>
        </a:xfrm>
        <a:custGeom xmlns:a="http://schemas.openxmlformats.org/drawingml/2006/main">
          <a:avLst/>
          <a:gdLst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  <a:gd name="connsiteX0" fmla="*/ 335431 w 335431"/>
            <a:gd name="connsiteY0" fmla="*/ 40873 h 81745"/>
            <a:gd name="connsiteX1" fmla="*/ 332208 w 335431"/>
            <a:gd name="connsiteY1" fmla="*/ 32899 h 81745"/>
            <a:gd name="connsiteX2" fmla="*/ 322664 w 335431"/>
            <a:gd name="connsiteY2" fmla="*/ 25232 h 81745"/>
            <a:gd name="connsiteX3" fmla="*/ 307165 w 335431"/>
            <a:gd name="connsiteY3" fmla="*/ 18165 h 81745"/>
            <a:gd name="connsiteX4" fmla="*/ 286308 w 335431"/>
            <a:gd name="connsiteY4" fmla="*/ 11972 h 81745"/>
            <a:gd name="connsiteX5" fmla="*/ 260893 w 335431"/>
            <a:gd name="connsiteY5" fmla="*/ 6889 h 81745"/>
            <a:gd name="connsiteX6" fmla="*/ 231897 w 335431"/>
            <a:gd name="connsiteY6" fmla="*/ 3112 h 81745"/>
            <a:gd name="connsiteX7" fmla="*/ 200435 w 335431"/>
            <a:gd name="connsiteY7" fmla="*/ 786 h 81745"/>
            <a:gd name="connsiteX8" fmla="*/ 167715 w 335431"/>
            <a:gd name="connsiteY8" fmla="*/ 0 h 81745"/>
            <a:gd name="connsiteX9" fmla="*/ 134996 w 335431"/>
            <a:gd name="connsiteY9" fmla="*/ 786 h 81745"/>
            <a:gd name="connsiteX10" fmla="*/ 103534 w 335431"/>
            <a:gd name="connsiteY10" fmla="*/ 3112 h 81745"/>
            <a:gd name="connsiteX11" fmla="*/ 74538 w 335431"/>
            <a:gd name="connsiteY11" fmla="*/ 6889 h 81745"/>
            <a:gd name="connsiteX12" fmla="*/ 49123 w 335431"/>
            <a:gd name="connsiteY12" fmla="*/ 11972 h 81745"/>
            <a:gd name="connsiteX13" fmla="*/ 28265 w 335431"/>
            <a:gd name="connsiteY13" fmla="*/ 18165 h 81745"/>
            <a:gd name="connsiteX14" fmla="*/ 12767 w 335431"/>
            <a:gd name="connsiteY14" fmla="*/ 25232 h 81745"/>
            <a:gd name="connsiteX15" fmla="*/ 3223 w 335431"/>
            <a:gd name="connsiteY15" fmla="*/ 32899 h 81745"/>
            <a:gd name="connsiteX16" fmla="*/ 0 w 335431"/>
            <a:gd name="connsiteY16" fmla="*/ 40873 h 81745"/>
            <a:gd name="connsiteX17" fmla="*/ 3223 w 335431"/>
            <a:gd name="connsiteY17" fmla="*/ 48847 h 81745"/>
            <a:gd name="connsiteX18" fmla="*/ 12767 w 335431"/>
            <a:gd name="connsiteY18" fmla="*/ 56514 h 81745"/>
            <a:gd name="connsiteX19" fmla="*/ 28265 w 335431"/>
            <a:gd name="connsiteY19" fmla="*/ 63580 h 81745"/>
            <a:gd name="connsiteX20" fmla="*/ 49123 w 335431"/>
            <a:gd name="connsiteY20" fmla="*/ 69774 h 81745"/>
            <a:gd name="connsiteX21" fmla="*/ 74538 w 335431"/>
            <a:gd name="connsiteY21" fmla="*/ 74857 h 81745"/>
            <a:gd name="connsiteX22" fmla="*/ 103534 w 335431"/>
            <a:gd name="connsiteY22" fmla="*/ 78634 h 81745"/>
            <a:gd name="connsiteX23" fmla="*/ 134996 w 335431"/>
            <a:gd name="connsiteY23" fmla="*/ 80960 h 81745"/>
            <a:gd name="connsiteX24" fmla="*/ 167715 w 335431"/>
            <a:gd name="connsiteY24" fmla="*/ 81745 h 81745"/>
            <a:gd name="connsiteX25" fmla="*/ 200435 w 335431"/>
            <a:gd name="connsiteY25" fmla="*/ 80960 h 81745"/>
            <a:gd name="connsiteX26" fmla="*/ 231897 w 335431"/>
            <a:gd name="connsiteY26" fmla="*/ 78634 h 81745"/>
            <a:gd name="connsiteX27" fmla="*/ 260893 w 335431"/>
            <a:gd name="connsiteY27" fmla="*/ 74857 h 81745"/>
            <a:gd name="connsiteX28" fmla="*/ 286308 w 335431"/>
            <a:gd name="connsiteY28" fmla="*/ 69774 h 81745"/>
            <a:gd name="connsiteX29" fmla="*/ 307165 w 335431"/>
            <a:gd name="connsiteY29" fmla="*/ 63580 h 81745"/>
            <a:gd name="connsiteX30" fmla="*/ 322664 w 335431"/>
            <a:gd name="connsiteY30" fmla="*/ 56514 h 81745"/>
            <a:gd name="connsiteX31" fmla="*/ 332208 w 335431"/>
            <a:gd name="connsiteY31" fmla="*/ 48847 h 81745"/>
            <a:gd name="connsiteX32" fmla="*/ 335431 w 335431"/>
            <a:gd name="connsiteY32" fmla="*/ 40873 h 817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35431" h="81745">
              <a:moveTo>
                <a:pt x="335431" y="40873"/>
              </a:moveTo>
              <a:cubicBezTo>
                <a:pt x="335431" y="38215"/>
                <a:pt x="334336" y="35506"/>
                <a:pt x="332208" y="32899"/>
              </a:cubicBezTo>
              <a:cubicBezTo>
                <a:pt x="330080" y="30292"/>
                <a:pt x="326838" y="27688"/>
                <a:pt x="322664" y="25232"/>
              </a:cubicBezTo>
              <a:cubicBezTo>
                <a:pt x="318490" y="22776"/>
                <a:pt x="313224" y="20375"/>
                <a:pt x="307165" y="18165"/>
              </a:cubicBezTo>
              <a:cubicBezTo>
                <a:pt x="301106" y="15955"/>
                <a:pt x="294020" y="13851"/>
                <a:pt x="286308" y="11972"/>
              </a:cubicBezTo>
              <a:cubicBezTo>
                <a:pt x="278596" y="10093"/>
                <a:pt x="269961" y="8366"/>
                <a:pt x="260893" y="6889"/>
              </a:cubicBezTo>
              <a:cubicBezTo>
                <a:pt x="251825" y="5412"/>
                <a:pt x="241973" y="4129"/>
                <a:pt x="231897" y="3112"/>
              </a:cubicBezTo>
              <a:cubicBezTo>
                <a:pt x="221821" y="2095"/>
                <a:pt x="211132" y="1305"/>
                <a:pt x="200435" y="786"/>
              </a:cubicBezTo>
              <a:cubicBezTo>
                <a:pt x="189738" y="267"/>
                <a:pt x="178621" y="0"/>
                <a:pt x="167715" y="0"/>
              </a:cubicBezTo>
              <a:cubicBezTo>
                <a:pt x="156809" y="0"/>
                <a:pt x="145693" y="267"/>
                <a:pt x="134996" y="786"/>
              </a:cubicBezTo>
              <a:cubicBezTo>
                <a:pt x="124299" y="1305"/>
                <a:pt x="113610" y="2095"/>
                <a:pt x="103534" y="3112"/>
              </a:cubicBezTo>
              <a:cubicBezTo>
                <a:pt x="93458" y="4129"/>
                <a:pt x="83606" y="5412"/>
                <a:pt x="74538" y="6889"/>
              </a:cubicBezTo>
              <a:cubicBezTo>
                <a:pt x="65470" y="8366"/>
                <a:pt x="56835" y="10093"/>
                <a:pt x="49123" y="11972"/>
              </a:cubicBezTo>
              <a:cubicBezTo>
                <a:pt x="41411" y="13851"/>
                <a:pt x="34324" y="15955"/>
                <a:pt x="28265" y="18165"/>
              </a:cubicBezTo>
              <a:cubicBezTo>
                <a:pt x="22206" y="20375"/>
                <a:pt x="16941" y="22776"/>
                <a:pt x="12767" y="25232"/>
              </a:cubicBezTo>
              <a:cubicBezTo>
                <a:pt x="8593" y="27688"/>
                <a:pt x="5351" y="30292"/>
                <a:pt x="3223" y="32899"/>
              </a:cubicBezTo>
              <a:cubicBezTo>
                <a:pt x="1095" y="35506"/>
                <a:pt x="0" y="38215"/>
                <a:pt x="0" y="40873"/>
              </a:cubicBezTo>
              <a:cubicBezTo>
                <a:pt x="0" y="43531"/>
                <a:pt x="1095" y="46240"/>
                <a:pt x="3223" y="48847"/>
              </a:cubicBezTo>
              <a:cubicBezTo>
                <a:pt x="5351" y="51454"/>
                <a:pt x="8593" y="54059"/>
                <a:pt x="12767" y="56514"/>
              </a:cubicBezTo>
              <a:cubicBezTo>
                <a:pt x="16941" y="58969"/>
                <a:pt x="22206" y="61370"/>
                <a:pt x="28265" y="63580"/>
              </a:cubicBezTo>
              <a:cubicBezTo>
                <a:pt x="34324" y="65790"/>
                <a:pt x="41411" y="67895"/>
                <a:pt x="49123" y="69774"/>
              </a:cubicBezTo>
              <a:cubicBezTo>
                <a:pt x="56835" y="71654"/>
                <a:pt x="65470" y="73380"/>
                <a:pt x="74538" y="74857"/>
              </a:cubicBezTo>
              <a:cubicBezTo>
                <a:pt x="83606" y="76334"/>
                <a:pt x="93458" y="77617"/>
                <a:pt x="103534" y="78634"/>
              </a:cubicBezTo>
              <a:cubicBezTo>
                <a:pt x="113610" y="79651"/>
                <a:pt x="124299" y="80442"/>
                <a:pt x="134996" y="80960"/>
              </a:cubicBezTo>
              <a:cubicBezTo>
                <a:pt x="145693" y="81478"/>
                <a:pt x="156809" y="81745"/>
                <a:pt x="167715" y="81745"/>
              </a:cubicBezTo>
              <a:cubicBezTo>
                <a:pt x="178621" y="81745"/>
                <a:pt x="189738" y="81478"/>
                <a:pt x="200435" y="80960"/>
              </a:cubicBezTo>
              <a:cubicBezTo>
                <a:pt x="211132" y="80442"/>
                <a:pt x="221821" y="79651"/>
                <a:pt x="231897" y="78634"/>
              </a:cubicBezTo>
              <a:cubicBezTo>
                <a:pt x="241973" y="77617"/>
                <a:pt x="251825" y="76334"/>
                <a:pt x="260893" y="74857"/>
              </a:cubicBezTo>
              <a:cubicBezTo>
                <a:pt x="269961" y="73380"/>
                <a:pt x="278596" y="71654"/>
                <a:pt x="286308" y="69774"/>
              </a:cubicBezTo>
              <a:cubicBezTo>
                <a:pt x="294020" y="67895"/>
                <a:pt x="301106" y="65790"/>
                <a:pt x="307165" y="63580"/>
              </a:cubicBezTo>
              <a:cubicBezTo>
                <a:pt x="313224" y="61370"/>
                <a:pt x="318490" y="58969"/>
                <a:pt x="322664" y="56514"/>
              </a:cubicBezTo>
              <a:cubicBezTo>
                <a:pt x="326838" y="54059"/>
                <a:pt x="330080" y="51454"/>
                <a:pt x="332208" y="48847"/>
              </a:cubicBezTo>
              <a:cubicBezTo>
                <a:pt x="334336" y="46240"/>
                <a:pt x="335431" y="43531"/>
                <a:pt x="335431" y="4087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0.46493</cdr:x>
      <cdr:y>0.73074</cdr:y>
    </cdr:from>
    <cdr:to>
      <cdr:x>0.51815</cdr:x>
      <cdr:y>0.74314</cdr:y>
    </cdr:to>
    <cdr:sp macro="" textlink="">
      <cdr:nvSpPr>
        <cdr:cNvPr id="36" name="PlotDat16_61|1~33_1"/>
        <cdr:cNvSpPr/>
      </cdr:nvSpPr>
      <cdr:spPr>
        <a:xfrm xmlns:a="http://schemas.openxmlformats.org/drawingml/2006/main">
          <a:off x="4325275" y="4437178"/>
          <a:ext cx="495173" cy="75291"/>
        </a:xfrm>
        <a:custGeom xmlns:a="http://schemas.openxmlformats.org/drawingml/2006/main">
          <a:avLst/>
          <a:gdLst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  <a:gd name="connsiteX0" fmla="*/ 495173 w 495173"/>
            <a:gd name="connsiteY0" fmla="*/ 37646 h 75291"/>
            <a:gd name="connsiteX1" fmla="*/ 490416 w 495173"/>
            <a:gd name="connsiteY1" fmla="*/ 30301 h 75291"/>
            <a:gd name="connsiteX2" fmla="*/ 476327 w 495173"/>
            <a:gd name="connsiteY2" fmla="*/ 23239 h 75291"/>
            <a:gd name="connsiteX3" fmla="*/ 453447 w 495173"/>
            <a:gd name="connsiteY3" fmla="*/ 16731 h 75291"/>
            <a:gd name="connsiteX4" fmla="*/ 422657 w 495173"/>
            <a:gd name="connsiteY4" fmla="*/ 11026 h 75291"/>
            <a:gd name="connsiteX5" fmla="*/ 385138 w 495173"/>
            <a:gd name="connsiteY5" fmla="*/ 6344 h 75291"/>
            <a:gd name="connsiteX6" fmla="*/ 342334 w 495173"/>
            <a:gd name="connsiteY6" fmla="*/ 2866 h 75291"/>
            <a:gd name="connsiteX7" fmla="*/ 295888 w 495173"/>
            <a:gd name="connsiteY7" fmla="*/ 723 h 75291"/>
            <a:gd name="connsiteX8" fmla="*/ 247586 w 495173"/>
            <a:gd name="connsiteY8" fmla="*/ 0 h 75291"/>
            <a:gd name="connsiteX9" fmla="*/ 199285 w 495173"/>
            <a:gd name="connsiteY9" fmla="*/ 723 h 75291"/>
            <a:gd name="connsiteX10" fmla="*/ 152839 w 495173"/>
            <a:gd name="connsiteY10" fmla="*/ 2866 h 75291"/>
            <a:gd name="connsiteX11" fmla="*/ 110034 w 495173"/>
            <a:gd name="connsiteY11" fmla="*/ 6344 h 75291"/>
            <a:gd name="connsiteX12" fmla="*/ 72516 w 495173"/>
            <a:gd name="connsiteY12" fmla="*/ 11026 h 75291"/>
            <a:gd name="connsiteX13" fmla="*/ 41725 w 495173"/>
            <a:gd name="connsiteY13" fmla="*/ 16731 h 75291"/>
            <a:gd name="connsiteX14" fmla="*/ 18846 w 495173"/>
            <a:gd name="connsiteY14" fmla="*/ 23239 h 75291"/>
            <a:gd name="connsiteX15" fmla="*/ 4757 w 495173"/>
            <a:gd name="connsiteY15" fmla="*/ 30301 h 75291"/>
            <a:gd name="connsiteX16" fmla="*/ 0 w 495173"/>
            <a:gd name="connsiteY16" fmla="*/ 37646 h 75291"/>
            <a:gd name="connsiteX17" fmla="*/ 4757 w 495173"/>
            <a:gd name="connsiteY17" fmla="*/ 44990 h 75291"/>
            <a:gd name="connsiteX18" fmla="*/ 18846 w 495173"/>
            <a:gd name="connsiteY18" fmla="*/ 52052 h 75291"/>
            <a:gd name="connsiteX19" fmla="*/ 41725 w 495173"/>
            <a:gd name="connsiteY19" fmla="*/ 58561 h 75291"/>
            <a:gd name="connsiteX20" fmla="*/ 72516 w 495173"/>
            <a:gd name="connsiteY20" fmla="*/ 64265 h 75291"/>
            <a:gd name="connsiteX21" fmla="*/ 110034 w 495173"/>
            <a:gd name="connsiteY21" fmla="*/ 68947 h 75291"/>
            <a:gd name="connsiteX22" fmla="*/ 152839 w 495173"/>
            <a:gd name="connsiteY22" fmla="*/ 72426 h 75291"/>
            <a:gd name="connsiteX23" fmla="*/ 199285 w 495173"/>
            <a:gd name="connsiteY23" fmla="*/ 74568 h 75291"/>
            <a:gd name="connsiteX24" fmla="*/ 247586 w 495173"/>
            <a:gd name="connsiteY24" fmla="*/ 75291 h 75291"/>
            <a:gd name="connsiteX25" fmla="*/ 295888 w 495173"/>
            <a:gd name="connsiteY25" fmla="*/ 74568 h 75291"/>
            <a:gd name="connsiteX26" fmla="*/ 342334 w 495173"/>
            <a:gd name="connsiteY26" fmla="*/ 72426 h 75291"/>
            <a:gd name="connsiteX27" fmla="*/ 385138 w 495173"/>
            <a:gd name="connsiteY27" fmla="*/ 68947 h 75291"/>
            <a:gd name="connsiteX28" fmla="*/ 422657 w 495173"/>
            <a:gd name="connsiteY28" fmla="*/ 64265 h 75291"/>
            <a:gd name="connsiteX29" fmla="*/ 453447 w 495173"/>
            <a:gd name="connsiteY29" fmla="*/ 58561 h 75291"/>
            <a:gd name="connsiteX30" fmla="*/ 476327 w 495173"/>
            <a:gd name="connsiteY30" fmla="*/ 52052 h 75291"/>
            <a:gd name="connsiteX31" fmla="*/ 490416 w 495173"/>
            <a:gd name="connsiteY31" fmla="*/ 44990 h 75291"/>
            <a:gd name="connsiteX32" fmla="*/ 495173 w 495173"/>
            <a:gd name="connsiteY32" fmla="*/ 37646 h 752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95173" h="75291">
              <a:moveTo>
                <a:pt x="495173" y="37646"/>
              </a:moveTo>
              <a:cubicBezTo>
                <a:pt x="495173" y="35198"/>
                <a:pt x="493557" y="32702"/>
                <a:pt x="490416" y="30301"/>
              </a:cubicBezTo>
              <a:cubicBezTo>
                <a:pt x="487275" y="27900"/>
                <a:pt x="482489" y="25501"/>
                <a:pt x="476327" y="23239"/>
              </a:cubicBezTo>
              <a:cubicBezTo>
                <a:pt x="470166" y="20977"/>
                <a:pt x="462392" y="18766"/>
                <a:pt x="453447" y="16731"/>
              </a:cubicBezTo>
              <a:cubicBezTo>
                <a:pt x="444502" y="14696"/>
                <a:pt x="434042" y="12757"/>
                <a:pt x="422657" y="11026"/>
              </a:cubicBezTo>
              <a:cubicBezTo>
                <a:pt x="411272" y="9295"/>
                <a:pt x="398525" y="7704"/>
                <a:pt x="385138" y="6344"/>
              </a:cubicBezTo>
              <a:cubicBezTo>
                <a:pt x="371751" y="4984"/>
                <a:pt x="357209" y="3803"/>
                <a:pt x="342334" y="2866"/>
              </a:cubicBezTo>
              <a:cubicBezTo>
                <a:pt x="327459" y="1929"/>
                <a:pt x="311679" y="1201"/>
                <a:pt x="295888" y="723"/>
              </a:cubicBezTo>
              <a:cubicBezTo>
                <a:pt x="280097" y="245"/>
                <a:pt x="263686" y="0"/>
                <a:pt x="247586" y="0"/>
              </a:cubicBezTo>
              <a:cubicBezTo>
                <a:pt x="231486" y="0"/>
                <a:pt x="215076" y="245"/>
                <a:pt x="199285" y="723"/>
              </a:cubicBezTo>
              <a:cubicBezTo>
                <a:pt x="183494" y="1201"/>
                <a:pt x="167714" y="1929"/>
                <a:pt x="152839" y="2866"/>
              </a:cubicBezTo>
              <a:cubicBezTo>
                <a:pt x="137964" y="3803"/>
                <a:pt x="123421" y="4984"/>
                <a:pt x="110034" y="6344"/>
              </a:cubicBezTo>
              <a:cubicBezTo>
                <a:pt x="96647" y="7704"/>
                <a:pt x="83901" y="9295"/>
                <a:pt x="72516" y="11026"/>
              </a:cubicBezTo>
              <a:cubicBezTo>
                <a:pt x="61131" y="12757"/>
                <a:pt x="50670" y="14696"/>
                <a:pt x="41725" y="16731"/>
              </a:cubicBezTo>
              <a:cubicBezTo>
                <a:pt x="32780" y="18766"/>
                <a:pt x="25007" y="20977"/>
                <a:pt x="18846" y="23239"/>
              </a:cubicBezTo>
              <a:cubicBezTo>
                <a:pt x="12685" y="25501"/>
                <a:pt x="7898" y="27900"/>
                <a:pt x="4757" y="30301"/>
              </a:cubicBezTo>
              <a:cubicBezTo>
                <a:pt x="1616" y="32702"/>
                <a:pt x="0" y="35198"/>
                <a:pt x="0" y="37646"/>
              </a:cubicBezTo>
              <a:cubicBezTo>
                <a:pt x="0" y="40094"/>
                <a:pt x="1616" y="42589"/>
                <a:pt x="4757" y="44990"/>
              </a:cubicBezTo>
              <a:cubicBezTo>
                <a:pt x="7898" y="47391"/>
                <a:pt x="12685" y="49790"/>
                <a:pt x="18846" y="52052"/>
              </a:cubicBezTo>
              <a:cubicBezTo>
                <a:pt x="25007" y="54314"/>
                <a:pt x="32780" y="56526"/>
                <a:pt x="41725" y="58561"/>
              </a:cubicBezTo>
              <a:cubicBezTo>
                <a:pt x="50670" y="60596"/>
                <a:pt x="61131" y="62534"/>
                <a:pt x="72516" y="64265"/>
              </a:cubicBezTo>
              <a:cubicBezTo>
                <a:pt x="83901" y="65996"/>
                <a:pt x="96647" y="67587"/>
                <a:pt x="110034" y="68947"/>
              </a:cubicBezTo>
              <a:cubicBezTo>
                <a:pt x="123421" y="70307"/>
                <a:pt x="137964" y="71489"/>
                <a:pt x="152839" y="72426"/>
              </a:cubicBezTo>
              <a:cubicBezTo>
                <a:pt x="167714" y="73363"/>
                <a:pt x="183494" y="74091"/>
                <a:pt x="199285" y="74568"/>
              </a:cubicBezTo>
              <a:cubicBezTo>
                <a:pt x="215076" y="75045"/>
                <a:pt x="231486" y="75291"/>
                <a:pt x="247586" y="75291"/>
              </a:cubicBezTo>
              <a:cubicBezTo>
                <a:pt x="263686" y="75291"/>
                <a:pt x="280097" y="75045"/>
                <a:pt x="295888" y="74568"/>
              </a:cubicBezTo>
              <a:cubicBezTo>
                <a:pt x="311679" y="74091"/>
                <a:pt x="327459" y="73363"/>
                <a:pt x="342334" y="72426"/>
              </a:cubicBezTo>
              <a:cubicBezTo>
                <a:pt x="357209" y="71489"/>
                <a:pt x="371751" y="70307"/>
                <a:pt x="385138" y="68947"/>
              </a:cubicBezTo>
              <a:cubicBezTo>
                <a:pt x="398525" y="67587"/>
                <a:pt x="411272" y="65996"/>
                <a:pt x="422657" y="64265"/>
              </a:cubicBezTo>
              <a:cubicBezTo>
                <a:pt x="434042" y="62534"/>
                <a:pt x="444502" y="60596"/>
                <a:pt x="453447" y="58561"/>
              </a:cubicBezTo>
              <a:cubicBezTo>
                <a:pt x="462392" y="56526"/>
                <a:pt x="470166" y="54314"/>
                <a:pt x="476327" y="52052"/>
              </a:cubicBezTo>
              <a:cubicBezTo>
                <a:pt x="482488" y="49790"/>
                <a:pt x="487275" y="47391"/>
                <a:pt x="490416" y="44990"/>
              </a:cubicBezTo>
              <a:cubicBezTo>
                <a:pt x="493557" y="42589"/>
                <a:pt x="495173" y="40094"/>
                <a:pt x="495173" y="37646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0.46367</cdr:x>
      <cdr:y>0.71694</cdr:y>
    </cdr:from>
    <cdr:to>
      <cdr:x>0.51622</cdr:x>
      <cdr:y>0.72668</cdr:y>
    </cdr:to>
    <cdr:sp macro="" textlink="">
      <cdr:nvSpPr>
        <cdr:cNvPr id="37" name="PlotDat16_63|1~33_1"/>
        <cdr:cNvSpPr/>
      </cdr:nvSpPr>
      <cdr:spPr>
        <a:xfrm xmlns:a="http://schemas.openxmlformats.org/drawingml/2006/main">
          <a:off x="4313529" y="4353407"/>
          <a:ext cx="488885" cy="59158"/>
        </a:xfrm>
        <a:custGeom xmlns:a="http://schemas.openxmlformats.org/drawingml/2006/main">
          <a:avLst/>
          <a:gdLst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  <a:gd name="connsiteX0" fmla="*/ 488885 w 488885"/>
            <a:gd name="connsiteY0" fmla="*/ 29579 h 59158"/>
            <a:gd name="connsiteX1" fmla="*/ 484189 w 488885"/>
            <a:gd name="connsiteY1" fmla="*/ 23808 h 59158"/>
            <a:gd name="connsiteX2" fmla="*/ 470278 w 488885"/>
            <a:gd name="connsiteY2" fmla="*/ 18259 h 59158"/>
            <a:gd name="connsiteX3" fmla="*/ 447689 w 488885"/>
            <a:gd name="connsiteY3" fmla="*/ 13146 h 59158"/>
            <a:gd name="connsiteX4" fmla="*/ 417290 w 488885"/>
            <a:gd name="connsiteY4" fmla="*/ 8664 h 59158"/>
            <a:gd name="connsiteX5" fmla="*/ 380248 w 488885"/>
            <a:gd name="connsiteY5" fmla="*/ 4985 h 59158"/>
            <a:gd name="connsiteX6" fmla="*/ 337987 w 488885"/>
            <a:gd name="connsiteY6" fmla="*/ 2252 h 59158"/>
            <a:gd name="connsiteX7" fmla="*/ 292131 w 488885"/>
            <a:gd name="connsiteY7" fmla="*/ 569 h 59158"/>
            <a:gd name="connsiteX8" fmla="*/ 244443 w 488885"/>
            <a:gd name="connsiteY8" fmla="*/ 0 h 59158"/>
            <a:gd name="connsiteX9" fmla="*/ 196754 w 488885"/>
            <a:gd name="connsiteY9" fmla="*/ 569 h 59158"/>
            <a:gd name="connsiteX10" fmla="*/ 150898 w 488885"/>
            <a:gd name="connsiteY10" fmla="*/ 2252 h 59158"/>
            <a:gd name="connsiteX11" fmla="*/ 108638 w 488885"/>
            <a:gd name="connsiteY11" fmla="*/ 4985 h 59158"/>
            <a:gd name="connsiteX12" fmla="*/ 71595 w 488885"/>
            <a:gd name="connsiteY12" fmla="*/ 8664 h 59158"/>
            <a:gd name="connsiteX13" fmla="*/ 41196 w 488885"/>
            <a:gd name="connsiteY13" fmla="*/ 13146 h 59158"/>
            <a:gd name="connsiteX14" fmla="*/ 18607 w 488885"/>
            <a:gd name="connsiteY14" fmla="*/ 18259 h 59158"/>
            <a:gd name="connsiteX15" fmla="*/ 4697 w 488885"/>
            <a:gd name="connsiteY15" fmla="*/ 23808 h 59158"/>
            <a:gd name="connsiteX16" fmla="*/ 0 w 488885"/>
            <a:gd name="connsiteY16" fmla="*/ 29579 h 59158"/>
            <a:gd name="connsiteX17" fmla="*/ 4697 w 488885"/>
            <a:gd name="connsiteY17" fmla="*/ 35350 h 59158"/>
            <a:gd name="connsiteX18" fmla="*/ 18607 w 488885"/>
            <a:gd name="connsiteY18" fmla="*/ 40898 h 59158"/>
            <a:gd name="connsiteX19" fmla="*/ 41196 w 488885"/>
            <a:gd name="connsiteY19" fmla="*/ 46012 h 59158"/>
            <a:gd name="connsiteX20" fmla="*/ 71595 w 488885"/>
            <a:gd name="connsiteY20" fmla="*/ 50494 h 59158"/>
            <a:gd name="connsiteX21" fmla="*/ 108638 w 488885"/>
            <a:gd name="connsiteY21" fmla="*/ 54173 h 59158"/>
            <a:gd name="connsiteX22" fmla="*/ 150898 w 488885"/>
            <a:gd name="connsiteY22" fmla="*/ 56906 h 59158"/>
            <a:gd name="connsiteX23" fmla="*/ 196754 w 488885"/>
            <a:gd name="connsiteY23" fmla="*/ 58589 h 59158"/>
            <a:gd name="connsiteX24" fmla="*/ 244443 w 488885"/>
            <a:gd name="connsiteY24" fmla="*/ 59158 h 59158"/>
            <a:gd name="connsiteX25" fmla="*/ 292131 w 488885"/>
            <a:gd name="connsiteY25" fmla="*/ 58589 h 59158"/>
            <a:gd name="connsiteX26" fmla="*/ 337987 w 488885"/>
            <a:gd name="connsiteY26" fmla="*/ 56906 h 59158"/>
            <a:gd name="connsiteX27" fmla="*/ 380248 w 488885"/>
            <a:gd name="connsiteY27" fmla="*/ 54173 h 59158"/>
            <a:gd name="connsiteX28" fmla="*/ 417290 w 488885"/>
            <a:gd name="connsiteY28" fmla="*/ 50494 h 59158"/>
            <a:gd name="connsiteX29" fmla="*/ 447689 w 488885"/>
            <a:gd name="connsiteY29" fmla="*/ 46012 h 59158"/>
            <a:gd name="connsiteX30" fmla="*/ 470278 w 488885"/>
            <a:gd name="connsiteY30" fmla="*/ 40898 h 59158"/>
            <a:gd name="connsiteX31" fmla="*/ 484189 w 488885"/>
            <a:gd name="connsiteY31" fmla="*/ 35350 h 59158"/>
            <a:gd name="connsiteX32" fmla="*/ 488885 w 488885"/>
            <a:gd name="connsiteY32" fmla="*/ 29579 h 591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88885" h="59158">
              <a:moveTo>
                <a:pt x="488885" y="29579"/>
              </a:moveTo>
              <a:cubicBezTo>
                <a:pt x="488885" y="27655"/>
                <a:pt x="487290" y="25695"/>
                <a:pt x="484189" y="23808"/>
              </a:cubicBezTo>
              <a:cubicBezTo>
                <a:pt x="481088" y="21921"/>
                <a:pt x="476361" y="20036"/>
                <a:pt x="470278" y="18259"/>
              </a:cubicBezTo>
              <a:cubicBezTo>
                <a:pt x="464195" y="16482"/>
                <a:pt x="456520" y="14745"/>
                <a:pt x="447689" y="13146"/>
              </a:cubicBezTo>
              <a:cubicBezTo>
                <a:pt x="438858" y="11547"/>
                <a:pt x="428530" y="10024"/>
                <a:pt x="417290" y="8664"/>
              </a:cubicBezTo>
              <a:cubicBezTo>
                <a:pt x="406050" y="7304"/>
                <a:pt x="393465" y="6054"/>
                <a:pt x="380248" y="4985"/>
              </a:cubicBezTo>
              <a:cubicBezTo>
                <a:pt x="367031" y="3916"/>
                <a:pt x="352673" y="2988"/>
                <a:pt x="337987" y="2252"/>
              </a:cubicBezTo>
              <a:cubicBezTo>
                <a:pt x="323301" y="1516"/>
                <a:pt x="307722" y="944"/>
                <a:pt x="292131" y="569"/>
              </a:cubicBezTo>
              <a:cubicBezTo>
                <a:pt x="276540" y="194"/>
                <a:pt x="260339" y="0"/>
                <a:pt x="244443" y="0"/>
              </a:cubicBezTo>
              <a:cubicBezTo>
                <a:pt x="228547" y="0"/>
                <a:pt x="212345" y="194"/>
                <a:pt x="196754" y="569"/>
              </a:cubicBezTo>
              <a:cubicBezTo>
                <a:pt x="181163" y="944"/>
                <a:pt x="165584" y="1516"/>
                <a:pt x="150898" y="2252"/>
              </a:cubicBezTo>
              <a:cubicBezTo>
                <a:pt x="136212" y="2988"/>
                <a:pt x="121855" y="3916"/>
                <a:pt x="108638" y="4985"/>
              </a:cubicBezTo>
              <a:cubicBezTo>
                <a:pt x="95421" y="6054"/>
                <a:pt x="82835" y="7304"/>
                <a:pt x="71595" y="8664"/>
              </a:cubicBezTo>
              <a:cubicBezTo>
                <a:pt x="60355" y="10024"/>
                <a:pt x="50027" y="11547"/>
                <a:pt x="41196" y="13146"/>
              </a:cubicBezTo>
              <a:cubicBezTo>
                <a:pt x="32365" y="14745"/>
                <a:pt x="24690" y="16482"/>
                <a:pt x="18607" y="18259"/>
              </a:cubicBezTo>
              <a:cubicBezTo>
                <a:pt x="12524" y="20036"/>
                <a:pt x="7798" y="21921"/>
                <a:pt x="4697" y="23808"/>
              </a:cubicBezTo>
              <a:cubicBezTo>
                <a:pt x="1596" y="25695"/>
                <a:pt x="0" y="27655"/>
                <a:pt x="0" y="29579"/>
              </a:cubicBezTo>
              <a:cubicBezTo>
                <a:pt x="0" y="31503"/>
                <a:pt x="1596" y="33464"/>
                <a:pt x="4697" y="35350"/>
              </a:cubicBezTo>
              <a:cubicBezTo>
                <a:pt x="7798" y="37236"/>
                <a:pt x="12524" y="39121"/>
                <a:pt x="18607" y="40898"/>
              </a:cubicBezTo>
              <a:cubicBezTo>
                <a:pt x="24690" y="42675"/>
                <a:pt x="32365" y="44413"/>
                <a:pt x="41196" y="46012"/>
              </a:cubicBezTo>
              <a:cubicBezTo>
                <a:pt x="50027" y="47611"/>
                <a:pt x="60355" y="49134"/>
                <a:pt x="71595" y="50494"/>
              </a:cubicBezTo>
              <a:cubicBezTo>
                <a:pt x="82835" y="51854"/>
                <a:pt x="95421" y="53104"/>
                <a:pt x="108638" y="54173"/>
              </a:cubicBezTo>
              <a:cubicBezTo>
                <a:pt x="121855" y="55242"/>
                <a:pt x="136212" y="56170"/>
                <a:pt x="150898" y="56906"/>
              </a:cubicBezTo>
              <a:cubicBezTo>
                <a:pt x="165584" y="57642"/>
                <a:pt x="181163" y="58214"/>
                <a:pt x="196754" y="58589"/>
              </a:cubicBezTo>
              <a:cubicBezTo>
                <a:pt x="212345" y="58964"/>
                <a:pt x="228547" y="59158"/>
                <a:pt x="244443" y="59158"/>
              </a:cubicBezTo>
              <a:cubicBezTo>
                <a:pt x="260339" y="59158"/>
                <a:pt x="276540" y="58964"/>
                <a:pt x="292131" y="58589"/>
              </a:cubicBezTo>
              <a:cubicBezTo>
                <a:pt x="307722" y="58214"/>
                <a:pt x="323301" y="57642"/>
                <a:pt x="337987" y="56906"/>
              </a:cubicBezTo>
              <a:cubicBezTo>
                <a:pt x="352673" y="56170"/>
                <a:pt x="367031" y="55242"/>
                <a:pt x="380248" y="54173"/>
              </a:cubicBezTo>
              <a:cubicBezTo>
                <a:pt x="393465" y="53104"/>
                <a:pt x="406050" y="51854"/>
                <a:pt x="417290" y="50494"/>
              </a:cubicBezTo>
              <a:cubicBezTo>
                <a:pt x="428530" y="49134"/>
                <a:pt x="438858" y="47611"/>
                <a:pt x="447689" y="46012"/>
              </a:cubicBezTo>
              <a:cubicBezTo>
                <a:pt x="456520" y="44413"/>
                <a:pt x="464195" y="42675"/>
                <a:pt x="470278" y="40898"/>
              </a:cubicBezTo>
              <a:cubicBezTo>
                <a:pt x="476361" y="39121"/>
                <a:pt x="481088" y="37236"/>
                <a:pt x="484189" y="35350"/>
              </a:cubicBezTo>
              <a:cubicBezTo>
                <a:pt x="487290" y="33464"/>
                <a:pt x="488885" y="31503"/>
                <a:pt x="488885" y="29579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0.47456</cdr:x>
      <cdr:y>0.73287</cdr:y>
    </cdr:from>
    <cdr:to>
      <cdr:x>0.53037</cdr:x>
      <cdr:y>0.74491</cdr:y>
    </cdr:to>
    <cdr:sp macro="" textlink="">
      <cdr:nvSpPr>
        <cdr:cNvPr id="38" name="PlotDat16_65|1~33_1"/>
        <cdr:cNvSpPr/>
      </cdr:nvSpPr>
      <cdr:spPr>
        <a:xfrm xmlns:a="http://schemas.openxmlformats.org/drawingml/2006/main">
          <a:off x="4414899" y="4450119"/>
          <a:ext cx="519199" cy="73140"/>
        </a:xfrm>
        <a:custGeom xmlns:a="http://schemas.openxmlformats.org/drawingml/2006/main">
          <a:avLst/>
          <a:gdLst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  <a:gd name="connsiteX0" fmla="*/ 519199 w 519199"/>
            <a:gd name="connsiteY0" fmla="*/ 36570 h 73140"/>
            <a:gd name="connsiteX1" fmla="*/ 514211 w 519199"/>
            <a:gd name="connsiteY1" fmla="*/ 29435 h 73140"/>
            <a:gd name="connsiteX2" fmla="*/ 499438 w 519199"/>
            <a:gd name="connsiteY2" fmla="*/ 22575 h 73140"/>
            <a:gd name="connsiteX3" fmla="*/ 475449 w 519199"/>
            <a:gd name="connsiteY3" fmla="*/ 16253 h 73140"/>
            <a:gd name="connsiteX4" fmla="*/ 443164 w 519199"/>
            <a:gd name="connsiteY4" fmla="*/ 10711 h 73140"/>
            <a:gd name="connsiteX5" fmla="*/ 403825 w 519199"/>
            <a:gd name="connsiteY5" fmla="*/ 6163 h 73140"/>
            <a:gd name="connsiteX6" fmla="*/ 358944 w 519199"/>
            <a:gd name="connsiteY6" fmla="*/ 2784 h 73140"/>
            <a:gd name="connsiteX7" fmla="*/ 310245 w 519199"/>
            <a:gd name="connsiteY7" fmla="*/ 703 h 73140"/>
            <a:gd name="connsiteX8" fmla="*/ 259600 w 519199"/>
            <a:gd name="connsiteY8" fmla="*/ 0 h 73140"/>
            <a:gd name="connsiteX9" fmla="*/ 208955 w 519199"/>
            <a:gd name="connsiteY9" fmla="*/ 703 h 73140"/>
            <a:gd name="connsiteX10" fmla="*/ 160255 w 519199"/>
            <a:gd name="connsiteY10" fmla="*/ 2784 h 73140"/>
            <a:gd name="connsiteX11" fmla="*/ 115374 w 519199"/>
            <a:gd name="connsiteY11" fmla="*/ 6163 h 73140"/>
            <a:gd name="connsiteX12" fmla="*/ 76035 w 519199"/>
            <a:gd name="connsiteY12" fmla="*/ 10711 h 73140"/>
            <a:gd name="connsiteX13" fmla="*/ 43751 w 519199"/>
            <a:gd name="connsiteY13" fmla="*/ 16253 h 73140"/>
            <a:gd name="connsiteX14" fmla="*/ 19761 w 519199"/>
            <a:gd name="connsiteY14" fmla="*/ 22575 h 73140"/>
            <a:gd name="connsiteX15" fmla="*/ 4988 w 519199"/>
            <a:gd name="connsiteY15" fmla="*/ 29435 h 73140"/>
            <a:gd name="connsiteX16" fmla="*/ 0 w 519199"/>
            <a:gd name="connsiteY16" fmla="*/ 36570 h 73140"/>
            <a:gd name="connsiteX17" fmla="*/ 4988 w 519199"/>
            <a:gd name="connsiteY17" fmla="*/ 43704 h 73140"/>
            <a:gd name="connsiteX18" fmla="*/ 19761 w 519199"/>
            <a:gd name="connsiteY18" fmla="*/ 50565 h 73140"/>
            <a:gd name="connsiteX19" fmla="*/ 43751 w 519199"/>
            <a:gd name="connsiteY19" fmla="*/ 56887 h 73140"/>
            <a:gd name="connsiteX20" fmla="*/ 76035 w 519199"/>
            <a:gd name="connsiteY20" fmla="*/ 62429 h 73140"/>
            <a:gd name="connsiteX21" fmla="*/ 115374 w 519199"/>
            <a:gd name="connsiteY21" fmla="*/ 66977 h 73140"/>
            <a:gd name="connsiteX22" fmla="*/ 160255 w 519199"/>
            <a:gd name="connsiteY22" fmla="*/ 70356 h 73140"/>
            <a:gd name="connsiteX23" fmla="*/ 208955 w 519199"/>
            <a:gd name="connsiteY23" fmla="*/ 72438 h 73140"/>
            <a:gd name="connsiteX24" fmla="*/ 259600 w 519199"/>
            <a:gd name="connsiteY24" fmla="*/ 73140 h 73140"/>
            <a:gd name="connsiteX25" fmla="*/ 310245 w 519199"/>
            <a:gd name="connsiteY25" fmla="*/ 72438 h 73140"/>
            <a:gd name="connsiteX26" fmla="*/ 358944 w 519199"/>
            <a:gd name="connsiteY26" fmla="*/ 70356 h 73140"/>
            <a:gd name="connsiteX27" fmla="*/ 403825 w 519199"/>
            <a:gd name="connsiteY27" fmla="*/ 66977 h 73140"/>
            <a:gd name="connsiteX28" fmla="*/ 443164 w 519199"/>
            <a:gd name="connsiteY28" fmla="*/ 62429 h 73140"/>
            <a:gd name="connsiteX29" fmla="*/ 475449 w 519199"/>
            <a:gd name="connsiteY29" fmla="*/ 56887 h 73140"/>
            <a:gd name="connsiteX30" fmla="*/ 499438 w 519199"/>
            <a:gd name="connsiteY30" fmla="*/ 50565 h 73140"/>
            <a:gd name="connsiteX31" fmla="*/ 514211 w 519199"/>
            <a:gd name="connsiteY31" fmla="*/ 43704 h 73140"/>
            <a:gd name="connsiteX32" fmla="*/ 519199 w 519199"/>
            <a:gd name="connsiteY32" fmla="*/ 36570 h 731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19199" h="73140">
              <a:moveTo>
                <a:pt x="519199" y="36570"/>
              </a:moveTo>
              <a:cubicBezTo>
                <a:pt x="519199" y="34192"/>
                <a:pt x="517504" y="31767"/>
                <a:pt x="514211" y="29435"/>
              </a:cubicBezTo>
              <a:cubicBezTo>
                <a:pt x="510918" y="27103"/>
                <a:pt x="505898" y="24772"/>
                <a:pt x="499438" y="22575"/>
              </a:cubicBezTo>
              <a:cubicBezTo>
                <a:pt x="492978" y="20378"/>
                <a:pt x="484828" y="18230"/>
                <a:pt x="475449" y="16253"/>
              </a:cubicBezTo>
              <a:cubicBezTo>
                <a:pt x="466070" y="14276"/>
                <a:pt x="455101" y="12393"/>
                <a:pt x="443164" y="10711"/>
              </a:cubicBezTo>
              <a:cubicBezTo>
                <a:pt x="431227" y="9029"/>
                <a:pt x="417862" y="7484"/>
                <a:pt x="403825" y="6163"/>
              </a:cubicBezTo>
              <a:cubicBezTo>
                <a:pt x="389788" y="4842"/>
                <a:pt x="374541" y="3694"/>
                <a:pt x="358944" y="2784"/>
              </a:cubicBezTo>
              <a:cubicBezTo>
                <a:pt x="343347" y="1874"/>
                <a:pt x="326802" y="1167"/>
                <a:pt x="310245" y="703"/>
              </a:cubicBezTo>
              <a:cubicBezTo>
                <a:pt x="293688" y="239"/>
                <a:pt x="276482" y="0"/>
                <a:pt x="259600" y="0"/>
              </a:cubicBezTo>
              <a:cubicBezTo>
                <a:pt x="242718" y="0"/>
                <a:pt x="225512" y="239"/>
                <a:pt x="208955" y="703"/>
              </a:cubicBezTo>
              <a:cubicBezTo>
                <a:pt x="192398" y="1167"/>
                <a:pt x="175852" y="1874"/>
                <a:pt x="160255" y="2784"/>
              </a:cubicBezTo>
              <a:cubicBezTo>
                <a:pt x="144658" y="3694"/>
                <a:pt x="129411" y="4842"/>
                <a:pt x="115374" y="6163"/>
              </a:cubicBezTo>
              <a:cubicBezTo>
                <a:pt x="101337" y="7484"/>
                <a:pt x="87972" y="9029"/>
                <a:pt x="76035" y="10711"/>
              </a:cubicBezTo>
              <a:cubicBezTo>
                <a:pt x="64098" y="12393"/>
                <a:pt x="53130" y="14276"/>
                <a:pt x="43751" y="16253"/>
              </a:cubicBezTo>
              <a:cubicBezTo>
                <a:pt x="34372" y="18230"/>
                <a:pt x="26221" y="20378"/>
                <a:pt x="19761" y="22575"/>
              </a:cubicBezTo>
              <a:cubicBezTo>
                <a:pt x="13301" y="24772"/>
                <a:pt x="8281" y="27103"/>
                <a:pt x="4988" y="29435"/>
              </a:cubicBezTo>
              <a:cubicBezTo>
                <a:pt x="1695" y="31767"/>
                <a:pt x="0" y="34192"/>
                <a:pt x="0" y="36570"/>
              </a:cubicBezTo>
              <a:cubicBezTo>
                <a:pt x="0" y="38948"/>
                <a:pt x="1695" y="41372"/>
                <a:pt x="4988" y="43704"/>
              </a:cubicBezTo>
              <a:cubicBezTo>
                <a:pt x="8281" y="46036"/>
                <a:pt x="13301" y="48368"/>
                <a:pt x="19761" y="50565"/>
              </a:cubicBezTo>
              <a:cubicBezTo>
                <a:pt x="26221" y="52762"/>
                <a:pt x="34372" y="54910"/>
                <a:pt x="43751" y="56887"/>
              </a:cubicBezTo>
              <a:cubicBezTo>
                <a:pt x="53130" y="58864"/>
                <a:pt x="64098" y="60747"/>
                <a:pt x="76035" y="62429"/>
              </a:cubicBezTo>
              <a:cubicBezTo>
                <a:pt x="87972" y="64111"/>
                <a:pt x="101337" y="65656"/>
                <a:pt x="115374" y="66977"/>
              </a:cubicBezTo>
              <a:cubicBezTo>
                <a:pt x="129411" y="68298"/>
                <a:pt x="144658" y="69446"/>
                <a:pt x="160255" y="70356"/>
              </a:cubicBezTo>
              <a:cubicBezTo>
                <a:pt x="175852" y="71266"/>
                <a:pt x="192398" y="71974"/>
                <a:pt x="208955" y="72438"/>
              </a:cubicBezTo>
              <a:cubicBezTo>
                <a:pt x="225512" y="72902"/>
                <a:pt x="242718" y="73140"/>
                <a:pt x="259600" y="73140"/>
              </a:cubicBezTo>
              <a:cubicBezTo>
                <a:pt x="276482" y="73140"/>
                <a:pt x="293688" y="72902"/>
                <a:pt x="310245" y="72438"/>
              </a:cubicBezTo>
              <a:cubicBezTo>
                <a:pt x="326802" y="71974"/>
                <a:pt x="343347" y="71266"/>
                <a:pt x="358944" y="70356"/>
              </a:cubicBezTo>
              <a:cubicBezTo>
                <a:pt x="374541" y="69446"/>
                <a:pt x="389788" y="68298"/>
                <a:pt x="403825" y="66977"/>
              </a:cubicBezTo>
              <a:cubicBezTo>
                <a:pt x="417862" y="65656"/>
                <a:pt x="431227" y="64111"/>
                <a:pt x="443164" y="62429"/>
              </a:cubicBezTo>
              <a:cubicBezTo>
                <a:pt x="455101" y="60747"/>
                <a:pt x="466070" y="58864"/>
                <a:pt x="475449" y="56887"/>
              </a:cubicBezTo>
              <a:cubicBezTo>
                <a:pt x="484828" y="54910"/>
                <a:pt x="492978" y="52762"/>
                <a:pt x="499438" y="50565"/>
              </a:cubicBezTo>
              <a:cubicBezTo>
                <a:pt x="505898" y="48368"/>
                <a:pt x="510918" y="46036"/>
                <a:pt x="514211" y="43704"/>
              </a:cubicBezTo>
              <a:cubicBezTo>
                <a:pt x="517504" y="41372"/>
                <a:pt x="519199" y="38948"/>
                <a:pt x="519199" y="3657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0.46269</cdr:x>
      <cdr:y>0.72163</cdr:y>
    </cdr:from>
    <cdr:to>
      <cdr:x>0.51719</cdr:x>
      <cdr:y>0.73474</cdr:y>
    </cdr:to>
    <cdr:sp macro="" textlink="">
      <cdr:nvSpPr>
        <cdr:cNvPr id="39" name="PlotDat16_67|1~33_1"/>
        <cdr:cNvSpPr/>
      </cdr:nvSpPr>
      <cdr:spPr>
        <a:xfrm xmlns:a="http://schemas.openxmlformats.org/drawingml/2006/main">
          <a:off x="4304475" y="4381858"/>
          <a:ext cx="506993" cy="79594"/>
        </a:xfrm>
        <a:custGeom xmlns:a="http://schemas.openxmlformats.org/drawingml/2006/main">
          <a:avLst/>
          <a:gdLst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  <a:gd name="connsiteX0" fmla="*/ 506993 w 506993"/>
            <a:gd name="connsiteY0" fmla="*/ 39797 h 79594"/>
            <a:gd name="connsiteX1" fmla="*/ 502122 w 506993"/>
            <a:gd name="connsiteY1" fmla="*/ 32033 h 79594"/>
            <a:gd name="connsiteX2" fmla="*/ 487697 w 506993"/>
            <a:gd name="connsiteY2" fmla="*/ 24567 h 79594"/>
            <a:gd name="connsiteX3" fmla="*/ 464271 w 506993"/>
            <a:gd name="connsiteY3" fmla="*/ 17687 h 79594"/>
            <a:gd name="connsiteX4" fmla="*/ 432745 w 506993"/>
            <a:gd name="connsiteY4" fmla="*/ 11656 h 79594"/>
            <a:gd name="connsiteX5" fmla="*/ 394332 w 506993"/>
            <a:gd name="connsiteY5" fmla="*/ 6707 h 79594"/>
            <a:gd name="connsiteX6" fmla="*/ 350505 w 506993"/>
            <a:gd name="connsiteY6" fmla="*/ 3029 h 79594"/>
            <a:gd name="connsiteX7" fmla="*/ 302951 w 506993"/>
            <a:gd name="connsiteY7" fmla="*/ 765 h 79594"/>
            <a:gd name="connsiteX8" fmla="*/ 253497 w 506993"/>
            <a:gd name="connsiteY8" fmla="*/ 0 h 79594"/>
            <a:gd name="connsiteX9" fmla="*/ 204042 w 506993"/>
            <a:gd name="connsiteY9" fmla="*/ 765 h 79594"/>
            <a:gd name="connsiteX10" fmla="*/ 156488 w 506993"/>
            <a:gd name="connsiteY10" fmla="*/ 3029 h 79594"/>
            <a:gd name="connsiteX11" fmla="*/ 112662 w 506993"/>
            <a:gd name="connsiteY11" fmla="*/ 6707 h 79594"/>
            <a:gd name="connsiteX12" fmla="*/ 74248 w 506993"/>
            <a:gd name="connsiteY12" fmla="*/ 11656 h 79594"/>
            <a:gd name="connsiteX13" fmla="*/ 42722 w 506993"/>
            <a:gd name="connsiteY13" fmla="*/ 17687 h 79594"/>
            <a:gd name="connsiteX14" fmla="*/ 19297 w 506993"/>
            <a:gd name="connsiteY14" fmla="*/ 24567 h 79594"/>
            <a:gd name="connsiteX15" fmla="*/ 4871 w 506993"/>
            <a:gd name="connsiteY15" fmla="*/ 32033 h 79594"/>
            <a:gd name="connsiteX16" fmla="*/ 0 w 506993"/>
            <a:gd name="connsiteY16" fmla="*/ 39797 h 79594"/>
            <a:gd name="connsiteX17" fmla="*/ 4871 w 506993"/>
            <a:gd name="connsiteY17" fmla="*/ 47561 h 79594"/>
            <a:gd name="connsiteX18" fmla="*/ 19297 w 506993"/>
            <a:gd name="connsiteY18" fmla="*/ 55027 h 79594"/>
            <a:gd name="connsiteX19" fmla="*/ 42722 w 506993"/>
            <a:gd name="connsiteY19" fmla="*/ 61907 h 79594"/>
            <a:gd name="connsiteX20" fmla="*/ 74248 w 506993"/>
            <a:gd name="connsiteY20" fmla="*/ 67937 h 79594"/>
            <a:gd name="connsiteX21" fmla="*/ 112662 w 506993"/>
            <a:gd name="connsiteY21" fmla="*/ 72887 h 79594"/>
            <a:gd name="connsiteX22" fmla="*/ 156488 w 506993"/>
            <a:gd name="connsiteY22" fmla="*/ 76564 h 79594"/>
            <a:gd name="connsiteX23" fmla="*/ 204042 w 506993"/>
            <a:gd name="connsiteY23" fmla="*/ 78829 h 79594"/>
            <a:gd name="connsiteX24" fmla="*/ 253497 w 506993"/>
            <a:gd name="connsiteY24" fmla="*/ 79594 h 79594"/>
            <a:gd name="connsiteX25" fmla="*/ 302951 w 506993"/>
            <a:gd name="connsiteY25" fmla="*/ 78829 h 79594"/>
            <a:gd name="connsiteX26" fmla="*/ 350505 w 506993"/>
            <a:gd name="connsiteY26" fmla="*/ 76564 h 79594"/>
            <a:gd name="connsiteX27" fmla="*/ 394332 w 506993"/>
            <a:gd name="connsiteY27" fmla="*/ 72887 h 79594"/>
            <a:gd name="connsiteX28" fmla="*/ 432745 w 506993"/>
            <a:gd name="connsiteY28" fmla="*/ 67937 h 79594"/>
            <a:gd name="connsiteX29" fmla="*/ 464271 w 506993"/>
            <a:gd name="connsiteY29" fmla="*/ 61907 h 79594"/>
            <a:gd name="connsiteX30" fmla="*/ 487697 w 506993"/>
            <a:gd name="connsiteY30" fmla="*/ 55027 h 79594"/>
            <a:gd name="connsiteX31" fmla="*/ 502122 w 506993"/>
            <a:gd name="connsiteY31" fmla="*/ 47561 h 79594"/>
            <a:gd name="connsiteX32" fmla="*/ 506993 w 506993"/>
            <a:gd name="connsiteY32" fmla="*/ 39797 h 795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06993" h="79594">
              <a:moveTo>
                <a:pt x="506993" y="39797"/>
              </a:moveTo>
              <a:cubicBezTo>
                <a:pt x="506993" y="37209"/>
                <a:pt x="505338" y="34571"/>
                <a:pt x="502122" y="32033"/>
              </a:cubicBezTo>
              <a:cubicBezTo>
                <a:pt x="498906" y="29495"/>
                <a:pt x="494006" y="26958"/>
                <a:pt x="487697" y="24567"/>
              </a:cubicBezTo>
              <a:cubicBezTo>
                <a:pt x="481389" y="22176"/>
                <a:pt x="473430" y="19839"/>
                <a:pt x="464271" y="17687"/>
              </a:cubicBezTo>
              <a:cubicBezTo>
                <a:pt x="455112" y="15535"/>
                <a:pt x="444401" y="13486"/>
                <a:pt x="432745" y="11656"/>
              </a:cubicBezTo>
              <a:cubicBezTo>
                <a:pt x="421089" y="9826"/>
                <a:pt x="408039" y="8145"/>
                <a:pt x="394332" y="6707"/>
              </a:cubicBezTo>
              <a:cubicBezTo>
                <a:pt x="380625" y="5269"/>
                <a:pt x="365735" y="4019"/>
                <a:pt x="350505" y="3029"/>
              </a:cubicBezTo>
              <a:cubicBezTo>
                <a:pt x="335275" y="2039"/>
                <a:pt x="319119" y="1270"/>
                <a:pt x="302951" y="765"/>
              </a:cubicBezTo>
              <a:cubicBezTo>
                <a:pt x="286783" y="260"/>
                <a:pt x="269982" y="0"/>
                <a:pt x="253497" y="0"/>
              </a:cubicBezTo>
              <a:cubicBezTo>
                <a:pt x="237012" y="0"/>
                <a:pt x="220210" y="260"/>
                <a:pt x="204042" y="765"/>
              </a:cubicBezTo>
              <a:cubicBezTo>
                <a:pt x="187874" y="1270"/>
                <a:pt x="171718" y="2039"/>
                <a:pt x="156488" y="3029"/>
              </a:cubicBezTo>
              <a:cubicBezTo>
                <a:pt x="141258" y="4019"/>
                <a:pt x="126369" y="5269"/>
                <a:pt x="112662" y="6707"/>
              </a:cubicBezTo>
              <a:cubicBezTo>
                <a:pt x="98955" y="8145"/>
                <a:pt x="85905" y="9826"/>
                <a:pt x="74248" y="11656"/>
              </a:cubicBezTo>
              <a:cubicBezTo>
                <a:pt x="62591" y="13486"/>
                <a:pt x="51881" y="15535"/>
                <a:pt x="42722" y="17687"/>
              </a:cubicBezTo>
              <a:cubicBezTo>
                <a:pt x="33564" y="19839"/>
                <a:pt x="25606" y="22176"/>
                <a:pt x="19297" y="24567"/>
              </a:cubicBezTo>
              <a:cubicBezTo>
                <a:pt x="12989" y="26958"/>
                <a:pt x="8087" y="29495"/>
                <a:pt x="4871" y="32033"/>
              </a:cubicBezTo>
              <a:cubicBezTo>
                <a:pt x="1655" y="34571"/>
                <a:pt x="0" y="37209"/>
                <a:pt x="0" y="39797"/>
              </a:cubicBezTo>
              <a:cubicBezTo>
                <a:pt x="0" y="42385"/>
                <a:pt x="1655" y="45023"/>
                <a:pt x="4871" y="47561"/>
              </a:cubicBezTo>
              <a:cubicBezTo>
                <a:pt x="8087" y="50099"/>
                <a:pt x="12989" y="52636"/>
                <a:pt x="19297" y="55027"/>
              </a:cubicBezTo>
              <a:cubicBezTo>
                <a:pt x="25606" y="57418"/>
                <a:pt x="33563" y="59755"/>
                <a:pt x="42722" y="61907"/>
              </a:cubicBezTo>
              <a:cubicBezTo>
                <a:pt x="51881" y="64059"/>
                <a:pt x="62591" y="66107"/>
                <a:pt x="74248" y="67937"/>
              </a:cubicBezTo>
              <a:cubicBezTo>
                <a:pt x="85905" y="69767"/>
                <a:pt x="98955" y="71449"/>
                <a:pt x="112662" y="72887"/>
              </a:cubicBezTo>
              <a:cubicBezTo>
                <a:pt x="126369" y="74325"/>
                <a:pt x="141258" y="75574"/>
                <a:pt x="156488" y="76564"/>
              </a:cubicBezTo>
              <a:cubicBezTo>
                <a:pt x="171718" y="77554"/>
                <a:pt x="187874" y="78324"/>
                <a:pt x="204042" y="78829"/>
              </a:cubicBezTo>
              <a:cubicBezTo>
                <a:pt x="220210" y="79334"/>
                <a:pt x="237012" y="79594"/>
                <a:pt x="253497" y="79594"/>
              </a:cubicBezTo>
              <a:cubicBezTo>
                <a:pt x="269982" y="79594"/>
                <a:pt x="286783" y="79334"/>
                <a:pt x="302951" y="78829"/>
              </a:cubicBezTo>
              <a:cubicBezTo>
                <a:pt x="319119" y="78324"/>
                <a:pt x="335275" y="77554"/>
                <a:pt x="350505" y="76564"/>
              </a:cubicBezTo>
              <a:cubicBezTo>
                <a:pt x="365735" y="75574"/>
                <a:pt x="380625" y="74325"/>
                <a:pt x="394332" y="72887"/>
              </a:cubicBezTo>
              <a:cubicBezTo>
                <a:pt x="408039" y="71449"/>
                <a:pt x="421089" y="69767"/>
                <a:pt x="432745" y="67937"/>
              </a:cubicBezTo>
              <a:cubicBezTo>
                <a:pt x="444401" y="66107"/>
                <a:pt x="455112" y="64059"/>
                <a:pt x="464271" y="61907"/>
              </a:cubicBezTo>
              <a:cubicBezTo>
                <a:pt x="473430" y="59755"/>
                <a:pt x="481389" y="57418"/>
                <a:pt x="487697" y="55027"/>
              </a:cubicBezTo>
              <a:cubicBezTo>
                <a:pt x="494006" y="52636"/>
                <a:pt x="498906" y="50099"/>
                <a:pt x="502122" y="47561"/>
              </a:cubicBezTo>
              <a:cubicBezTo>
                <a:pt x="505338" y="45023"/>
                <a:pt x="506993" y="42385"/>
                <a:pt x="506993" y="3979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0.46895</cdr:x>
      <cdr:y>0.71769</cdr:y>
    </cdr:from>
    <cdr:to>
      <cdr:x>0.5325</cdr:x>
      <cdr:y>0.73115</cdr:y>
    </cdr:to>
    <cdr:sp macro="" textlink="">
      <cdr:nvSpPr>
        <cdr:cNvPr id="40" name="PlotDat16_69|1~33_1"/>
        <cdr:cNvSpPr/>
      </cdr:nvSpPr>
      <cdr:spPr>
        <a:xfrm xmlns:a="http://schemas.openxmlformats.org/drawingml/2006/main">
          <a:off x="4362720" y="4357933"/>
          <a:ext cx="591141" cy="81744"/>
        </a:xfrm>
        <a:custGeom xmlns:a="http://schemas.openxmlformats.org/drawingml/2006/main">
          <a:avLst/>
          <a:gdLst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  <a:gd name="connsiteX0" fmla="*/ 591141 w 591141"/>
            <a:gd name="connsiteY0" fmla="*/ 40872 h 81744"/>
            <a:gd name="connsiteX1" fmla="*/ 585462 w 591141"/>
            <a:gd name="connsiteY1" fmla="*/ 32898 h 81744"/>
            <a:gd name="connsiteX2" fmla="*/ 568642 w 591141"/>
            <a:gd name="connsiteY2" fmla="*/ 25231 h 81744"/>
            <a:gd name="connsiteX3" fmla="*/ 541328 w 591141"/>
            <a:gd name="connsiteY3" fmla="*/ 18165 h 81744"/>
            <a:gd name="connsiteX4" fmla="*/ 504571 w 591141"/>
            <a:gd name="connsiteY4" fmla="*/ 11971 h 81744"/>
            <a:gd name="connsiteX5" fmla="*/ 459781 w 591141"/>
            <a:gd name="connsiteY5" fmla="*/ 6888 h 81744"/>
            <a:gd name="connsiteX6" fmla="*/ 408681 w 591141"/>
            <a:gd name="connsiteY6" fmla="*/ 3111 h 81744"/>
            <a:gd name="connsiteX7" fmla="*/ 353234 w 591141"/>
            <a:gd name="connsiteY7" fmla="*/ 785 h 81744"/>
            <a:gd name="connsiteX8" fmla="*/ 295571 w 591141"/>
            <a:gd name="connsiteY8" fmla="*/ 0 h 81744"/>
            <a:gd name="connsiteX9" fmla="*/ 237908 w 591141"/>
            <a:gd name="connsiteY9" fmla="*/ 785 h 81744"/>
            <a:gd name="connsiteX10" fmla="*/ 182461 w 591141"/>
            <a:gd name="connsiteY10" fmla="*/ 3111 h 81744"/>
            <a:gd name="connsiteX11" fmla="*/ 131361 w 591141"/>
            <a:gd name="connsiteY11" fmla="*/ 6888 h 81744"/>
            <a:gd name="connsiteX12" fmla="*/ 86571 w 591141"/>
            <a:gd name="connsiteY12" fmla="*/ 11971 h 81744"/>
            <a:gd name="connsiteX13" fmla="*/ 49813 w 591141"/>
            <a:gd name="connsiteY13" fmla="*/ 18165 h 81744"/>
            <a:gd name="connsiteX14" fmla="*/ 22499 w 591141"/>
            <a:gd name="connsiteY14" fmla="*/ 25231 h 81744"/>
            <a:gd name="connsiteX15" fmla="*/ 5679 w 591141"/>
            <a:gd name="connsiteY15" fmla="*/ 32898 h 81744"/>
            <a:gd name="connsiteX16" fmla="*/ 0 w 591141"/>
            <a:gd name="connsiteY16" fmla="*/ 40872 h 81744"/>
            <a:gd name="connsiteX17" fmla="*/ 5679 w 591141"/>
            <a:gd name="connsiteY17" fmla="*/ 48846 h 81744"/>
            <a:gd name="connsiteX18" fmla="*/ 22499 w 591141"/>
            <a:gd name="connsiteY18" fmla="*/ 56513 h 81744"/>
            <a:gd name="connsiteX19" fmla="*/ 49813 w 591141"/>
            <a:gd name="connsiteY19" fmla="*/ 63580 h 81744"/>
            <a:gd name="connsiteX20" fmla="*/ 86571 w 591141"/>
            <a:gd name="connsiteY20" fmla="*/ 69773 h 81744"/>
            <a:gd name="connsiteX21" fmla="*/ 131361 w 591141"/>
            <a:gd name="connsiteY21" fmla="*/ 74856 h 81744"/>
            <a:gd name="connsiteX22" fmla="*/ 182461 w 591141"/>
            <a:gd name="connsiteY22" fmla="*/ 78633 h 81744"/>
            <a:gd name="connsiteX23" fmla="*/ 237908 w 591141"/>
            <a:gd name="connsiteY23" fmla="*/ 80959 h 81744"/>
            <a:gd name="connsiteX24" fmla="*/ 295571 w 591141"/>
            <a:gd name="connsiteY24" fmla="*/ 81744 h 81744"/>
            <a:gd name="connsiteX25" fmla="*/ 353234 w 591141"/>
            <a:gd name="connsiteY25" fmla="*/ 80959 h 81744"/>
            <a:gd name="connsiteX26" fmla="*/ 408681 w 591141"/>
            <a:gd name="connsiteY26" fmla="*/ 78633 h 81744"/>
            <a:gd name="connsiteX27" fmla="*/ 459781 w 591141"/>
            <a:gd name="connsiteY27" fmla="*/ 74856 h 81744"/>
            <a:gd name="connsiteX28" fmla="*/ 504571 w 591141"/>
            <a:gd name="connsiteY28" fmla="*/ 69773 h 81744"/>
            <a:gd name="connsiteX29" fmla="*/ 541328 w 591141"/>
            <a:gd name="connsiteY29" fmla="*/ 63580 h 81744"/>
            <a:gd name="connsiteX30" fmla="*/ 568642 w 591141"/>
            <a:gd name="connsiteY30" fmla="*/ 56513 h 81744"/>
            <a:gd name="connsiteX31" fmla="*/ 585462 w 591141"/>
            <a:gd name="connsiteY31" fmla="*/ 48846 h 81744"/>
            <a:gd name="connsiteX32" fmla="*/ 591141 w 591141"/>
            <a:gd name="connsiteY32" fmla="*/ 40872 h 817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91141" h="81744">
              <a:moveTo>
                <a:pt x="591141" y="40872"/>
              </a:moveTo>
              <a:cubicBezTo>
                <a:pt x="591141" y="38214"/>
                <a:pt x="589212" y="35505"/>
                <a:pt x="585462" y="32898"/>
              </a:cubicBezTo>
              <a:cubicBezTo>
                <a:pt x="581712" y="30291"/>
                <a:pt x="575998" y="27686"/>
                <a:pt x="568642" y="25231"/>
              </a:cubicBezTo>
              <a:cubicBezTo>
                <a:pt x="561286" y="22776"/>
                <a:pt x="552006" y="20375"/>
                <a:pt x="541328" y="18165"/>
              </a:cubicBezTo>
              <a:cubicBezTo>
                <a:pt x="530650" y="15955"/>
                <a:pt x="518162" y="13850"/>
                <a:pt x="504571" y="11971"/>
              </a:cubicBezTo>
              <a:cubicBezTo>
                <a:pt x="490980" y="10092"/>
                <a:pt x="475763" y="8365"/>
                <a:pt x="459781" y="6888"/>
              </a:cubicBezTo>
              <a:cubicBezTo>
                <a:pt x="443799" y="5411"/>
                <a:pt x="426439" y="4128"/>
                <a:pt x="408681" y="3111"/>
              </a:cubicBezTo>
              <a:cubicBezTo>
                <a:pt x="390923" y="2094"/>
                <a:pt x="372086" y="1304"/>
                <a:pt x="353234" y="785"/>
              </a:cubicBezTo>
              <a:cubicBezTo>
                <a:pt x="334382" y="267"/>
                <a:pt x="314792" y="0"/>
                <a:pt x="295571" y="0"/>
              </a:cubicBezTo>
              <a:cubicBezTo>
                <a:pt x="276350" y="0"/>
                <a:pt x="256760" y="267"/>
                <a:pt x="237908" y="785"/>
              </a:cubicBezTo>
              <a:cubicBezTo>
                <a:pt x="219056" y="1304"/>
                <a:pt x="200219" y="2094"/>
                <a:pt x="182461" y="3111"/>
              </a:cubicBezTo>
              <a:cubicBezTo>
                <a:pt x="164703" y="4128"/>
                <a:pt x="147343" y="5411"/>
                <a:pt x="131361" y="6888"/>
              </a:cubicBezTo>
              <a:cubicBezTo>
                <a:pt x="115379" y="8365"/>
                <a:pt x="100162" y="10092"/>
                <a:pt x="86571" y="11971"/>
              </a:cubicBezTo>
              <a:cubicBezTo>
                <a:pt x="72980" y="13850"/>
                <a:pt x="60492" y="15955"/>
                <a:pt x="49813" y="18165"/>
              </a:cubicBezTo>
              <a:cubicBezTo>
                <a:pt x="39134" y="20375"/>
                <a:pt x="29855" y="22776"/>
                <a:pt x="22499" y="25231"/>
              </a:cubicBezTo>
              <a:cubicBezTo>
                <a:pt x="15143" y="27686"/>
                <a:pt x="9429" y="30291"/>
                <a:pt x="5679" y="32898"/>
              </a:cubicBezTo>
              <a:cubicBezTo>
                <a:pt x="1929" y="35505"/>
                <a:pt x="0" y="38214"/>
                <a:pt x="0" y="40872"/>
              </a:cubicBezTo>
              <a:cubicBezTo>
                <a:pt x="0" y="43530"/>
                <a:pt x="1929" y="46239"/>
                <a:pt x="5679" y="48846"/>
              </a:cubicBezTo>
              <a:cubicBezTo>
                <a:pt x="9429" y="51453"/>
                <a:pt x="15143" y="54057"/>
                <a:pt x="22499" y="56513"/>
              </a:cubicBezTo>
              <a:cubicBezTo>
                <a:pt x="29855" y="58969"/>
                <a:pt x="39134" y="61370"/>
                <a:pt x="49813" y="63580"/>
              </a:cubicBezTo>
              <a:cubicBezTo>
                <a:pt x="60492" y="65790"/>
                <a:pt x="72980" y="67894"/>
                <a:pt x="86571" y="69773"/>
              </a:cubicBezTo>
              <a:cubicBezTo>
                <a:pt x="100162" y="71652"/>
                <a:pt x="115379" y="73379"/>
                <a:pt x="131361" y="74856"/>
              </a:cubicBezTo>
              <a:cubicBezTo>
                <a:pt x="147343" y="76333"/>
                <a:pt x="164703" y="77616"/>
                <a:pt x="182461" y="78633"/>
              </a:cubicBezTo>
              <a:cubicBezTo>
                <a:pt x="200219" y="79650"/>
                <a:pt x="219056" y="80441"/>
                <a:pt x="237908" y="80959"/>
              </a:cubicBezTo>
              <a:cubicBezTo>
                <a:pt x="256760" y="81478"/>
                <a:pt x="276350" y="81744"/>
                <a:pt x="295571" y="81744"/>
              </a:cubicBezTo>
              <a:cubicBezTo>
                <a:pt x="314792" y="81744"/>
                <a:pt x="334382" y="81478"/>
                <a:pt x="353234" y="80959"/>
              </a:cubicBezTo>
              <a:cubicBezTo>
                <a:pt x="372086" y="80441"/>
                <a:pt x="390923" y="79650"/>
                <a:pt x="408681" y="78633"/>
              </a:cubicBezTo>
              <a:cubicBezTo>
                <a:pt x="426439" y="77616"/>
                <a:pt x="443799" y="76333"/>
                <a:pt x="459781" y="74856"/>
              </a:cubicBezTo>
              <a:cubicBezTo>
                <a:pt x="475763" y="73379"/>
                <a:pt x="490980" y="71652"/>
                <a:pt x="504571" y="69773"/>
              </a:cubicBezTo>
              <a:cubicBezTo>
                <a:pt x="518162" y="67894"/>
                <a:pt x="530650" y="65790"/>
                <a:pt x="541328" y="63580"/>
              </a:cubicBezTo>
              <a:cubicBezTo>
                <a:pt x="552006" y="61370"/>
                <a:pt x="561286" y="58969"/>
                <a:pt x="568642" y="56513"/>
              </a:cubicBezTo>
              <a:cubicBezTo>
                <a:pt x="575998" y="54057"/>
                <a:pt x="581712" y="51453"/>
                <a:pt x="585462" y="48846"/>
              </a:cubicBezTo>
              <a:cubicBezTo>
                <a:pt x="589212" y="46239"/>
                <a:pt x="591141" y="43530"/>
                <a:pt x="591141" y="40872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0.45724</cdr:x>
      <cdr:y>0.69747</cdr:y>
    </cdr:from>
    <cdr:to>
      <cdr:x>0.52106</cdr:x>
      <cdr:y>0.72227</cdr:y>
    </cdr:to>
    <cdr:sp macro="" textlink="">
      <cdr:nvSpPr>
        <cdr:cNvPr id="41" name="PlotDat16_71|1~33_1"/>
        <cdr:cNvSpPr/>
      </cdr:nvSpPr>
      <cdr:spPr>
        <a:xfrm xmlns:a="http://schemas.openxmlformats.org/drawingml/2006/main">
          <a:off x="4253728" y="4235189"/>
          <a:ext cx="593739" cy="150583"/>
        </a:xfrm>
        <a:custGeom xmlns:a="http://schemas.openxmlformats.org/drawingml/2006/main">
          <a:avLst/>
          <a:gdLst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  <a:gd name="connsiteX0" fmla="*/ 593739 w 593739"/>
            <a:gd name="connsiteY0" fmla="*/ 75291 h 150583"/>
            <a:gd name="connsiteX1" fmla="*/ 588035 w 593739"/>
            <a:gd name="connsiteY1" fmla="*/ 60603 h 150583"/>
            <a:gd name="connsiteX2" fmla="*/ 571141 w 593739"/>
            <a:gd name="connsiteY2" fmla="*/ 46479 h 150583"/>
            <a:gd name="connsiteX3" fmla="*/ 543708 w 593739"/>
            <a:gd name="connsiteY3" fmla="*/ 33462 h 150583"/>
            <a:gd name="connsiteX4" fmla="*/ 506788 w 593739"/>
            <a:gd name="connsiteY4" fmla="*/ 22053 h 150583"/>
            <a:gd name="connsiteX5" fmla="*/ 461802 w 593739"/>
            <a:gd name="connsiteY5" fmla="*/ 12689 h 150583"/>
            <a:gd name="connsiteX6" fmla="*/ 410477 w 593739"/>
            <a:gd name="connsiteY6" fmla="*/ 5732 h 150583"/>
            <a:gd name="connsiteX7" fmla="*/ 354786 w 593739"/>
            <a:gd name="connsiteY7" fmla="*/ 1447 h 150583"/>
            <a:gd name="connsiteX8" fmla="*/ 296870 w 593739"/>
            <a:gd name="connsiteY8" fmla="*/ 0 h 150583"/>
            <a:gd name="connsiteX9" fmla="*/ 238953 w 593739"/>
            <a:gd name="connsiteY9" fmla="*/ 1447 h 150583"/>
            <a:gd name="connsiteX10" fmla="*/ 183263 w 593739"/>
            <a:gd name="connsiteY10" fmla="*/ 5732 h 150583"/>
            <a:gd name="connsiteX11" fmla="*/ 131938 w 593739"/>
            <a:gd name="connsiteY11" fmla="*/ 12689 h 150583"/>
            <a:gd name="connsiteX12" fmla="*/ 86951 w 593739"/>
            <a:gd name="connsiteY12" fmla="*/ 22053 h 150583"/>
            <a:gd name="connsiteX13" fmla="*/ 50032 w 593739"/>
            <a:gd name="connsiteY13" fmla="*/ 33462 h 150583"/>
            <a:gd name="connsiteX14" fmla="*/ 22598 w 593739"/>
            <a:gd name="connsiteY14" fmla="*/ 46479 h 150583"/>
            <a:gd name="connsiteX15" fmla="*/ 5704 w 593739"/>
            <a:gd name="connsiteY15" fmla="*/ 60603 h 150583"/>
            <a:gd name="connsiteX16" fmla="*/ 0 w 593739"/>
            <a:gd name="connsiteY16" fmla="*/ 75291 h 150583"/>
            <a:gd name="connsiteX17" fmla="*/ 5704 w 593739"/>
            <a:gd name="connsiteY17" fmla="*/ 89980 h 150583"/>
            <a:gd name="connsiteX18" fmla="*/ 22598 w 593739"/>
            <a:gd name="connsiteY18" fmla="*/ 104104 h 150583"/>
            <a:gd name="connsiteX19" fmla="*/ 50032 w 593739"/>
            <a:gd name="connsiteY19" fmla="*/ 117121 h 150583"/>
            <a:gd name="connsiteX20" fmla="*/ 86951 w 593739"/>
            <a:gd name="connsiteY20" fmla="*/ 128530 h 150583"/>
            <a:gd name="connsiteX21" fmla="*/ 131938 w 593739"/>
            <a:gd name="connsiteY21" fmla="*/ 137894 h 150583"/>
            <a:gd name="connsiteX22" fmla="*/ 183263 w 593739"/>
            <a:gd name="connsiteY22" fmla="*/ 144852 h 150583"/>
            <a:gd name="connsiteX23" fmla="*/ 238953 w 593739"/>
            <a:gd name="connsiteY23" fmla="*/ 149136 h 150583"/>
            <a:gd name="connsiteX24" fmla="*/ 296870 w 593739"/>
            <a:gd name="connsiteY24" fmla="*/ 150583 h 150583"/>
            <a:gd name="connsiteX25" fmla="*/ 354786 w 593739"/>
            <a:gd name="connsiteY25" fmla="*/ 149136 h 150583"/>
            <a:gd name="connsiteX26" fmla="*/ 410477 w 593739"/>
            <a:gd name="connsiteY26" fmla="*/ 144852 h 150583"/>
            <a:gd name="connsiteX27" fmla="*/ 461802 w 593739"/>
            <a:gd name="connsiteY27" fmla="*/ 137894 h 150583"/>
            <a:gd name="connsiteX28" fmla="*/ 506788 w 593739"/>
            <a:gd name="connsiteY28" fmla="*/ 128530 h 150583"/>
            <a:gd name="connsiteX29" fmla="*/ 543708 w 593739"/>
            <a:gd name="connsiteY29" fmla="*/ 117121 h 150583"/>
            <a:gd name="connsiteX30" fmla="*/ 571141 w 593739"/>
            <a:gd name="connsiteY30" fmla="*/ 104104 h 150583"/>
            <a:gd name="connsiteX31" fmla="*/ 588035 w 593739"/>
            <a:gd name="connsiteY31" fmla="*/ 89980 h 150583"/>
            <a:gd name="connsiteX32" fmla="*/ 593739 w 593739"/>
            <a:gd name="connsiteY32" fmla="*/ 75291 h 1505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93739" h="150583">
              <a:moveTo>
                <a:pt x="593739" y="75291"/>
              </a:moveTo>
              <a:cubicBezTo>
                <a:pt x="593739" y="70395"/>
                <a:pt x="591801" y="65405"/>
                <a:pt x="588035" y="60603"/>
              </a:cubicBezTo>
              <a:cubicBezTo>
                <a:pt x="584269" y="55801"/>
                <a:pt x="578529" y="51002"/>
                <a:pt x="571141" y="46479"/>
              </a:cubicBezTo>
              <a:cubicBezTo>
                <a:pt x="563753" y="41956"/>
                <a:pt x="554433" y="37533"/>
                <a:pt x="543708" y="33462"/>
              </a:cubicBezTo>
              <a:cubicBezTo>
                <a:pt x="532983" y="29391"/>
                <a:pt x="520439" y="25515"/>
                <a:pt x="506788" y="22053"/>
              </a:cubicBezTo>
              <a:cubicBezTo>
                <a:pt x="493137" y="18591"/>
                <a:pt x="477854" y="15409"/>
                <a:pt x="461802" y="12689"/>
              </a:cubicBezTo>
              <a:cubicBezTo>
                <a:pt x="445750" y="9969"/>
                <a:pt x="428313" y="7606"/>
                <a:pt x="410477" y="5732"/>
              </a:cubicBezTo>
              <a:cubicBezTo>
                <a:pt x="392641" y="3858"/>
                <a:pt x="373720" y="2402"/>
                <a:pt x="354786" y="1447"/>
              </a:cubicBezTo>
              <a:cubicBezTo>
                <a:pt x="335852" y="492"/>
                <a:pt x="316175" y="0"/>
                <a:pt x="296870" y="0"/>
              </a:cubicBezTo>
              <a:cubicBezTo>
                <a:pt x="277565" y="0"/>
                <a:pt x="257887" y="492"/>
                <a:pt x="238953" y="1447"/>
              </a:cubicBezTo>
              <a:cubicBezTo>
                <a:pt x="220019" y="2402"/>
                <a:pt x="201099" y="3858"/>
                <a:pt x="183263" y="5732"/>
              </a:cubicBezTo>
              <a:cubicBezTo>
                <a:pt x="165427" y="7606"/>
                <a:pt x="147990" y="9969"/>
                <a:pt x="131938" y="12689"/>
              </a:cubicBezTo>
              <a:cubicBezTo>
                <a:pt x="115886" y="15409"/>
                <a:pt x="100602" y="18591"/>
                <a:pt x="86951" y="22053"/>
              </a:cubicBezTo>
              <a:cubicBezTo>
                <a:pt x="73300" y="25515"/>
                <a:pt x="60757" y="29391"/>
                <a:pt x="50032" y="33462"/>
              </a:cubicBezTo>
              <a:cubicBezTo>
                <a:pt x="39307" y="37533"/>
                <a:pt x="29986" y="41956"/>
                <a:pt x="22598" y="46479"/>
              </a:cubicBezTo>
              <a:cubicBezTo>
                <a:pt x="15210" y="51002"/>
                <a:pt x="9470" y="55801"/>
                <a:pt x="5704" y="60603"/>
              </a:cubicBezTo>
              <a:cubicBezTo>
                <a:pt x="1938" y="65405"/>
                <a:pt x="0" y="70395"/>
                <a:pt x="0" y="75291"/>
              </a:cubicBezTo>
              <a:cubicBezTo>
                <a:pt x="0" y="80187"/>
                <a:pt x="1938" y="85178"/>
                <a:pt x="5704" y="89980"/>
              </a:cubicBezTo>
              <a:cubicBezTo>
                <a:pt x="9470" y="94782"/>
                <a:pt x="15210" y="99581"/>
                <a:pt x="22598" y="104104"/>
              </a:cubicBezTo>
              <a:cubicBezTo>
                <a:pt x="29986" y="108627"/>
                <a:pt x="39307" y="113050"/>
                <a:pt x="50032" y="117121"/>
              </a:cubicBezTo>
              <a:cubicBezTo>
                <a:pt x="60757" y="121192"/>
                <a:pt x="73300" y="125068"/>
                <a:pt x="86951" y="128530"/>
              </a:cubicBezTo>
              <a:cubicBezTo>
                <a:pt x="100602" y="131992"/>
                <a:pt x="115886" y="135174"/>
                <a:pt x="131938" y="137894"/>
              </a:cubicBezTo>
              <a:cubicBezTo>
                <a:pt x="147990" y="140614"/>
                <a:pt x="165427" y="142978"/>
                <a:pt x="183263" y="144852"/>
              </a:cubicBezTo>
              <a:cubicBezTo>
                <a:pt x="201099" y="146726"/>
                <a:pt x="220019" y="148181"/>
                <a:pt x="238953" y="149136"/>
              </a:cubicBezTo>
              <a:cubicBezTo>
                <a:pt x="257887" y="150091"/>
                <a:pt x="277565" y="150583"/>
                <a:pt x="296870" y="150583"/>
              </a:cubicBezTo>
              <a:cubicBezTo>
                <a:pt x="316175" y="150583"/>
                <a:pt x="335852" y="150091"/>
                <a:pt x="354786" y="149136"/>
              </a:cubicBezTo>
              <a:cubicBezTo>
                <a:pt x="373720" y="148181"/>
                <a:pt x="392641" y="146726"/>
                <a:pt x="410477" y="144852"/>
              </a:cubicBezTo>
              <a:cubicBezTo>
                <a:pt x="428313" y="142978"/>
                <a:pt x="445750" y="140614"/>
                <a:pt x="461802" y="137894"/>
              </a:cubicBezTo>
              <a:cubicBezTo>
                <a:pt x="477854" y="135174"/>
                <a:pt x="493137" y="131992"/>
                <a:pt x="506788" y="128530"/>
              </a:cubicBezTo>
              <a:cubicBezTo>
                <a:pt x="520439" y="125068"/>
                <a:pt x="532983" y="121192"/>
                <a:pt x="543708" y="117121"/>
              </a:cubicBezTo>
              <a:cubicBezTo>
                <a:pt x="554433" y="113050"/>
                <a:pt x="563753" y="108627"/>
                <a:pt x="571141" y="104104"/>
              </a:cubicBezTo>
              <a:cubicBezTo>
                <a:pt x="578529" y="99581"/>
                <a:pt x="584269" y="94782"/>
                <a:pt x="588035" y="89980"/>
              </a:cubicBezTo>
              <a:cubicBezTo>
                <a:pt x="591801" y="85178"/>
                <a:pt x="593739" y="80187"/>
                <a:pt x="593739" y="75291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0.46625</cdr:x>
      <cdr:y>0.71329</cdr:y>
    </cdr:from>
    <cdr:to>
      <cdr:x>0.51522</cdr:x>
      <cdr:y>0.72339</cdr:y>
    </cdr:to>
    <cdr:sp macro="" textlink="">
      <cdr:nvSpPr>
        <cdr:cNvPr id="42" name="PlotDat16_73|1~33_1"/>
        <cdr:cNvSpPr/>
      </cdr:nvSpPr>
      <cdr:spPr>
        <a:xfrm xmlns:a="http://schemas.openxmlformats.org/drawingml/2006/main">
          <a:off x="4337608" y="4331240"/>
          <a:ext cx="455569" cy="61308"/>
        </a:xfrm>
        <a:custGeom xmlns:a="http://schemas.openxmlformats.org/drawingml/2006/main">
          <a:avLst/>
          <a:gdLst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  <a:gd name="connsiteX0" fmla="*/ 455569 w 455569"/>
            <a:gd name="connsiteY0" fmla="*/ 30654 h 61308"/>
            <a:gd name="connsiteX1" fmla="*/ 451192 w 455569"/>
            <a:gd name="connsiteY1" fmla="*/ 24674 h 61308"/>
            <a:gd name="connsiteX2" fmla="*/ 438230 w 455569"/>
            <a:gd name="connsiteY2" fmla="*/ 18923 h 61308"/>
            <a:gd name="connsiteX3" fmla="*/ 417181 w 455569"/>
            <a:gd name="connsiteY3" fmla="*/ 13623 h 61308"/>
            <a:gd name="connsiteX4" fmla="*/ 388853 w 455569"/>
            <a:gd name="connsiteY4" fmla="*/ 8978 h 61308"/>
            <a:gd name="connsiteX5" fmla="*/ 354335 w 455569"/>
            <a:gd name="connsiteY5" fmla="*/ 5165 h 61308"/>
            <a:gd name="connsiteX6" fmla="*/ 314954 w 455569"/>
            <a:gd name="connsiteY6" fmla="*/ 2333 h 61308"/>
            <a:gd name="connsiteX7" fmla="*/ 272223 w 455569"/>
            <a:gd name="connsiteY7" fmla="*/ 589 h 61308"/>
            <a:gd name="connsiteX8" fmla="*/ 227785 w 455569"/>
            <a:gd name="connsiteY8" fmla="*/ 0 h 61308"/>
            <a:gd name="connsiteX9" fmla="*/ 183346 w 455569"/>
            <a:gd name="connsiteY9" fmla="*/ 589 h 61308"/>
            <a:gd name="connsiteX10" fmla="*/ 140615 w 455569"/>
            <a:gd name="connsiteY10" fmla="*/ 2333 h 61308"/>
            <a:gd name="connsiteX11" fmla="*/ 101234 w 455569"/>
            <a:gd name="connsiteY11" fmla="*/ 5165 h 61308"/>
            <a:gd name="connsiteX12" fmla="*/ 66717 w 455569"/>
            <a:gd name="connsiteY12" fmla="*/ 8978 h 61308"/>
            <a:gd name="connsiteX13" fmla="*/ 38389 w 455569"/>
            <a:gd name="connsiteY13" fmla="*/ 13623 h 61308"/>
            <a:gd name="connsiteX14" fmla="*/ 17339 w 455569"/>
            <a:gd name="connsiteY14" fmla="*/ 18923 h 61308"/>
            <a:gd name="connsiteX15" fmla="*/ 4377 w 455569"/>
            <a:gd name="connsiteY15" fmla="*/ 24674 h 61308"/>
            <a:gd name="connsiteX16" fmla="*/ 0 w 455569"/>
            <a:gd name="connsiteY16" fmla="*/ 30654 h 61308"/>
            <a:gd name="connsiteX17" fmla="*/ 4377 w 455569"/>
            <a:gd name="connsiteY17" fmla="*/ 36634 h 61308"/>
            <a:gd name="connsiteX18" fmla="*/ 17339 w 455569"/>
            <a:gd name="connsiteY18" fmla="*/ 42385 h 61308"/>
            <a:gd name="connsiteX19" fmla="*/ 38389 w 455569"/>
            <a:gd name="connsiteY19" fmla="*/ 47684 h 61308"/>
            <a:gd name="connsiteX20" fmla="*/ 66717 w 455569"/>
            <a:gd name="connsiteY20" fmla="*/ 52330 h 61308"/>
            <a:gd name="connsiteX21" fmla="*/ 101234 w 455569"/>
            <a:gd name="connsiteY21" fmla="*/ 56142 h 61308"/>
            <a:gd name="connsiteX22" fmla="*/ 140615 w 455569"/>
            <a:gd name="connsiteY22" fmla="*/ 58975 h 61308"/>
            <a:gd name="connsiteX23" fmla="*/ 183346 w 455569"/>
            <a:gd name="connsiteY23" fmla="*/ 60719 h 61308"/>
            <a:gd name="connsiteX24" fmla="*/ 227785 w 455569"/>
            <a:gd name="connsiteY24" fmla="*/ 61308 h 61308"/>
            <a:gd name="connsiteX25" fmla="*/ 272223 w 455569"/>
            <a:gd name="connsiteY25" fmla="*/ 60719 h 61308"/>
            <a:gd name="connsiteX26" fmla="*/ 314954 w 455569"/>
            <a:gd name="connsiteY26" fmla="*/ 58975 h 61308"/>
            <a:gd name="connsiteX27" fmla="*/ 354335 w 455569"/>
            <a:gd name="connsiteY27" fmla="*/ 56142 h 61308"/>
            <a:gd name="connsiteX28" fmla="*/ 388853 w 455569"/>
            <a:gd name="connsiteY28" fmla="*/ 52330 h 61308"/>
            <a:gd name="connsiteX29" fmla="*/ 417181 w 455569"/>
            <a:gd name="connsiteY29" fmla="*/ 47684 h 61308"/>
            <a:gd name="connsiteX30" fmla="*/ 438230 w 455569"/>
            <a:gd name="connsiteY30" fmla="*/ 42385 h 61308"/>
            <a:gd name="connsiteX31" fmla="*/ 451192 w 455569"/>
            <a:gd name="connsiteY31" fmla="*/ 36634 h 61308"/>
            <a:gd name="connsiteX32" fmla="*/ 455569 w 455569"/>
            <a:gd name="connsiteY32" fmla="*/ 30654 h 613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55569" h="61308">
              <a:moveTo>
                <a:pt x="455569" y="30654"/>
              </a:moveTo>
              <a:cubicBezTo>
                <a:pt x="455569" y="28661"/>
                <a:pt x="454082" y="26629"/>
                <a:pt x="451192" y="24674"/>
              </a:cubicBezTo>
              <a:cubicBezTo>
                <a:pt x="448302" y="22719"/>
                <a:pt x="443898" y="20765"/>
                <a:pt x="438230" y="18923"/>
              </a:cubicBezTo>
              <a:cubicBezTo>
                <a:pt x="432562" y="17081"/>
                <a:pt x="425410" y="15280"/>
                <a:pt x="417181" y="13623"/>
              </a:cubicBezTo>
              <a:cubicBezTo>
                <a:pt x="408952" y="11966"/>
                <a:pt x="399327" y="10388"/>
                <a:pt x="388853" y="8978"/>
              </a:cubicBezTo>
              <a:cubicBezTo>
                <a:pt x="378379" y="7568"/>
                <a:pt x="366651" y="6272"/>
                <a:pt x="354335" y="5165"/>
              </a:cubicBezTo>
              <a:cubicBezTo>
                <a:pt x="342019" y="4058"/>
                <a:pt x="328639" y="3096"/>
                <a:pt x="314954" y="2333"/>
              </a:cubicBezTo>
              <a:cubicBezTo>
                <a:pt x="301269" y="1570"/>
                <a:pt x="286751" y="978"/>
                <a:pt x="272223" y="589"/>
              </a:cubicBezTo>
              <a:cubicBezTo>
                <a:pt x="257695" y="200"/>
                <a:pt x="242598" y="0"/>
                <a:pt x="227785" y="0"/>
              </a:cubicBezTo>
              <a:cubicBezTo>
                <a:pt x="212972" y="0"/>
                <a:pt x="197874" y="200"/>
                <a:pt x="183346" y="589"/>
              </a:cubicBezTo>
              <a:cubicBezTo>
                <a:pt x="168818" y="978"/>
                <a:pt x="154300" y="1570"/>
                <a:pt x="140615" y="2333"/>
              </a:cubicBezTo>
              <a:cubicBezTo>
                <a:pt x="126930" y="3096"/>
                <a:pt x="113550" y="4058"/>
                <a:pt x="101234" y="5165"/>
              </a:cubicBezTo>
              <a:cubicBezTo>
                <a:pt x="88918" y="6272"/>
                <a:pt x="77191" y="7568"/>
                <a:pt x="66717" y="8978"/>
              </a:cubicBezTo>
              <a:cubicBezTo>
                <a:pt x="56243" y="10388"/>
                <a:pt x="46619" y="11966"/>
                <a:pt x="38389" y="13623"/>
              </a:cubicBezTo>
              <a:cubicBezTo>
                <a:pt x="30159" y="15280"/>
                <a:pt x="23008" y="17081"/>
                <a:pt x="17339" y="18923"/>
              </a:cubicBezTo>
              <a:cubicBezTo>
                <a:pt x="11670" y="20765"/>
                <a:pt x="7267" y="22719"/>
                <a:pt x="4377" y="24674"/>
              </a:cubicBezTo>
              <a:cubicBezTo>
                <a:pt x="1487" y="26629"/>
                <a:pt x="0" y="28661"/>
                <a:pt x="0" y="30654"/>
              </a:cubicBezTo>
              <a:cubicBezTo>
                <a:pt x="0" y="32647"/>
                <a:pt x="1487" y="34679"/>
                <a:pt x="4377" y="36634"/>
              </a:cubicBezTo>
              <a:cubicBezTo>
                <a:pt x="7267" y="38589"/>
                <a:pt x="11670" y="40543"/>
                <a:pt x="17339" y="42385"/>
              </a:cubicBezTo>
              <a:cubicBezTo>
                <a:pt x="23008" y="44227"/>
                <a:pt x="30159" y="46027"/>
                <a:pt x="38389" y="47684"/>
              </a:cubicBezTo>
              <a:cubicBezTo>
                <a:pt x="46619" y="49341"/>
                <a:pt x="56243" y="50920"/>
                <a:pt x="66717" y="52330"/>
              </a:cubicBezTo>
              <a:cubicBezTo>
                <a:pt x="77191" y="53740"/>
                <a:pt x="88918" y="55035"/>
                <a:pt x="101234" y="56142"/>
              </a:cubicBezTo>
              <a:cubicBezTo>
                <a:pt x="113550" y="57249"/>
                <a:pt x="126930" y="58212"/>
                <a:pt x="140615" y="58975"/>
              </a:cubicBezTo>
              <a:cubicBezTo>
                <a:pt x="154300" y="59738"/>
                <a:pt x="168818" y="60330"/>
                <a:pt x="183346" y="60719"/>
              </a:cubicBezTo>
              <a:cubicBezTo>
                <a:pt x="197874" y="61108"/>
                <a:pt x="212972" y="61308"/>
                <a:pt x="227785" y="61308"/>
              </a:cubicBezTo>
              <a:cubicBezTo>
                <a:pt x="242598" y="61308"/>
                <a:pt x="257695" y="61108"/>
                <a:pt x="272223" y="60719"/>
              </a:cubicBezTo>
              <a:cubicBezTo>
                <a:pt x="286751" y="60330"/>
                <a:pt x="301269" y="59738"/>
                <a:pt x="314954" y="58975"/>
              </a:cubicBezTo>
              <a:cubicBezTo>
                <a:pt x="328639" y="58212"/>
                <a:pt x="342019" y="57249"/>
                <a:pt x="354335" y="56142"/>
              </a:cubicBezTo>
              <a:cubicBezTo>
                <a:pt x="366651" y="55035"/>
                <a:pt x="378379" y="53740"/>
                <a:pt x="388853" y="52330"/>
              </a:cubicBezTo>
              <a:cubicBezTo>
                <a:pt x="399327" y="50920"/>
                <a:pt x="408952" y="49341"/>
                <a:pt x="417181" y="47684"/>
              </a:cubicBezTo>
              <a:cubicBezTo>
                <a:pt x="425410" y="46027"/>
                <a:pt x="432562" y="44227"/>
                <a:pt x="438230" y="42385"/>
              </a:cubicBezTo>
              <a:cubicBezTo>
                <a:pt x="443898" y="40543"/>
                <a:pt x="448302" y="38589"/>
                <a:pt x="451192" y="36634"/>
              </a:cubicBezTo>
              <a:cubicBezTo>
                <a:pt x="454082" y="34679"/>
                <a:pt x="455569" y="32647"/>
                <a:pt x="455569" y="30654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0.49911</cdr:x>
      <cdr:y>0.73502</cdr:y>
    </cdr:from>
    <cdr:to>
      <cdr:x>0.55576</cdr:x>
      <cdr:y>0.74812</cdr:y>
    </cdr:to>
    <cdr:sp macro="" textlink="">
      <cdr:nvSpPr>
        <cdr:cNvPr id="43" name="PlotDat16_75|1~33_1"/>
        <cdr:cNvSpPr/>
      </cdr:nvSpPr>
      <cdr:spPr>
        <a:xfrm xmlns:a="http://schemas.openxmlformats.org/drawingml/2006/main">
          <a:off x="4643320" y="4463150"/>
          <a:ext cx="526988" cy="79593"/>
        </a:xfrm>
        <a:custGeom xmlns:a="http://schemas.openxmlformats.org/drawingml/2006/main">
          <a:avLst/>
          <a:gdLst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  <a:gd name="connsiteX0" fmla="*/ 526988 w 526988"/>
            <a:gd name="connsiteY0" fmla="*/ 39797 h 79593"/>
            <a:gd name="connsiteX1" fmla="*/ 521925 w 526988"/>
            <a:gd name="connsiteY1" fmla="*/ 32033 h 79593"/>
            <a:gd name="connsiteX2" fmla="*/ 506930 w 526988"/>
            <a:gd name="connsiteY2" fmla="*/ 24567 h 79593"/>
            <a:gd name="connsiteX3" fmla="*/ 482581 w 526988"/>
            <a:gd name="connsiteY3" fmla="*/ 17687 h 79593"/>
            <a:gd name="connsiteX4" fmla="*/ 449812 w 526988"/>
            <a:gd name="connsiteY4" fmla="*/ 11656 h 79593"/>
            <a:gd name="connsiteX5" fmla="*/ 409883 w 526988"/>
            <a:gd name="connsiteY5" fmla="*/ 6707 h 79593"/>
            <a:gd name="connsiteX6" fmla="*/ 364329 w 526988"/>
            <a:gd name="connsiteY6" fmla="*/ 3029 h 79593"/>
            <a:gd name="connsiteX7" fmla="*/ 314899 w 526988"/>
            <a:gd name="connsiteY7" fmla="*/ 765 h 79593"/>
            <a:gd name="connsiteX8" fmla="*/ 263494 w 526988"/>
            <a:gd name="connsiteY8" fmla="*/ 0 h 79593"/>
            <a:gd name="connsiteX9" fmla="*/ 212089 w 526988"/>
            <a:gd name="connsiteY9" fmla="*/ 765 h 79593"/>
            <a:gd name="connsiteX10" fmla="*/ 162659 w 526988"/>
            <a:gd name="connsiteY10" fmla="*/ 3029 h 79593"/>
            <a:gd name="connsiteX11" fmla="*/ 117105 w 526988"/>
            <a:gd name="connsiteY11" fmla="*/ 6707 h 79593"/>
            <a:gd name="connsiteX12" fmla="*/ 77176 w 526988"/>
            <a:gd name="connsiteY12" fmla="*/ 11656 h 79593"/>
            <a:gd name="connsiteX13" fmla="*/ 44407 w 526988"/>
            <a:gd name="connsiteY13" fmla="*/ 17687 h 79593"/>
            <a:gd name="connsiteX14" fmla="*/ 20057 w 526988"/>
            <a:gd name="connsiteY14" fmla="*/ 24567 h 79593"/>
            <a:gd name="connsiteX15" fmla="*/ 5063 w 526988"/>
            <a:gd name="connsiteY15" fmla="*/ 32033 h 79593"/>
            <a:gd name="connsiteX16" fmla="*/ 0 w 526988"/>
            <a:gd name="connsiteY16" fmla="*/ 39797 h 79593"/>
            <a:gd name="connsiteX17" fmla="*/ 5063 w 526988"/>
            <a:gd name="connsiteY17" fmla="*/ 47560 h 79593"/>
            <a:gd name="connsiteX18" fmla="*/ 20057 w 526988"/>
            <a:gd name="connsiteY18" fmla="*/ 55026 h 79593"/>
            <a:gd name="connsiteX19" fmla="*/ 44407 w 526988"/>
            <a:gd name="connsiteY19" fmla="*/ 61907 h 79593"/>
            <a:gd name="connsiteX20" fmla="*/ 77176 w 526988"/>
            <a:gd name="connsiteY20" fmla="*/ 67937 h 79593"/>
            <a:gd name="connsiteX21" fmla="*/ 117105 w 526988"/>
            <a:gd name="connsiteY21" fmla="*/ 72886 h 79593"/>
            <a:gd name="connsiteX22" fmla="*/ 162659 w 526988"/>
            <a:gd name="connsiteY22" fmla="*/ 76564 h 79593"/>
            <a:gd name="connsiteX23" fmla="*/ 212089 w 526988"/>
            <a:gd name="connsiteY23" fmla="*/ 78829 h 79593"/>
            <a:gd name="connsiteX24" fmla="*/ 263494 w 526988"/>
            <a:gd name="connsiteY24" fmla="*/ 79593 h 79593"/>
            <a:gd name="connsiteX25" fmla="*/ 314899 w 526988"/>
            <a:gd name="connsiteY25" fmla="*/ 78829 h 79593"/>
            <a:gd name="connsiteX26" fmla="*/ 364329 w 526988"/>
            <a:gd name="connsiteY26" fmla="*/ 76564 h 79593"/>
            <a:gd name="connsiteX27" fmla="*/ 409883 w 526988"/>
            <a:gd name="connsiteY27" fmla="*/ 72886 h 79593"/>
            <a:gd name="connsiteX28" fmla="*/ 449812 w 526988"/>
            <a:gd name="connsiteY28" fmla="*/ 67937 h 79593"/>
            <a:gd name="connsiteX29" fmla="*/ 482581 w 526988"/>
            <a:gd name="connsiteY29" fmla="*/ 61907 h 79593"/>
            <a:gd name="connsiteX30" fmla="*/ 506930 w 526988"/>
            <a:gd name="connsiteY30" fmla="*/ 55026 h 79593"/>
            <a:gd name="connsiteX31" fmla="*/ 521925 w 526988"/>
            <a:gd name="connsiteY31" fmla="*/ 47560 h 79593"/>
            <a:gd name="connsiteX32" fmla="*/ 526988 w 526988"/>
            <a:gd name="connsiteY32" fmla="*/ 39797 h 795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26988" h="79593">
              <a:moveTo>
                <a:pt x="526988" y="39797"/>
              </a:moveTo>
              <a:cubicBezTo>
                <a:pt x="526988" y="37209"/>
                <a:pt x="525268" y="34571"/>
                <a:pt x="521925" y="32033"/>
              </a:cubicBezTo>
              <a:cubicBezTo>
                <a:pt x="518582" y="29495"/>
                <a:pt x="513487" y="26958"/>
                <a:pt x="506930" y="24567"/>
              </a:cubicBezTo>
              <a:cubicBezTo>
                <a:pt x="500373" y="22176"/>
                <a:pt x="492101" y="19839"/>
                <a:pt x="482581" y="17687"/>
              </a:cubicBezTo>
              <a:cubicBezTo>
                <a:pt x="473061" y="15535"/>
                <a:pt x="461928" y="13486"/>
                <a:pt x="449812" y="11656"/>
              </a:cubicBezTo>
              <a:cubicBezTo>
                <a:pt x="437696" y="9826"/>
                <a:pt x="424130" y="8145"/>
                <a:pt x="409883" y="6707"/>
              </a:cubicBezTo>
              <a:cubicBezTo>
                <a:pt x="395636" y="5269"/>
                <a:pt x="380160" y="4019"/>
                <a:pt x="364329" y="3029"/>
              </a:cubicBezTo>
              <a:cubicBezTo>
                <a:pt x="348498" y="2039"/>
                <a:pt x="331705" y="1270"/>
                <a:pt x="314899" y="765"/>
              </a:cubicBezTo>
              <a:cubicBezTo>
                <a:pt x="298093" y="260"/>
                <a:pt x="280629" y="0"/>
                <a:pt x="263494" y="0"/>
              </a:cubicBezTo>
              <a:cubicBezTo>
                <a:pt x="246359" y="0"/>
                <a:pt x="228895" y="260"/>
                <a:pt x="212089" y="765"/>
              </a:cubicBezTo>
              <a:cubicBezTo>
                <a:pt x="195283" y="1270"/>
                <a:pt x="178490" y="2039"/>
                <a:pt x="162659" y="3029"/>
              </a:cubicBezTo>
              <a:cubicBezTo>
                <a:pt x="146828" y="4019"/>
                <a:pt x="131352" y="5269"/>
                <a:pt x="117105" y="6707"/>
              </a:cubicBezTo>
              <a:cubicBezTo>
                <a:pt x="102858" y="8145"/>
                <a:pt x="89292" y="9826"/>
                <a:pt x="77176" y="11656"/>
              </a:cubicBezTo>
              <a:cubicBezTo>
                <a:pt x="65060" y="13486"/>
                <a:pt x="53927" y="15535"/>
                <a:pt x="44407" y="17687"/>
              </a:cubicBezTo>
              <a:cubicBezTo>
                <a:pt x="34887" y="19839"/>
                <a:pt x="26614" y="22176"/>
                <a:pt x="20057" y="24567"/>
              </a:cubicBezTo>
              <a:cubicBezTo>
                <a:pt x="13500" y="26958"/>
                <a:pt x="8406" y="29495"/>
                <a:pt x="5063" y="32033"/>
              </a:cubicBezTo>
              <a:cubicBezTo>
                <a:pt x="1720" y="34571"/>
                <a:pt x="0" y="37209"/>
                <a:pt x="0" y="39797"/>
              </a:cubicBezTo>
              <a:cubicBezTo>
                <a:pt x="0" y="42385"/>
                <a:pt x="1720" y="45022"/>
                <a:pt x="5063" y="47560"/>
              </a:cubicBezTo>
              <a:cubicBezTo>
                <a:pt x="8406" y="50098"/>
                <a:pt x="13500" y="52635"/>
                <a:pt x="20057" y="55026"/>
              </a:cubicBezTo>
              <a:cubicBezTo>
                <a:pt x="26614" y="57417"/>
                <a:pt x="34887" y="59755"/>
                <a:pt x="44407" y="61907"/>
              </a:cubicBezTo>
              <a:cubicBezTo>
                <a:pt x="53927" y="64059"/>
                <a:pt x="65060" y="66107"/>
                <a:pt x="77176" y="67937"/>
              </a:cubicBezTo>
              <a:cubicBezTo>
                <a:pt x="89292" y="69767"/>
                <a:pt x="102858" y="71448"/>
                <a:pt x="117105" y="72886"/>
              </a:cubicBezTo>
              <a:cubicBezTo>
                <a:pt x="131352" y="74324"/>
                <a:pt x="146828" y="75574"/>
                <a:pt x="162659" y="76564"/>
              </a:cubicBezTo>
              <a:cubicBezTo>
                <a:pt x="178490" y="77554"/>
                <a:pt x="195283" y="78324"/>
                <a:pt x="212089" y="78829"/>
              </a:cubicBezTo>
              <a:cubicBezTo>
                <a:pt x="228895" y="79334"/>
                <a:pt x="246359" y="79593"/>
                <a:pt x="263494" y="79593"/>
              </a:cubicBezTo>
              <a:cubicBezTo>
                <a:pt x="280629" y="79593"/>
                <a:pt x="298093" y="79334"/>
                <a:pt x="314899" y="78829"/>
              </a:cubicBezTo>
              <a:cubicBezTo>
                <a:pt x="331705" y="78324"/>
                <a:pt x="348498" y="77554"/>
                <a:pt x="364329" y="76564"/>
              </a:cubicBezTo>
              <a:cubicBezTo>
                <a:pt x="380160" y="75574"/>
                <a:pt x="395636" y="74324"/>
                <a:pt x="409883" y="72886"/>
              </a:cubicBezTo>
              <a:cubicBezTo>
                <a:pt x="424130" y="71448"/>
                <a:pt x="437696" y="69767"/>
                <a:pt x="449812" y="67937"/>
              </a:cubicBezTo>
              <a:cubicBezTo>
                <a:pt x="461928" y="66107"/>
                <a:pt x="473061" y="64059"/>
                <a:pt x="482581" y="61907"/>
              </a:cubicBezTo>
              <a:cubicBezTo>
                <a:pt x="492101" y="59755"/>
                <a:pt x="500373" y="57417"/>
                <a:pt x="506930" y="55026"/>
              </a:cubicBezTo>
              <a:cubicBezTo>
                <a:pt x="513487" y="52635"/>
                <a:pt x="518582" y="50098"/>
                <a:pt x="521925" y="47560"/>
              </a:cubicBezTo>
              <a:cubicBezTo>
                <a:pt x="525268" y="45022"/>
                <a:pt x="526988" y="42385"/>
                <a:pt x="526988" y="3979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0.46332</cdr:x>
      <cdr:y>0.70984</cdr:y>
    </cdr:from>
    <cdr:to>
      <cdr:x>0.51816</cdr:x>
      <cdr:y>0.72047</cdr:y>
    </cdr:to>
    <cdr:sp macro="" textlink="">
      <cdr:nvSpPr>
        <cdr:cNvPr id="44" name="PlotDat16_77|1~33_1"/>
        <cdr:cNvSpPr/>
      </cdr:nvSpPr>
      <cdr:spPr>
        <a:xfrm xmlns:a="http://schemas.openxmlformats.org/drawingml/2006/main">
          <a:off x="4310274" y="4310291"/>
          <a:ext cx="510237" cy="64535"/>
        </a:xfrm>
        <a:custGeom xmlns:a="http://schemas.openxmlformats.org/drawingml/2006/main">
          <a:avLst/>
          <a:gdLst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  <a:gd name="connsiteX0" fmla="*/ 510237 w 510237"/>
            <a:gd name="connsiteY0" fmla="*/ 32267 h 64535"/>
            <a:gd name="connsiteX1" fmla="*/ 505335 w 510237"/>
            <a:gd name="connsiteY1" fmla="*/ 25972 h 64535"/>
            <a:gd name="connsiteX2" fmla="*/ 490818 w 510237"/>
            <a:gd name="connsiteY2" fmla="*/ 19919 h 64535"/>
            <a:gd name="connsiteX3" fmla="*/ 467242 w 510237"/>
            <a:gd name="connsiteY3" fmla="*/ 14340 h 64535"/>
            <a:gd name="connsiteX4" fmla="*/ 435515 w 510237"/>
            <a:gd name="connsiteY4" fmla="*/ 9451 h 64535"/>
            <a:gd name="connsiteX5" fmla="*/ 396855 w 510237"/>
            <a:gd name="connsiteY5" fmla="*/ 5438 h 64535"/>
            <a:gd name="connsiteX6" fmla="*/ 352748 w 510237"/>
            <a:gd name="connsiteY6" fmla="*/ 2456 h 64535"/>
            <a:gd name="connsiteX7" fmla="*/ 304890 w 510237"/>
            <a:gd name="connsiteY7" fmla="*/ 620 h 64535"/>
            <a:gd name="connsiteX8" fmla="*/ 255119 w 510237"/>
            <a:gd name="connsiteY8" fmla="*/ 0 h 64535"/>
            <a:gd name="connsiteX9" fmla="*/ 205347 w 510237"/>
            <a:gd name="connsiteY9" fmla="*/ 620 h 64535"/>
            <a:gd name="connsiteX10" fmla="*/ 157489 w 510237"/>
            <a:gd name="connsiteY10" fmla="*/ 2456 h 64535"/>
            <a:gd name="connsiteX11" fmla="*/ 113382 w 510237"/>
            <a:gd name="connsiteY11" fmla="*/ 5438 h 64535"/>
            <a:gd name="connsiteX12" fmla="*/ 74722 w 510237"/>
            <a:gd name="connsiteY12" fmla="*/ 9451 h 64535"/>
            <a:gd name="connsiteX13" fmla="*/ 42995 w 510237"/>
            <a:gd name="connsiteY13" fmla="*/ 14340 h 64535"/>
            <a:gd name="connsiteX14" fmla="*/ 19420 w 510237"/>
            <a:gd name="connsiteY14" fmla="*/ 19919 h 64535"/>
            <a:gd name="connsiteX15" fmla="*/ 4902 w 510237"/>
            <a:gd name="connsiteY15" fmla="*/ 25972 h 64535"/>
            <a:gd name="connsiteX16" fmla="*/ 0 w 510237"/>
            <a:gd name="connsiteY16" fmla="*/ 32267 h 64535"/>
            <a:gd name="connsiteX17" fmla="*/ 4902 w 510237"/>
            <a:gd name="connsiteY17" fmla="*/ 38562 h 64535"/>
            <a:gd name="connsiteX18" fmla="*/ 19420 w 510237"/>
            <a:gd name="connsiteY18" fmla="*/ 44615 h 64535"/>
            <a:gd name="connsiteX19" fmla="*/ 42995 w 510237"/>
            <a:gd name="connsiteY19" fmla="*/ 50194 h 64535"/>
            <a:gd name="connsiteX20" fmla="*/ 74722 w 510237"/>
            <a:gd name="connsiteY20" fmla="*/ 55084 h 64535"/>
            <a:gd name="connsiteX21" fmla="*/ 113382 w 510237"/>
            <a:gd name="connsiteY21" fmla="*/ 59097 h 64535"/>
            <a:gd name="connsiteX22" fmla="*/ 157489 w 510237"/>
            <a:gd name="connsiteY22" fmla="*/ 62079 h 64535"/>
            <a:gd name="connsiteX23" fmla="*/ 205347 w 510237"/>
            <a:gd name="connsiteY23" fmla="*/ 63915 h 64535"/>
            <a:gd name="connsiteX24" fmla="*/ 255119 w 510237"/>
            <a:gd name="connsiteY24" fmla="*/ 64535 h 64535"/>
            <a:gd name="connsiteX25" fmla="*/ 304890 w 510237"/>
            <a:gd name="connsiteY25" fmla="*/ 63915 h 64535"/>
            <a:gd name="connsiteX26" fmla="*/ 352748 w 510237"/>
            <a:gd name="connsiteY26" fmla="*/ 62079 h 64535"/>
            <a:gd name="connsiteX27" fmla="*/ 396855 w 510237"/>
            <a:gd name="connsiteY27" fmla="*/ 59097 h 64535"/>
            <a:gd name="connsiteX28" fmla="*/ 435515 w 510237"/>
            <a:gd name="connsiteY28" fmla="*/ 55084 h 64535"/>
            <a:gd name="connsiteX29" fmla="*/ 467242 w 510237"/>
            <a:gd name="connsiteY29" fmla="*/ 50194 h 64535"/>
            <a:gd name="connsiteX30" fmla="*/ 490818 w 510237"/>
            <a:gd name="connsiteY30" fmla="*/ 44615 h 64535"/>
            <a:gd name="connsiteX31" fmla="*/ 505335 w 510237"/>
            <a:gd name="connsiteY31" fmla="*/ 38562 h 64535"/>
            <a:gd name="connsiteX32" fmla="*/ 510237 w 510237"/>
            <a:gd name="connsiteY32" fmla="*/ 32267 h 645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10237" h="64535">
              <a:moveTo>
                <a:pt x="510237" y="32267"/>
              </a:moveTo>
              <a:cubicBezTo>
                <a:pt x="510237" y="30169"/>
                <a:pt x="508572" y="28030"/>
                <a:pt x="505335" y="25972"/>
              </a:cubicBezTo>
              <a:cubicBezTo>
                <a:pt x="502098" y="23914"/>
                <a:pt x="497167" y="21858"/>
                <a:pt x="490818" y="19919"/>
              </a:cubicBezTo>
              <a:cubicBezTo>
                <a:pt x="484469" y="17980"/>
                <a:pt x="476459" y="16085"/>
                <a:pt x="467242" y="14340"/>
              </a:cubicBezTo>
              <a:cubicBezTo>
                <a:pt x="458025" y="12595"/>
                <a:pt x="447246" y="10935"/>
                <a:pt x="435515" y="9451"/>
              </a:cubicBezTo>
              <a:cubicBezTo>
                <a:pt x="423784" y="7967"/>
                <a:pt x="410649" y="6604"/>
                <a:pt x="396855" y="5438"/>
              </a:cubicBezTo>
              <a:cubicBezTo>
                <a:pt x="383061" y="4272"/>
                <a:pt x="368075" y="3259"/>
                <a:pt x="352748" y="2456"/>
              </a:cubicBezTo>
              <a:cubicBezTo>
                <a:pt x="337421" y="1653"/>
                <a:pt x="321161" y="1029"/>
                <a:pt x="304890" y="620"/>
              </a:cubicBezTo>
              <a:cubicBezTo>
                <a:pt x="288619" y="211"/>
                <a:pt x="271709" y="0"/>
                <a:pt x="255119" y="0"/>
              </a:cubicBezTo>
              <a:cubicBezTo>
                <a:pt x="238529" y="0"/>
                <a:pt x="221619" y="211"/>
                <a:pt x="205347" y="620"/>
              </a:cubicBezTo>
              <a:cubicBezTo>
                <a:pt x="189075" y="1029"/>
                <a:pt x="172816" y="1653"/>
                <a:pt x="157489" y="2456"/>
              </a:cubicBezTo>
              <a:cubicBezTo>
                <a:pt x="142162" y="3259"/>
                <a:pt x="127176" y="4272"/>
                <a:pt x="113382" y="5438"/>
              </a:cubicBezTo>
              <a:cubicBezTo>
                <a:pt x="99588" y="6604"/>
                <a:pt x="86453" y="7967"/>
                <a:pt x="74722" y="9451"/>
              </a:cubicBezTo>
              <a:cubicBezTo>
                <a:pt x="62991" y="10935"/>
                <a:pt x="52212" y="12595"/>
                <a:pt x="42995" y="14340"/>
              </a:cubicBezTo>
              <a:cubicBezTo>
                <a:pt x="33778" y="16085"/>
                <a:pt x="25769" y="17980"/>
                <a:pt x="19420" y="19919"/>
              </a:cubicBezTo>
              <a:cubicBezTo>
                <a:pt x="13071" y="21858"/>
                <a:pt x="8139" y="23914"/>
                <a:pt x="4902" y="25972"/>
              </a:cubicBezTo>
              <a:cubicBezTo>
                <a:pt x="1665" y="28030"/>
                <a:pt x="0" y="30169"/>
                <a:pt x="0" y="32267"/>
              </a:cubicBezTo>
              <a:cubicBezTo>
                <a:pt x="0" y="34365"/>
                <a:pt x="1665" y="36504"/>
                <a:pt x="4902" y="38562"/>
              </a:cubicBezTo>
              <a:cubicBezTo>
                <a:pt x="8139" y="40620"/>
                <a:pt x="13071" y="42676"/>
                <a:pt x="19420" y="44615"/>
              </a:cubicBezTo>
              <a:cubicBezTo>
                <a:pt x="25769" y="46554"/>
                <a:pt x="33778" y="48449"/>
                <a:pt x="42995" y="50194"/>
              </a:cubicBezTo>
              <a:cubicBezTo>
                <a:pt x="52212" y="51939"/>
                <a:pt x="62991" y="53600"/>
                <a:pt x="74722" y="55084"/>
              </a:cubicBezTo>
              <a:cubicBezTo>
                <a:pt x="86453" y="56568"/>
                <a:pt x="99588" y="57931"/>
                <a:pt x="113382" y="59097"/>
              </a:cubicBezTo>
              <a:cubicBezTo>
                <a:pt x="127176" y="60263"/>
                <a:pt x="142162" y="61276"/>
                <a:pt x="157489" y="62079"/>
              </a:cubicBezTo>
              <a:cubicBezTo>
                <a:pt x="172816" y="62882"/>
                <a:pt x="189075" y="63506"/>
                <a:pt x="205347" y="63915"/>
              </a:cubicBezTo>
              <a:cubicBezTo>
                <a:pt x="221619" y="64324"/>
                <a:pt x="238529" y="64535"/>
                <a:pt x="255119" y="64535"/>
              </a:cubicBezTo>
              <a:cubicBezTo>
                <a:pt x="271709" y="64535"/>
                <a:pt x="288619" y="64324"/>
                <a:pt x="304890" y="63915"/>
              </a:cubicBezTo>
              <a:cubicBezTo>
                <a:pt x="321161" y="63506"/>
                <a:pt x="337421" y="62882"/>
                <a:pt x="352748" y="62079"/>
              </a:cubicBezTo>
              <a:cubicBezTo>
                <a:pt x="368075" y="61276"/>
                <a:pt x="383061" y="60263"/>
                <a:pt x="396855" y="59097"/>
              </a:cubicBezTo>
              <a:cubicBezTo>
                <a:pt x="410649" y="57931"/>
                <a:pt x="423784" y="56568"/>
                <a:pt x="435515" y="55084"/>
              </a:cubicBezTo>
              <a:cubicBezTo>
                <a:pt x="447246" y="53600"/>
                <a:pt x="458025" y="51939"/>
                <a:pt x="467242" y="50194"/>
              </a:cubicBezTo>
              <a:cubicBezTo>
                <a:pt x="476459" y="48449"/>
                <a:pt x="484469" y="46554"/>
                <a:pt x="490818" y="44615"/>
              </a:cubicBezTo>
              <a:cubicBezTo>
                <a:pt x="497167" y="42676"/>
                <a:pt x="502098" y="40620"/>
                <a:pt x="505335" y="38562"/>
              </a:cubicBezTo>
              <a:cubicBezTo>
                <a:pt x="508572" y="36504"/>
                <a:pt x="510237" y="34365"/>
                <a:pt x="510237" y="3226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0.46985</cdr:x>
      <cdr:y>0.72174</cdr:y>
    </cdr:from>
    <cdr:to>
      <cdr:x>0.53684</cdr:x>
      <cdr:y>0.73361</cdr:y>
    </cdr:to>
    <cdr:sp macro="" textlink="">
      <cdr:nvSpPr>
        <cdr:cNvPr id="45" name="PlotDat16_79|1~33_1"/>
        <cdr:cNvSpPr/>
      </cdr:nvSpPr>
      <cdr:spPr>
        <a:xfrm xmlns:a="http://schemas.openxmlformats.org/drawingml/2006/main">
          <a:off x="4371081" y="4382547"/>
          <a:ext cx="623207" cy="72064"/>
        </a:xfrm>
        <a:custGeom xmlns:a="http://schemas.openxmlformats.org/drawingml/2006/main">
          <a:avLst/>
          <a:gdLst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  <a:gd name="connsiteX0" fmla="*/ 623207 w 623207"/>
            <a:gd name="connsiteY0" fmla="*/ 36032 h 72064"/>
            <a:gd name="connsiteX1" fmla="*/ 617219 w 623207"/>
            <a:gd name="connsiteY1" fmla="*/ 29002 h 72064"/>
            <a:gd name="connsiteX2" fmla="*/ 599487 w 623207"/>
            <a:gd name="connsiteY2" fmla="*/ 22243 h 72064"/>
            <a:gd name="connsiteX3" fmla="*/ 570692 w 623207"/>
            <a:gd name="connsiteY3" fmla="*/ 16014 h 72064"/>
            <a:gd name="connsiteX4" fmla="*/ 531940 w 623207"/>
            <a:gd name="connsiteY4" fmla="*/ 10553 h 72064"/>
            <a:gd name="connsiteX5" fmla="*/ 484721 w 623207"/>
            <a:gd name="connsiteY5" fmla="*/ 6072 h 72064"/>
            <a:gd name="connsiteX6" fmla="*/ 430849 w 623207"/>
            <a:gd name="connsiteY6" fmla="*/ 2743 h 72064"/>
            <a:gd name="connsiteX7" fmla="*/ 372394 w 623207"/>
            <a:gd name="connsiteY7" fmla="*/ 692 h 72064"/>
            <a:gd name="connsiteX8" fmla="*/ 311603 w 623207"/>
            <a:gd name="connsiteY8" fmla="*/ 0 h 72064"/>
            <a:gd name="connsiteX9" fmla="*/ 250813 w 623207"/>
            <a:gd name="connsiteY9" fmla="*/ 692 h 72064"/>
            <a:gd name="connsiteX10" fmla="*/ 192358 w 623207"/>
            <a:gd name="connsiteY10" fmla="*/ 2743 h 72064"/>
            <a:gd name="connsiteX11" fmla="*/ 138486 w 623207"/>
            <a:gd name="connsiteY11" fmla="*/ 6072 h 72064"/>
            <a:gd name="connsiteX12" fmla="*/ 91267 w 623207"/>
            <a:gd name="connsiteY12" fmla="*/ 10553 h 72064"/>
            <a:gd name="connsiteX13" fmla="*/ 52515 w 623207"/>
            <a:gd name="connsiteY13" fmla="*/ 16014 h 72064"/>
            <a:gd name="connsiteX14" fmla="*/ 23720 w 623207"/>
            <a:gd name="connsiteY14" fmla="*/ 22243 h 72064"/>
            <a:gd name="connsiteX15" fmla="*/ 5987 w 623207"/>
            <a:gd name="connsiteY15" fmla="*/ 29002 h 72064"/>
            <a:gd name="connsiteX16" fmla="*/ 0 w 623207"/>
            <a:gd name="connsiteY16" fmla="*/ 36032 h 72064"/>
            <a:gd name="connsiteX17" fmla="*/ 5987 w 623207"/>
            <a:gd name="connsiteY17" fmla="*/ 43062 h 72064"/>
            <a:gd name="connsiteX18" fmla="*/ 23720 w 623207"/>
            <a:gd name="connsiteY18" fmla="*/ 49821 h 72064"/>
            <a:gd name="connsiteX19" fmla="*/ 52515 w 623207"/>
            <a:gd name="connsiteY19" fmla="*/ 56050 h 72064"/>
            <a:gd name="connsiteX20" fmla="*/ 91267 w 623207"/>
            <a:gd name="connsiteY20" fmla="*/ 61510 h 72064"/>
            <a:gd name="connsiteX21" fmla="*/ 138486 w 623207"/>
            <a:gd name="connsiteY21" fmla="*/ 65992 h 72064"/>
            <a:gd name="connsiteX22" fmla="*/ 192358 w 623207"/>
            <a:gd name="connsiteY22" fmla="*/ 69321 h 72064"/>
            <a:gd name="connsiteX23" fmla="*/ 250813 w 623207"/>
            <a:gd name="connsiteY23" fmla="*/ 71372 h 72064"/>
            <a:gd name="connsiteX24" fmla="*/ 311603 w 623207"/>
            <a:gd name="connsiteY24" fmla="*/ 72064 h 72064"/>
            <a:gd name="connsiteX25" fmla="*/ 372394 w 623207"/>
            <a:gd name="connsiteY25" fmla="*/ 71372 h 72064"/>
            <a:gd name="connsiteX26" fmla="*/ 430849 w 623207"/>
            <a:gd name="connsiteY26" fmla="*/ 69321 h 72064"/>
            <a:gd name="connsiteX27" fmla="*/ 484721 w 623207"/>
            <a:gd name="connsiteY27" fmla="*/ 65992 h 72064"/>
            <a:gd name="connsiteX28" fmla="*/ 531940 w 623207"/>
            <a:gd name="connsiteY28" fmla="*/ 61510 h 72064"/>
            <a:gd name="connsiteX29" fmla="*/ 570692 w 623207"/>
            <a:gd name="connsiteY29" fmla="*/ 56050 h 72064"/>
            <a:gd name="connsiteX30" fmla="*/ 599487 w 623207"/>
            <a:gd name="connsiteY30" fmla="*/ 49821 h 72064"/>
            <a:gd name="connsiteX31" fmla="*/ 617219 w 623207"/>
            <a:gd name="connsiteY31" fmla="*/ 43062 h 72064"/>
            <a:gd name="connsiteX32" fmla="*/ 623207 w 623207"/>
            <a:gd name="connsiteY32" fmla="*/ 36032 h 720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23207" h="72064">
              <a:moveTo>
                <a:pt x="623207" y="36032"/>
              </a:moveTo>
              <a:cubicBezTo>
                <a:pt x="623207" y="33689"/>
                <a:pt x="621172" y="31300"/>
                <a:pt x="617219" y="29002"/>
              </a:cubicBezTo>
              <a:cubicBezTo>
                <a:pt x="613266" y="26704"/>
                <a:pt x="607242" y="24408"/>
                <a:pt x="599487" y="22243"/>
              </a:cubicBezTo>
              <a:cubicBezTo>
                <a:pt x="591733" y="20078"/>
                <a:pt x="581950" y="17962"/>
                <a:pt x="570692" y="16014"/>
              </a:cubicBezTo>
              <a:cubicBezTo>
                <a:pt x="559434" y="14066"/>
                <a:pt x="546268" y="12210"/>
                <a:pt x="531940" y="10553"/>
              </a:cubicBezTo>
              <a:cubicBezTo>
                <a:pt x="517612" y="8896"/>
                <a:pt x="501570" y="7374"/>
                <a:pt x="484721" y="6072"/>
              </a:cubicBezTo>
              <a:cubicBezTo>
                <a:pt x="467872" y="4770"/>
                <a:pt x="449570" y="3640"/>
                <a:pt x="430849" y="2743"/>
              </a:cubicBezTo>
              <a:cubicBezTo>
                <a:pt x="412128" y="1846"/>
                <a:pt x="392268" y="1149"/>
                <a:pt x="372394" y="692"/>
              </a:cubicBezTo>
              <a:cubicBezTo>
                <a:pt x="352520" y="235"/>
                <a:pt x="331866" y="0"/>
                <a:pt x="311603" y="0"/>
              </a:cubicBezTo>
              <a:cubicBezTo>
                <a:pt x="291340" y="0"/>
                <a:pt x="270687" y="235"/>
                <a:pt x="250813" y="692"/>
              </a:cubicBezTo>
              <a:cubicBezTo>
                <a:pt x="230939" y="1149"/>
                <a:pt x="211079" y="1846"/>
                <a:pt x="192358" y="2743"/>
              </a:cubicBezTo>
              <a:cubicBezTo>
                <a:pt x="173637" y="3640"/>
                <a:pt x="155335" y="4770"/>
                <a:pt x="138486" y="6072"/>
              </a:cubicBezTo>
              <a:cubicBezTo>
                <a:pt x="121637" y="7374"/>
                <a:pt x="105595" y="8896"/>
                <a:pt x="91267" y="10553"/>
              </a:cubicBezTo>
              <a:cubicBezTo>
                <a:pt x="76939" y="12210"/>
                <a:pt x="63773" y="14066"/>
                <a:pt x="52515" y="16014"/>
              </a:cubicBezTo>
              <a:cubicBezTo>
                <a:pt x="41257" y="17962"/>
                <a:pt x="31475" y="20078"/>
                <a:pt x="23720" y="22243"/>
              </a:cubicBezTo>
              <a:cubicBezTo>
                <a:pt x="15965" y="24408"/>
                <a:pt x="9940" y="26704"/>
                <a:pt x="5987" y="29002"/>
              </a:cubicBezTo>
              <a:cubicBezTo>
                <a:pt x="2034" y="31300"/>
                <a:pt x="0" y="33689"/>
                <a:pt x="0" y="36032"/>
              </a:cubicBezTo>
              <a:cubicBezTo>
                <a:pt x="0" y="38375"/>
                <a:pt x="2034" y="40764"/>
                <a:pt x="5987" y="43062"/>
              </a:cubicBezTo>
              <a:cubicBezTo>
                <a:pt x="9940" y="45360"/>
                <a:pt x="15965" y="47656"/>
                <a:pt x="23720" y="49821"/>
              </a:cubicBezTo>
              <a:cubicBezTo>
                <a:pt x="31475" y="51986"/>
                <a:pt x="41257" y="54102"/>
                <a:pt x="52515" y="56050"/>
              </a:cubicBezTo>
              <a:cubicBezTo>
                <a:pt x="63773" y="57998"/>
                <a:pt x="76939" y="59853"/>
                <a:pt x="91267" y="61510"/>
              </a:cubicBezTo>
              <a:cubicBezTo>
                <a:pt x="105595" y="63167"/>
                <a:pt x="121637" y="64690"/>
                <a:pt x="138486" y="65992"/>
              </a:cubicBezTo>
              <a:cubicBezTo>
                <a:pt x="155335" y="67294"/>
                <a:pt x="173637" y="68424"/>
                <a:pt x="192358" y="69321"/>
              </a:cubicBezTo>
              <a:cubicBezTo>
                <a:pt x="211079" y="70218"/>
                <a:pt x="230939" y="70915"/>
                <a:pt x="250813" y="71372"/>
              </a:cubicBezTo>
              <a:cubicBezTo>
                <a:pt x="270687" y="71829"/>
                <a:pt x="291340" y="72064"/>
                <a:pt x="311603" y="72064"/>
              </a:cubicBezTo>
              <a:cubicBezTo>
                <a:pt x="331866" y="72064"/>
                <a:pt x="352520" y="71829"/>
                <a:pt x="372394" y="71372"/>
              </a:cubicBezTo>
              <a:cubicBezTo>
                <a:pt x="392268" y="70915"/>
                <a:pt x="412128" y="70218"/>
                <a:pt x="430849" y="69321"/>
              </a:cubicBezTo>
              <a:cubicBezTo>
                <a:pt x="449570" y="68424"/>
                <a:pt x="467872" y="67294"/>
                <a:pt x="484721" y="65992"/>
              </a:cubicBezTo>
              <a:cubicBezTo>
                <a:pt x="501570" y="64690"/>
                <a:pt x="517612" y="63167"/>
                <a:pt x="531940" y="61510"/>
              </a:cubicBezTo>
              <a:cubicBezTo>
                <a:pt x="546268" y="59853"/>
                <a:pt x="559434" y="57998"/>
                <a:pt x="570692" y="56050"/>
              </a:cubicBezTo>
              <a:cubicBezTo>
                <a:pt x="581950" y="54102"/>
                <a:pt x="591733" y="51986"/>
                <a:pt x="599487" y="49821"/>
              </a:cubicBezTo>
              <a:cubicBezTo>
                <a:pt x="607242" y="47656"/>
                <a:pt x="613266" y="45360"/>
                <a:pt x="617219" y="43062"/>
              </a:cubicBezTo>
              <a:cubicBezTo>
                <a:pt x="621172" y="40764"/>
                <a:pt x="623207" y="38375"/>
                <a:pt x="623207" y="36032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0.4397</cdr:x>
      <cdr:y>0.71983</cdr:y>
    </cdr:from>
    <cdr:to>
      <cdr:x>0.52328</cdr:x>
      <cdr:y>0.73754</cdr:y>
    </cdr:to>
    <cdr:sp macro="" textlink="">
      <cdr:nvSpPr>
        <cdr:cNvPr id="46" name="PlotDat16_81|1~33_1"/>
        <cdr:cNvSpPr/>
      </cdr:nvSpPr>
      <cdr:spPr>
        <a:xfrm xmlns:a="http://schemas.openxmlformats.org/drawingml/2006/main">
          <a:off x="4090612" y="4370950"/>
          <a:ext cx="777488" cy="107559"/>
        </a:xfrm>
        <a:custGeom xmlns:a="http://schemas.openxmlformats.org/drawingml/2006/main">
          <a:avLst/>
          <a:gdLst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  <a:gd name="connsiteX0" fmla="*/ 777488 w 777488"/>
            <a:gd name="connsiteY0" fmla="*/ 53780 h 107559"/>
            <a:gd name="connsiteX1" fmla="*/ 770018 w 777488"/>
            <a:gd name="connsiteY1" fmla="*/ 43288 h 107559"/>
            <a:gd name="connsiteX2" fmla="*/ 747897 w 777488"/>
            <a:gd name="connsiteY2" fmla="*/ 33199 h 107559"/>
            <a:gd name="connsiteX3" fmla="*/ 711973 w 777488"/>
            <a:gd name="connsiteY3" fmla="*/ 23902 h 107559"/>
            <a:gd name="connsiteX4" fmla="*/ 663627 w 777488"/>
            <a:gd name="connsiteY4" fmla="*/ 15752 h 107559"/>
            <a:gd name="connsiteX5" fmla="*/ 604718 w 777488"/>
            <a:gd name="connsiteY5" fmla="*/ 9064 h 107559"/>
            <a:gd name="connsiteX6" fmla="*/ 537510 w 777488"/>
            <a:gd name="connsiteY6" fmla="*/ 4094 h 107559"/>
            <a:gd name="connsiteX7" fmla="*/ 464584 w 777488"/>
            <a:gd name="connsiteY7" fmla="*/ 1034 h 107559"/>
            <a:gd name="connsiteX8" fmla="*/ 388744 w 777488"/>
            <a:gd name="connsiteY8" fmla="*/ 0 h 107559"/>
            <a:gd name="connsiteX9" fmla="*/ 312903 w 777488"/>
            <a:gd name="connsiteY9" fmla="*/ 1034 h 107559"/>
            <a:gd name="connsiteX10" fmla="*/ 239978 w 777488"/>
            <a:gd name="connsiteY10" fmla="*/ 4094 h 107559"/>
            <a:gd name="connsiteX11" fmla="*/ 172769 w 777488"/>
            <a:gd name="connsiteY11" fmla="*/ 9064 h 107559"/>
            <a:gd name="connsiteX12" fmla="*/ 113860 w 777488"/>
            <a:gd name="connsiteY12" fmla="*/ 15752 h 107559"/>
            <a:gd name="connsiteX13" fmla="*/ 65515 w 777488"/>
            <a:gd name="connsiteY13" fmla="*/ 23902 h 107559"/>
            <a:gd name="connsiteX14" fmla="*/ 29591 w 777488"/>
            <a:gd name="connsiteY14" fmla="*/ 33199 h 107559"/>
            <a:gd name="connsiteX15" fmla="*/ 7469 w 777488"/>
            <a:gd name="connsiteY15" fmla="*/ 43288 h 107559"/>
            <a:gd name="connsiteX16" fmla="*/ 0 w 777488"/>
            <a:gd name="connsiteY16" fmla="*/ 53780 h 107559"/>
            <a:gd name="connsiteX17" fmla="*/ 7469 w 777488"/>
            <a:gd name="connsiteY17" fmla="*/ 64272 h 107559"/>
            <a:gd name="connsiteX18" fmla="*/ 29591 w 777488"/>
            <a:gd name="connsiteY18" fmla="*/ 74360 h 107559"/>
            <a:gd name="connsiteX19" fmla="*/ 65515 w 777488"/>
            <a:gd name="connsiteY19" fmla="*/ 83658 h 107559"/>
            <a:gd name="connsiteX20" fmla="*/ 113860 w 777488"/>
            <a:gd name="connsiteY20" fmla="*/ 91808 h 107559"/>
            <a:gd name="connsiteX21" fmla="*/ 172769 w 777488"/>
            <a:gd name="connsiteY21" fmla="*/ 98496 h 107559"/>
            <a:gd name="connsiteX22" fmla="*/ 239978 w 777488"/>
            <a:gd name="connsiteY22" fmla="*/ 103465 h 107559"/>
            <a:gd name="connsiteX23" fmla="*/ 312903 w 777488"/>
            <a:gd name="connsiteY23" fmla="*/ 106526 h 107559"/>
            <a:gd name="connsiteX24" fmla="*/ 388744 w 777488"/>
            <a:gd name="connsiteY24" fmla="*/ 107559 h 107559"/>
            <a:gd name="connsiteX25" fmla="*/ 464584 w 777488"/>
            <a:gd name="connsiteY25" fmla="*/ 106526 h 107559"/>
            <a:gd name="connsiteX26" fmla="*/ 537510 w 777488"/>
            <a:gd name="connsiteY26" fmla="*/ 103465 h 107559"/>
            <a:gd name="connsiteX27" fmla="*/ 604718 w 777488"/>
            <a:gd name="connsiteY27" fmla="*/ 98496 h 107559"/>
            <a:gd name="connsiteX28" fmla="*/ 663627 w 777488"/>
            <a:gd name="connsiteY28" fmla="*/ 91808 h 107559"/>
            <a:gd name="connsiteX29" fmla="*/ 711973 w 777488"/>
            <a:gd name="connsiteY29" fmla="*/ 83658 h 107559"/>
            <a:gd name="connsiteX30" fmla="*/ 747897 w 777488"/>
            <a:gd name="connsiteY30" fmla="*/ 74360 h 107559"/>
            <a:gd name="connsiteX31" fmla="*/ 770018 w 777488"/>
            <a:gd name="connsiteY31" fmla="*/ 64272 h 107559"/>
            <a:gd name="connsiteX32" fmla="*/ 777488 w 777488"/>
            <a:gd name="connsiteY32" fmla="*/ 53780 h 1075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77488" h="107559">
              <a:moveTo>
                <a:pt x="777488" y="53780"/>
              </a:moveTo>
              <a:cubicBezTo>
                <a:pt x="777488" y="50283"/>
                <a:pt x="774950" y="46718"/>
                <a:pt x="770018" y="43288"/>
              </a:cubicBezTo>
              <a:cubicBezTo>
                <a:pt x="765086" y="39858"/>
                <a:pt x="757571" y="36430"/>
                <a:pt x="747897" y="33199"/>
              </a:cubicBezTo>
              <a:cubicBezTo>
                <a:pt x="738223" y="29968"/>
                <a:pt x="726018" y="26810"/>
                <a:pt x="711973" y="23902"/>
              </a:cubicBezTo>
              <a:cubicBezTo>
                <a:pt x="697928" y="20994"/>
                <a:pt x="681503" y="18225"/>
                <a:pt x="663627" y="15752"/>
              </a:cubicBezTo>
              <a:cubicBezTo>
                <a:pt x="645751" y="13279"/>
                <a:pt x="625737" y="11007"/>
                <a:pt x="604718" y="9064"/>
              </a:cubicBezTo>
              <a:cubicBezTo>
                <a:pt x="583699" y="7121"/>
                <a:pt x="560866" y="5432"/>
                <a:pt x="537510" y="4094"/>
              </a:cubicBezTo>
              <a:cubicBezTo>
                <a:pt x="514154" y="2756"/>
                <a:pt x="489378" y="1716"/>
                <a:pt x="464584" y="1034"/>
              </a:cubicBezTo>
              <a:cubicBezTo>
                <a:pt x="439790" y="352"/>
                <a:pt x="414024" y="0"/>
                <a:pt x="388744" y="0"/>
              </a:cubicBezTo>
              <a:cubicBezTo>
                <a:pt x="363464" y="0"/>
                <a:pt x="337697" y="352"/>
                <a:pt x="312903" y="1034"/>
              </a:cubicBezTo>
              <a:cubicBezTo>
                <a:pt x="288109" y="1716"/>
                <a:pt x="263334" y="2756"/>
                <a:pt x="239978" y="4094"/>
              </a:cubicBezTo>
              <a:cubicBezTo>
                <a:pt x="216622" y="5432"/>
                <a:pt x="193788" y="7121"/>
                <a:pt x="172769" y="9064"/>
              </a:cubicBezTo>
              <a:cubicBezTo>
                <a:pt x="151750" y="11007"/>
                <a:pt x="131736" y="13279"/>
                <a:pt x="113860" y="15752"/>
              </a:cubicBezTo>
              <a:cubicBezTo>
                <a:pt x="95984" y="18225"/>
                <a:pt x="79560" y="20994"/>
                <a:pt x="65515" y="23902"/>
              </a:cubicBezTo>
              <a:cubicBezTo>
                <a:pt x="51470" y="26810"/>
                <a:pt x="39265" y="29968"/>
                <a:pt x="29591" y="33199"/>
              </a:cubicBezTo>
              <a:cubicBezTo>
                <a:pt x="19917" y="36430"/>
                <a:pt x="12401" y="39858"/>
                <a:pt x="7469" y="43288"/>
              </a:cubicBezTo>
              <a:cubicBezTo>
                <a:pt x="2537" y="46718"/>
                <a:pt x="0" y="50283"/>
                <a:pt x="0" y="53780"/>
              </a:cubicBezTo>
              <a:cubicBezTo>
                <a:pt x="0" y="57277"/>
                <a:pt x="2537" y="60842"/>
                <a:pt x="7469" y="64272"/>
              </a:cubicBezTo>
              <a:cubicBezTo>
                <a:pt x="12401" y="67702"/>
                <a:pt x="19917" y="71129"/>
                <a:pt x="29591" y="74360"/>
              </a:cubicBezTo>
              <a:cubicBezTo>
                <a:pt x="39265" y="77591"/>
                <a:pt x="51470" y="80750"/>
                <a:pt x="65515" y="83658"/>
              </a:cubicBezTo>
              <a:cubicBezTo>
                <a:pt x="79560" y="86566"/>
                <a:pt x="95984" y="89335"/>
                <a:pt x="113860" y="91808"/>
              </a:cubicBezTo>
              <a:cubicBezTo>
                <a:pt x="131736" y="94281"/>
                <a:pt x="151749" y="96553"/>
                <a:pt x="172769" y="98496"/>
              </a:cubicBezTo>
              <a:cubicBezTo>
                <a:pt x="193789" y="100439"/>
                <a:pt x="216622" y="102127"/>
                <a:pt x="239978" y="103465"/>
              </a:cubicBezTo>
              <a:cubicBezTo>
                <a:pt x="263334" y="104803"/>
                <a:pt x="288109" y="105844"/>
                <a:pt x="312903" y="106526"/>
              </a:cubicBezTo>
              <a:cubicBezTo>
                <a:pt x="337697" y="107208"/>
                <a:pt x="363464" y="107559"/>
                <a:pt x="388744" y="107559"/>
              </a:cubicBezTo>
              <a:cubicBezTo>
                <a:pt x="414024" y="107559"/>
                <a:pt x="439790" y="107208"/>
                <a:pt x="464584" y="106526"/>
              </a:cubicBezTo>
              <a:cubicBezTo>
                <a:pt x="489378" y="105844"/>
                <a:pt x="514154" y="104803"/>
                <a:pt x="537510" y="103465"/>
              </a:cubicBezTo>
              <a:cubicBezTo>
                <a:pt x="560866" y="102127"/>
                <a:pt x="583699" y="100439"/>
                <a:pt x="604718" y="98496"/>
              </a:cubicBezTo>
              <a:cubicBezTo>
                <a:pt x="625737" y="96553"/>
                <a:pt x="645751" y="94281"/>
                <a:pt x="663627" y="91808"/>
              </a:cubicBezTo>
              <a:cubicBezTo>
                <a:pt x="681503" y="89335"/>
                <a:pt x="697928" y="86566"/>
                <a:pt x="711973" y="83658"/>
              </a:cubicBezTo>
              <a:cubicBezTo>
                <a:pt x="726018" y="80750"/>
                <a:pt x="738223" y="77591"/>
                <a:pt x="747897" y="74360"/>
              </a:cubicBezTo>
              <a:cubicBezTo>
                <a:pt x="757571" y="71129"/>
                <a:pt x="765086" y="67702"/>
                <a:pt x="770018" y="64272"/>
              </a:cubicBezTo>
              <a:cubicBezTo>
                <a:pt x="774950" y="60842"/>
                <a:pt x="777488" y="57277"/>
                <a:pt x="777488" y="5378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0.67976</cdr:x>
      <cdr:y>0.12758</cdr:y>
    </cdr:from>
    <cdr:to>
      <cdr:x>0.79178</cdr:x>
      <cdr:y>0.24382</cdr:y>
    </cdr:to>
    <cdr:sp macro="" textlink="">
      <cdr:nvSpPr>
        <cdr:cNvPr id="47" name="ChartResBox"/>
        <cdr:cNvSpPr txBox="1"/>
      </cdr:nvSpPr>
      <cdr:spPr>
        <a:xfrm xmlns:a="http://schemas.openxmlformats.org/drawingml/2006/main">
          <a:off x="6323852" y="774700"/>
          <a:ext cx="1042148" cy="705798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100">
              <a:latin typeface="Arial"/>
            </a:rPr>
            <a:t>Intercept</a:t>
          </a:r>
          <a:r>
            <a:rPr lang="fr-FR" sz="1300">
              <a:latin typeface="Arial"/>
            </a:rPr>
            <a:t> </a:t>
          </a:r>
          <a:r>
            <a:rPr lang="fr-FR" sz="1100">
              <a:latin typeface="Arial"/>
            </a:rPr>
            <a:t>at 
254.4±3.3</a:t>
          </a:r>
          <a:r>
            <a:rPr lang="fr-FR" sz="1300">
              <a:latin typeface="Arial"/>
            </a:rPr>
            <a:t> </a:t>
          </a:r>
          <a:r>
            <a:rPr lang="fr-FR" sz="1100">
              <a:latin typeface="Arial"/>
            </a:rPr>
            <a:t>Ma
MSWD</a:t>
          </a:r>
          <a:r>
            <a:rPr lang="fr-FR" sz="1300">
              <a:latin typeface="Arial"/>
            </a:rPr>
            <a:t> </a:t>
          </a:r>
          <a:r>
            <a:rPr lang="fr-FR" sz="1100">
              <a:latin typeface="Arial"/>
            </a:rPr>
            <a:t>= 0.66</a:t>
          </a:r>
        </a:p>
      </cdr:txBody>
    </cdr:sp>
  </cdr:relSizeAnchor>
  <cdr:relSizeAnchor xmlns:cdr="http://schemas.openxmlformats.org/drawingml/2006/chartDrawing">
    <cdr:from>
      <cdr:x>0.60482</cdr:x>
      <cdr:y>0.05722</cdr:y>
    </cdr:from>
    <cdr:to>
      <cdr:x>0.81226</cdr:x>
      <cdr:y>0.0983</cdr:y>
    </cdr:to>
    <cdr:sp macro="" textlink="">
      <cdr:nvSpPr>
        <cdr:cNvPr id="48" name="ErrorSize"/>
        <cdr:cNvSpPr txBox="1"/>
      </cdr:nvSpPr>
      <cdr:spPr>
        <a:xfrm xmlns:a="http://schemas.openxmlformats.org/drawingml/2006/main">
          <a:off x="56267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fr-FR" sz="1000">
              <a:latin typeface="Arial"/>
            </a:rPr>
            <a:t>data-point error ellipses are 2</a:t>
          </a:r>
          <a:r>
            <a:rPr lang="fr-FR" sz="1000">
              <a:latin typeface="Symbol"/>
            </a:rPr>
            <a:t>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5725" cy="6064710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0.43062</cdr:x>
      <cdr:y>0.85477</cdr:y>
    </cdr:from>
    <cdr:to>
      <cdr:x>0.52651</cdr:x>
      <cdr:y>0.90443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05453" y="5194304"/>
          <a:ext cx="891846" cy="301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600" baseline="30000">
              <a:latin typeface="+mn-lt"/>
            </a:rPr>
            <a:t>238</a:t>
          </a:r>
          <a:r>
            <a:rPr lang="fr-FR" sz="1600">
              <a:latin typeface="+mn-lt"/>
            </a:rPr>
            <a:t>U/</a:t>
          </a:r>
          <a:r>
            <a:rPr lang="fr-FR" sz="1600" baseline="30000">
              <a:latin typeface="+mn-lt"/>
            </a:rPr>
            <a:t>206</a:t>
          </a:r>
          <a:r>
            <a:rPr lang="fr-FR" sz="1600">
              <a:latin typeface="+mn-lt"/>
            </a:rPr>
            <a:t>Pb</a:t>
          </a:r>
        </a:p>
      </cdr:txBody>
    </cdr:sp>
  </cdr:relSizeAnchor>
  <cdr:relSizeAnchor xmlns:cdr="http://schemas.openxmlformats.org/drawingml/2006/chartDrawing">
    <cdr:from>
      <cdr:x>0.15219</cdr:x>
      <cdr:y>0.37067</cdr:y>
    </cdr:from>
    <cdr:to>
      <cdr:x>0.19897</cdr:x>
      <cdr:y>0.5377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1415615" y="2252515"/>
          <a:ext cx="435119" cy="10150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600" baseline="30000">
              <a:latin typeface="+mn-lt"/>
            </a:rPr>
            <a:t>207</a:t>
          </a:r>
          <a:r>
            <a:rPr lang="fr-FR" sz="1600">
              <a:latin typeface="+mn-lt"/>
            </a:rPr>
            <a:t>Pb/</a:t>
          </a:r>
          <a:r>
            <a:rPr lang="fr-FR" sz="1600" baseline="30000">
              <a:latin typeface="+mn-lt"/>
            </a:rPr>
            <a:t>206</a:t>
          </a:r>
          <a:r>
            <a:rPr lang="fr-FR" sz="1600">
              <a:latin typeface="+mn-lt"/>
            </a:rPr>
            <a:t>Pb</a:t>
          </a:r>
        </a:p>
      </cdr:txBody>
    </cdr:sp>
  </cdr:relSizeAnchor>
  <cdr:relSizeAnchor xmlns:cdr="http://schemas.openxmlformats.org/drawingml/2006/chartDrawing">
    <cdr:from>
      <cdr:x>0.31634</cdr:x>
      <cdr:y>0.79381</cdr:y>
    </cdr:from>
    <cdr:to>
      <cdr:x>0.33899</cdr:x>
      <cdr:y>0.83703</cdr:y>
    </cdr:to>
    <cdr:sp macro="" textlink="">
      <cdr:nvSpPr>
        <cdr:cNvPr id="4" name="PlotDat2_83|1~1_2T"/>
        <cdr:cNvSpPr txBox="1"/>
      </cdr:nvSpPr>
      <cdr:spPr>
        <a:xfrm xmlns:a="http://schemas.openxmlformats.org/drawingml/2006/main" rot="16369731">
          <a:off x="2917082" y="4846066"/>
          <a:ext cx="262444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400</a:t>
          </a:r>
        </a:p>
      </cdr:txBody>
    </cdr:sp>
  </cdr:relSizeAnchor>
  <cdr:relSizeAnchor xmlns:cdr="http://schemas.openxmlformats.org/drawingml/2006/chartDrawing">
    <cdr:from>
      <cdr:x>0.27376</cdr:x>
      <cdr:y>0.69797</cdr:y>
    </cdr:from>
    <cdr:to>
      <cdr:x>0.29641</cdr:x>
      <cdr:y>0.75419</cdr:y>
    </cdr:to>
    <cdr:sp macro="" textlink="">
      <cdr:nvSpPr>
        <cdr:cNvPr id="5" name="PlotDat2_83|2~2_2T"/>
        <cdr:cNvSpPr txBox="1"/>
      </cdr:nvSpPr>
      <cdr:spPr>
        <a:xfrm xmlns:a="http://schemas.openxmlformats.org/drawingml/2006/main" rot="18395116">
          <a:off x="2481489" y="4303577"/>
          <a:ext cx="341377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1200</a:t>
          </a:r>
        </a:p>
      </cdr:txBody>
    </cdr:sp>
  </cdr:relSizeAnchor>
  <cdr:relSizeAnchor xmlns:cdr="http://schemas.openxmlformats.org/drawingml/2006/chartDrawing">
    <cdr:from>
      <cdr:x>0.26511</cdr:x>
      <cdr:y>0.70101</cdr:y>
    </cdr:from>
    <cdr:to>
      <cdr:x>0.3018</cdr:x>
      <cdr:y>0.7357</cdr:y>
    </cdr:to>
    <cdr:sp macro="" textlink="">
      <cdr:nvSpPr>
        <cdr:cNvPr id="6" name="PlotDat2_83|3~3_2T"/>
        <cdr:cNvSpPr txBox="1"/>
      </cdr:nvSpPr>
      <cdr:spPr>
        <a:xfrm xmlns:a="http://schemas.openxmlformats.org/drawingml/2006/main" rot="20651085">
          <a:off x="2466325" y="4256669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2000</a:t>
          </a:r>
        </a:p>
      </cdr:txBody>
    </cdr:sp>
  </cdr:relSizeAnchor>
  <cdr:relSizeAnchor xmlns:cdr="http://schemas.openxmlformats.org/drawingml/2006/chartDrawing">
    <cdr:from>
      <cdr:x>0.26094</cdr:x>
      <cdr:y>0.65597</cdr:y>
    </cdr:from>
    <cdr:to>
      <cdr:x>0.29763</cdr:x>
      <cdr:y>0.69066</cdr:y>
    </cdr:to>
    <cdr:sp macro="" textlink="">
      <cdr:nvSpPr>
        <cdr:cNvPr id="7" name="PlotDat2_83|4~4_2T"/>
        <cdr:cNvSpPr txBox="1"/>
      </cdr:nvSpPr>
      <cdr:spPr>
        <a:xfrm xmlns:a="http://schemas.openxmlformats.org/drawingml/2006/main" rot="21316923">
          <a:off x="2427531" y="3983177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2800</a:t>
          </a:r>
        </a:p>
      </cdr:txBody>
    </cdr:sp>
  </cdr:relSizeAnchor>
  <cdr:relSizeAnchor xmlns:cdr="http://schemas.openxmlformats.org/drawingml/2006/chartDrawing">
    <cdr:from>
      <cdr:x>0.25818</cdr:x>
      <cdr:y>0.56469</cdr:y>
    </cdr:from>
    <cdr:to>
      <cdr:x>0.29488</cdr:x>
      <cdr:y>0.59938</cdr:y>
    </cdr:to>
    <cdr:sp macro="" textlink="">
      <cdr:nvSpPr>
        <cdr:cNvPr id="8" name="PlotDat2_83|5~5_2T"/>
        <cdr:cNvSpPr txBox="1"/>
      </cdr:nvSpPr>
      <cdr:spPr>
        <a:xfrm xmlns:a="http://schemas.openxmlformats.org/drawingml/2006/main" rot="21503906">
          <a:off x="2401902" y="3428908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3600</a:t>
          </a:r>
        </a:p>
      </cdr:txBody>
    </cdr:sp>
  </cdr:relSizeAnchor>
  <cdr:relSizeAnchor xmlns:cdr="http://schemas.openxmlformats.org/drawingml/2006/chartDrawing">
    <cdr:from>
      <cdr:x>0.2564</cdr:x>
      <cdr:y>0.39858</cdr:y>
    </cdr:from>
    <cdr:to>
      <cdr:x>0.2931</cdr:x>
      <cdr:y>0.43326</cdr:y>
    </cdr:to>
    <cdr:sp macro="" textlink="">
      <cdr:nvSpPr>
        <cdr:cNvPr id="9" name="PlotDat2_83|6~6_2T"/>
        <cdr:cNvSpPr txBox="1"/>
      </cdr:nvSpPr>
      <cdr:spPr>
        <a:xfrm xmlns:a="http://schemas.openxmlformats.org/drawingml/2006/main" rot="21564571">
          <a:off x="2385342" y="2420227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4400</a:t>
          </a:r>
        </a:p>
      </cdr:txBody>
    </cdr:sp>
  </cdr:relSizeAnchor>
  <cdr:relSizeAnchor xmlns:cdr="http://schemas.openxmlformats.org/drawingml/2006/chartDrawing">
    <cdr:from>
      <cdr:x>0.25519</cdr:x>
      <cdr:y>0.09758</cdr:y>
    </cdr:from>
    <cdr:to>
      <cdr:x>0.29188</cdr:x>
      <cdr:y>0.13227</cdr:y>
    </cdr:to>
    <cdr:sp macro="" textlink="">
      <cdr:nvSpPr>
        <cdr:cNvPr id="10" name="PlotDat2_83|7~7_2T"/>
        <cdr:cNvSpPr txBox="1"/>
      </cdr:nvSpPr>
      <cdr:spPr>
        <a:xfrm xmlns:a="http://schemas.openxmlformats.org/drawingml/2006/main" rot="21586234">
          <a:off x="2374039" y="592528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5200</a:t>
          </a:r>
        </a:p>
      </cdr:txBody>
    </cdr:sp>
  </cdr:relSizeAnchor>
  <cdr:relSizeAnchor xmlns:cdr="http://schemas.openxmlformats.org/drawingml/2006/chartDrawing">
    <cdr:from>
      <cdr:x>0.38117</cdr:x>
      <cdr:y>0.41204</cdr:y>
    </cdr:from>
    <cdr:to>
      <cdr:x>0.40641</cdr:x>
      <cdr:y>0.43682</cdr:y>
    </cdr:to>
    <cdr:sp macro="" textlink="">
      <cdr:nvSpPr>
        <cdr:cNvPr id="11" name="PlotDat2_11|1~33_1"/>
        <cdr:cNvSpPr/>
      </cdr:nvSpPr>
      <cdr:spPr>
        <a:xfrm xmlns:a="http://schemas.openxmlformats.org/drawingml/2006/main">
          <a:off x="3545438" y="2503874"/>
          <a:ext cx="234809" cy="150583"/>
        </a:xfrm>
        <a:custGeom xmlns:a="http://schemas.openxmlformats.org/drawingml/2006/main">
          <a:avLst/>
          <a:gdLst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  <a:gd name="connsiteX0" fmla="*/ 234809 w 234809"/>
            <a:gd name="connsiteY0" fmla="*/ 75292 h 150583"/>
            <a:gd name="connsiteX1" fmla="*/ 232554 w 234809"/>
            <a:gd name="connsiteY1" fmla="*/ 60603 h 150583"/>
            <a:gd name="connsiteX2" fmla="*/ 225873 w 234809"/>
            <a:gd name="connsiteY2" fmla="*/ 46479 h 150583"/>
            <a:gd name="connsiteX3" fmla="*/ 215023 w 234809"/>
            <a:gd name="connsiteY3" fmla="*/ 33462 h 150583"/>
            <a:gd name="connsiteX4" fmla="*/ 200423 w 234809"/>
            <a:gd name="connsiteY4" fmla="*/ 22053 h 150583"/>
            <a:gd name="connsiteX5" fmla="*/ 182632 w 234809"/>
            <a:gd name="connsiteY5" fmla="*/ 12689 h 150583"/>
            <a:gd name="connsiteX6" fmla="*/ 162334 w 234809"/>
            <a:gd name="connsiteY6" fmla="*/ 5732 h 150583"/>
            <a:gd name="connsiteX7" fmla="*/ 140309 w 234809"/>
            <a:gd name="connsiteY7" fmla="*/ 1447 h 150583"/>
            <a:gd name="connsiteX8" fmla="*/ 117405 w 234809"/>
            <a:gd name="connsiteY8" fmla="*/ 0 h 150583"/>
            <a:gd name="connsiteX9" fmla="*/ 94500 w 234809"/>
            <a:gd name="connsiteY9" fmla="*/ 1447 h 150583"/>
            <a:gd name="connsiteX10" fmla="*/ 72476 w 234809"/>
            <a:gd name="connsiteY10" fmla="*/ 5732 h 150583"/>
            <a:gd name="connsiteX11" fmla="*/ 52179 w 234809"/>
            <a:gd name="connsiteY11" fmla="*/ 12689 h 150583"/>
            <a:gd name="connsiteX12" fmla="*/ 34387 w 234809"/>
            <a:gd name="connsiteY12" fmla="*/ 22053 h 150583"/>
            <a:gd name="connsiteX13" fmla="*/ 19787 w 234809"/>
            <a:gd name="connsiteY13" fmla="*/ 33462 h 150583"/>
            <a:gd name="connsiteX14" fmla="*/ 8937 w 234809"/>
            <a:gd name="connsiteY14" fmla="*/ 46479 h 150583"/>
            <a:gd name="connsiteX15" fmla="*/ 2256 w 234809"/>
            <a:gd name="connsiteY15" fmla="*/ 60603 h 150583"/>
            <a:gd name="connsiteX16" fmla="*/ 0 w 234809"/>
            <a:gd name="connsiteY16" fmla="*/ 75292 h 150583"/>
            <a:gd name="connsiteX17" fmla="*/ 2256 w 234809"/>
            <a:gd name="connsiteY17" fmla="*/ 89980 h 150583"/>
            <a:gd name="connsiteX18" fmla="*/ 8937 w 234809"/>
            <a:gd name="connsiteY18" fmla="*/ 104105 h 150583"/>
            <a:gd name="connsiteX19" fmla="*/ 19787 w 234809"/>
            <a:gd name="connsiteY19" fmla="*/ 117121 h 150583"/>
            <a:gd name="connsiteX20" fmla="*/ 34387 w 234809"/>
            <a:gd name="connsiteY20" fmla="*/ 128531 h 150583"/>
            <a:gd name="connsiteX21" fmla="*/ 52179 w 234809"/>
            <a:gd name="connsiteY21" fmla="*/ 137894 h 150583"/>
            <a:gd name="connsiteX22" fmla="*/ 72476 w 234809"/>
            <a:gd name="connsiteY22" fmla="*/ 144852 h 150583"/>
            <a:gd name="connsiteX23" fmla="*/ 94500 w 234809"/>
            <a:gd name="connsiteY23" fmla="*/ 149136 h 150583"/>
            <a:gd name="connsiteX24" fmla="*/ 117405 w 234809"/>
            <a:gd name="connsiteY24" fmla="*/ 150583 h 150583"/>
            <a:gd name="connsiteX25" fmla="*/ 140309 w 234809"/>
            <a:gd name="connsiteY25" fmla="*/ 149136 h 150583"/>
            <a:gd name="connsiteX26" fmla="*/ 162334 w 234809"/>
            <a:gd name="connsiteY26" fmla="*/ 144852 h 150583"/>
            <a:gd name="connsiteX27" fmla="*/ 182632 w 234809"/>
            <a:gd name="connsiteY27" fmla="*/ 137894 h 150583"/>
            <a:gd name="connsiteX28" fmla="*/ 200423 w 234809"/>
            <a:gd name="connsiteY28" fmla="*/ 128531 h 150583"/>
            <a:gd name="connsiteX29" fmla="*/ 215023 w 234809"/>
            <a:gd name="connsiteY29" fmla="*/ 117121 h 150583"/>
            <a:gd name="connsiteX30" fmla="*/ 225873 w 234809"/>
            <a:gd name="connsiteY30" fmla="*/ 104105 h 150583"/>
            <a:gd name="connsiteX31" fmla="*/ 232554 w 234809"/>
            <a:gd name="connsiteY31" fmla="*/ 89980 h 150583"/>
            <a:gd name="connsiteX32" fmla="*/ 234809 w 234809"/>
            <a:gd name="connsiteY32" fmla="*/ 75292 h 1505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34809" h="150583">
              <a:moveTo>
                <a:pt x="234809" y="75292"/>
              </a:moveTo>
              <a:cubicBezTo>
                <a:pt x="234809" y="70396"/>
                <a:pt x="234043" y="65405"/>
                <a:pt x="232554" y="60603"/>
              </a:cubicBezTo>
              <a:cubicBezTo>
                <a:pt x="231065" y="55801"/>
                <a:pt x="228795" y="51002"/>
                <a:pt x="225873" y="46479"/>
              </a:cubicBezTo>
              <a:cubicBezTo>
                <a:pt x="222951" y="41956"/>
                <a:pt x="219265" y="37533"/>
                <a:pt x="215023" y="33462"/>
              </a:cubicBezTo>
              <a:cubicBezTo>
                <a:pt x="210781" y="29391"/>
                <a:pt x="205821" y="25515"/>
                <a:pt x="200423" y="22053"/>
              </a:cubicBezTo>
              <a:cubicBezTo>
                <a:pt x="195025" y="18591"/>
                <a:pt x="188980" y="15409"/>
                <a:pt x="182632" y="12689"/>
              </a:cubicBezTo>
              <a:cubicBezTo>
                <a:pt x="176284" y="9969"/>
                <a:pt x="169388" y="7606"/>
                <a:pt x="162334" y="5732"/>
              </a:cubicBezTo>
              <a:cubicBezTo>
                <a:pt x="155280" y="3858"/>
                <a:pt x="147797" y="2402"/>
                <a:pt x="140309" y="1447"/>
              </a:cubicBezTo>
              <a:cubicBezTo>
                <a:pt x="132821" y="492"/>
                <a:pt x="125040" y="0"/>
                <a:pt x="117405" y="0"/>
              </a:cubicBezTo>
              <a:cubicBezTo>
                <a:pt x="109770" y="0"/>
                <a:pt x="101988" y="492"/>
                <a:pt x="94500" y="1447"/>
              </a:cubicBezTo>
              <a:cubicBezTo>
                <a:pt x="87012" y="2402"/>
                <a:pt x="79529" y="3858"/>
                <a:pt x="72476" y="5732"/>
              </a:cubicBezTo>
              <a:cubicBezTo>
                <a:pt x="65423" y="7606"/>
                <a:pt x="58527" y="9969"/>
                <a:pt x="52179" y="12689"/>
              </a:cubicBezTo>
              <a:cubicBezTo>
                <a:pt x="45831" y="15409"/>
                <a:pt x="39786" y="18591"/>
                <a:pt x="34387" y="22053"/>
              </a:cubicBezTo>
              <a:cubicBezTo>
                <a:pt x="28988" y="25515"/>
                <a:pt x="24029" y="29391"/>
                <a:pt x="19787" y="33462"/>
              </a:cubicBezTo>
              <a:cubicBezTo>
                <a:pt x="15545" y="37533"/>
                <a:pt x="11859" y="41956"/>
                <a:pt x="8937" y="46479"/>
              </a:cubicBezTo>
              <a:cubicBezTo>
                <a:pt x="6015" y="51002"/>
                <a:pt x="3746" y="55801"/>
                <a:pt x="2256" y="60603"/>
              </a:cubicBezTo>
              <a:cubicBezTo>
                <a:pt x="767" y="65405"/>
                <a:pt x="0" y="70396"/>
                <a:pt x="0" y="75292"/>
              </a:cubicBezTo>
              <a:cubicBezTo>
                <a:pt x="0" y="80188"/>
                <a:pt x="767" y="85178"/>
                <a:pt x="2256" y="89980"/>
              </a:cubicBezTo>
              <a:cubicBezTo>
                <a:pt x="3746" y="94782"/>
                <a:pt x="6015" y="99582"/>
                <a:pt x="8937" y="104105"/>
              </a:cubicBezTo>
              <a:cubicBezTo>
                <a:pt x="11859" y="108628"/>
                <a:pt x="15545" y="113050"/>
                <a:pt x="19787" y="117121"/>
              </a:cubicBezTo>
              <a:cubicBezTo>
                <a:pt x="24029" y="121192"/>
                <a:pt x="28988" y="125069"/>
                <a:pt x="34387" y="128531"/>
              </a:cubicBezTo>
              <a:cubicBezTo>
                <a:pt x="39786" y="131993"/>
                <a:pt x="45831" y="135174"/>
                <a:pt x="52179" y="137894"/>
              </a:cubicBezTo>
              <a:cubicBezTo>
                <a:pt x="58527" y="140614"/>
                <a:pt x="65423" y="142978"/>
                <a:pt x="72476" y="144852"/>
              </a:cubicBezTo>
              <a:cubicBezTo>
                <a:pt x="79529" y="146726"/>
                <a:pt x="87012" y="148181"/>
                <a:pt x="94500" y="149136"/>
              </a:cubicBezTo>
              <a:cubicBezTo>
                <a:pt x="101988" y="150091"/>
                <a:pt x="109770" y="150583"/>
                <a:pt x="117405" y="150583"/>
              </a:cubicBezTo>
              <a:cubicBezTo>
                <a:pt x="125040" y="150583"/>
                <a:pt x="132821" y="150091"/>
                <a:pt x="140309" y="149136"/>
              </a:cubicBezTo>
              <a:cubicBezTo>
                <a:pt x="147797" y="148181"/>
                <a:pt x="155280" y="146726"/>
                <a:pt x="162334" y="144852"/>
              </a:cubicBezTo>
              <a:cubicBezTo>
                <a:pt x="169388" y="142978"/>
                <a:pt x="176284" y="140614"/>
                <a:pt x="182632" y="137894"/>
              </a:cubicBezTo>
              <a:cubicBezTo>
                <a:pt x="188980" y="135174"/>
                <a:pt x="195025" y="131993"/>
                <a:pt x="200423" y="128531"/>
              </a:cubicBezTo>
              <a:cubicBezTo>
                <a:pt x="205821" y="125069"/>
                <a:pt x="210781" y="121192"/>
                <a:pt x="215023" y="117121"/>
              </a:cubicBezTo>
              <a:cubicBezTo>
                <a:pt x="219265" y="113050"/>
                <a:pt x="222951" y="108628"/>
                <a:pt x="225873" y="104105"/>
              </a:cubicBezTo>
              <a:cubicBezTo>
                <a:pt x="228795" y="99582"/>
                <a:pt x="231065" y="94782"/>
                <a:pt x="232554" y="89980"/>
              </a:cubicBezTo>
              <a:cubicBezTo>
                <a:pt x="234043" y="85178"/>
                <a:pt x="234809" y="80188"/>
                <a:pt x="234809" y="75292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0.37043</cdr:x>
      <cdr:y>0.40191</cdr:y>
    </cdr:from>
    <cdr:to>
      <cdr:x>0.39466</cdr:x>
      <cdr:y>0.42669</cdr:y>
    </cdr:to>
    <cdr:sp macro="" textlink="">
      <cdr:nvSpPr>
        <cdr:cNvPr id="12" name="PlotDat2_13|1~33_1"/>
        <cdr:cNvSpPr/>
      </cdr:nvSpPr>
      <cdr:spPr>
        <a:xfrm xmlns:a="http://schemas.openxmlformats.org/drawingml/2006/main">
          <a:off x="3445558" y="2442357"/>
          <a:ext cx="225391" cy="150582"/>
        </a:xfrm>
        <a:custGeom xmlns:a="http://schemas.openxmlformats.org/drawingml/2006/main">
          <a:avLst/>
          <a:gdLst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  <a:gd name="connsiteX0" fmla="*/ 225391 w 225391"/>
            <a:gd name="connsiteY0" fmla="*/ 75291 h 150582"/>
            <a:gd name="connsiteX1" fmla="*/ 223225 w 225391"/>
            <a:gd name="connsiteY1" fmla="*/ 60602 h 150582"/>
            <a:gd name="connsiteX2" fmla="*/ 216812 w 225391"/>
            <a:gd name="connsiteY2" fmla="*/ 46478 h 150582"/>
            <a:gd name="connsiteX3" fmla="*/ 206398 w 225391"/>
            <a:gd name="connsiteY3" fmla="*/ 33461 h 150582"/>
            <a:gd name="connsiteX4" fmla="*/ 192383 w 225391"/>
            <a:gd name="connsiteY4" fmla="*/ 22052 h 150582"/>
            <a:gd name="connsiteX5" fmla="*/ 175306 w 225391"/>
            <a:gd name="connsiteY5" fmla="*/ 12689 h 150582"/>
            <a:gd name="connsiteX6" fmla="*/ 155822 w 225391"/>
            <a:gd name="connsiteY6" fmla="*/ 5731 h 150582"/>
            <a:gd name="connsiteX7" fmla="*/ 134681 w 225391"/>
            <a:gd name="connsiteY7" fmla="*/ 1447 h 150582"/>
            <a:gd name="connsiteX8" fmla="*/ 112696 w 225391"/>
            <a:gd name="connsiteY8" fmla="*/ 0 h 150582"/>
            <a:gd name="connsiteX9" fmla="*/ 90710 w 225391"/>
            <a:gd name="connsiteY9" fmla="*/ 1447 h 150582"/>
            <a:gd name="connsiteX10" fmla="*/ 69569 w 225391"/>
            <a:gd name="connsiteY10" fmla="*/ 5731 h 150582"/>
            <a:gd name="connsiteX11" fmla="*/ 50085 w 225391"/>
            <a:gd name="connsiteY11" fmla="*/ 12689 h 150582"/>
            <a:gd name="connsiteX12" fmla="*/ 33008 w 225391"/>
            <a:gd name="connsiteY12" fmla="*/ 22052 h 150582"/>
            <a:gd name="connsiteX13" fmla="*/ 18993 w 225391"/>
            <a:gd name="connsiteY13" fmla="*/ 33461 h 150582"/>
            <a:gd name="connsiteX14" fmla="*/ 8579 w 225391"/>
            <a:gd name="connsiteY14" fmla="*/ 46478 h 150582"/>
            <a:gd name="connsiteX15" fmla="*/ 2166 w 225391"/>
            <a:gd name="connsiteY15" fmla="*/ 60602 h 150582"/>
            <a:gd name="connsiteX16" fmla="*/ 0 w 225391"/>
            <a:gd name="connsiteY16" fmla="*/ 75291 h 150582"/>
            <a:gd name="connsiteX17" fmla="*/ 2166 w 225391"/>
            <a:gd name="connsiteY17" fmla="*/ 89980 h 150582"/>
            <a:gd name="connsiteX18" fmla="*/ 8579 w 225391"/>
            <a:gd name="connsiteY18" fmla="*/ 104104 h 150582"/>
            <a:gd name="connsiteX19" fmla="*/ 18993 w 225391"/>
            <a:gd name="connsiteY19" fmla="*/ 117121 h 150582"/>
            <a:gd name="connsiteX20" fmla="*/ 33008 w 225391"/>
            <a:gd name="connsiteY20" fmla="*/ 128530 h 150582"/>
            <a:gd name="connsiteX21" fmla="*/ 50085 w 225391"/>
            <a:gd name="connsiteY21" fmla="*/ 137893 h 150582"/>
            <a:gd name="connsiteX22" fmla="*/ 69569 w 225391"/>
            <a:gd name="connsiteY22" fmla="*/ 144851 h 150582"/>
            <a:gd name="connsiteX23" fmla="*/ 90710 w 225391"/>
            <a:gd name="connsiteY23" fmla="*/ 149135 h 150582"/>
            <a:gd name="connsiteX24" fmla="*/ 112696 w 225391"/>
            <a:gd name="connsiteY24" fmla="*/ 150582 h 150582"/>
            <a:gd name="connsiteX25" fmla="*/ 134681 w 225391"/>
            <a:gd name="connsiteY25" fmla="*/ 149135 h 150582"/>
            <a:gd name="connsiteX26" fmla="*/ 155822 w 225391"/>
            <a:gd name="connsiteY26" fmla="*/ 144851 h 150582"/>
            <a:gd name="connsiteX27" fmla="*/ 175306 w 225391"/>
            <a:gd name="connsiteY27" fmla="*/ 137893 h 150582"/>
            <a:gd name="connsiteX28" fmla="*/ 192383 w 225391"/>
            <a:gd name="connsiteY28" fmla="*/ 128530 h 150582"/>
            <a:gd name="connsiteX29" fmla="*/ 206398 w 225391"/>
            <a:gd name="connsiteY29" fmla="*/ 117121 h 150582"/>
            <a:gd name="connsiteX30" fmla="*/ 216812 w 225391"/>
            <a:gd name="connsiteY30" fmla="*/ 104104 h 150582"/>
            <a:gd name="connsiteX31" fmla="*/ 223225 w 225391"/>
            <a:gd name="connsiteY31" fmla="*/ 89980 h 150582"/>
            <a:gd name="connsiteX32" fmla="*/ 225391 w 225391"/>
            <a:gd name="connsiteY32" fmla="*/ 75291 h 150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25391" h="150582">
              <a:moveTo>
                <a:pt x="225391" y="75291"/>
              </a:moveTo>
              <a:cubicBezTo>
                <a:pt x="225391" y="70395"/>
                <a:pt x="224655" y="65404"/>
                <a:pt x="223225" y="60602"/>
              </a:cubicBezTo>
              <a:cubicBezTo>
                <a:pt x="221795" y="55800"/>
                <a:pt x="219616" y="51001"/>
                <a:pt x="216812" y="46478"/>
              </a:cubicBezTo>
              <a:cubicBezTo>
                <a:pt x="214008" y="41955"/>
                <a:pt x="210470" y="37532"/>
                <a:pt x="206398" y="33461"/>
              </a:cubicBezTo>
              <a:cubicBezTo>
                <a:pt x="202327" y="29390"/>
                <a:pt x="197565" y="25514"/>
                <a:pt x="192383" y="22052"/>
              </a:cubicBezTo>
              <a:cubicBezTo>
                <a:pt x="187201" y="18590"/>
                <a:pt x="181399" y="15409"/>
                <a:pt x="175306" y="12689"/>
              </a:cubicBezTo>
              <a:cubicBezTo>
                <a:pt x="169213" y="9969"/>
                <a:pt x="162593" y="7605"/>
                <a:pt x="155822" y="5731"/>
              </a:cubicBezTo>
              <a:cubicBezTo>
                <a:pt x="149051" y="3857"/>
                <a:pt x="141869" y="2402"/>
                <a:pt x="134681" y="1447"/>
              </a:cubicBezTo>
              <a:cubicBezTo>
                <a:pt x="127493" y="492"/>
                <a:pt x="120024" y="0"/>
                <a:pt x="112696" y="0"/>
              </a:cubicBezTo>
              <a:cubicBezTo>
                <a:pt x="105368" y="0"/>
                <a:pt x="97898" y="492"/>
                <a:pt x="90710" y="1447"/>
              </a:cubicBezTo>
              <a:cubicBezTo>
                <a:pt x="83522" y="2402"/>
                <a:pt x="76340" y="3857"/>
                <a:pt x="69569" y="5731"/>
              </a:cubicBezTo>
              <a:cubicBezTo>
                <a:pt x="62798" y="7605"/>
                <a:pt x="56178" y="9969"/>
                <a:pt x="50085" y="12689"/>
              </a:cubicBezTo>
              <a:cubicBezTo>
                <a:pt x="43992" y="15409"/>
                <a:pt x="38190" y="18590"/>
                <a:pt x="33008" y="22052"/>
              </a:cubicBezTo>
              <a:cubicBezTo>
                <a:pt x="27826" y="25514"/>
                <a:pt x="23065" y="29390"/>
                <a:pt x="18993" y="33461"/>
              </a:cubicBezTo>
              <a:cubicBezTo>
                <a:pt x="14922" y="37532"/>
                <a:pt x="11383" y="41955"/>
                <a:pt x="8579" y="46478"/>
              </a:cubicBezTo>
              <a:cubicBezTo>
                <a:pt x="5775" y="51001"/>
                <a:pt x="3596" y="55800"/>
                <a:pt x="2166" y="60602"/>
              </a:cubicBezTo>
              <a:cubicBezTo>
                <a:pt x="736" y="65404"/>
                <a:pt x="0" y="70395"/>
                <a:pt x="0" y="75291"/>
              </a:cubicBezTo>
              <a:cubicBezTo>
                <a:pt x="0" y="80187"/>
                <a:pt x="736" y="85178"/>
                <a:pt x="2166" y="89980"/>
              </a:cubicBezTo>
              <a:cubicBezTo>
                <a:pt x="3596" y="94782"/>
                <a:pt x="5775" y="99581"/>
                <a:pt x="8579" y="104104"/>
              </a:cubicBezTo>
              <a:cubicBezTo>
                <a:pt x="11383" y="108627"/>
                <a:pt x="14922" y="113050"/>
                <a:pt x="18993" y="117121"/>
              </a:cubicBezTo>
              <a:cubicBezTo>
                <a:pt x="23065" y="121192"/>
                <a:pt x="27826" y="125068"/>
                <a:pt x="33008" y="128530"/>
              </a:cubicBezTo>
              <a:cubicBezTo>
                <a:pt x="38190" y="131992"/>
                <a:pt x="43992" y="135173"/>
                <a:pt x="50085" y="137893"/>
              </a:cubicBezTo>
              <a:cubicBezTo>
                <a:pt x="56178" y="140613"/>
                <a:pt x="62798" y="142977"/>
                <a:pt x="69569" y="144851"/>
              </a:cubicBezTo>
              <a:cubicBezTo>
                <a:pt x="76340" y="146725"/>
                <a:pt x="83522" y="148180"/>
                <a:pt x="90710" y="149135"/>
              </a:cubicBezTo>
              <a:cubicBezTo>
                <a:pt x="97898" y="150090"/>
                <a:pt x="105368" y="150582"/>
                <a:pt x="112696" y="150582"/>
              </a:cubicBezTo>
              <a:cubicBezTo>
                <a:pt x="120024" y="150582"/>
                <a:pt x="127493" y="150090"/>
                <a:pt x="134681" y="149135"/>
              </a:cubicBezTo>
              <a:cubicBezTo>
                <a:pt x="141869" y="148180"/>
                <a:pt x="149051" y="146725"/>
                <a:pt x="155822" y="144851"/>
              </a:cubicBezTo>
              <a:cubicBezTo>
                <a:pt x="162593" y="142977"/>
                <a:pt x="169213" y="140613"/>
                <a:pt x="175306" y="137893"/>
              </a:cubicBezTo>
              <a:cubicBezTo>
                <a:pt x="181399" y="135173"/>
                <a:pt x="187201" y="131992"/>
                <a:pt x="192383" y="128530"/>
              </a:cubicBezTo>
              <a:cubicBezTo>
                <a:pt x="197565" y="125068"/>
                <a:pt x="202327" y="121192"/>
                <a:pt x="206398" y="117121"/>
              </a:cubicBezTo>
              <a:cubicBezTo>
                <a:pt x="210470" y="113050"/>
                <a:pt x="214008" y="108627"/>
                <a:pt x="216812" y="104104"/>
              </a:cubicBezTo>
              <a:cubicBezTo>
                <a:pt x="219616" y="99581"/>
                <a:pt x="221795" y="94782"/>
                <a:pt x="223225" y="89980"/>
              </a:cubicBezTo>
              <a:cubicBezTo>
                <a:pt x="224655" y="85178"/>
                <a:pt x="225391" y="80187"/>
                <a:pt x="225391" y="75291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0.31278</cdr:x>
      <cdr:y>0.33634</cdr:y>
    </cdr:from>
    <cdr:to>
      <cdr:x>0.32132</cdr:x>
      <cdr:y>0.38236</cdr:y>
    </cdr:to>
    <cdr:sp macro="" textlink="">
      <cdr:nvSpPr>
        <cdr:cNvPr id="13" name="PlotDat2_15|1~33_1"/>
        <cdr:cNvSpPr/>
      </cdr:nvSpPr>
      <cdr:spPr>
        <a:xfrm xmlns:a="http://schemas.openxmlformats.org/drawingml/2006/main">
          <a:off x="2909312" y="2043862"/>
          <a:ext cx="79420" cy="279654"/>
        </a:xfrm>
        <a:custGeom xmlns:a="http://schemas.openxmlformats.org/drawingml/2006/main">
          <a:avLst/>
          <a:gdLst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  <a:gd name="connsiteX0" fmla="*/ 79420 w 79420"/>
            <a:gd name="connsiteY0" fmla="*/ 139827 h 279654"/>
            <a:gd name="connsiteX1" fmla="*/ 78657 w 79420"/>
            <a:gd name="connsiteY1" fmla="*/ 112548 h 279654"/>
            <a:gd name="connsiteX2" fmla="*/ 76398 w 79420"/>
            <a:gd name="connsiteY2" fmla="*/ 86317 h 279654"/>
            <a:gd name="connsiteX3" fmla="*/ 72728 w 79420"/>
            <a:gd name="connsiteY3" fmla="*/ 62143 h 279654"/>
            <a:gd name="connsiteX4" fmla="*/ 67789 w 79420"/>
            <a:gd name="connsiteY4" fmla="*/ 40955 h 279654"/>
            <a:gd name="connsiteX5" fmla="*/ 61772 w 79420"/>
            <a:gd name="connsiteY5" fmla="*/ 23565 h 279654"/>
            <a:gd name="connsiteX6" fmla="*/ 54906 w 79420"/>
            <a:gd name="connsiteY6" fmla="*/ 10644 h 279654"/>
            <a:gd name="connsiteX7" fmla="*/ 47457 w 79420"/>
            <a:gd name="connsiteY7" fmla="*/ 2687 h 279654"/>
            <a:gd name="connsiteX8" fmla="*/ 39710 w 79420"/>
            <a:gd name="connsiteY8" fmla="*/ 0 h 279654"/>
            <a:gd name="connsiteX9" fmla="*/ 31963 w 79420"/>
            <a:gd name="connsiteY9" fmla="*/ 2687 h 279654"/>
            <a:gd name="connsiteX10" fmla="*/ 24514 w 79420"/>
            <a:gd name="connsiteY10" fmla="*/ 10644 h 279654"/>
            <a:gd name="connsiteX11" fmla="*/ 17648 w 79420"/>
            <a:gd name="connsiteY11" fmla="*/ 23565 h 279654"/>
            <a:gd name="connsiteX12" fmla="*/ 11630 w 79420"/>
            <a:gd name="connsiteY12" fmla="*/ 40955 h 279654"/>
            <a:gd name="connsiteX13" fmla="*/ 6692 w 79420"/>
            <a:gd name="connsiteY13" fmla="*/ 62143 h 279654"/>
            <a:gd name="connsiteX14" fmla="*/ 3022 w 79420"/>
            <a:gd name="connsiteY14" fmla="*/ 86317 h 279654"/>
            <a:gd name="connsiteX15" fmla="*/ 763 w 79420"/>
            <a:gd name="connsiteY15" fmla="*/ 112548 h 279654"/>
            <a:gd name="connsiteX16" fmla="*/ 0 w 79420"/>
            <a:gd name="connsiteY16" fmla="*/ 139827 h 279654"/>
            <a:gd name="connsiteX17" fmla="*/ 763 w 79420"/>
            <a:gd name="connsiteY17" fmla="*/ 167106 h 279654"/>
            <a:gd name="connsiteX18" fmla="*/ 3022 w 79420"/>
            <a:gd name="connsiteY18" fmla="*/ 193336 h 279654"/>
            <a:gd name="connsiteX19" fmla="*/ 6692 w 79420"/>
            <a:gd name="connsiteY19" fmla="*/ 217510 h 279654"/>
            <a:gd name="connsiteX20" fmla="*/ 11630 w 79420"/>
            <a:gd name="connsiteY20" fmla="*/ 238699 h 279654"/>
            <a:gd name="connsiteX21" fmla="*/ 17648 w 79420"/>
            <a:gd name="connsiteY21" fmla="*/ 256088 h 279654"/>
            <a:gd name="connsiteX22" fmla="*/ 24514 w 79420"/>
            <a:gd name="connsiteY22" fmla="*/ 269010 h 279654"/>
            <a:gd name="connsiteX23" fmla="*/ 31963 w 79420"/>
            <a:gd name="connsiteY23" fmla="*/ 276967 h 279654"/>
            <a:gd name="connsiteX24" fmla="*/ 39710 w 79420"/>
            <a:gd name="connsiteY24" fmla="*/ 279654 h 279654"/>
            <a:gd name="connsiteX25" fmla="*/ 47457 w 79420"/>
            <a:gd name="connsiteY25" fmla="*/ 276967 h 279654"/>
            <a:gd name="connsiteX26" fmla="*/ 54906 w 79420"/>
            <a:gd name="connsiteY26" fmla="*/ 269010 h 279654"/>
            <a:gd name="connsiteX27" fmla="*/ 61772 w 79420"/>
            <a:gd name="connsiteY27" fmla="*/ 256088 h 279654"/>
            <a:gd name="connsiteX28" fmla="*/ 67789 w 79420"/>
            <a:gd name="connsiteY28" fmla="*/ 238699 h 279654"/>
            <a:gd name="connsiteX29" fmla="*/ 72728 w 79420"/>
            <a:gd name="connsiteY29" fmla="*/ 217510 h 279654"/>
            <a:gd name="connsiteX30" fmla="*/ 76398 w 79420"/>
            <a:gd name="connsiteY30" fmla="*/ 193336 h 279654"/>
            <a:gd name="connsiteX31" fmla="*/ 78657 w 79420"/>
            <a:gd name="connsiteY31" fmla="*/ 167106 h 279654"/>
            <a:gd name="connsiteX32" fmla="*/ 79420 w 79420"/>
            <a:gd name="connsiteY32" fmla="*/ 139827 h 2796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9420" h="279654">
              <a:moveTo>
                <a:pt x="79420" y="139827"/>
              </a:moveTo>
              <a:cubicBezTo>
                <a:pt x="79420" y="130734"/>
                <a:pt x="79161" y="121466"/>
                <a:pt x="78657" y="112548"/>
              </a:cubicBezTo>
              <a:cubicBezTo>
                <a:pt x="78153" y="103630"/>
                <a:pt x="77386" y="94718"/>
                <a:pt x="76398" y="86317"/>
              </a:cubicBezTo>
              <a:cubicBezTo>
                <a:pt x="75410" y="77916"/>
                <a:pt x="74163" y="69703"/>
                <a:pt x="72728" y="62143"/>
              </a:cubicBezTo>
              <a:cubicBezTo>
                <a:pt x="71293" y="54583"/>
                <a:pt x="69615" y="47384"/>
                <a:pt x="67789" y="40955"/>
              </a:cubicBezTo>
              <a:cubicBezTo>
                <a:pt x="65963" y="34526"/>
                <a:pt x="63919" y="28617"/>
                <a:pt x="61772" y="23565"/>
              </a:cubicBezTo>
              <a:cubicBezTo>
                <a:pt x="59625" y="18513"/>
                <a:pt x="57292" y="14124"/>
                <a:pt x="54906" y="10644"/>
              </a:cubicBezTo>
              <a:cubicBezTo>
                <a:pt x="52520" y="7164"/>
                <a:pt x="49990" y="4461"/>
                <a:pt x="47457" y="2687"/>
              </a:cubicBezTo>
              <a:cubicBezTo>
                <a:pt x="44924" y="913"/>
                <a:pt x="42292" y="0"/>
                <a:pt x="39710" y="0"/>
              </a:cubicBezTo>
              <a:cubicBezTo>
                <a:pt x="37128" y="0"/>
                <a:pt x="34496" y="913"/>
                <a:pt x="31963" y="2687"/>
              </a:cubicBezTo>
              <a:cubicBezTo>
                <a:pt x="29430" y="4461"/>
                <a:pt x="26900" y="7164"/>
                <a:pt x="24514" y="10644"/>
              </a:cubicBezTo>
              <a:cubicBezTo>
                <a:pt x="22128" y="14124"/>
                <a:pt x="19795" y="18513"/>
                <a:pt x="17648" y="23565"/>
              </a:cubicBezTo>
              <a:cubicBezTo>
                <a:pt x="15501" y="28617"/>
                <a:pt x="13456" y="34526"/>
                <a:pt x="11630" y="40955"/>
              </a:cubicBezTo>
              <a:cubicBezTo>
                <a:pt x="9804" y="47384"/>
                <a:pt x="8127" y="54583"/>
                <a:pt x="6692" y="62143"/>
              </a:cubicBezTo>
              <a:cubicBezTo>
                <a:pt x="5257" y="69703"/>
                <a:pt x="4010" y="77916"/>
                <a:pt x="3022" y="86317"/>
              </a:cubicBezTo>
              <a:cubicBezTo>
                <a:pt x="2034" y="94718"/>
                <a:pt x="1267" y="103630"/>
                <a:pt x="763" y="112548"/>
              </a:cubicBezTo>
              <a:cubicBezTo>
                <a:pt x="259" y="121466"/>
                <a:pt x="0" y="130734"/>
                <a:pt x="0" y="139827"/>
              </a:cubicBezTo>
              <a:cubicBezTo>
                <a:pt x="0" y="148920"/>
                <a:pt x="259" y="158188"/>
                <a:pt x="763" y="167106"/>
              </a:cubicBezTo>
              <a:cubicBezTo>
                <a:pt x="1267" y="176024"/>
                <a:pt x="2034" y="184935"/>
                <a:pt x="3022" y="193336"/>
              </a:cubicBezTo>
              <a:cubicBezTo>
                <a:pt x="4010" y="201737"/>
                <a:pt x="5257" y="209950"/>
                <a:pt x="6692" y="217510"/>
              </a:cubicBezTo>
              <a:cubicBezTo>
                <a:pt x="8127" y="225071"/>
                <a:pt x="9804" y="232270"/>
                <a:pt x="11630" y="238699"/>
              </a:cubicBezTo>
              <a:cubicBezTo>
                <a:pt x="13456" y="245128"/>
                <a:pt x="15501" y="251036"/>
                <a:pt x="17648" y="256088"/>
              </a:cubicBezTo>
              <a:cubicBezTo>
                <a:pt x="19795" y="261140"/>
                <a:pt x="22128" y="265530"/>
                <a:pt x="24514" y="269010"/>
              </a:cubicBezTo>
              <a:cubicBezTo>
                <a:pt x="26900" y="272490"/>
                <a:pt x="29430" y="275193"/>
                <a:pt x="31963" y="276967"/>
              </a:cubicBezTo>
              <a:cubicBezTo>
                <a:pt x="34496" y="278741"/>
                <a:pt x="37128" y="279654"/>
                <a:pt x="39710" y="279654"/>
              </a:cubicBezTo>
              <a:cubicBezTo>
                <a:pt x="42292" y="279654"/>
                <a:pt x="44924" y="278741"/>
                <a:pt x="47457" y="276967"/>
              </a:cubicBezTo>
              <a:cubicBezTo>
                <a:pt x="49990" y="275193"/>
                <a:pt x="52520" y="272490"/>
                <a:pt x="54906" y="269010"/>
              </a:cubicBezTo>
              <a:cubicBezTo>
                <a:pt x="57292" y="265530"/>
                <a:pt x="59625" y="261140"/>
                <a:pt x="61772" y="256088"/>
              </a:cubicBezTo>
              <a:cubicBezTo>
                <a:pt x="63919" y="251036"/>
                <a:pt x="65963" y="245128"/>
                <a:pt x="67789" y="238699"/>
              </a:cubicBezTo>
              <a:cubicBezTo>
                <a:pt x="69615" y="232270"/>
                <a:pt x="71293" y="225070"/>
                <a:pt x="72728" y="217510"/>
              </a:cubicBezTo>
              <a:cubicBezTo>
                <a:pt x="74163" y="209950"/>
                <a:pt x="75410" y="201737"/>
                <a:pt x="76398" y="193336"/>
              </a:cubicBezTo>
              <a:cubicBezTo>
                <a:pt x="77386" y="184935"/>
                <a:pt x="78153" y="176024"/>
                <a:pt x="78657" y="167106"/>
              </a:cubicBezTo>
              <a:cubicBezTo>
                <a:pt x="79161" y="158188"/>
                <a:pt x="79420" y="148920"/>
                <a:pt x="79420" y="13982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0.43403</cdr:x>
      <cdr:y>0.46763</cdr:y>
    </cdr:from>
    <cdr:to>
      <cdr:x>0.47804</cdr:x>
      <cdr:y>0.50126</cdr:y>
    </cdr:to>
    <cdr:sp macro="" textlink="">
      <cdr:nvSpPr>
        <cdr:cNvPr id="14" name="PlotDat2_17|1~33_1"/>
        <cdr:cNvSpPr/>
      </cdr:nvSpPr>
      <cdr:spPr>
        <a:xfrm xmlns:a="http://schemas.openxmlformats.org/drawingml/2006/main">
          <a:off x="4037178" y="2841704"/>
          <a:ext cx="409310" cy="204362"/>
        </a:xfrm>
        <a:custGeom xmlns:a="http://schemas.openxmlformats.org/drawingml/2006/main">
          <a:avLst/>
          <a:gdLst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  <a:gd name="connsiteX0" fmla="*/ 409310 w 409310"/>
            <a:gd name="connsiteY0" fmla="*/ 102181 h 204362"/>
            <a:gd name="connsiteX1" fmla="*/ 405378 w 409310"/>
            <a:gd name="connsiteY1" fmla="*/ 82247 h 204362"/>
            <a:gd name="connsiteX2" fmla="*/ 393732 w 409310"/>
            <a:gd name="connsiteY2" fmla="*/ 63078 h 204362"/>
            <a:gd name="connsiteX3" fmla="*/ 374820 w 409310"/>
            <a:gd name="connsiteY3" fmla="*/ 45413 h 204362"/>
            <a:gd name="connsiteX4" fmla="*/ 349368 w 409310"/>
            <a:gd name="connsiteY4" fmla="*/ 29928 h 204362"/>
            <a:gd name="connsiteX5" fmla="*/ 318355 w 409310"/>
            <a:gd name="connsiteY5" fmla="*/ 17221 h 204362"/>
            <a:gd name="connsiteX6" fmla="*/ 282973 w 409310"/>
            <a:gd name="connsiteY6" fmla="*/ 7778 h 204362"/>
            <a:gd name="connsiteX7" fmla="*/ 244581 w 409310"/>
            <a:gd name="connsiteY7" fmla="*/ 1964 h 204362"/>
            <a:gd name="connsiteX8" fmla="*/ 204655 w 409310"/>
            <a:gd name="connsiteY8" fmla="*/ 0 h 204362"/>
            <a:gd name="connsiteX9" fmla="*/ 164728 w 409310"/>
            <a:gd name="connsiteY9" fmla="*/ 1964 h 204362"/>
            <a:gd name="connsiteX10" fmla="*/ 126337 w 409310"/>
            <a:gd name="connsiteY10" fmla="*/ 7778 h 204362"/>
            <a:gd name="connsiteX11" fmla="*/ 90955 w 409310"/>
            <a:gd name="connsiteY11" fmla="*/ 17221 h 204362"/>
            <a:gd name="connsiteX12" fmla="*/ 59942 w 409310"/>
            <a:gd name="connsiteY12" fmla="*/ 29928 h 204362"/>
            <a:gd name="connsiteX13" fmla="*/ 34490 w 409310"/>
            <a:gd name="connsiteY13" fmla="*/ 45413 h 204362"/>
            <a:gd name="connsiteX14" fmla="*/ 15578 w 409310"/>
            <a:gd name="connsiteY14" fmla="*/ 63078 h 204362"/>
            <a:gd name="connsiteX15" fmla="*/ 3932 w 409310"/>
            <a:gd name="connsiteY15" fmla="*/ 82247 h 204362"/>
            <a:gd name="connsiteX16" fmla="*/ 0 w 409310"/>
            <a:gd name="connsiteY16" fmla="*/ 102181 h 204362"/>
            <a:gd name="connsiteX17" fmla="*/ 3932 w 409310"/>
            <a:gd name="connsiteY17" fmla="*/ 122116 h 204362"/>
            <a:gd name="connsiteX18" fmla="*/ 15578 w 409310"/>
            <a:gd name="connsiteY18" fmla="*/ 141284 h 204362"/>
            <a:gd name="connsiteX19" fmla="*/ 34490 w 409310"/>
            <a:gd name="connsiteY19" fmla="*/ 158950 h 204362"/>
            <a:gd name="connsiteX20" fmla="*/ 59942 w 409310"/>
            <a:gd name="connsiteY20" fmla="*/ 174434 h 204362"/>
            <a:gd name="connsiteX21" fmla="*/ 90955 w 409310"/>
            <a:gd name="connsiteY21" fmla="*/ 187142 h 204362"/>
            <a:gd name="connsiteX22" fmla="*/ 126337 w 409310"/>
            <a:gd name="connsiteY22" fmla="*/ 196584 h 204362"/>
            <a:gd name="connsiteX23" fmla="*/ 164728 w 409310"/>
            <a:gd name="connsiteY23" fmla="*/ 202399 h 204362"/>
            <a:gd name="connsiteX24" fmla="*/ 204655 w 409310"/>
            <a:gd name="connsiteY24" fmla="*/ 204362 h 204362"/>
            <a:gd name="connsiteX25" fmla="*/ 244581 w 409310"/>
            <a:gd name="connsiteY25" fmla="*/ 202399 h 204362"/>
            <a:gd name="connsiteX26" fmla="*/ 282973 w 409310"/>
            <a:gd name="connsiteY26" fmla="*/ 196584 h 204362"/>
            <a:gd name="connsiteX27" fmla="*/ 318355 w 409310"/>
            <a:gd name="connsiteY27" fmla="*/ 187142 h 204362"/>
            <a:gd name="connsiteX28" fmla="*/ 349368 w 409310"/>
            <a:gd name="connsiteY28" fmla="*/ 174434 h 204362"/>
            <a:gd name="connsiteX29" fmla="*/ 374820 w 409310"/>
            <a:gd name="connsiteY29" fmla="*/ 158950 h 204362"/>
            <a:gd name="connsiteX30" fmla="*/ 393732 w 409310"/>
            <a:gd name="connsiteY30" fmla="*/ 141284 h 204362"/>
            <a:gd name="connsiteX31" fmla="*/ 405378 w 409310"/>
            <a:gd name="connsiteY31" fmla="*/ 122116 h 204362"/>
            <a:gd name="connsiteX32" fmla="*/ 409310 w 409310"/>
            <a:gd name="connsiteY32" fmla="*/ 102181 h 2043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09310" h="204362">
              <a:moveTo>
                <a:pt x="409310" y="102181"/>
              </a:moveTo>
              <a:cubicBezTo>
                <a:pt x="409310" y="95536"/>
                <a:pt x="407974" y="88764"/>
                <a:pt x="405378" y="82247"/>
              </a:cubicBezTo>
              <a:cubicBezTo>
                <a:pt x="402782" y="75730"/>
                <a:pt x="398825" y="69217"/>
                <a:pt x="393732" y="63078"/>
              </a:cubicBezTo>
              <a:cubicBezTo>
                <a:pt x="388639" y="56939"/>
                <a:pt x="382214" y="50938"/>
                <a:pt x="374820" y="45413"/>
              </a:cubicBezTo>
              <a:cubicBezTo>
                <a:pt x="367426" y="39888"/>
                <a:pt x="358779" y="34627"/>
                <a:pt x="349368" y="29928"/>
              </a:cubicBezTo>
              <a:cubicBezTo>
                <a:pt x="339957" y="25229"/>
                <a:pt x="329421" y="20913"/>
                <a:pt x="318355" y="17221"/>
              </a:cubicBezTo>
              <a:cubicBezTo>
                <a:pt x="307289" y="13529"/>
                <a:pt x="295269" y="10321"/>
                <a:pt x="282973" y="7778"/>
              </a:cubicBezTo>
              <a:cubicBezTo>
                <a:pt x="270677" y="5235"/>
                <a:pt x="257634" y="3260"/>
                <a:pt x="244581" y="1964"/>
              </a:cubicBezTo>
              <a:cubicBezTo>
                <a:pt x="231528" y="668"/>
                <a:pt x="217964" y="0"/>
                <a:pt x="204655" y="0"/>
              </a:cubicBezTo>
              <a:cubicBezTo>
                <a:pt x="191346" y="0"/>
                <a:pt x="177781" y="668"/>
                <a:pt x="164728" y="1964"/>
              </a:cubicBezTo>
              <a:cubicBezTo>
                <a:pt x="151675" y="3260"/>
                <a:pt x="138632" y="5235"/>
                <a:pt x="126337" y="7778"/>
              </a:cubicBezTo>
              <a:cubicBezTo>
                <a:pt x="114042" y="10321"/>
                <a:pt x="102021" y="13529"/>
                <a:pt x="90955" y="17221"/>
              </a:cubicBezTo>
              <a:cubicBezTo>
                <a:pt x="79889" y="20913"/>
                <a:pt x="69353" y="25229"/>
                <a:pt x="59942" y="29928"/>
              </a:cubicBezTo>
              <a:cubicBezTo>
                <a:pt x="50531" y="34627"/>
                <a:pt x="41884" y="39888"/>
                <a:pt x="34490" y="45413"/>
              </a:cubicBezTo>
              <a:cubicBezTo>
                <a:pt x="27096" y="50938"/>
                <a:pt x="20671" y="56939"/>
                <a:pt x="15578" y="63078"/>
              </a:cubicBezTo>
              <a:cubicBezTo>
                <a:pt x="10485" y="69217"/>
                <a:pt x="6528" y="75730"/>
                <a:pt x="3932" y="82247"/>
              </a:cubicBezTo>
              <a:cubicBezTo>
                <a:pt x="1336" y="88764"/>
                <a:pt x="0" y="95536"/>
                <a:pt x="0" y="102181"/>
              </a:cubicBezTo>
              <a:cubicBezTo>
                <a:pt x="0" y="108826"/>
                <a:pt x="1336" y="115599"/>
                <a:pt x="3932" y="122116"/>
              </a:cubicBezTo>
              <a:cubicBezTo>
                <a:pt x="6528" y="128633"/>
                <a:pt x="10485" y="135145"/>
                <a:pt x="15578" y="141284"/>
              </a:cubicBezTo>
              <a:cubicBezTo>
                <a:pt x="20671" y="147423"/>
                <a:pt x="27096" y="153425"/>
                <a:pt x="34490" y="158950"/>
              </a:cubicBezTo>
              <a:cubicBezTo>
                <a:pt x="41884" y="164475"/>
                <a:pt x="50531" y="169735"/>
                <a:pt x="59942" y="174434"/>
              </a:cubicBezTo>
              <a:cubicBezTo>
                <a:pt x="69353" y="179133"/>
                <a:pt x="79889" y="183450"/>
                <a:pt x="90955" y="187142"/>
              </a:cubicBezTo>
              <a:cubicBezTo>
                <a:pt x="102021" y="190834"/>
                <a:pt x="114042" y="194041"/>
                <a:pt x="126337" y="196584"/>
              </a:cubicBezTo>
              <a:cubicBezTo>
                <a:pt x="138632" y="199127"/>
                <a:pt x="151675" y="201103"/>
                <a:pt x="164728" y="202399"/>
              </a:cubicBezTo>
              <a:cubicBezTo>
                <a:pt x="177781" y="203695"/>
                <a:pt x="191346" y="204362"/>
                <a:pt x="204655" y="204362"/>
              </a:cubicBezTo>
              <a:cubicBezTo>
                <a:pt x="217964" y="204362"/>
                <a:pt x="231528" y="203695"/>
                <a:pt x="244581" y="202399"/>
              </a:cubicBezTo>
              <a:cubicBezTo>
                <a:pt x="257634" y="201103"/>
                <a:pt x="270677" y="199127"/>
                <a:pt x="282973" y="196584"/>
              </a:cubicBezTo>
              <a:cubicBezTo>
                <a:pt x="295269" y="194041"/>
                <a:pt x="307289" y="190834"/>
                <a:pt x="318355" y="187142"/>
              </a:cubicBezTo>
              <a:cubicBezTo>
                <a:pt x="329421" y="183450"/>
                <a:pt x="339957" y="179133"/>
                <a:pt x="349368" y="174434"/>
              </a:cubicBezTo>
              <a:cubicBezTo>
                <a:pt x="358779" y="169735"/>
                <a:pt x="367426" y="164475"/>
                <a:pt x="374820" y="158950"/>
              </a:cubicBezTo>
              <a:cubicBezTo>
                <a:pt x="382214" y="153425"/>
                <a:pt x="388639" y="147423"/>
                <a:pt x="393732" y="141284"/>
              </a:cubicBezTo>
              <a:cubicBezTo>
                <a:pt x="398825" y="135145"/>
                <a:pt x="402782" y="128633"/>
                <a:pt x="405378" y="122116"/>
              </a:cubicBezTo>
              <a:cubicBezTo>
                <a:pt x="407974" y="115599"/>
                <a:pt x="409310" y="108826"/>
                <a:pt x="409310" y="102181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0.40109</cdr:x>
      <cdr:y>0.44891</cdr:y>
    </cdr:from>
    <cdr:to>
      <cdr:x>0.43742</cdr:x>
      <cdr:y>0.47369</cdr:y>
    </cdr:to>
    <cdr:sp macro="" textlink="">
      <cdr:nvSpPr>
        <cdr:cNvPr id="15" name="PlotDat2_19|1~33_1"/>
        <cdr:cNvSpPr/>
      </cdr:nvSpPr>
      <cdr:spPr>
        <a:xfrm xmlns:a="http://schemas.openxmlformats.org/drawingml/2006/main">
          <a:off x="3730710" y="2727980"/>
          <a:ext cx="337956" cy="150582"/>
        </a:xfrm>
        <a:custGeom xmlns:a="http://schemas.openxmlformats.org/drawingml/2006/main">
          <a:avLst/>
          <a:gdLst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  <a:gd name="connsiteX0" fmla="*/ 337956 w 337956"/>
            <a:gd name="connsiteY0" fmla="*/ 75291 h 150582"/>
            <a:gd name="connsiteX1" fmla="*/ 334709 w 337956"/>
            <a:gd name="connsiteY1" fmla="*/ 60603 h 150582"/>
            <a:gd name="connsiteX2" fmla="*/ 325093 w 337956"/>
            <a:gd name="connsiteY2" fmla="*/ 46478 h 150582"/>
            <a:gd name="connsiteX3" fmla="*/ 309478 w 337956"/>
            <a:gd name="connsiteY3" fmla="*/ 33461 h 150582"/>
            <a:gd name="connsiteX4" fmla="*/ 288464 w 337956"/>
            <a:gd name="connsiteY4" fmla="*/ 22052 h 150582"/>
            <a:gd name="connsiteX5" fmla="*/ 262857 w 337956"/>
            <a:gd name="connsiteY5" fmla="*/ 12689 h 150582"/>
            <a:gd name="connsiteX6" fmla="*/ 233643 w 337956"/>
            <a:gd name="connsiteY6" fmla="*/ 5731 h 150582"/>
            <a:gd name="connsiteX7" fmla="*/ 201944 w 337956"/>
            <a:gd name="connsiteY7" fmla="*/ 1446 h 150582"/>
            <a:gd name="connsiteX8" fmla="*/ 168978 w 337956"/>
            <a:gd name="connsiteY8" fmla="*/ 0 h 150582"/>
            <a:gd name="connsiteX9" fmla="*/ 136012 w 337956"/>
            <a:gd name="connsiteY9" fmla="*/ 1446 h 150582"/>
            <a:gd name="connsiteX10" fmla="*/ 104313 w 337956"/>
            <a:gd name="connsiteY10" fmla="*/ 5731 h 150582"/>
            <a:gd name="connsiteX11" fmla="*/ 75099 w 337956"/>
            <a:gd name="connsiteY11" fmla="*/ 12689 h 150582"/>
            <a:gd name="connsiteX12" fmla="*/ 49493 w 337956"/>
            <a:gd name="connsiteY12" fmla="*/ 22052 h 150582"/>
            <a:gd name="connsiteX13" fmla="*/ 28478 w 337956"/>
            <a:gd name="connsiteY13" fmla="*/ 33461 h 150582"/>
            <a:gd name="connsiteX14" fmla="*/ 12863 w 337956"/>
            <a:gd name="connsiteY14" fmla="*/ 46478 h 150582"/>
            <a:gd name="connsiteX15" fmla="*/ 3247 w 337956"/>
            <a:gd name="connsiteY15" fmla="*/ 60603 h 150582"/>
            <a:gd name="connsiteX16" fmla="*/ 0 w 337956"/>
            <a:gd name="connsiteY16" fmla="*/ 75291 h 150582"/>
            <a:gd name="connsiteX17" fmla="*/ 3247 w 337956"/>
            <a:gd name="connsiteY17" fmla="*/ 89980 h 150582"/>
            <a:gd name="connsiteX18" fmla="*/ 12863 w 337956"/>
            <a:gd name="connsiteY18" fmla="*/ 104104 h 150582"/>
            <a:gd name="connsiteX19" fmla="*/ 28478 w 337956"/>
            <a:gd name="connsiteY19" fmla="*/ 117121 h 150582"/>
            <a:gd name="connsiteX20" fmla="*/ 49493 w 337956"/>
            <a:gd name="connsiteY20" fmla="*/ 128530 h 150582"/>
            <a:gd name="connsiteX21" fmla="*/ 75099 w 337956"/>
            <a:gd name="connsiteY21" fmla="*/ 137893 h 150582"/>
            <a:gd name="connsiteX22" fmla="*/ 104313 w 337956"/>
            <a:gd name="connsiteY22" fmla="*/ 144851 h 150582"/>
            <a:gd name="connsiteX23" fmla="*/ 136012 w 337956"/>
            <a:gd name="connsiteY23" fmla="*/ 149135 h 150582"/>
            <a:gd name="connsiteX24" fmla="*/ 168978 w 337956"/>
            <a:gd name="connsiteY24" fmla="*/ 150582 h 150582"/>
            <a:gd name="connsiteX25" fmla="*/ 201944 w 337956"/>
            <a:gd name="connsiteY25" fmla="*/ 149135 h 150582"/>
            <a:gd name="connsiteX26" fmla="*/ 233643 w 337956"/>
            <a:gd name="connsiteY26" fmla="*/ 144851 h 150582"/>
            <a:gd name="connsiteX27" fmla="*/ 262857 w 337956"/>
            <a:gd name="connsiteY27" fmla="*/ 137893 h 150582"/>
            <a:gd name="connsiteX28" fmla="*/ 288464 w 337956"/>
            <a:gd name="connsiteY28" fmla="*/ 128530 h 150582"/>
            <a:gd name="connsiteX29" fmla="*/ 309478 w 337956"/>
            <a:gd name="connsiteY29" fmla="*/ 117121 h 150582"/>
            <a:gd name="connsiteX30" fmla="*/ 325093 w 337956"/>
            <a:gd name="connsiteY30" fmla="*/ 104104 h 150582"/>
            <a:gd name="connsiteX31" fmla="*/ 334709 w 337956"/>
            <a:gd name="connsiteY31" fmla="*/ 89980 h 150582"/>
            <a:gd name="connsiteX32" fmla="*/ 337956 w 337956"/>
            <a:gd name="connsiteY32" fmla="*/ 75291 h 150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37956" h="150582">
              <a:moveTo>
                <a:pt x="337956" y="75291"/>
              </a:moveTo>
              <a:cubicBezTo>
                <a:pt x="337956" y="70395"/>
                <a:pt x="336853" y="65405"/>
                <a:pt x="334709" y="60603"/>
              </a:cubicBezTo>
              <a:cubicBezTo>
                <a:pt x="332565" y="55801"/>
                <a:pt x="329298" y="51002"/>
                <a:pt x="325093" y="46478"/>
              </a:cubicBezTo>
              <a:cubicBezTo>
                <a:pt x="320888" y="41954"/>
                <a:pt x="315583" y="37532"/>
                <a:pt x="309478" y="33461"/>
              </a:cubicBezTo>
              <a:cubicBezTo>
                <a:pt x="303373" y="29390"/>
                <a:pt x="296234" y="25514"/>
                <a:pt x="288464" y="22052"/>
              </a:cubicBezTo>
              <a:cubicBezTo>
                <a:pt x="280694" y="18590"/>
                <a:pt x="271994" y="15409"/>
                <a:pt x="262857" y="12689"/>
              </a:cubicBezTo>
              <a:cubicBezTo>
                <a:pt x="253720" y="9969"/>
                <a:pt x="243795" y="7605"/>
                <a:pt x="233643" y="5731"/>
              </a:cubicBezTo>
              <a:cubicBezTo>
                <a:pt x="223491" y="3857"/>
                <a:pt x="212721" y="2401"/>
                <a:pt x="201944" y="1446"/>
              </a:cubicBezTo>
              <a:cubicBezTo>
                <a:pt x="191167" y="491"/>
                <a:pt x="179967" y="0"/>
                <a:pt x="168978" y="0"/>
              </a:cubicBezTo>
              <a:cubicBezTo>
                <a:pt x="157989" y="0"/>
                <a:pt x="146789" y="491"/>
                <a:pt x="136012" y="1446"/>
              </a:cubicBezTo>
              <a:cubicBezTo>
                <a:pt x="125235" y="2401"/>
                <a:pt x="114465" y="3857"/>
                <a:pt x="104313" y="5731"/>
              </a:cubicBezTo>
              <a:cubicBezTo>
                <a:pt x="94161" y="7605"/>
                <a:pt x="84236" y="9969"/>
                <a:pt x="75099" y="12689"/>
              </a:cubicBezTo>
              <a:cubicBezTo>
                <a:pt x="65962" y="15409"/>
                <a:pt x="57263" y="18590"/>
                <a:pt x="49493" y="22052"/>
              </a:cubicBezTo>
              <a:cubicBezTo>
                <a:pt x="41723" y="25514"/>
                <a:pt x="34583" y="29390"/>
                <a:pt x="28478" y="33461"/>
              </a:cubicBezTo>
              <a:cubicBezTo>
                <a:pt x="22373" y="37532"/>
                <a:pt x="17068" y="41954"/>
                <a:pt x="12863" y="46478"/>
              </a:cubicBezTo>
              <a:cubicBezTo>
                <a:pt x="8658" y="51002"/>
                <a:pt x="5391" y="55801"/>
                <a:pt x="3247" y="60603"/>
              </a:cubicBezTo>
              <a:cubicBezTo>
                <a:pt x="1103" y="65405"/>
                <a:pt x="0" y="70395"/>
                <a:pt x="0" y="75291"/>
              </a:cubicBezTo>
              <a:cubicBezTo>
                <a:pt x="0" y="80187"/>
                <a:pt x="1103" y="85178"/>
                <a:pt x="3247" y="89980"/>
              </a:cubicBezTo>
              <a:cubicBezTo>
                <a:pt x="5391" y="94782"/>
                <a:pt x="8658" y="99581"/>
                <a:pt x="12863" y="104104"/>
              </a:cubicBezTo>
              <a:cubicBezTo>
                <a:pt x="17068" y="108627"/>
                <a:pt x="22373" y="113050"/>
                <a:pt x="28478" y="117121"/>
              </a:cubicBezTo>
              <a:cubicBezTo>
                <a:pt x="34583" y="121192"/>
                <a:pt x="41723" y="125068"/>
                <a:pt x="49493" y="128530"/>
              </a:cubicBezTo>
              <a:cubicBezTo>
                <a:pt x="57263" y="131992"/>
                <a:pt x="65962" y="135173"/>
                <a:pt x="75099" y="137893"/>
              </a:cubicBezTo>
              <a:cubicBezTo>
                <a:pt x="84236" y="140613"/>
                <a:pt x="94161" y="142977"/>
                <a:pt x="104313" y="144851"/>
              </a:cubicBezTo>
              <a:cubicBezTo>
                <a:pt x="114465" y="146725"/>
                <a:pt x="125235" y="148180"/>
                <a:pt x="136012" y="149135"/>
              </a:cubicBezTo>
              <a:cubicBezTo>
                <a:pt x="146789" y="150090"/>
                <a:pt x="157989" y="150582"/>
                <a:pt x="168978" y="150582"/>
              </a:cubicBezTo>
              <a:cubicBezTo>
                <a:pt x="179967" y="150582"/>
                <a:pt x="191167" y="150090"/>
                <a:pt x="201944" y="149135"/>
              </a:cubicBezTo>
              <a:cubicBezTo>
                <a:pt x="212721" y="148180"/>
                <a:pt x="223491" y="146725"/>
                <a:pt x="233643" y="144851"/>
              </a:cubicBezTo>
              <a:cubicBezTo>
                <a:pt x="243795" y="142977"/>
                <a:pt x="253720" y="140613"/>
                <a:pt x="262857" y="137893"/>
              </a:cubicBezTo>
              <a:cubicBezTo>
                <a:pt x="271994" y="135173"/>
                <a:pt x="280694" y="131992"/>
                <a:pt x="288464" y="128530"/>
              </a:cubicBezTo>
              <a:cubicBezTo>
                <a:pt x="296234" y="125068"/>
                <a:pt x="303373" y="121192"/>
                <a:pt x="309478" y="117121"/>
              </a:cubicBezTo>
              <a:cubicBezTo>
                <a:pt x="315583" y="113050"/>
                <a:pt x="320888" y="108627"/>
                <a:pt x="325093" y="104104"/>
              </a:cubicBezTo>
              <a:cubicBezTo>
                <a:pt x="329298" y="99581"/>
                <a:pt x="332565" y="94782"/>
                <a:pt x="334709" y="89980"/>
              </a:cubicBezTo>
              <a:cubicBezTo>
                <a:pt x="336853" y="85178"/>
                <a:pt x="337956" y="80187"/>
                <a:pt x="337956" y="75291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0.40443</cdr:x>
      <cdr:y>0.4207</cdr:y>
    </cdr:from>
    <cdr:to>
      <cdr:x>0.43243</cdr:x>
      <cdr:y>0.46141</cdr:y>
    </cdr:to>
    <cdr:sp macro="" textlink="">
      <cdr:nvSpPr>
        <cdr:cNvPr id="16" name="PlotDat2_21|1~33_1"/>
        <cdr:cNvSpPr/>
      </cdr:nvSpPr>
      <cdr:spPr>
        <a:xfrm xmlns:a="http://schemas.openxmlformats.org/drawingml/2006/main">
          <a:off x="3761829" y="2556540"/>
          <a:ext cx="260448" cy="247385"/>
        </a:xfrm>
        <a:custGeom xmlns:a="http://schemas.openxmlformats.org/drawingml/2006/main">
          <a:avLst/>
          <a:gdLst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  <a:gd name="connsiteX0" fmla="*/ 260448 w 260448"/>
            <a:gd name="connsiteY0" fmla="*/ 123692 h 247385"/>
            <a:gd name="connsiteX1" fmla="*/ 257946 w 260448"/>
            <a:gd name="connsiteY1" fmla="*/ 99561 h 247385"/>
            <a:gd name="connsiteX2" fmla="*/ 250535 w 260448"/>
            <a:gd name="connsiteY2" fmla="*/ 76357 h 247385"/>
            <a:gd name="connsiteX3" fmla="*/ 238501 w 260448"/>
            <a:gd name="connsiteY3" fmla="*/ 54972 h 247385"/>
            <a:gd name="connsiteX4" fmla="*/ 222306 w 260448"/>
            <a:gd name="connsiteY4" fmla="*/ 36228 h 247385"/>
            <a:gd name="connsiteX5" fmla="*/ 202572 w 260448"/>
            <a:gd name="connsiteY5" fmla="*/ 20845 h 247385"/>
            <a:gd name="connsiteX6" fmla="*/ 180058 w 260448"/>
            <a:gd name="connsiteY6" fmla="*/ 9415 h 247385"/>
            <a:gd name="connsiteX7" fmla="*/ 155629 w 260448"/>
            <a:gd name="connsiteY7" fmla="*/ 2376 h 247385"/>
            <a:gd name="connsiteX8" fmla="*/ 130224 w 260448"/>
            <a:gd name="connsiteY8" fmla="*/ 0 h 247385"/>
            <a:gd name="connsiteX9" fmla="*/ 104818 w 260448"/>
            <a:gd name="connsiteY9" fmla="*/ 2376 h 247385"/>
            <a:gd name="connsiteX10" fmla="*/ 80389 w 260448"/>
            <a:gd name="connsiteY10" fmla="*/ 9415 h 247385"/>
            <a:gd name="connsiteX11" fmla="*/ 57875 w 260448"/>
            <a:gd name="connsiteY11" fmla="*/ 20845 h 247385"/>
            <a:gd name="connsiteX12" fmla="*/ 38141 w 260448"/>
            <a:gd name="connsiteY12" fmla="*/ 36228 h 247385"/>
            <a:gd name="connsiteX13" fmla="*/ 21946 w 260448"/>
            <a:gd name="connsiteY13" fmla="*/ 54972 h 247385"/>
            <a:gd name="connsiteX14" fmla="*/ 9912 w 260448"/>
            <a:gd name="connsiteY14" fmla="*/ 76357 h 247385"/>
            <a:gd name="connsiteX15" fmla="*/ 2502 w 260448"/>
            <a:gd name="connsiteY15" fmla="*/ 99561 h 247385"/>
            <a:gd name="connsiteX16" fmla="*/ 0 w 260448"/>
            <a:gd name="connsiteY16" fmla="*/ 123692 h 247385"/>
            <a:gd name="connsiteX17" fmla="*/ 2502 w 260448"/>
            <a:gd name="connsiteY17" fmla="*/ 147824 h 247385"/>
            <a:gd name="connsiteX18" fmla="*/ 9912 w 260448"/>
            <a:gd name="connsiteY18" fmla="*/ 171027 h 247385"/>
            <a:gd name="connsiteX19" fmla="*/ 21946 w 260448"/>
            <a:gd name="connsiteY19" fmla="*/ 192412 h 247385"/>
            <a:gd name="connsiteX20" fmla="*/ 38141 w 260448"/>
            <a:gd name="connsiteY20" fmla="*/ 211157 h 247385"/>
            <a:gd name="connsiteX21" fmla="*/ 57875 w 260448"/>
            <a:gd name="connsiteY21" fmla="*/ 226539 h 247385"/>
            <a:gd name="connsiteX22" fmla="*/ 80389 w 260448"/>
            <a:gd name="connsiteY22" fmla="*/ 237970 h 247385"/>
            <a:gd name="connsiteX23" fmla="*/ 104818 w 260448"/>
            <a:gd name="connsiteY23" fmla="*/ 245008 h 247385"/>
            <a:gd name="connsiteX24" fmla="*/ 130224 w 260448"/>
            <a:gd name="connsiteY24" fmla="*/ 247385 h 247385"/>
            <a:gd name="connsiteX25" fmla="*/ 155629 w 260448"/>
            <a:gd name="connsiteY25" fmla="*/ 245008 h 247385"/>
            <a:gd name="connsiteX26" fmla="*/ 180058 w 260448"/>
            <a:gd name="connsiteY26" fmla="*/ 237970 h 247385"/>
            <a:gd name="connsiteX27" fmla="*/ 202572 w 260448"/>
            <a:gd name="connsiteY27" fmla="*/ 226539 h 247385"/>
            <a:gd name="connsiteX28" fmla="*/ 222306 w 260448"/>
            <a:gd name="connsiteY28" fmla="*/ 211157 h 247385"/>
            <a:gd name="connsiteX29" fmla="*/ 238501 w 260448"/>
            <a:gd name="connsiteY29" fmla="*/ 192412 h 247385"/>
            <a:gd name="connsiteX30" fmla="*/ 250535 w 260448"/>
            <a:gd name="connsiteY30" fmla="*/ 171027 h 247385"/>
            <a:gd name="connsiteX31" fmla="*/ 257946 w 260448"/>
            <a:gd name="connsiteY31" fmla="*/ 147824 h 247385"/>
            <a:gd name="connsiteX32" fmla="*/ 260448 w 260448"/>
            <a:gd name="connsiteY32" fmla="*/ 123692 h 2473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60448" h="247385">
              <a:moveTo>
                <a:pt x="260448" y="123692"/>
              </a:moveTo>
              <a:cubicBezTo>
                <a:pt x="260448" y="115648"/>
                <a:pt x="259598" y="107450"/>
                <a:pt x="257946" y="99561"/>
              </a:cubicBezTo>
              <a:cubicBezTo>
                <a:pt x="256294" y="91672"/>
                <a:pt x="253776" y="83789"/>
                <a:pt x="250535" y="76357"/>
              </a:cubicBezTo>
              <a:cubicBezTo>
                <a:pt x="247294" y="68925"/>
                <a:pt x="243206" y="61660"/>
                <a:pt x="238501" y="54972"/>
              </a:cubicBezTo>
              <a:cubicBezTo>
                <a:pt x="233796" y="48284"/>
                <a:pt x="228294" y="41916"/>
                <a:pt x="222306" y="36228"/>
              </a:cubicBezTo>
              <a:cubicBezTo>
                <a:pt x="216318" y="30540"/>
                <a:pt x="209613" y="25314"/>
                <a:pt x="202572" y="20845"/>
              </a:cubicBezTo>
              <a:cubicBezTo>
                <a:pt x="195531" y="16376"/>
                <a:pt x="187882" y="12493"/>
                <a:pt x="180058" y="9415"/>
              </a:cubicBezTo>
              <a:cubicBezTo>
                <a:pt x="172234" y="6337"/>
                <a:pt x="163935" y="3945"/>
                <a:pt x="155629" y="2376"/>
              </a:cubicBezTo>
              <a:cubicBezTo>
                <a:pt x="147323" y="807"/>
                <a:pt x="138692" y="0"/>
                <a:pt x="130224" y="0"/>
              </a:cubicBezTo>
              <a:cubicBezTo>
                <a:pt x="121756" y="0"/>
                <a:pt x="113124" y="807"/>
                <a:pt x="104818" y="2376"/>
              </a:cubicBezTo>
              <a:cubicBezTo>
                <a:pt x="96512" y="3945"/>
                <a:pt x="88213" y="6337"/>
                <a:pt x="80389" y="9415"/>
              </a:cubicBezTo>
              <a:cubicBezTo>
                <a:pt x="72565" y="12493"/>
                <a:pt x="64916" y="16376"/>
                <a:pt x="57875" y="20845"/>
              </a:cubicBezTo>
              <a:cubicBezTo>
                <a:pt x="50834" y="25314"/>
                <a:pt x="44129" y="30540"/>
                <a:pt x="38141" y="36228"/>
              </a:cubicBezTo>
              <a:cubicBezTo>
                <a:pt x="32153" y="41916"/>
                <a:pt x="26651" y="48284"/>
                <a:pt x="21946" y="54972"/>
              </a:cubicBezTo>
              <a:cubicBezTo>
                <a:pt x="17241" y="61660"/>
                <a:pt x="13153" y="68926"/>
                <a:pt x="9912" y="76357"/>
              </a:cubicBezTo>
              <a:cubicBezTo>
                <a:pt x="6671" y="83788"/>
                <a:pt x="4154" y="91672"/>
                <a:pt x="2502" y="99561"/>
              </a:cubicBezTo>
              <a:cubicBezTo>
                <a:pt x="850" y="107450"/>
                <a:pt x="0" y="115648"/>
                <a:pt x="0" y="123692"/>
              </a:cubicBezTo>
              <a:cubicBezTo>
                <a:pt x="0" y="131736"/>
                <a:pt x="850" y="139935"/>
                <a:pt x="2502" y="147824"/>
              </a:cubicBezTo>
              <a:cubicBezTo>
                <a:pt x="4154" y="155713"/>
                <a:pt x="6671" y="163596"/>
                <a:pt x="9912" y="171027"/>
              </a:cubicBezTo>
              <a:cubicBezTo>
                <a:pt x="13153" y="178458"/>
                <a:pt x="17241" y="185724"/>
                <a:pt x="21946" y="192412"/>
              </a:cubicBezTo>
              <a:cubicBezTo>
                <a:pt x="26651" y="199100"/>
                <a:pt x="32153" y="205469"/>
                <a:pt x="38141" y="211157"/>
              </a:cubicBezTo>
              <a:cubicBezTo>
                <a:pt x="44129" y="216845"/>
                <a:pt x="50834" y="222070"/>
                <a:pt x="57875" y="226539"/>
              </a:cubicBezTo>
              <a:cubicBezTo>
                <a:pt x="64916" y="231008"/>
                <a:pt x="72565" y="234892"/>
                <a:pt x="80389" y="237970"/>
              </a:cubicBezTo>
              <a:cubicBezTo>
                <a:pt x="88213" y="241048"/>
                <a:pt x="96512" y="243439"/>
                <a:pt x="104818" y="245008"/>
              </a:cubicBezTo>
              <a:cubicBezTo>
                <a:pt x="113124" y="246577"/>
                <a:pt x="121756" y="247385"/>
                <a:pt x="130224" y="247385"/>
              </a:cubicBezTo>
              <a:cubicBezTo>
                <a:pt x="138692" y="247385"/>
                <a:pt x="147323" y="246577"/>
                <a:pt x="155629" y="245008"/>
              </a:cubicBezTo>
              <a:cubicBezTo>
                <a:pt x="163935" y="243439"/>
                <a:pt x="172234" y="241048"/>
                <a:pt x="180058" y="237970"/>
              </a:cubicBezTo>
              <a:cubicBezTo>
                <a:pt x="187882" y="234892"/>
                <a:pt x="195531" y="231008"/>
                <a:pt x="202572" y="226539"/>
              </a:cubicBezTo>
              <a:cubicBezTo>
                <a:pt x="209613" y="222070"/>
                <a:pt x="216318" y="216845"/>
                <a:pt x="222306" y="211157"/>
              </a:cubicBezTo>
              <a:cubicBezTo>
                <a:pt x="228294" y="205469"/>
                <a:pt x="233796" y="199100"/>
                <a:pt x="238501" y="192412"/>
              </a:cubicBezTo>
              <a:cubicBezTo>
                <a:pt x="243206" y="185724"/>
                <a:pt x="247294" y="178458"/>
                <a:pt x="250535" y="171027"/>
              </a:cubicBezTo>
              <a:cubicBezTo>
                <a:pt x="253776" y="163596"/>
                <a:pt x="256294" y="155713"/>
                <a:pt x="257946" y="147824"/>
              </a:cubicBezTo>
              <a:cubicBezTo>
                <a:pt x="259598" y="139935"/>
                <a:pt x="260448" y="131736"/>
                <a:pt x="260448" y="123692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0.3654</cdr:x>
      <cdr:y>0.40079</cdr:y>
    </cdr:from>
    <cdr:to>
      <cdr:x>0.38488</cdr:x>
      <cdr:y>0.42203</cdr:y>
    </cdr:to>
    <cdr:sp macro="" textlink="">
      <cdr:nvSpPr>
        <cdr:cNvPr id="17" name="PlotDat2_23|1~33_1"/>
        <cdr:cNvSpPr/>
      </cdr:nvSpPr>
      <cdr:spPr>
        <a:xfrm xmlns:a="http://schemas.openxmlformats.org/drawingml/2006/main">
          <a:off x="3398742" y="2435536"/>
          <a:ext cx="181205" cy="129070"/>
        </a:xfrm>
        <a:custGeom xmlns:a="http://schemas.openxmlformats.org/drawingml/2006/main">
          <a:avLst/>
          <a:gdLst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  <a:gd name="connsiteX0" fmla="*/ 181205 w 181205"/>
            <a:gd name="connsiteY0" fmla="*/ 64535 h 129070"/>
            <a:gd name="connsiteX1" fmla="*/ 179464 w 181205"/>
            <a:gd name="connsiteY1" fmla="*/ 51945 h 129070"/>
            <a:gd name="connsiteX2" fmla="*/ 174309 w 181205"/>
            <a:gd name="connsiteY2" fmla="*/ 39839 h 129070"/>
            <a:gd name="connsiteX3" fmla="*/ 165936 w 181205"/>
            <a:gd name="connsiteY3" fmla="*/ 28681 h 129070"/>
            <a:gd name="connsiteX4" fmla="*/ 154668 w 181205"/>
            <a:gd name="connsiteY4" fmla="*/ 18902 h 129070"/>
            <a:gd name="connsiteX5" fmla="*/ 140939 w 181205"/>
            <a:gd name="connsiteY5" fmla="*/ 10876 h 129070"/>
            <a:gd name="connsiteX6" fmla="*/ 125274 w 181205"/>
            <a:gd name="connsiteY6" fmla="*/ 4912 h 129070"/>
            <a:gd name="connsiteX7" fmla="*/ 108278 w 181205"/>
            <a:gd name="connsiteY7" fmla="*/ 1240 h 129070"/>
            <a:gd name="connsiteX8" fmla="*/ 90603 w 181205"/>
            <a:gd name="connsiteY8" fmla="*/ 0 h 129070"/>
            <a:gd name="connsiteX9" fmla="*/ 72927 w 181205"/>
            <a:gd name="connsiteY9" fmla="*/ 1240 h 129070"/>
            <a:gd name="connsiteX10" fmla="*/ 55931 w 181205"/>
            <a:gd name="connsiteY10" fmla="*/ 4912 h 129070"/>
            <a:gd name="connsiteX11" fmla="*/ 40266 w 181205"/>
            <a:gd name="connsiteY11" fmla="*/ 10876 h 129070"/>
            <a:gd name="connsiteX12" fmla="*/ 26537 w 181205"/>
            <a:gd name="connsiteY12" fmla="*/ 18902 h 129070"/>
            <a:gd name="connsiteX13" fmla="*/ 15269 w 181205"/>
            <a:gd name="connsiteY13" fmla="*/ 28681 h 129070"/>
            <a:gd name="connsiteX14" fmla="*/ 6896 w 181205"/>
            <a:gd name="connsiteY14" fmla="*/ 39839 h 129070"/>
            <a:gd name="connsiteX15" fmla="*/ 1741 w 181205"/>
            <a:gd name="connsiteY15" fmla="*/ 51945 h 129070"/>
            <a:gd name="connsiteX16" fmla="*/ 0 w 181205"/>
            <a:gd name="connsiteY16" fmla="*/ 64535 h 129070"/>
            <a:gd name="connsiteX17" fmla="*/ 1741 w 181205"/>
            <a:gd name="connsiteY17" fmla="*/ 77125 h 129070"/>
            <a:gd name="connsiteX18" fmla="*/ 6896 w 181205"/>
            <a:gd name="connsiteY18" fmla="*/ 89232 h 129070"/>
            <a:gd name="connsiteX19" fmla="*/ 15269 w 181205"/>
            <a:gd name="connsiteY19" fmla="*/ 100389 h 129070"/>
            <a:gd name="connsiteX20" fmla="*/ 26537 w 181205"/>
            <a:gd name="connsiteY20" fmla="*/ 110168 h 129070"/>
            <a:gd name="connsiteX21" fmla="*/ 40266 w 181205"/>
            <a:gd name="connsiteY21" fmla="*/ 118194 h 129070"/>
            <a:gd name="connsiteX22" fmla="*/ 55931 w 181205"/>
            <a:gd name="connsiteY22" fmla="*/ 124158 h 129070"/>
            <a:gd name="connsiteX23" fmla="*/ 72927 w 181205"/>
            <a:gd name="connsiteY23" fmla="*/ 127831 h 129070"/>
            <a:gd name="connsiteX24" fmla="*/ 90603 w 181205"/>
            <a:gd name="connsiteY24" fmla="*/ 129070 h 129070"/>
            <a:gd name="connsiteX25" fmla="*/ 108278 w 181205"/>
            <a:gd name="connsiteY25" fmla="*/ 127831 h 129070"/>
            <a:gd name="connsiteX26" fmla="*/ 125274 w 181205"/>
            <a:gd name="connsiteY26" fmla="*/ 124158 h 129070"/>
            <a:gd name="connsiteX27" fmla="*/ 140939 w 181205"/>
            <a:gd name="connsiteY27" fmla="*/ 118194 h 129070"/>
            <a:gd name="connsiteX28" fmla="*/ 154668 w 181205"/>
            <a:gd name="connsiteY28" fmla="*/ 110168 h 129070"/>
            <a:gd name="connsiteX29" fmla="*/ 165936 w 181205"/>
            <a:gd name="connsiteY29" fmla="*/ 100389 h 129070"/>
            <a:gd name="connsiteX30" fmla="*/ 174309 w 181205"/>
            <a:gd name="connsiteY30" fmla="*/ 89232 h 129070"/>
            <a:gd name="connsiteX31" fmla="*/ 179464 w 181205"/>
            <a:gd name="connsiteY31" fmla="*/ 77125 h 129070"/>
            <a:gd name="connsiteX32" fmla="*/ 181205 w 181205"/>
            <a:gd name="connsiteY32" fmla="*/ 64535 h 1290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81205" h="129070">
              <a:moveTo>
                <a:pt x="181205" y="64535"/>
              </a:moveTo>
              <a:cubicBezTo>
                <a:pt x="181205" y="60338"/>
                <a:pt x="180613" y="56061"/>
                <a:pt x="179464" y="51945"/>
              </a:cubicBezTo>
              <a:cubicBezTo>
                <a:pt x="178315" y="47829"/>
                <a:pt x="176564" y="43716"/>
                <a:pt x="174309" y="39839"/>
              </a:cubicBezTo>
              <a:cubicBezTo>
                <a:pt x="172054" y="35962"/>
                <a:pt x="169210" y="32171"/>
                <a:pt x="165936" y="28681"/>
              </a:cubicBezTo>
              <a:cubicBezTo>
                <a:pt x="162662" y="25191"/>
                <a:pt x="158834" y="21869"/>
                <a:pt x="154668" y="18902"/>
              </a:cubicBezTo>
              <a:cubicBezTo>
                <a:pt x="150502" y="15935"/>
                <a:pt x="145838" y="13208"/>
                <a:pt x="140939" y="10876"/>
              </a:cubicBezTo>
              <a:cubicBezTo>
                <a:pt x="136040" y="8544"/>
                <a:pt x="130717" y="6518"/>
                <a:pt x="125274" y="4912"/>
              </a:cubicBezTo>
              <a:cubicBezTo>
                <a:pt x="119831" y="3306"/>
                <a:pt x="114056" y="2059"/>
                <a:pt x="108278" y="1240"/>
              </a:cubicBezTo>
              <a:cubicBezTo>
                <a:pt x="102500" y="421"/>
                <a:pt x="96495" y="0"/>
                <a:pt x="90603" y="0"/>
              </a:cubicBezTo>
              <a:cubicBezTo>
                <a:pt x="84711" y="0"/>
                <a:pt x="78706" y="421"/>
                <a:pt x="72927" y="1240"/>
              </a:cubicBezTo>
              <a:cubicBezTo>
                <a:pt x="67148" y="2059"/>
                <a:pt x="61374" y="3306"/>
                <a:pt x="55931" y="4912"/>
              </a:cubicBezTo>
              <a:cubicBezTo>
                <a:pt x="50488" y="6518"/>
                <a:pt x="45165" y="8544"/>
                <a:pt x="40266" y="10876"/>
              </a:cubicBezTo>
              <a:cubicBezTo>
                <a:pt x="35367" y="13208"/>
                <a:pt x="30703" y="15935"/>
                <a:pt x="26537" y="18902"/>
              </a:cubicBezTo>
              <a:cubicBezTo>
                <a:pt x="22371" y="21869"/>
                <a:pt x="18543" y="25191"/>
                <a:pt x="15269" y="28681"/>
              </a:cubicBezTo>
              <a:cubicBezTo>
                <a:pt x="11995" y="32171"/>
                <a:pt x="9151" y="35962"/>
                <a:pt x="6896" y="39839"/>
              </a:cubicBezTo>
              <a:cubicBezTo>
                <a:pt x="4641" y="43716"/>
                <a:pt x="2890" y="47829"/>
                <a:pt x="1741" y="51945"/>
              </a:cubicBezTo>
              <a:cubicBezTo>
                <a:pt x="592" y="56061"/>
                <a:pt x="0" y="60338"/>
                <a:pt x="0" y="64535"/>
              </a:cubicBezTo>
              <a:cubicBezTo>
                <a:pt x="0" y="68732"/>
                <a:pt x="592" y="73009"/>
                <a:pt x="1741" y="77125"/>
              </a:cubicBezTo>
              <a:cubicBezTo>
                <a:pt x="2890" y="81241"/>
                <a:pt x="4641" y="85355"/>
                <a:pt x="6896" y="89232"/>
              </a:cubicBezTo>
              <a:cubicBezTo>
                <a:pt x="9151" y="93109"/>
                <a:pt x="11996" y="96900"/>
                <a:pt x="15269" y="100389"/>
              </a:cubicBezTo>
              <a:cubicBezTo>
                <a:pt x="18542" y="103878"/>
                <a:pt x="22371" y="107201"/>
                <a:pt x="26537" y="110168"/>
              </a:cubicBezTo>
              <a:cubicBezTo>
                <a:pt x="30703" y="113135"/>
                <a:pt x="35367" y="115862"/>
                <a:pt x="40266" y="118194"/>
              </a:cubicBezTo>
              <a:cubicBezTo>
                <a:pt x="45165" y="120526"/>
                <a:pt x="50488" y="122552"/>
                <a:pt x="55931" y="124158"/>
              </a:cubicBezTo>
              <a:cubicBezTo>
                <a:pt x="61374" y="125764"/>
                <a:pt x="67148" y="127012"/>
                <a:pt x="72927" y="127831"/>
              </a:cubicBezTo>
              <a:cubicBezTo>
                <a:pt x="78706" y="128650"/>
                <a:pt x="84711" y="129070"/>
                <a:pt x="90603" y="129070"/>
              </a:cubicBezTo>
              <a:cubicBezTo>
                <a:pt x="96495" y="129070"/>
                <a:pt x="102500" y="128650"/>
                <a:pt x="108278" y="127831"/>
              </a:cubicBezTo>
              <a:cubicBezTo>
                <a:pt x="114056" y="127012"/>
                <a:pt x="119831" y="125764"/>
                <a:pt x="125274" y="124158"/>
              </a:cubicBezTo>
              <a:cubicBezTo>
                <a:pt x="130717" y="122552"/>
                <a:pt x="136040" y="120526"/>
                <a:pt x="140939" y="118194"/>
              </a:cubicBezTo>
              <a:cubicBezTo>
                <a:pt x="145838" y="115862"/>
                <a:pt x="150502" y="113135"/>
                <a:pt x="154668" y="110168"/>
              </a:cubicBezTo>
              <a:cubicBezTo>
                <a:pt x="158834" y="107201"/>
                <a:pt x="162663" y="103878"/>
                <a:pt x="165936" y="100389"/>
              </a:cubicBezTo>
              <a:cubicBezTo>
                <a:pt x="169209" y="96900"/>
                <a:pt x="172054" y="93109"/>
                <a:pt x="174309" y="89232"/>
              </a:cubicBezTo>
              <a:cubicBezTo>
                <a:pt x="176564" y="85355"/>
                <a:pt x="178315" y="81241"/>
                <a:pt x="179464" y="77125"/>
              </a:cubicBezTo>
              <a:cubicBezTo>
                <a:pt x="180613" y="73009"/>
                <a:pt x="181205" y="68732"/>
                <a:pt x="181205" y="64535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0.28679</cdr:x>
      <cdr:y>0.30379</cdr:y>
    </cdr:from>
    <cdr:to>
      <cdr:x>0.29263</cdr:x>
      <cdr:y>0.36573</cdr:y>
    </cdr:to>
    <cdr:sp macro="" textlink="">
      <cdr:nvSpPr>
        <cdr:cNvPr id="18" name="PlotDat2_25|1~33_1"/>
        <cdr:cNvSpPr/>
      </cdr:nvSpPr>
      <cdr:spPr>
        <a:xfrm xmlns:a="http://schemas.openxmlformats.org/drawingml/2006/main">
          <a:off x="2667543" y="1846058"/>
          <a:ext cx="54381" cy="376456"/>
        </a:xfrm>
        <a:custGeom xmlns:a="http://schemas.openxmlformats.org/drawingml/2006/main">
          <a:avLst/>
          <a:gdLst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  <a:gd name="connsiteX0" fmla="*/ 54381 w 54381"/>
            <a:gd name="connsiteY0" fmla="*/ 188228 h 376456"/>
            <a:gd name="connsiteX1" fmla="*/ 53858 w 54381"/>
            <a:gd name="connsiteY1" fmla="*/ 151507 h 376456"/>
            <a:gd name="connsiteX2" fmla="*/ 52311 w 54381"/>
            <a:gd name="connsiteY2" fmla="*/ 116196 h 376456"/>
            <a:gd name="connsiteX3" fmla="*/ 49798 w 54381"/>
            <a:gd name="connsiteY3" fmla="*/ 83654 h 376456"/>
            <a:gd name="connsiteX4" fmla="*/ 46417 w 54381"/>
            <a:gd name="connsiteY4" fmla="*/ 55131 h 376456"/>
            <a:gd name="connsiteX5" fmla="*/ 42296 w 54381"/>
            <a:gd name="connsiteY5" fmla="*/ 31722 h 376456"/>
            <a:gd name="connsiteX6" fmla="*/ 37596 w 54381"/>
            <a:gd name="connsiteY6" fmla="*/ 14328 h 376456"/>
            <a:gd name="connsiteX7" fmla="*/ 32495 w 54381"/>
            <a:gd name="connsiteY7" fmla="*/ 3617 h 376456"/>
            <a:gd name="connsiteX8" fmla="*/ 27190 w 54381"/>
            <a:gd name="connsiteY8" fmla="*/ 0 h 376456"/>
            <a:gd name="connsiteX9" fmla="*/ 21886 w 54381"/>
            <a:gd name="connsiteY9" fmla="*/ 3617 h 376456"/>
            <a:gd name="connsiteX10" fmla="*/ 16785 w 54381"/>
            <a:gd name="connsiteY10" fmla="*/ 14328 h 376456"/>
            <a:gd name="connsiteX11" fmla="*/ 12084 w 54381"/>
            <a:gd name="connsiteY11" fmla="*/ 31722 h 376456"/>
            <a:gd name="connsiteX12" fmla="*/ 7964 w 54381"/>
            <a:gd name="connsiteY12" fmla="*/ 55131 h 376456"/>
            <a:gd name="connsiteX13" fmla="*/ 4582 w 54381"/>
            <a:gd name="connsiteY13" fmla="*/ 83654 h 376456"/>
            <a:gd name="connsiteX14" fmla="*/ 2070 w 54381"/>
            <a:gd name="connsiteY14" fmla="*/ 116196 h 376456"/>
            <a:gd name="connsiteX15" fmla="*/ 522 w 54381"/>
            <a:gd name="connsiteY15" fmla="*/ 151507 h 376456"/>
            <a:gd name="connsiteX16" fmla="*/ 0 w 54381"/>
            <a:gd name="connsiteY16" fmla="*/ 188228 h 376456"/>
            <a:gd name="connsiteX17" fmla="*/ 522 w 54381"/>
            <a:gd name="connsiteY17" fmla="*/ 224950 h 376456"/>
            <a:gd name="connsiteX18" fmla="*/ 2070 w 54381"/>
            <a:gd name="connsiteY18" fmla="*/ 260260 h 376456"/>
            <a:gd name="connsiteX19" fmla="*/ 4582 w 54381"/>
            <a:gd name="connsiteY19" fmla="*/ 292802 h 376456"/>
            <a:gd name="connsiteX20" fmla="*/ 7964 w 54381"/>
            <a:gd name="connsiteY20" fmla="*/ 321325 h 376456"/>
            <a:gd name="connsiteX21" fmla="*/ 12084 w 54381"/>
            <a:gd name="connsiteY21" fmla="*/ 344734 h 376456"/>
            <a:gd name="connsiteX22" fmla="*/ 16785 w 54381"/>
            <a:gd name="connsiteY22" fmla="*/ 362128 h 376456"/>
            <a:gd name="connsiteX23" fmla="*/ 21886 w 54381"/>
            <a:gd name="connsiteY23" fmla="*/ 372839 h 376456"/>
            <a:gd name="connsiteX24" fmla="*/ 27190 w 54381"/>
            <a:gd name="connsiteY24" fmla="*/ 376456 h 376456"/>
            <a:gd name="connsiteX25" fmla="*/ 32495 w 54381"/>
            <a:gd name="connsiteY25" fmla="*/ 372839 h 376456"/>
            <a:gd name="connsiteX26" fmla="*/ 37596 w 54381"/>
            <a:gd name="connsiteY26" fmla="*/ 362128 h 376456"/>
            <a:gd name="connsiteX27" fmla="*/ 42296 w 54381"/>
            <a:gd name="connsiteY27" fmla="*/ 344734 h 376456"/>
            <a:gd name="connsiteX28" fmla="*/ 46417 w 54381"/>
            <a:gd name="connsiteY28" fmla="*/ 321325 h 376456"/>
            <a:gd name="connsiteX29" fmla="*/ 49798 w 54381"/>
            <a:gd name="connsiteY29" fmla="*/ 292802 h 376456"/>
            <a:gd name="connsiteX30" fmla="*/ 52311 w 54381"/>
            <a:gd name="connsiteY30" fmla="*/ 260260 h 376456"/>
            <a:gd name="connsiteX31" fmla="*/ 53858 w 54381"/>
            <a:gd name="connsiteY31" fmla="*/ 224950 h 376456"/>
            <a:gd name="connsiteX32" fmla="*/ 54381 w 54381"/>
            <a:gd name="connsiteY32" fmla="*/ 188228 h 3764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4381" h="376456">
              <a:moveTo>
                <a:pt x="54381" y="188228"/>
              </a:moveTo>
              <a:cubicBezTo>
                <a:pt x="54381" y="175988"/>
                <a:pt x="54203" y="163512"/>
                <a:pt x="53858" y="151507"/>
              </a:cubicBezTo>
              <a:cubicBezTo>
                <a:pt x="53513" y="139502"/>
                <a:pt x="52988" y="127505"/>
                <a:pt x="52311" y="116196"/>
              </a:cubicBezTo>
              <a:cubicBezTo>
                <a:pt x="51634" y="104887"/>
                <a:pt x="50780" y="93831"/>
                <a:pt x="49798" y="83654"/>
              </a:cubicBezTo>
              <a:cubicBezTo>
                <a:pt x="48816" y="73477"/>
                <a:pt x="47667" y="63786"/>
                <a:pt x="46417" y="55131"/>
              </a:cubicBezTo>
              <a:cubicBezTo>
                <a:pt x="45167" y="46476"/>
                <a:pt x="43766" y="38522"/>
                <a:pt x="42296" y="31722"/>
              </a:cubicBezTo>
              <a:cubicBezTo>
                <a:pt x="40826" y="24922"/>
                <a:pt x="39229" y="19012"/>
                <a:pt x="37596" y="14328"/>
              </a:cubicBezTo>
              <a:cubicBezTo>
                <a:pt x="35963" y="9644"/>
                <a:pt x="34229" y="6005"/>
                <a:pt x="32495" y="3617"/>
              </a:cubicBezTo>
              <a:cubicBezTo>
                <a:pt x="30761" y="1229"/>
                <a:pt x="28958" y="0"/>
                <a:pt x="27190" y="0"/>
              </a:cubicBezTo>
              <a:cubicBezTo>
                <a:pt x="25422" y="0"/>
                <a:pt x="23620" y="1229"/>
                <a:pt x="21886" y="3617"/>
              </a:cubicBezTo>
              <a:cubicBezTo>
                <a:pt x="20152" y="6005"/>
                <a:pt x="18419" y="9644"/>
                <a:pt x="16785" y="14328"/>
              </a:cubicBezTo>
              <a:cubicBezTo>
                <a:pt x="15151" y="19012"/>
                <a:pt x="13554" y="24922"/>
                <a:pt x="12084" y="31722"/>
              </a:cubicBezTo>
              <a:cubicBezTo>
                <a:pt x="10614" y="38522"/>
                <a:pt x="9214" y="46476"/>
                <a:pt x="7964" y="55131"/>
              </a:cubicBezTo>
              <a:cubicBezTo>
                <a:pt x="6714" y="63786"/>
                <a:pt x="5564" y="73477"/>
                <a:pt x="4582" y="83654"/>
              </a:cubicBezTo>
              <a:cubicBezTo>
                <a:pt x="3600" y="93831"/>
                <a:pt x="2747" y="104887"/>
                <a:pt x="2070" y="116196"/>
              </a:cubicBezTo>
              <a:cubicBezTo>
                <a:pt x="1393" y="127505"/>
                <a:pt x="867" y="139502"/>
                <a:pt x="522" y="151507"/>
              </a:cubicBezTo>
              <a:cubicBezTo>
                <a:pt x="177" y="163512"/>
                <a:pt x="0" y="175988"/>
                <a:pt x="0" y="188228"/>
              </a:cubicBezTo>
              <a:cubicBezTo>
                <a:pt x="0" y="200468"/>
                <a:pt x="177" y="212945"/>
                <a:pt x="522" y="224950"/>
              </a:cubicBezTo>
              <a:cubicBezTo>
                <a:pt x="867" y="236955"/>
                <a:pt x="1393" y="248951"/>
                <a:pt x="2070" y="260260"/>
              </a:cubicBezTo>
              <a:cubicBezTo>
                <a:pt x="2747" y="271569"/>
                <a:pt x="3600" y="282625"/>
                <a:pt x="4582" y="292802"/>
              </a:cubicBezTo>
              <a:cubicBezTo>
                <a:pt x="5564" y="302979"/>
                <a:pt x="6714" y="312670"/>
                <a:pt x="7964" y="321325"/>
              </a:cubicBezTo>
              <a:cubicBezTo>
                <a:pt x="9214" y="329980"/>
                <a:pt x="10614" y="337934"/>
                <a:pt x="12084" y="344734"/>
              </a:cubicBezTo>
              <a:cubicBezTo>
                <a:pt x="13554" y="351534"/>
                <a:pt x="15151" y="357444"/>
                <a:pt x="16785" y="362128"/>
              </a:cubicBezTo>
              <a:cubicBezTo>
                <a:pt x="18419" y="366812"/>
                <a:pt x="20152" y="370451"/>
                <a:pt x="21886" y="372839"/>
              </a:cubicBezTo>
              <a:cubicBezTo>
                <a:pt x="23620" y="375227"/>
                <a:pt x="25422" y="376456"/>
                <a:pt x="27190" y="376456"/>
              </a:cubicBezTo>
              <a:cubicBezTo>
                <a:pt x="28958" y="376456"/>
                <a:pt x="30761" y="375227"/>
                <a:pt x="32495" y="372839"/>
              </a:cubicBezTo>
              <a:cubicBezTo>
                <a:pt x="34229" y="370451"/>
                <a:pt x="35963" y="366812"/>
                <a:pt x="37596" y="362128"/>
              </a:cubicBezTo>
              <a:cubicBezTo>
                <a:pt x="39229" y="357444"/>
                <a:pt x="40826" y="351534"/>
                <a:pt x="42296" y="344734"/>
              </a:cubicBezTo>
              <a:cubicBezTo>
                <a:pt x="43766" y="337934"/>
                <a:pt x="45167" y="329980"/>
                <a:pt x="46417" y="321325"/>
              </a:cubicBezTo>
              <a:cubicBezTo>
                <a:pt x="47667" y="312670"/>
                <a:pt x="48816" y="302979"/>
                <a:pt x="49798" y="292802"/>
              </a:cubicBezTo>
              <a:cubicBezTo>
                <a:pt x="50780" y="282625"/>
                <a:pt x="51634" y="271569"/>
                <a:pt x="52311" y="260260"/>
              </a:cubicBezTo>
              <a:cubicBezTo>
                <a:pt x="52988" y="248951"/>
                <a:pt x="53513" y="236955"/>
                <a:pt x="53858" y="224950"/>
              </a:cubicBezTo>
              <a:cubicBezTo>
                <a:pt x="54203" y="212945"/>
                <a:pt x="54381" y="200468"/>
                <a:pt x="54381" y="188228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0.4898</cdr:x>
      <cdr:y>0.49864</cdr:y>
    </cdr:from>
    <cdr:to>
      <cdr:x>0.52642</cdr:x>
      <cdr:y>0.54111</cdr:y>
    </cdr:to>
    <cdr:sp macro="" textlink="">
      <cdr:nvSpPr>
        <cdr:cNvPr id="19" name="PlotDat2_27|1~33_1"/>
        <cdr:cNvSpPr/>
      </cdr:nvSpPr>
      <cdr:spPr>
        <a:xfrm xmlns:a="http://schemas.openxmlformats.org/drawingml/2006/main">
          <a:off x="4555887" y="3030130"/>
          <a:ext cx="340609" cy="258141"/>
        </a:xfrm>
        <a:custGeom xmlns:a="http://schemas.openxmlformats.org/drawingml/2006/main">
          <a:avLst/>
          <a:gdLst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  <a:gd name="connsiteX0" fmla="*/ 340609 w 340609"/>
            <a:gd name="connsiteY0" fmla="*/ 129070 h 258141"/>
            <a:gd name="connsiteX1" fmla="*/ 337337 w 340609"/>
            <a:gd name="connsiteY1" fmla="*/ 103890 h 258141"/>
            <a:gd name="connsiteX2" fmla="*/ 327645 w 340609"/>
            <a:gd name="connsiteY2" fmla="*/ 79677 h 258141"/>
            <a:gd name="connsiteX3" fmla="*/ 311908 w 340609"/>
            <a:gd name="connsiteY3" fmla="*/ 57362 h 258141"/>
            <a:gd name="connsiteX4" fmla="*/ 290728 w 340609"/>
            <a:gd name="connsiteY4" fmla="*/ 37803 h 258141"/>
            <a:gd name="connsiteX5" fmla="*/ 264921 w 340609"/>
            <a:gd name="connsiteY5" fmla="*/ 21752 h 258141"/>
            <a:gd name="connsiteX6" fmla="*/ 235477 w 340609"/>
            <a:gd name="connsiteY6" fmla="*/ 9825 h 258141"/>
            <a:gd name="connsiteX7" fmla="*/ 203529 w 340609"/>
            <a:gd name="connsiteY7" fmla="*/ 2480 h 258141"/>
            <a:gd name="connsiteX8" fmla="*/ 170305 w 340609"/>
            <a:gd name="connsiteY8" fmla="*/ 0 h 258141"/>
            <a:gd name="connsiteX9" fmla="*/ 137080 w 340609"/>
            <a:gd name="connsiteY9" fmla="*/ 2480 h 258141"/>
            <a:gd name="connsiteX10" fmla="*/ 105132 w 340609"/>
            <a:gd name="connsiteY10" fmla="*/ 9825 h 258141"/>
            <a:gd name="connsiteX11" fmla="*/ 75688 w 340609"/>
            <a:gd name="connsiteY11" fmla="*/ 21752 h 258141"/>
            <a:gd name="connsiteX12" fmla="*/ 49881 w 340609"/>
            <a:gd name="connsiteY12" fmla="*/ 37803 h 258141"/>
            <a:gd name="connsiteX13" fmla="*/ 28702 w 340609"/>
            <a:gd name="connsiteY13" fmla="*/ 57362 h 258141"/>
            <a:gd name="connsiteX14" fmla="*/ 12964 w 340609"/>
            <a:gd name="connsiteY14" fmla="*/ 79677 h 258141"/>
            <a:gd name="connsiteX15" fmla="*/ 3272 w 340609"/>
            <a:gd name="connsiteY15" fmla="*/ 103890 h 258141"/>
            <a:gd name="connsiteX16" fmla="*/ 0 w 340609"/>
            <a:gd name="connsiteY16" fmla="*/ 129070 h 258141"/>
            <a:gd name="connsiteX17" fmla="*/ 3272 w 340609"/>
            <a:gd name="connsiteY17" fmla="*/ 154251 h 258141"/>
            <a:gd name="connsiteX18" fmla="*/ 12964 w 340609"/>
            <a:gd name="connsiteY18" fmla="*/ 178463 h 258141"/>
            <a:gd name="connsiteX19" fmla="*/ 28702 w 340609"/>
            <a:gd name="connsiteY19" fmla="*/ 200778 h 258141"/>
            <a:gd name="connsiteX20" fmla="*/ 49881 w 340609"/>
            <a:gd name="connsiteY20" fmla="*/ 220337 h 258141"/>
            <a:gd name="connsiteX21" fmla="*/ 75688 w 340609"/>
            <a:gd name="connsiteY21" fmla="*/ 236389 h 258141"/>
            <a:gd name="connsiteX22" fmla="*/ 105132 w 340609"/>
            <a:gd name="connsiteY22" fmla="*/ 248316 h 258141"/>
            <a:gd name="connsiteX23" fmla="*/ 137080 w 340609"/>
            <a:gd name="connsiteY23" fmla="*/ 255661 h 258141"/>
            <a:gd name="connsiteX24" fmla="*/ 170305 w 340609"/>
            <a:gd name="connsiteY24" fmla="*/ 258141 h 258141"/>
            <a:gd name="connsiteX25" fmla="*/ 203529 w 340609"/>
            <a:gd name="connsiteY25" fmla="*/ 255661 h 258141"/>
            <a:gd name="connsiteX26" fmla="*/ 235477 w 340609"/>
            <a:gd name="connsiteY26" fmla="*/ 248316 h 258141"/>
            <a:gd name="connsiteX27" fmla="*/ 264921 w 340609"/>
            <a:gd name="connsiteY27" fmla="*/ 236389 h 258141"/>
            <a:gd name="connsiteX28" fmla="*/ 290728 w 340609"/>
            <a:gd name="connsiteY28" fmla="*/ 220337 h 258141"/>
            <a:gd name="connsiteX29" fmla="*/ 311908 w 340609"/>
            <a:gd name="connsiteY29" fmla="*/ 200778 h 258141"/>
            <a:gd name="connsiteX30" fmla="*/ 327645 w 340609"/>
            <a:gd name="connsiteY30" fmla="*/ 178463 h 258141"/>
            <a:gd name="connsiteX31" fmla="*/ 337337 w 340609"/>
            <a:gd name="connsiteY31" fmla="*/ 154251 h 258141"/>
            <a:gd name="connsiteX32" fmla="*/ 340609 w 340609"/>
            <a:gd name="connsiteY32" fmla="*/ 129070 h 2581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40609" h="258141">
              <a:moveTo>
                <a:pt x="340609" y="129070"/>
              </a:moveTo>
              <a:cubicBezTo>
                <a:pt x="340609" y="120677"/>
                <a:pt x="339498" y="112122"/>
                <a:pt x="337337" y="103890"/>
              </a:cubicBezTo>
              <a:cubicBezTo>
                <a:pt x="335176" y="95658"/>
                <a:pt x="331883" y="87432"/>
                <a:pt x="327645" y="79677"/>
              </a:cubicBezTo>
              <a:cubicBezTo>
                <a:pt x="323407" y="71922"/>
                <a:pt x="318061" y="64341"/>
                <a:pt x="311908" y="57362"/>
              </a:cubicBezTo>
              <a:cubicBezTo>
                <a:pt x="305755" y="50383"/>
                <a:pt x="298559" y="43738"/>
                <a:pt x="290728" y="37803"/>
              </a:cubicBezTo>
              <a:cubicBezTo>
                <a:pt x="282897" y="31868"/>
                <a:pt x="274130" y="26415"/>
                <a:pt x="264921" y="21752"/>
              </a:cubicBezTo>
              <a:cubicBezTo>
                <a:pt x="255712" y="17089"/>
                <a:pt x="245709" y="13037"/>
                <a:pt x="235477" y="9825"/>
              </a:cubicBezTo>
              <a:cubicBezTo>
                <a:pt x="225245" y="6613"/>
                <a:pt x="214391" y="4118"/>
                <a:pt x="203529" y="2480"/>
              </a:cubicBezTo>
              <a:cubicBezTo>
                <a:pt x="192667" y="843"/>
                <a:pt x="181380" y="0"/>
                <a:pt x="170305" y="0"/>
              </a:cubicBezTo>
              <a:cubicBezTo>
                <a:pt x="159230" y="0"/>
                <a:pt x="147942" y="843"/>
                <a:pt x="137080" y="2480"/>
              </a:cubicBezTo>
              <a:cubicBezTo>
                <a:pt x="126218" y="4118"/>
                <a:pt x="115364" y="6613"/>
                <a:pt x="105132" y="9825"/>
              </a:cubicBezTo>
              <a:cubicBezTo>
                <a:pt x="94900" y="13037"/>
                <a:pt x="84897" y="17089"/>
                <a:pt x="75688" y="21752"/>
              </a:cubicBezTo>
              <a:cubicBezTo>
                <a:pt x="66479" y="26415"/>
                <a:pt x="57712" y="31868"/>
                <a:pt x="49881" y="37803"/>
              </a:cubicBezTo>
              <a:cubicBezTo>
                <a:pt x="42050" y="43738"/>
                <a:pt x="34855" y="50383"/>
                <a:pt x="28702" y="57362"/>
              </a:cubicBezTo>
              <a:cubicBezTo>
                <a:pt x="22549" y="64341"/>
                <a:pt x="17202" y="71922"/>
                <a:pt x="12964" y="79677"/>
              </a:cubicBezTo>
              <a:cubicBezTo>
                <a:pt x="8726" y="87432"/>
                <a:pt x="5433" y="95658"/>
                <a:pt x="3272" y="103890"/>
              </a:cubicBezTo>
              <a:cubicBezTo>
                <a:pt x="1111" y="112122"/>
                <a:pt x="0" y="120677"/>
                <a:pt x="0" y="129070"/>
              </a:cubicBezTo>
              <a:cubicBezTo>
                <a:pt x="0" y="137463"/>
                <a:pt x="1111" y="146019"/>
                <a:pt x="3272" y="154251"/>
              </a:cubicBezTo>
              <a:cubicBezTo>
                <a:pt x="5433" y="162483"/>
                <a:pt x="8726" y="170709"/>
                <a:pt x="12964" y="178463"/>
              </a:cubicBezTo>
              <a:cubicBezTo>
                <a:pt x="17202" y="186217"/>
                <a:pt x="22549" y="193799"/>
                <a:pt x="28702" y="200778"/>
              </a:cubicBezTo>
              <a:cubicBezTo>
                <a:pt x="34855" y="207757"/>
                <a:pt x="42050" y="214402"/>
                <a:pt x="49881" y="220337"/>
              </a:cubicBezTo>
              <a:cubicBezTo>
                <a:pt x="57712" y="226272"/>
                <a:pt x="66480" y="231726"/>
                <a:pt x="75688" y="236389"/>
              </a:cubicBezTo>
              <a:cubicBezTo>
                <a:pt x="84896" y="241052"/>
                <a:pt x="94900" y="245104"/>
                <a:pt x="105132" y="248316"/>
              </a:cubicBezTo>
              <a:cubicBezTo>
                <a:pt x="115364" y="251528"/>
                <a:pt x="126218" y="254024"/>
                <a:pt x="137080" y="255661"/>
              </a:cubicBezTo>
              <a:cubicBezTo>
                <a:pt x="147942" y="257299"/>
                <a:pt x="159230" y="258141"/>
                <a:pt x="170305" y="258141"/>
              </a:cubicBezTo>
              <a:cubicBezTo>
                <a:pt x="181380" y="258141"/>
                <a:pt x="192667" y="257299"/>
                <a:pt x="203529" y="255661"/>
              </a:cubicBezTo>
              <a:cubicBezTo>
                <a:pt x="214391" y="254024"/>
                <a:pt x="225245" y="251528"/>
                <a:pt x="235477" y="248316"/>
              </a:cubicBezTo>
              <a:cubicBezTo>
                <a:pt x="245709" y="245104"/>
                <a:pt x="255713" y="241052"/>
                <a:pt x="264921" y="236389"/>
              </a:cubicBezTo>
              <a:cubicBezTo>
                <a:pt x="274129" y="231726"/>
                <a:pt x="282897" y="226272"/>
                <a:pt x="290728" y="220337"/>
              </a:cubicBezTo>
              <a:cubicBezTo>
                <a:pt x="298559" y="214402"/>
                <a:pt x="305755" y="207757"/>
                <a:pt x="311908" y="200778"/>
              </a:cubicBezTo>
              <a:cubicBezTo>
                <a:pt x="318061" y="193799"/>
                <a:pt x="323407" y="186217"/>
                <a:pt x="327645" y="178463"/>
              </a:cubicBezTo>
              <a:cubicBezTo>
                <a:pt x="331883" y="170709"/>
                <a:pt x="335176" y="162483"/>
                <a:pt x="337337" y="154251"/>
              </a:cubicBezTo>
              <a:cubicBezTo>
                <a:pt x="339498" y="146019"/>
                <a:pt x="340609" y="137463"/>
                <a:pt x="340609" y="12907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0.40503</cdr:x>
      <cdr:y>0.41813</cdr:y>
    </cdr:from>
    <cdr:to>
      <cdr:x>0.4286</cdr:x>
      <cdr:y>0.4553</cdr:y>
    </cdr:to>
    <cdr:sp macro="" textlink="">
      <cdr:nvSpPr>
        <cdr:cNvPr id="20" name="PlotDat2_29|1~33_1"/>
        <cdr:cNvSpPr/>
      </cdr:nvSpPr>
      <cdr:spPr>
        <a:xfrm xmlns:a="http://schemas.openxmlformats.org/drawingml/2006/main">
          <a:off x="3767389" y="2540931"/>
          <a:ext cx="219201" cy="225874"/>
        </a:xfrm>
        <a:custGeom xmlns:a="http://schemas.openxmlformats.org/drawingml/2006/main">
          <a:avLst/>
          <a:gdLst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  <a:gd name="connsiteX0" fmla="*/ 219201 w 219201"/>
            <a:gd name="connsiteY0" fmla="*/ 112937 h 225874"/>
            <a:gd name="connsiteX1" fmla="*/ 217095 w 219201"/>
            <a:gd name="connsiteY1" fmla="*/ 90904 h 225874"/>
            <a:gd name="connsiteX2" fmla="*/ 210858 w 219201"/>
            <a:gd name="connsiteY2" fmla="*/ 69718 h 225874"/>
            <a:gd name="connsiteX3" fmla="*/ 200730 w 219201"/>
            <a:gd name="connsiteY3" fmla="*/ 50193 h 225874"/>
            <a:gd name="connsiteX4" fmla="*/ 187100 w 219201"/>
            <a:gd name="connsiteY4" fmla="*/ 33079 h 225874"/>
            <a:gd name="connsiteX5" fmla="*/ 170491 w 219201"/>
            <a:gd name="connsiteY5" fmla="*/ 19034 h 225874"/>
            <a:gd name="connsiteX6" fmla="*/ 151543 w 219201"/>
            <a:gd name="connsiteY6" fmla="*/ 8597 h 225874"/>
            <a:gd name="connsiteX7" fmla="*/ 130983 w 219201"/>
            <a:gd name="connsiteY7" fmla="*/ 2170 h 225874"/>
            <a:gd name="connsiteX8" fmla="*/ 109600 w 219201"/>
            <a:gd name="connsiteY8" fmla="*/ 0 h 225874"/>
            <a:gd name="connsiteX9" fmla="*/ 88218 w 219201"/>
            <a:gd name="connsiteY9" fmla="*/ 2170 h 225874"/>
            <a:gd name="connsiteX10" fmla="*/ 67658 w 219201"/>
            <a:gd name="connsiteY10" fmla="*/ 8597 h 225874"/>
            <a:gd name="connsiteX11" fmla="*/ 48710 w 219201"/>
            <a:gd name="connsiteY11" fmla="*/ 19034 h 225874"/>
            <a:gd name="connsiteX12" fmla="*/ 32101 w 219201"/>
            <a:gd name="connsiteY12" fmla="*/ 33079 h 225874"/>
            <a:gd name="connsiteX13" fmla="*/ 18471 w 219201"/>
            <a:gd name="connsiteY13" fmla="*/ 50193 h 225874"/>
            <a:gd name="connsiteX14" fmla="*/ 8343 w 219201"/>
            <a:gd name="connsiteY14" fmla="*/ 69718 h 225874"/>
            <a:gd name="connsiteX15" fmla="*/ 2106 w 219201"/>
            <a:gd name="connsiteY15" fmla="*/ 90904 h 225874"/>
            <a:gd name="connsiteX16" fmla="*/ 0 w 219201"/>
            <a:gd name="connsiteY16" fmla="*/ 112937 h 225874"/>
            <a:gd name="connsiteX17" fmla="*/ 2106 w 219201"/>
            <a:gd name="connsiteY17" fmla="*/ 134970 h 225874"/>
            <a:gd name="connsiteX18" fmla="*/ 8343 w 219201"/>
            <a:gd name="connsiteY18" fmla="*/ 156156 h 225874"/>
            <a:gd name="connsiteX19" fmla="*/ 18471 w 219201"/>
            <a:gd name="connsiteY19" fmla="*/ 175681 h 225874"/>
            <a:gd name="connsiteX20" fmla="*/ 32101 w 219201"/>
            <a:gd name="connsiteY20" fmla="*/ 192796 h 225874"/>
            <a:gd name="connsiteX21" fmla="*/ 48710 w 219201"/>
            <a:gd name="connsiteY21" fmla="*/ 206841 h 225874"/>
            <a:gd name="connsiteX22" fmla="*/ 67658 w 219201"/>
            <a:gd name="connsiteY22" fmla="*/ 217277 h 225874"/>
            <a:gd name="connsiteX23" fmla="*/ 88218 w 219201"/>
            <a:gd name="connsiteY23" fmla="*/ 223704 h 225874"/>
            <a:gd name="connsiteX24" fmla="*/ 109600 w 219201"/>
            <a:gd name="connsiteY24" fmla="*/ 225874 h 225874"/>
            <a:gd name="connsiteX25" fmla="*/ 130983 w 219201"/>
            <a:gd name="connsiteY25" fmla="*/ 223704 h 225874"/>
            <a:gd name="connsiteX26" fmla="*/ 151543 w 219201"/>
            <a:gd name="connsiteY26" fmla="*/ 217277 h 225874"/>
            <a:gd name="connsiteX27" fmla="*/ 170491 w 219201"/>
            <a:gd name="connsiteY27" fmla="*/ 206841 h 225874"/>
            <a:gd name="connsiteX28" fmla="*/ 187100 w 219201"/>
            <a:gd name="connsiteY28" fmla="*/ 192796 h 225874"/>
            <a:gd name="connsiteX29" fmla="*/ 200730 w 219201"/>
            <a:gd name="connsiteY29" fmla="*/ 175681 h 225874"/>
            <a:gd name="connsiteX30" fmla="*/ 210858 w 219201"/>
            <a:gd name="connsiteY30" fmla="*/ 156156 h 225874"/>
            <a:gd name="connsiteX31" fmla="*/ 217095 w 219201"/>
            <a:gd name="connsiteY31" fmla="*/ 134970 h 225874"/>
            <a:gd name="connsiteX32" fmla="*/ 219201 w 219201"/>
            <a:gd name="connsiteY32" fmla="*/ 112937 h 2258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19201" h="225874">
              <a:moveTo>
                <a:pt x="219201" y="112937"/>
              </a:moveTo>
              <a:cubicBezTo>
                <a:pt x="219201" y="105593"/>
                <a:pt x="218485" y="98107"/>
                <a:pt x="217095" y="90904"/>
              </a:cubicBezTo>
              <a:cubicBezTo>
                <a:pt x="215705" y="83701"/>
                <a:pt x="213585" y="76503"/>
                <a:pt x="210858" y="69718"/>
              </a:cubicBezTo>
              <a:cubicBezTo>
                <a:pt x="208131" y="62933"/>
                <a:pt x="204690" y="56300"/>
                <a:pt x="200730" y="50193"/>
              </a:cubicBezTo>
              <a:cubicBezTo>
                <a:pt x="196770" y="44087"/>
                <a:pt x="192140" y="38272"/>
                <a:pt x="187100" y="33079"/>
              </a:cubicBezTo>
              <a:cubicBezTo>
                <a:pt x="182060" y="27886"/>
                <a:pt x="176417" y="23114"/>
                <a:pt x="170491" y="19034"/>
              </a:cubicBezTo>
              <a:cubicBezTo>
                <a:pt x="164565" y="14954"/>
                <a:pt x="158127" y="11408"/>
                <a:pt x="151543" y="8597"/>
              </a:cubicBezTo>
              <a:cubicBezTo>
                <a:pt x="144959" y="5786"/>
                <a:pt x="137973" y="3603"/>
                <a:pt x="130983" y="2170"/>
              </a:cubicBezTo>
              <a:cubicBezTo>
                <a:pt x="123993" y="737"/>
                <a:pt x="116727" y="0"/>
                <a:pt x="109600" y="0"/>
              </a:cubicBezTo>
              <a:cubicBezTo>
                <a:pt x="102473" y="0"/>
                <a:pt x="95208" y="737"/>
                <a:pt x="88218" y="2170"/>
              </a:cubicBezTo>
              <a:cubicBezTo>
                <a:pt x="81228" y="3603"/>
                <a:pt x="74242" y="5786"/>
                <a:pt x="67658" y="8597"/>
              </a:cubicBezTo>
              <a:cubicBezTo>
                <a:pt x="61074" y="11408"/>
                <a:pt x="54636" y="14954"/>
                <a:pt x="48710" y="19034"/>
              </a:cubicBezTo>
              <a:cubicBezTo>
                <a:pt x="42784" y="23114"/>
                <a:pt x="37141" y="27886"/>
                <a:pt x="32101" y="33079"/>
              </a:cubicBezTo>
              <a:cubicBezTo>
                <a:pt x="27061" y="38272"/>
                <a:pt x="22431" y="44087"/>
                <a:pt x="18471" y="50193"/>
              </a:cubicBezTo>
              <a:cubicBezTo>
                <a:pt x="14511" y="56300"/>
                <a:pt x="11070" y="62933"/>
                <a:pt x="8343" y="69718"/>
              </a:cubicBezTo>
              <a:cubicBezTo>
                <a:pt x="5616" y="76503"/>
                <a:pt x="3496" y="83701"/>
                <a:pt x="2106" y="90904"/>
              </a:cubicBezTo>
              <a:cubicBezTo>
                <a:pt x="716" y="98107"/>
                <a:pt x="0" y="105593"/>
                <a:pt x="0" y="112937"/>
              </a:cubicBezTo>
              <a:cubicBezTo>
                <a:pt x="0" y="120281"/>
                <a:pt x="716" y="127767"/>
                <a:pt x="2106" y="134970"/>
              </a:cubicBezTo>
              <a:cubicBezTo>
                <a:pt x="3496" y="142173"/>
                <a:pt x="5616" y="149371"/>
                <a:pt x="8343" y="156156"/>
              </a:cubicBezTo>
              <a:cubicBezTo>
                <a:pt x="11070" y="162941"/>
                <a:pt x="14511" y="169574"/>
                <a:pt x="18471" y="175681"/>
              </a:cubicBezTo>
              <a:cubicBezTo>
                <a:pt x="22431" y="181788"/>
                <a:pt x="27061" y="187603"/>
                <a:pt x="32101" y="192796"/>
              </a:cubicBezTo>
              <a:cubicBezTo>
                <a:pt x="37141" y="197989"/>
                <a:pt x="42784" y="202761"/>
                <a:pt x="48710" y="206841"/>
              </a:cubicBezTo>
              <a:cubicBezTo>
                <a:pt x="54636" y="210921"/>
                <a:pt x="61073" y="214467"/>
                <a:pt x="67658" y="217277"/>
              </a:cubicBezTo>
              <a:cubicBezTo>
                <a:pt x="74243" y="220087"/>
                <a:pt x="81228" y="222271"/>
                <a:pt x="88218" y="223704"/>
              </a:cubicBezTo>
              <a:cubicBezTo>
                <a:pt x="95208" y="225137"/>
                <a:pt x="102473" y="225874"/>
                <a:pt x="109600" y="225874"/>
              </a:cubicBezTo>
              <a:cubicBezTo>
                <a:pt x="116727" y="225874"/>
                <a:pt x="123993" y="225137"/>
                <a:pt x="130983" y="223704"/>
              </a:cubicBezTo>
              <a:cubicBezTo>
                <a:pt x="137973" y="222271"/>
                <a:pt x="144958" y="220087"/>
                <a:pt x="151543" y="217277"/>
              </a:cubicBezTo>
              <a:cubicBezTo>
                <a:pt x="158128" y="214467"/>
                <a:pt x="164565" y="210921"/>
                <a:pt x="170491" y="206841"/>
              </a:cubicBezTo>
              <a:cubicBezTo>
                <a:pt x="176417" y="202761"/>
                <a:pt x="182060" y="197989"/>
                <a:pt x="187100" y="192796"/>
              </a:cubicBezTo>
              <a:cubicBezTo>
                <a:pt x="192140" y="187603"/>
                <a:pt x="196770" y="181788"/>
                <a:pt x="200730" y="175681"/>
              </a:cubicBezTo>
              <a:cubicBezTo>
                <a:pt x="204690" y="169574"/>
                <a:pt x="208131" y="162941"/>
                <a:pt x="210858" y="156156"/>
              </a:cubicBezTo>
              <a:cubicBezTo>
                <a:pt x="213585" y="149371"/>
                <a:pt x="215705" y="142173"/>
                <a:pt x="217095" y="134970"/>
              </a:cubicBezTo>
              <a:cubicBezTo>
                <a:pt x="218485" y="127767"/>
                <a:pt x="219201" y="120281"/>
                <a:pt x="219201" y="11293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0.29204</cdr:x>
      <cdr:y>0.31657</cdr:y>
    </cdr:from>
    <cdr:to>
      <cdr:x>0.30861</cdr:x>
      <cdr:y>0.35728</cdr:y>
    </cdr:to>
    <cdr:sp macro="" textlink="">
      <cdr:nvSpPr>
        <cdr:cNvPr id="21" name="PlotDat2_31|1~33_1"/>
        <cdr:cNvSpPr/>
      </cdr:nvSpPr>
      <cdr:spPr>
        <a:xfrm xmlns:a="http://schemas.openxmlformats.org/drawingml/2006/main">
          <a:off x="2716370" y="1923775"/>
          <a:ext cx="154177" cy="247385"/>
        </a:xfrm>
        <a:custGeom xmlns:a="http://schemas.openxmlformats.org/drawingml/2006/main">
          <a:avLst/>
          <a:gdLst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  <a:gd name="connsiteX0" fmla="*/ 154177 w 154177"/>
            <a:gd name="connsiteY0" fmla="*/ 123693 h 247385"/>
            <a:gd name="connsiteX1" fmla="*/ 152696 w 154177"/>
            <a:gd name="connsiteY1" fmla="*/ 99561 h 247385"/>
            <a:gd name="connsiteX2" fmla="*/ 148309 w 154177"/>
            <a:gd name="connsiteY2" fmla="*/ 76358 h 247385"/>
            <a:gd name="connsiteX3" fmla="*/ 141186 w 154177"/>
            <a:gd name="connsiteY3" fmla="*/ 54972 h 247385"/>
            <a:gd name="connsiteX4" fmla="*/ 131599 w 154177"/>
            <a:gd name="connsiteY4" fmla="*/ 36229 h 247385"/>
            <a:gd name="connsiteX5" fmla="*/ 119917 w 154177"/>
            <a:gd name="connsiteY5" fmla="*/ 20846 h 247385"/>
            <a:gd name="connsiteX6" fmla="*/ 106589 w 154177"/>
            <a:gd name="connsiteY6" fmla="*/ 9415 h 247385"/>
            <a:gd name="connsiteX7" fmla="*/ 92128 w 154177"/>
            <a:gd name="connsiteY7" fmla="*/ 2377 h 247385"/>
            <a:gd name="connsiteX8" fmla="*/ 77089 w 154177"/>
            <a:gd name="connsiteY8" fmla="*/ 0 h 247385"/>
            <a:gd name="connsiteX9" fmla="*/ 62049 w 154177"/>
            <a:gd name="connsiteY9" fmla="*/ 2377 h 247385"/>
            <a:gd name="connsiteX10" fmla="*/ 47588 w 154177"/>
            <a:gd name="connsiteY10" fmla="*/ 9415 h 247385"/>
            <a:gd name="connsiteX11" fmla="*/ 34260 w 154177"/>
            <a:gd name="connsiteY11" fmla="*/ 20846 h 247385"/>
            <a:gd name="connsiteX12" fmla="*/ 22578 w 154177"/>
            <a:gd name="connsiteY12" fmla="*/ 36229 h 247385"/>
            <a:gd name="connsiteX13" fmla="*/ 12991 w 154177"/>
            <a:gd name="connsiteY13" fmla="*/ 54972 h 247385"/>
            <a:gd name="connsiteX14" fmla="*/ 5868 w 154177"/>
            <a:gd name="connsiteY14" fmla="*/ 76358 h 247385"/>
            <a:gd name="connsiteX15" fmla="*/ 1481 w 154177"/>
            <a:gd name="connsiteY15" fmla="*/ 99561 h 247385"/>
            <a:gd name="connsiteX16" fmla="*/ 0 w 154177"/>
            <a:gd name="connsiteY16" fmla="*/ 123693 h 247385"/>
            <a:gd name="connsiteX17" fmla="*/ 1481 w 154177"/>
            <a:gd name="connsiteY17" fmla="*/ 147824 h 247385"/>
            <a:gd name="connsiteX18" fmla="*/ 5868 w 154177"/>
            <a:gd name="connsiteY18" fmla="*/ 171028 h 247385"/>
            <a:gd name="connsiteX19" fmla="*/ 12991 w 154177"/>
            <a:gd name="connsiteY19" fmla="*/ 192412 h 247385"/>
            <a:gd name="connsiteX20" fmla="*/ 22578 w 154177"/>
            <a:gd name="connsiteY20" fmla="*/ 211157 h 247385"/>
            <a:gd name="connsiteX21" fmla="*/ 34260 w 154177"/>
            <a:gd name="connsiteY21" fmla="*/ 226539 h 247385"/>
            <a:gd name="connsiteX22" fmla="*/ 47588 w 154177"/>
            <a:gd name="connsiteY22" fmla="*/ 237970 h 247385"/>
            <a:gd name="connsiteX23" fmla="*/ 62049 w 154177"/>
            <a:gd name="connsiteY23" fmla="*/ 245009 h 247385"/>
            <a:gd name="connsiteX24" fmla="*/ 77089 w 154177"/>
            <a:gd name="connsiteY24" fmla="*/ 247385 h 247385"/>
            <a:gd name="connsiteX25" fmla="*/ 92128 w 154177"/>
            <a:gd name="connsiteY25" fmla="*/ 245009 h 247385"/>
            <a:gd name="connsiteX26" fmla="*/ 106589 w 154177"/>
            <a:gd name="connsiteY26" fmla="*/ 237970 h 247385"/>
            <a:gd name="connsiteX27" fmla="*/ 119917 w 154177"/>
            <a:gd name="connsiteY27" fmla="*/ 226539 h 247385"/>
            <a:gd name="connsiteX28" fmla="*/ 131599 w 154177"/>
            <a:gd name="connsiteY28" fmla="*/ 211157 h 247385"/>
            <a:gd name="connsiteX29" fmla="*/ 141186 w 154177"/>
            <a:gd name="connsiteY29" fmla="*/ 192412 h 247385"/>
            <a:gd name="connsiteX30" fmla="*/ 148309 w 154177"/>
            <a:gd name="connsiteY30" fmla="*/ 171028 h 247385"/>
            <a:gd name="connsiteX31" fmla="*/ 152696 w 154177"/>
            <a:gd name="connsiteY31" fmla="*/ 147824 h 247385"/>
            <a:gd name="connsiteX32" fmla="*/ 154177 w 154177"/>
            <a:gd name="connsiteY32" fmla="*/ 123693 h 2473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54177" h="247385">
              <a:moveTo>
                <a:pt x="154177" y="123693"/>
              </a:moveTo>
              <a:cubicBezTo>
                <a:pt x="154177" y="115649"/>
                <a:pt x="153674" y="107450"/>
                <a:pt x="152696" y="99561"/>
              </a:cubicBezTo>
              <a:cubicBezTo>
                <a:pt x="151718" y="91672"/>
                <a:pt x="150227" y="83789"/>
                <a:pt x="148309" y="76358"/>
              </a:cubicBezTo>
              <a:cubicBezTo>
                <a:pt x="146391" y="68927"/>
                <a:pt x="143971" y="61660"/>
                <a:pt x="141186" y="54972"/>
              </a:cubicBezTo>
              <a:cubicBezTo>
                <a:pt x="138401" y="48284"/>
                <a:pt x="135144" y="41917"/>
                <a:pt x="131599" y="36229"/>
              </a:cubicBezTo>
              <a:cubicBezTo>
                <a:pt x="128054" y="30541"/>
                <a:pt x="124085" y="25315"/>
                <a:pt x="119917" y="20846"/>
              </a:cubicBezTo>
              <a:cubicBezTo>
                <a:pt x="115749" y="16377"/>
                <a:pt x="111220" y="12493"/>
                <a:pt x="106589" y="9415"/>
              </a:cubicBezTo>
              <a:cubicBezTo>
                <a:pt x="101958" y="6337"/>
                <a:pt x="97045" y="3946"/>
                <a:pt x="92128" y="2377"/>
              </a:cubicBezTo>
              <a:cubicBezTo>
                <a:pt x="87211" y="808"/>
                <a:pt x="82102" y="0"/>
                <a:pt x="77089" y="0"/>
              </a:cubicBezTo>
              <a:cubicBezTo>
                <a:pt x="72076" y="0"/>
                <a:pt x="66966" y="808"/>
                <a:pt x="62049" y="2377"/>
              </a:cubicBezTo>
              <a:cubicBezTo>
                <a:pt x="57132" y="3946"/>
                <a:pt x="52219" y="6337"/>
                <a:pt x="47588" y="9415"/>
              </a:cubicBezTo>
              <a:cubicBezTo>
                <a:pt x="42957" y="12493"/>
                <a:pt x="38428" y="16377"/>
                <a:pt x="34260" y="20846"/>
              </a:cubicBezTo>
              <a:cubicBezTo>
                <a:pt x="30092" y="25315"/>
                <a:pt x="26123" y="30541"/>
                <a:pt x="22578" y="36229"/>
              </a:cubicBezTo>
              <a:cubicBezTo>
                <a:pt x="19033" y="41917"/>
                <a:pt x="15776" y="48284"/>
                <a:pt x="12991" y="54972"/>
              </a:cubicBezTo>
              <a:cubicBezTo>
                <a:pt x="10206" y="61660"/>
                <a:pt x="7786" y="68927"/>
                <a:pt x="5868" y="76358"/>
              </a:cubicBezTo>
              <a:cubicBezTo>
                <a:pt x="3950" y="83789"/>
                <a:pt x="2459" y="91672"/>
                <a:pt x="1481" y="99561"/>
              </a:cubicBezTo>
              <a:cubicBezTo>
                <a:pt x="503" y="107450"/>
                <a:pt x="0" y="115649"/>
                <a:pt x="0" y="123693"/>
              </a:cubicBezTo>
              <a:cubicBezTo>
                <a:pt x="0" y="131737"/>
                <a:pt x="503" y="139935"/>
                <a:pt x="1481" y="147824"/>
              </a:cubicBezTo>
              <a:cubicBezTo>
                <a:pt x="2459" y="155713"/>
                <a:pt x="3950" y="163597"/>
                <a:pt x="5868" y="171028"/>
              </a:cubicBezTo>
              <a:cubicBezTo>
                <a:pt x="7786" y="178459"/>
                <a:pt x="10206" y="185724"/>
                <a:pt x="12991" y="192412"/>
              </a:cubicBezTo>
              <a:cubicBezTo>
                <a:pt x="15776" y="199100"/>
                <a:pt x="19033" y="205469"/>
                <a:pt x="22578" y="211157"/>
              </a:cubicBezTo>
              <a:cubicBezTo>
                <a:pt x="26123" y="216845"/>
                <a:pt x="30092" y="222070"/>
                <a:pt x="34260" y="226539"/>
              </a:cubicBezTo>
              <a:cubicBezTo>
                <a:pt x="38428" y="231008"/>
                <a:pt x="42957" y="234892"/>
                <a:pt x="47588" y="237970"/>
              </a:cubicBezTo>
              <a:cubicBezTo>
                <a:pt x="52219" y="241048"/>
                <a:pt x="57132" y="243440"/>
                <a:pt x="62049" y="245009"/>
              </a:cubicBezTo>
              <a:cubicBezTo>
                <a:pt x="66966" y="246578"/>
                <a:pt x="72076" y="247385"/>
                <a:pt x="77089" y="247385"/>
              </a:cubicBezTo>
              <a:cubicBezTo>
                <a:pt x="82102" y="247385"/>
                <a:pt x="87211" y="246578"/>
                <a:pt x="92128" y="245009"/>
              </a:cubicBezTo>
              <a:cubicBezTo>
                <a:pt x="97045" y="243440"/>
                <a:pt x="101958" y="241048"/>
                <a:pt x="106589" y="237970"/>
              </a:cubicBezTo>
              <a:cubicBezTo>
                <a:pt x="111220" y="234892"/>
                <a:pt x="115749" y="231008"/>
                <a:pt x="119917" y="226539"/>
              </a:cubicBezTo>
              <a:cubicBezTo>
                <a:pt x="124085" y="222070"/>
                <a:pt x="128054" y="216845"/>
                <a:pt x="131599" y="211157"/>
              </a:cubicBezTo>
              <a:cubicBezTo>
                <a:pt x="135144" y="205469"/>
                <a:pt x="138401" y="199100"/>
                <a:pt x="141186" y="192412"/>
              </a:cubicBezTo>
              <a:cubicBezTo>
                <a:pt x="143971" y="185724"/>
                <a:pt x="146391" y="178459"/>
                <a:pt x="148309" y="171028"/>
              </a:cubicBezTo>
              <a:cubicBezTo>
                <a:pt x="150227" y="163597"/>
                <a:pt x="151718" y="155713"/>
                <a:pt x="152696" y="147824"/>
              </a:cubicBezTo>
              <a:cubicBezTo>
                <a:pt x="153674" y="139935"/>
                <a:pt x="154177" y="131737"/>
                <a:pt x="154177" y="12369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0.37675</cdr:x>
      <cdr:y>0.41798</cdr:y>
    </cdr:from>
    <cdr:to>
      <cdr:x>0.40029</cdr:x>
      <cdr:y>0.44099</cdr:y>
    </cdr:to>
    <cdr:sp macro="" textlink="">
      <cdr:nvSpPr>
        <cdr:cNvPr id="22" name="PlotDat2_33|1~33_1"/>
        <cdr:cNvSpPr/>
      </cdr:nvSpPr>
      <cdr:spPr>
        <a:xfrm xmlns:a="http://schemas.openxmlformats.org/drawingml/2006/main">
          <a:off x="3504326" y="2540012"/>
          <a:ext cx="218954" cy="139827"/>
        </a:xfrm>
        <a:custGeom xmlns:a="http://schemas.openxmlformats.org/drawingml/2006/main">
          <a:avLst/>
          <a:gdLst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  <a:gd name="connsiteX0" fmla="*/ 218954 w 218954"/>
            <a:gd name="connsiteY0" fmla="*/ 69913 h 139827"/>
            <a:gd name="connsiteX1" fmla="*/ 216850 w 218954"/>
            <a:gd name="connsiteY1" fmla="*/ 56274 h 139827"/>
            <a:gd name="connsiteX2" fmla="*/ 210620 w 218954"/>
            <a:gd name="connsiteY2" fmla="*/ 43158 h 139827"/>
            <a:gd name="connsiteX3" fmla="*/ 200504 w 218954"/>
            <a:gd name="connsiteY3" fmla="*/ 31071 h 139827"/>
            <a:gd name="connsiteX4" fmla="*/ 186889 w 218954"/>
            <a:gd name="connsiteY4" fmla="*/ 20477 h 139827"/>
            <a:gd name="connsiteX5" fmla="*/ 170299 w 218954"/>
            <a:gd name="connsiteY5" fmla="*/ 11782 h 139827"/>
            <a:gd name="connsiteX6" fmla="*/ 151372 w 218954"/>
            <a:gd name="connsiteY6" fmla="*/ 5322 h 139827"/>
            <a:gd name="connsiteX7" fmla="*/ 130835 w 218954"/>
            <a:gd name="connsiteY7" fmla="*/ 1343 h 139827"/>
            <a:gd name="connsiteX8" fmla="*/ 109477 w 218954"/>
            <a:gd name="connsiteY8" fmla="*/ 0 h 139827"/>
            <a:gd name="connsiteX9" fmla="*/ 88119 w 218954"/>
            <a:gd name="connsiteY9" fmla="*/ 1343 h 139827"/>
            <a:gd name="connsiteX10" fmla="*/ 67582 w 218954"/>
            <a:gd name="connsiteY10" fmla="*/ 5322 h 139827"/>
            <a:gd name="connsiteX11" fmla="*/ 48654 w 218954"/>
            <a:gd name="connsiteY11" fmla="*/ 11782 h 139827"/>
            <a:gd name="connsiteX12" fmla="*/ 32065 w 218954"/>
            <a:gd name="connsiteY12" fmla="*/ 20477 h 139827"/>
            <a:gd name="connsiteX13" fmla="*/ 18450 w 218954"/>
            <a:gd name="connsiteY13" fmla="*/ 31071 h 139827"/>
            <a:gd name="connsiteX14" fmla="*/ 8333 w 218954"/>
            <a:gd name="connsiteY14" fmla="*/ 43158 h 139827"/>
            <a:gd name="connsiteX15" fmla="*/ 2103 w 218954"/>
            <a:gd name="connsiteY15" fmla="*/ 56274 h 139827"/>
            <a:gd name="connsiteX16" fmla="*/ 0 w 218954"/>
            <a:gd name="connsiteY16" fmla="*/ 69913 h 139827"/>
            <a:gd name="connsiteX17" fmla="*/ 2103 w 218954"/>
            <a:gd name="connsiteY17" fmla="*/ 83552 h 139827"/>
            <a:gd name="connsiteX18" fmla="*/ 8333 w 218954"/>
            <a:gd name="connsiteY18" fmla="*/ 96668 h 139827"/>
            <a:gd name="connsiteX19" fmla="*/ 18450 w 218954"/>
            <a:gd name="connsiteY19" fmla="*/ 108755 h 139827"/>
            <a:gd name="connsiteX20" fmla="*/ 32065 w 218954"/>
            <a:gd name="connsiteY20" fmla="*/ 119349 h 139827"/>
            <a:gd name="connsiteX21" fmla="*/ 48654 w 218954"/>
            <a:gd name="connsiteY21" fmla="*/ 128044 h 139827"/>
            <a:gd name="connsiteX22" fmla="*/ 67582 w 218954"/>
            <a:gd name="connsiteY22" fmla="*/ 134505 h 139827"/>
            <a:gd name="connsiteX23" fmla="*/ 88119 w 218954"/>
            <a:gd name="connsiteY23" fmla="*/ 138483 h 139827"/>
            <a:gd name="connsiteX24" fmla="*/ 109477 w 218954"/>
            <a:gd name="connsiteY24" fmla="*/ 139827 h 139827"/>
            <a:gd name="connsiteX25" fmla="*/ 130835 w 218954"/>
            <a:gd name="connsiteY25" fmla="*/ 138483 h 139827"/>
            <a:gd name="connsiteX26" fmla="*/ 151372 w 218954"/>
            <a:gd name="connsiteY26" fmla="*/ 134505 h 139827"/>
            <a:gd name="connsiteX27" fmla="*/ 170299 w 218954"/>
            <a:gd name="connsiteY27" fmla="*/ 128044 h 139827"/>
            <a:gd name="connsiteX28" fmla="*/ 186889 w 218954"/>
            <a:gd name="connsiteY28" fmla="*/ 119349 h 139827"/>
            <a:gd name="connsiteX29" fmla="*/ 200504 w 218954"/>
            <a:gd name="connsiteY29" fmla="*/ 108755 h 139827"/>
            <a:gd name="connsiteX30" fmla="*/ 210620 w 218954"/>
            <a:gd name="connsiteY30" fmla="*/ 96668 h 139827"/>
            <a:gd name="connsiteX31" fmla="*/ 216850 w 218954"/>
            <a:gd name="connsiteY31" fmla="*/ 83552 h 139827"/>
            <a:gd name="connsiteX32" fmla="*/ 218954 w 218954"/>
            <a:gd name="connsiteY32" fmla="*/ 69913 h 1398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18954" h="139827">
              <a:moveTo>
                <a:pt x="218954" y="69913"/>
              </a:moveTo>
              <a:cubicBezTo>
                <a:pt x="218954" y="65367"/>
                <a:pt x="218239" y="60733"/>
                <a:pt x="216850" y="56274"/>
              </a:cubicBezTo>
              <a:cubicBezTo>
                <a:pt x="215461" y="51815"/>
                <a:pt x="213344" y="47359"/>
                <a:pt x="210620" y="43158"/>
              </a:cubicBezTo>
              <a:cubicBezTo>
                <a:pt x="207896" y="38957"/>
                <a:pt x="204459" y="34851"/>
                <a:pt x="200504" y="31071"/>
              </a:cubicBezTo>
              <a:cubicBezTo>
                <a:pt x="196549" y="27291"/>
                <a:pt x="191923" y="23692"/>
                <a:pt x="186889" y="20477"/>
              </a:cubicBezTo>
              <a:cubicBezTo>
                <a:pt x="181855" y="17262"/>
                <a:pt x="176218" y="14308"/>
                <a:pt x="170299" y="11782"/>
              </a:cubicBezTo>
              <a:cubicBezTo>
                <a:pt x="164380" y="9256"/>
                <a:pt x="157949" y="7062"/>
                <a:pt x="151372" y="5322"/>
              </a:cubicBezTo>
              <a:cubicBezTo>
                <a:pt x="144795" y="3582"/>
                <a:pt x="137818" y="2230"/>
                <a:pt x="130835" y="1343"/>
              </a:cubicBezTo>
              <a:cubicBezTo>
                <a:pt x="123853" y="456"/>
                <a:pt x="116596" y="0"/>
                <a:pt x="109477" y="0"/>
              </a:cubicBezTo>
              <a:cubicBezTo>
                <a:pt x="102358" y="0"/>
                <a:pt x="95102" y="456"/>
                <a:pt x="88119" y="1343"/>
              </a:cubicBezTo>
              <a:cubicBezTo>
                <a:pt x="81137" y="2230"/>
                <a:pt x="74160" y="3582"/>
                <a:pt x="67582" y="5322"/>
              </a:cubicBezTo>
              <a:cubicBezTo>
                <a:pt x="61005" y="7062"/>
                <a:pt x="54573" y="9256"/>
                <a:pt x="48654" y="11782"/>
              </a:cubicBezTo>
              <a:cubicBezTo>
                <a:pt x="42735" y="14308"/>
                <a:pt x="37099" y="17262"/>
                <a:pt x="32065" y="20477"/>
              </a:cubicBezTo>
              <a:cubicBezTo>
                <a:pt x="27031" y="23692"/>
                <a:pt x="22405" y="27291"/>
                <a:pt x="18450" y="31071"/>
              </a:cubicBezTo>
              <a:cubicBezTo>
                <a:pt x="14495" y="34851"/>
                <a:pt x="11057" y="38958"/>
                <a:pt x="8333" y="43158"/>
              </a:cubicBezTo>
              <a:cubicBezTo>
                <a:pt x="5609" y="47358"/>
                <a:pt x="3492" y="51815"/>
                <a:pt x="2103" y="56274"/>
              </a:cubicBezTo>
              <a:cubicBezTo>
                <a:pt x="714" y="60733"/>
                <a:pt x="0" y="65367"/>
                <a:pt x="0" y="69913"/>
              </a:cubicBezTo>
              <a:cubicBezTo>
                <a:pt x="0" y="74459"/>
                <a:pt x="714" y="79093"/>
                <a:pt x="2103" y="83552"/>
              </a:cubicBezTo>
              <a:cubicBezTo>
                <a:pt x="3492" y="88011"/>
                <a:pt x="5609" y="92468"/>
                <a:pt x="8333" y="96668"/>
              </a:cubicBezTo>
              <a:cubicBezTo>
                <a:pt x="11057" y="100868"/>
                <a:pt x="14495" y="104975"/>
                <a:pt x="18450" y="108755"/>
              </a:cubicBezTo>
              <a:cubicBezTo>
                <a:pt x="22405" y="112535"/>
                <a:pt x="27031" y="116134"/>
                <a:pt x="32065" y="119349"/>
              </a:cubicBezTo>
              <a:cubicBezTo>
                <a:pt x="37099" y="122564"/>
                <a:pt x="42735" y="125518"/>
                <a:pt x="48654" y="128044"/>
              </a:cubicBezTo>
              <a:cubicBezTo>
                <a:pt x="54573" y="130570"/>
                <a:pt x="61005" y="132765"/>
                <a:pt x="67582" y="134505"/>
              </a:cubicBezTo>
              <a:cubicBezTo>
                <a:pt x="74160" y="136245"/>
                <a:pt x="81137" y="137596"/>
                <a:pt x="88119" y="138483"/>
              </a:cubicBezTo>
              <a:cubicBezTo>
                <a:pt x="95102" y="139370"/>
                <a:pt x="102358" y="139827"/>
                <a:pt x="109477" y="139827"/>
              </a:cubicBezTo>
              <a:cubicBezTo>
                <a:pt x="116596" y="139827"/>
                <a:pt x="123853" y="139370"/>
                <a:pt x="130835" y="138483"/>
              </a:cubicBezTo>
              <a:cubicBezTo>
                <a:pt x="137818" y="137596"/>
                <a:pt x="144795" y="136245"/>
                <a:pt x="151372" y="134505"/>
              </a:cubicBezTo>
              <a:cubicBezTo>
                <a:pt x="157949" y="132765"/>
                <a:pt x="164380" y="130570"/>
                <a:pt x="170299" y="128044"/>
              </a:cubicBezTo>
              <a:cubicBezTo>
                <a:pt x="176218" y="125518"/>
                <a:pt x="181855" y="122564"/>
                <a:pt x="186889" y="119349"/>
              </a:cubicBezTo>
              <a:cubicBezTo>
                <a:pt x="191923" y="116134"/>
                <a:pt x="196549" y="112535"/>
                <a:pt x="200504" y="108755"/>
              </a:cubicBezTo>
              <a:cubicBezTo>
                <a:pt x="204459" y="104975"/>
                <a:pt x="207896" y="100869"/>
                <a:pt x="210620" y="96668"/>
              </a:cubicBezTo>
              <a:cubicBezTo>
                <a:pt x="213344" y="92467"/>
                <a:pt x="215461" y="88011"/>
                <a:pt x="216850" y="83552"/>
              </a:cubicBezTo>
              <a:cubicBezTo>
                <a:pt x="218239" y="79093"/>
                <a:pt x="218954" y="74459"/>
                <a:pt x="218954" y="6991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0.37374</cdr:x>
      <cdr:y>0.42377</cdr:y>
    </cdr:from>
    <cdr:to>
      <cdr:x>0.39774</cdr:x>
      <cdr:y>0.44678</cdr:y>
    </cdr:to>
    <cdr:sp macro="" textlink="">
      <cdr:nvSpPr>
        <cdr:cNvPr id="23" name="PlotDat2_35|1~33_1"/>
        <cdr:cNvSpPr/>
      </cdr:nvSpPr>
      <cdr:spPr>
        <a:xfrm xmlns:a="http://schemas.openxmlformats.org/drawingml/2006/main">
          <a:off x="3476370" y="2575167"/>
          <a:ext cx="223232" cy="139826"/>
        </a:xfrm>
        <a:custGeom xmlns:a="http://schemas.openxmlformats.org/drawingml/2006/main">
          <a:avLst/>
          <a:gdLst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  <a:gd name="connsiteX0" fmla="*/ 223232 w 223232"/>
            <a:gd name="connsiteY0" fmla="*/ 69913 h 139826"/>
            <a:gd name="connsiteX1" fmla="*/ 221088 w 223232"/>
            <a:gd name="connsiteY1" fmla="*/ 56274 h 139826"/>
            <a:gd name="connsiteX2" fmla="*/ 214736 w 223232"/>
            <a:gd name="connsiteY2" fmla="*/ 43158 h 139826"/>
            <a:gd name="connsiteX3" fmla="*/ 204422 w 223232"/>
            <a:gd name="connsiteY3" fmla="*/ 31071 h 139826"/>
            <a:gd name="connsiteX4" fmla="*/ 190541 w 223232"/>
            <a:gd name="connsiteY4" fmla="*/ 20477 h 139826"/>
            <a:gd name="connsiteX5" fmla="*/ 173627 w 223232"/>
            <a:gd name="connsiteY5" fmla="*/ 11782 h 139826"/>
            <a:gd name="connsiteX6" fmla="*/ 154330 w 223232"/>
            <a:gd name="connsiteY6" fmla="*/ 5321 h 139826"/>
            <a:gd name="connsiteX7" fmla="*/ 133391 w 223232"/>
            <a:gd name="connsiteY7" fmla="*/ 1343 h 139826"/>
            <a:gd name="connsiteX8" fmla="*/ 111616 w 223232"/>
            <a:gd name="connsiteY8" fmla="*/ 0 h 139826"/>
            <a:gd name="connsiteX9" fmla="*/ 89841 w 223232"/>
            <a:gd name="connsiteY9" fmla="*/ 1343 h 139826"/>
            <a:gd name="connsiteX10" fmla="*/ 68902 w 223232"/>
            <a:gd name="connsiteY10" fmla="*/ 5321 h 139826"/>
            <a:gd name="connsiteX11" fmla="*/ 49605 w 223232"/>
            <a:gd name="connsiteY11" fmla="*/ 11782 h 139826"/>
            <a:gd name="connsiteX12" fmla="*/ 32692 w 223232"/>
            <a:gd name="connsiteY12" fmla="*/ 20477 h 139826"/>
            <a:gd name="connsiteX13" fmla="*/ 18811 w 223232"/>
            <a:gd name="connsiteY13" fmla="*/ 31071 h 139826"/>
            <a:gd name="connsiteX14" fmla="*/ 8496 w 223232"/>
            <a:gd name="connsiteY14" fmla="*/ 43158 h 139826"/>
            <a:gd name="connsiteX15" fmla="*/ 2145 w 223232"/>
            <a:gd name="connsiteY15" fmla="*/ 56274 h 139826"/>
            <a:gd name="connsiteX16" fmla="*/ 0 w 223232"/>
            <a:gd name="connsiteY16" fmla="*/ 69913 h 139826"/>
            <a:gd name="connsiteX17" fmla="*/ 2145 w 223232"/>
            <a:gd name="connsiteY17" fmla="*/ 83552 h 139826"/>
            <a:gd name="connsiteX18" fmla="*/ 8496 w 223232"/>
            <a:gd name="connsiteY18" fmla="*/ 96668 h 139826"/>
            <a:gd name="connsiteX19" fmla="*/ 18811 w 223232"/>
            <a:gd name="connsiteY19" fmla="*/ 108754 h 139826"/>
            <a:gd name="connsiteX20" fmla="*/ 32692 w 223232"/>
            <a:gd name="connsiteY20" fmla="*/ 119349 h 139826"/>
            <a:gd name="connsiteX21" fmla="*/ 49605 w 223232"/>
            <a:gd name="connsiteY21" fmla="*/ 128044 h 139826"/>
            <a:gd name="connsiteX22" fmla="*/ 68902 w 223232"/>
            <a:gd name="connsiteY22" fmla="*/ 134504 h 139826"/>
            <a:gd name="connsiteX23" fmla="*/ 89841 w 223232"/>
            <a:gd name="connsiteY23" fmla="*/ 138483 h 139826"/>
            <a:gd name="connsiteX24" fmla="*/ 111616 w 223232"/>
            <a:gd name="connsiteY24" fmla="*/ 139826 h 139826"/>
            <a:gd name="connsiteX25" fmla="*/ 133391 w 223232"/>
            <a:gd name="connsiteY25" fmla="*/ 138483 h 139826"/>
            <a:gd name="connsiteX26" fmla="*/ 154330 w 223232"/>
            <a:gd name="connsiteY26" fmla="*/ 134504 h 139826"/>
            <a:gd name="connsiteX27" fmla="*/ 173627 w 223232"/>
            <a:gd name="connsiteY27" fmla="*/ 128044 h 139826"/>
            <a:gd name="connsiteX28" fmla="*/ 190541 w 223232"/>
            <a:gd name="connsiteY28" fmla="*/ 119349 h 139826"/>
            <a:gd name="connsiteX29" fmla="*/ 204422 w 223232"/>
            <a:gd name="connsiteY29" fmla="*/ 108754 h 139826"/>
            <a:gd name="connsiteX30" fmla="*/ 214736 w 223232"/>
            <a:gd name="connsiteY30" fmla="*/ 96668 h 139826"/>
            <a:gd name="connsiteX31" fmla="*/ 221088 w 223232"/>
            <a:gd name="connsiteY31" fmla="*/ 83552 h 139826"/>
            <a:gd name="connsiteX32" fmla="*/ 223232 w 223232"/>
            <a:gd name="connsiteY32" fmla="*/ 69913 h 1398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23232" h="139826">
              <a:moveTo>
                <a:pt x="223232" y="69913"/>
              </a:moveTo>
              <a:cubicBezTo>
                <a:pt x="223232" y="65367"/>
                <a:pt x="222504" y="60733"/>
                <a:pt x="221088" y="56274"/>
              </a:cubicBezTo>
              <a:cubicBezTo>
                <a:pt x="219672" y="51815"/>
                <a:pt x="217514" y="47359"/>
                <a:pt x="214736" y="43158"/>
              </a:cubicBezTo>
              <a:cubicBezTo>
                <a:pt x="211958" y="38957"/>
                <a:pt x="208455" y="34851"/>
                <a:pt x="204422" y="31071"/>
              </a:cubicBezTo>
              <a:cubicBezTo>
                <a:pt x="200389" y="27291"/>
                <a:pt x="195673" y="23692"/>
                <a:pt x="190541" y="20477"/>
              </a:cubicBezTo>
              <a:cubicBezTo>
                <a:pt x="185409" y="17262"/>
                <a:pt x="179662" y="14308"/>
                <a:pt x="173627" y="11782"/>
              </a:cubicBezTo>
              <a:cubicBezTo>
                <a:pt x="167592" y="9256"/>
                <a:pt x="161036" y="7061"/>
                <a:pt x="154330" y="5321"/>
              </a:cubicBezTo>
              <a:cubicBezTo>
                <a:pt x="147624" y="3581"/>
                <a:pt x="140510" y="2230"/>
                <a:pt x="133391" y="1343"/>
              </a:cubicBezTo>
              <a:cubicBezTo>
                <a:pt x="126272" y="456"/>
                <a:pt x="118874" y="0"/>
                <a:pt x="111616" y="0"/>
              </a:cubicBezTo>
              <a:cubicBezTo>
                <a:pt x="104358" y="0"/>
                <a:pt x="96960" y="456"/>
                <a:pt x="89841" y="1343"/>
              </a:cubicBezTo>
              <a:cubicBezTo>
                <a:pt x="82722" y="2230"/>
                <a:pt x="75608" y="3581"/>
                <a:pt x="68902" y="5321"/>
              </a:cubicBezTo>
              <a:cubicBezTo>
                <a:pt x="62196" y="7061"/>
                <a:pt x="55640" y="9256"/>
                <a:pt x="49605" y="11782"/>
              </a:cubicBezTo>
              <a:cubicBezTo>
                <a:pt x="43570" y="14308"/>
                <a:pt x="37824" y="17262"/>
                <a:pt x="32692" y="20477"/>
              </a:cubicBezTo>
              <a:cubicBezTo>
                <a:pt x="27560" y="23692"/>
                <a:pt x="22844" y="27291"/>
                <a:pt x="18811" y="31071"/>
              </a:cubicBezTo>
              <a:cubicBezTo>
                <a:pt x="14778" y="34851"/>
                <a:pt x="11274" y="38957"/>
                <a:pt x="8496" y="43158"/>
              </a:cubicBezTo>
              <a:cubicBezTo>
                <a:pt x="5718" y="47359"/>
                <a:pt x="3561" y="51815"/>
                <a:pt x="2145" y="56274"/>
              </a:cubicBezTo>
              <a:cubicBezTo>
                <a:pt x="729" y="60733"/>
                <a:pt x="0" y="65367"/>
                <a:pt x="0" y="69913"/>
              </a:cubicBezTo>
              <a:cubicBezTo>
                <a:pt x="0" y="74459"/>
                <a:pt x="729" y="79093"/>
                <a:pt x="2145" y="83552"/>
              </a:cubicBezTo>
              <a:cubicBezTo>
                <a:pt x="3561" y="88011"/>
                <a:pt x="5718" y="92468"/>
                <a:pt x="8496" y="96668"/>
              </a:cubicBezTo>
              <a:cubicBezTo>
                <a:pt x="11274" y="100868"/>
                <a:pt x="14778" y="104974"/>
                <a:pt x="18811" y="108754"/>
              </a:cubicBezTo>
              <a:cubicBezTo>
                <a:pt x="22844" y="112534"/>
                <a:pt x="27560" y="116134"/>
                <a:pt x="32692" y="119349"/>
              </a:cubicBezTo>
              <a:cubicBezTo>
                <a:pt x="37824" y="122564"/>
                <a:pt x="43570" y="125518"/>
                <a:pt x="49605" y="128044"/>
              </a:cubicBezTo>
              <a:cubicBezTo>
                <a:pt x="55640" y="130570"/>
                <a:pt x="62196" y="132764"/>
                <a:pt x="68902" y="134504"/>
              </a:cubicBezTo>
              <a:cubicBezTo>
                <a:pt x="75608" y="136244"/>
                <a:pt x="82722" y="137596"/>
                <a:pt x="89841" y="138483"/>
              </a:cubicBezTo>
              <a:cubicBezTo>
                <a:pt x="96960" y="139370"/>
                <a:pt x="104358" y="139826"/>
                <a:pt x="111616" y="139826"/>
              </a:cubicBezTo>
              <a:cubicBezTo>
                <a:pt x="118874" y="139826"/>
                <a:pt x="126272" y="139370"/>
                <a:pt x="133391" y="138483"/>
              </a:cubicBezTo>
              <a:cubicBezTo>
                <a:pt x="140510" y="137596"/>
                <a:pt x="147624" y="136244"/>
                <a:pt x="154330" y="134504"/>
              </a:cubicBezTo>
              <a:cubicBezTo>
                <a:pt x="161036" y="132764"/>
                <a:pt x="167592" y="130570"/>
                <a:pt x="173627" y="128044"/>
              </a:cubicBezTo>
              <a:cubicBezTo>
                <a:pt x="179662" y="125518"/>
                <a:pt x="185409" y="122564"/>
                <a:pt x="190541" y="119349"/>
              </a:cubicBezTo>
              <a:cubicBezTo>
                <a:pt x="195673" y="116134"/>
                <a:pt x="200389" y="112534"/>
                <a:pt x="204422" y="108754"/>
              </a:cubicBezTo>
              <a:cubicBezTo>
                <a:pt x="208455" y="104974"/>
                <a:pt x="211958" y="100868"/>
                <a:pt x="214736" y="96668"/>
              </a:cubicBezTo>
              <a:cubicBezTo>
                <a:pt x="217514" y="92468"/>
                <a:pt x="219672" y="88011"/>
                <a:pt x="221088" y="83552"/>
              </a:cubicBezTo>
              <a:cubicBezTo>
                <a:pt x="222504" y="79093"/>
                <a:pt x="223232" y="74459"/>
                <a:pt x="223232" y="6991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0.43405</cdr:x>
      <cdr:y>0.45284</cdr:y>
    </cdr:from>
    <cdr:to>
      <cdr:x>0.47095</cdr:x>
      <cdr:y>0.49001</cdr:y>
    </cdr:to>
    <cdr:sp macro="" textlink="">
      <cdr:nvSpPr>
        <cdr:cNvPr id="24" name="PlotDat2_37|1~33_1"/>
        <cdr:cNvSpPr/>
      </cdr:nvSpPr>
      <cdr:spPr>
        <a:xfrm xmlns:a="http://schemas.openxmlformats.org/drawingml/2006/main">
          <a:off x="4037336" y="2751853"/>
          <a:ext cx="343201" cy="225874"/>
        </a:xfrm>
        <a:custGeom xmlns:a="http://schemas.openxmlformats.org/drawingml/2006/main">
          <a:avLst/>
          <a:gdLst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  <a:gd name="connsiteX0" fmla="*/ 343201 w 343201"/>
            <a:gd name="connsiteY0" fmla="*/ 112937 h 225874"/>
            <a:gd name="connsiteX1" fmla="*/ 339903 w 343201"/>
            <a:gd name="connsiteY1" fmla="*/ 90904 h 225874"/>
            <a:gd name="connsiteX2" fmla="*/ 330138 w 343201"/>
            <a:gd name="connsiteY2" fmla="*/ 69718 h 225874"/>
            <a:gd name="connsiteX3" fmla="*/ 314281 w 343201"/>
            <a:gd name="connsiteY3" fmla="*/ 50192 h 225874"/>
            <a:gd name="connsiteX4" fmla="*/ 292940 w 343201"/>
            <a:gd name="connsiteY4" fmla="*/ 33078 h 225874"/>
            <a:gd name="connsiteX5" fmla="*/ 266936 w 343201"/>
            <a:gd name="connsiteY5" fmla="*/ 19033 h 225874"/>
            <a:gd name="connsiteX6" fmla="*/ 237269 w 343201"/>
            <a:gd name="connsiteY6" fmla="*/ 8597 h 225874"/>
            <a:gd name="connsiteX7" fmla="*/ 205078 w 343201"/>
            <a:gd name="connsiteY7" fmla="*/ 2170 h 225874"/>
            <a:gd name="connsiteX8" fmla="*/ 171600 w 343201"/>
            <a:gd name="connsiteY8" fmla="*/ 0 h 225874"/>
            <a:gd name="connsiteX9" fmla="*/ 138123 w 343201"/>
            <a:gd name="connsiteY9" fmla="*/ 2170 h 225874"/>
            <a:gd name="connsiteX10" fmla="*/ 105932 w 343201"/>
            <a:gd name="connsiteY10" fmla="*/ 8597 h 225874"/>
            <a:gd name="connsiteX11" fmla="*/ 76264 w 343201"/>
            <a:gd name="connsiteY11" fmla="*/ 19033 h 225874"/>
            <a:gd name="connsiteX12" fmla="*/ 50260 w 343201"/>
            <a:gd name="connsiteY12" fmla="*/ 33078 h 225874"/>
            <a:gd name="connsiteX13" fmla="*/ 28920 w 343201"/>
            <a:gd name="connsiteY13" fmla="*/ 50192 h 225874"/>
            <a:gd name="connsiteX14" fmla="*/ 13062 w 343201"/>
            <a:gd name="connsiteY14" fmla="*/ 69718 h 225874"/>
            <a:gd name="connsiteX15" fmla="*/ 3297 w 343201"/>
            <a:gd name="connsiteY15" fmla="*/ 90904 h 225874"/>
            <a:gd name="connsiteX16" fmla="*/ 0 w 343201"/>
            <a:gd name="connsiteY16" fmla="*/ 112937 h 225874"/>
            <a:gd name="connsiteX17" fmla="*/ 3297 w 343201"/>
            <a:gd name="connsiteY17" fmla="*/ 134970 h 225874"/>
            <a:gd name="connsiteX18" fmla="*/ 13062 w 343201"/>
            <a:gd name="connsiteY18" fmla="*/ 156156 h 225874"/>
            <a:gd name="connsiteX19" fmla="*/ 28920 w 343201"/>
            <a:gd name="connsiteY19" fmla="*/ 175681 h 225874"/>
            <a:gd name="connsiteX20" fmla="*/ 50260 w 343201"/>
            <a:gd name="connsiteY20" fmla="*/ 192795 h 225874"/>
            <a:gd name="connsiteX21" fmla="*/ 76264 w 343201"/>
            <a:gd name="connsiteY21" fmla="*/ 206840 h 225874"/>
            <a:gd name="connsiteX22" fmla="*/ 105932 w 343201"/>
            <a:gd name="connsiteY22" fmla="*/ 217277 h 225874"/>
            <a:gd name="connsiteX23" fmla="*/ 138123 w 343201"/>
            <a:gd name="connsiteY23" fmla="*/ 223704 h 225874"/>
            <a:gd name="connsiteX24" fmla="*/ 171600 w 343201"/>
            <a:gd name="connsiteY24" fmla="*/ 225874 h 225874"/>
            <a:gd name="connsiteX25" fmla="*/ 205078 w 343201"/>
            <a:gd name="connsiteY25" fmla="*/ 223704 h 225874"/>
            <a:gd name="connsiteX26" fmla="*/ 237269 w 343201"/>
            <a:gd name="connsiteY26" fmla="*/ 217277 h 225874"/>
            <a:gd name="connsiteX27" fmla="*/ 266936 w 343201"/>
            <a:gd name="connsiteY27" fmla="*/ 206840 h 225874"/>
            <a:gd name="connsiteX28" fmla="*/ 292940 w 343201"/>
            <a:gd name="connsiteY28" fmla="*/ 192795 h 225874"/>
            <a:gd name="connsiteX29" fmla="*/ 314281 w 343201"/>
            <a:gd name="connsiteY29" fmla="*/ 175681 h 225874"/>
            <a:gd name="connsiteX30" fmla="*/ 330138 w 343201"/>
            <a:gd name="connsiteY30" fmla="*/ 156156 h 225874"/>
            <a:gd name="connsiteX31" fmla="*/ 339903 w 343201"/>
            <a:gd name="connsiteY31" fmla="*/ 134970 h 225874"/>
            <a:gd name="connsiteX32" fmla="*/ 343201 w 343201"/>
            <a:gd name="connsiteY32" fmla="*/ 112937 h 2258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43201" h="225874">
              <a:moveTo>
                <a:pt x="343201" y="112937"/>
              </a:moveTo>
              <a:cubicBezTo>
                <a:pt x="343201" y="105593"/>
                <a:pt x="342080" y="98107"/>
                <a:pt x="339903" y="90904"/>
              </a:cubicBezTo>
              <a:cubicBezTo>
                <a:pt x="337726" y="83701"/>
                <a:pt x="334408" y="76503"/>
                <a:pt x="330138" y="69718"/>
              </a:cubicBezTo>
              <a:cubicBezTo>
                <a:pt x="325868" y="62933"/>
                <a:pt x="320481" y="56299"/>
                <a:pt x="314281" y="50192"/>
              </a:cubicBezTo>
              <a:cubicBezTo>
                <a:pt x="308081" y="44085"/>
                <a:pt x="300831" y="38271"/>
                <a:pt x="292940" y="33078"/>
              </a:cubicBezTo>
              <a:cubicBezTo>
                <a:pt x="285049" y="27885"/>
                <a:pt x="276215" y="23113"/>
                <a:pt x="266936" y="19033"/>
              </a:cubicBezTo>
              <a:cubicBezTo>
                <a:pt x="257658" y="14953"/>
                <a:pt x="247579" y="11408"/>
                <a:pt x="237269" y="8597"/>
              </a:cubicBezTo>
              <a:cubicBezTo>
                <a:pt x="226959" y="5787"/>
                <a:pt x="216023" y="3603"/>
                <a:pt x="205078" y="2170"/>
              </a:cubicBezTo>
              <a:cubicBezTo>
                <a:pt x="194133" y="737"/>
                <a:pt x="182759" y="0"/>
                <a:pt x="171600" y="0"/>
              </a:cubicBezTo>
              <a:cubicBezTo>
                <a:pt x="160441" y="0"/>
                <a:pt x="149068" y="737"/>
                <a:pt x="138123" y="2170"/>
              </a:cubicBezTo>
              <a:cubicBezTo>
                <a:pt x="127178" y="3603"/>
                <a:pt x="116242" y="5787"/>
                <a:pt x="105932" y="8597"/>
              </a:cubicBezTo>
              <a:cubicBezTo>
                <a:pt x="95622" y="11408"/>
                <a:pt x="85543" y="14953"/>
                <a:pt x="76264" y="19033"/>
              </a:cubicBezTo>
              <a:cubicBezTo>
                <a:pt x="66985" y="23113"/>
                <a:pt x="58151" y="27885"/>
                <a:pt x="50260" y="33078"/>
              </a:cubicBezTo>
              <a:cubicBezTo>
                <a:pt x="42369" y="38271"/>
                <a:pt x="35120" y="44085"/>
                <a:pt x="28920" y="50192"/>
              </a:cubicBezTo>
              <a:cubicBezTo>
                <a:pt x="22720" y="56299"/>
                <a:pt x="17332" y="62933"/>
                <a:pt x="13062" y="69718"/>
              </a:cubicBezTo>
              <a:cubicBezTo>
                <a:pt x="8792" y="76503"/>
                <a:pt x="5474" y="83701"/>
                <a:pt x="3297" y="90904"/>
              </a:cubicBezTo>
              <a:cubicBezTo>
                <a:pt x="1120" y="98107"/>
                <a:pt x="0" y="105593"/>
                <a:pt x="0" y="112937"/>
              </a:cubicBezTo>
              <a:cubicBezTo>
                <a:pt x="0" y="120281"/>
                <a:pt x="1120" y="127767"/>
                <a:pt x="3297" y="134970"/>
              </a:cubicBezTo>
              <a:cubicBezTo>
                <a:pt x="5474" y="142173"/>
                <a:pt x="8792" y="149371"/>
                <a:pt x="13062" y="156156"/>
              </a:cubicBezTo>
              <a:cubicBezTo>
                <a:pt x="17333" y="162941"/>
                <a:pt x="22720" y="169575"/>
                <a:pt x="28920" y="175681"/>
              </a:cubicBezTo>
              <a:cubicBezTo>
                <a:pt x="35120" y="181788"/>
                <a:pt x="42369" y="187602"/>
                <a:pt x="50260" y="192795"/>
              </a:cubicBezTo>
              <a:cubicBezTo>
                <a:pt x="58151" y="197988"/>
                <a:pt x="66985" y="202760"/>
                <a:pt x="76264" y="206840"/>
              </a:cubicBezTo>
              <a:cubicBezTo>
                <a:pt x="85543" y="210920"/>
                <a:pt x="95622" y="214466"/>
                <a:pt x="105932" y="217277"/>
              </a:cubicBezTo>
              <a:cubicBezTo>
                <a:pt x="116242" y="220088"/>
                <a:pt x="127178" y="222271"/>
                <a:pt x="138123" y="223704"/>
              </a:cubicBezTo>
              <a:cubicBezTo>
                <a:pt x="149068" y="225137"/>
                <a:pt x="160441" y="225874"/>
                <a:pt x="171600" y="225874"/>
              </a:cubicBezTo>
              <a:cubicBezTo>
                <a:pt x="182759" y="225874"/>
                <a:pt x="194133" y="225137"/>
                <a:pt x="205078" y="223704"/>
              </a:cubicBezTo>
              <a:cubicBezTo>
                <a:pt x="216023" y="222271"/>
                <a:pt x="226960" y="220088"/>
                <a:pt x="237269" y="217277"/>
              </a:cubicBezTo>
              <a:cubicBezTo>
                <a:pt x="247578" y="214466"/>
                <a:pt x="257658" y="210920"/>
                <a:pt x="266936" y="206840"/>
              </a:cubicBezTo>
              <a:cubicBezTo>
                <a:pt x="276214" y="202760"/>
                <a:pt x="285049" y="197988"/>
                <a:pt x="292940" y="192795"/>
              </a:cubicBezTo>
              <a:cubicBezTo>
                <a:pt x="300831" y="187602"/>
                <a:pt x="308081" y="181788"/>
                <a:pt x="314281" y="175681"/>
              </a:cubicBezTo>
              <a:cubicBezTo>
                <a:pt x="320481" y="169575"/>
                <a:pt x="325868" y="162941"/>
                <a:pt x="330138" y="156156"/>
              </a:cubicBezTo>
              <a:cubicBezTo>
                <a:pt x="334408" y="149371"/>
                <a:pt x="337726" y="142173"/>
                <a:pt x="339903" y="134970"/>
              </a:cubicBezTo>
              <a:cubicBezTo>
                <a:pt x="342080" y="127767"/>
                <a:pt x="343201" y="120281"/>
                <a:pt x="343201" y="11293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0.34399</cdr:x>
      <cdr:y>0.35363</cdr:y>
    </cdr:from>
    <cdr:to>
      <cdr:x>0.35788</cdr:x>
      <cdr:y>0.37664</cdr:y>
    </cdr:to>
    <cdr:sp macro="" textlink="">
      <cdr:nvSpPr>
        <cdr:cNvPr id="25" name="PlotDat2_39|1~33_1"/>
        <cdr:cNvSpPr/>
      </cdr:nvSpPr>
      <cdr:spPr>
        <a:xfrm xmlns:a="http://schemas.openxmlformats.org/drawingml/2006/main">
          <a:off x="3199656" y="2148928"/>
          <a:ext cx="129171" cy="139827"/>
        </a:xfrm>
        <a:custGeom xmlns:a="http://schemas.openxmlformats.org/drawingml/2006/main">
          <a:avLst/>
          <a:gdLst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  <a:gd name="connsiteX0" fmla="*/ 129171 w 129171"/>
            <a:gd name="connsiteY0" fmla="*/ 69913 h 139827"/>
            <a:gd name="connsiteX1" fmla="*/ 127930 w 129171"/>
            <a:gd name="connsiteY1" fmla="*/ 56274 h 139827"/>
            <a:gd name="connsiteX2" fmla="*/ 124255 w 129171"/>
            <a:gd name="connsiteY2" fmla="*/ 43159 h 139827"/>
            <a:gd name="connsiteX3" fmla="*/ 118286 w 129171"/>
            <a:gd name="connsiteY3" fmla="*/ 31072 h 139827"/>
            <a:gd name="connsiteX4" fmla="*/ 110254 w 129171"/>
            <a:gd name="connsiteY4" fmla="*/ 20477 h 139827"/>
            <a:gd name="connsiteX5" fmla="*/ 100467 w 129171"/>
            <a:gd name="connsiteY5" fmla="*/ 11783 h 139827"/>
            <a:gd name="connsiteX6" fmla="*/ 89301 w 129171"/>
            <a:gd name="connsiteY6" fmla="*/ 5322 h 139827"/>
            <a:gd name="connsiteX7" fmla="*/ 77185 w 129171"/>
            <a:gd name="connsiteY7" fmla="*/ 1343 h 139827"/>
            <a:gd name="connsiteX8" fmla="*/ 64585 w 129171"/>
            <a:gd name="connsiteY8" fmla="*/ 0 h 139827"/>
            <a:gd name="connsiteX9" fmla="*/ 51985 w 129171"/>
            <a:gd name="connsiteY9" fmla="*/ 1343 h 139827"/>
            <a:gd name="connsiteX10" fmla="*/ 39870 w 129171"/>
            <a:gd name="connsiteY10" fmla="*/ 5322 h 139827"/>
            <a:gd name="connsiteX11" fmla="*/ 28704 w 129171"/>
            <a:gd name="connsiteY11" fmla="*/ 11783 h 139827"/>
            <a:gd name="connsiteX12" fmla="*/ 18917 w 129171"/>
            <a:gd name="connsiteY12" fmla="*/ 20477 h 139827"/>
            <a:gd name="connsiteX13" fmla="*/ 10885 w 129171"/>
            <a:gd name="connsiteY13" fmla="*/ 31072 h 139827"/>
            <a:gd name="connsiteX14" fmla="*/ 4916 w 129171"/>
            <a:gd name="connsiteY14" fmla="*/ 43159 h 139827"/>
            <a:gd name="connsiteX15" fmla="*/ 1241 w 129171"/>
            <a:gd name="connsiteY15" fmla="*/ 56274 h 139827"/>
            <a:gd name="connsiteX16" fmla="*/ 0 w 129171"/>
            <a:gd name="connsiteY16" fmla="*/ 69913 h 139827"/>
            <a:gd name="connsiteX17" fmla="*/ 1241 w 129171"/>
            <a:gd name="connsiteY17" fmla="*/ 83553 h 139827"/>
            <a:gd name="connsiteX18" fmla="*/ 4916 w 129171"/>
            <a:gd name="connsiteY18" fmla="*/ 96668 h 139827"/>
            <a:gd name="connsiteX19" fmla="*/ 10885 w 129171"/>
            <a:gd name="connsiteY19" fmla="*/ 108755 h 139827"/>
            <a:gd name="connsiteX20" fmla="*/ 18917 w 129171"/>
            <a:gd name="connsiteY20" fmla="*/ 119349 h 139827"/>
            <a:gd name="connsiteX21" fmla="*/ 28704 w 129171"/>
            <a:gd name="connsiteY21" fmla="*/ 128044 h 139827"/>
            <a:gd name="connsiteX22" fmla="*/ 39870 w 129171"/>
            <a:gd name="connsiteY22" fmla="*/ 134505 h 139827"/>
            <a:gd name="connsiteX23" fmla="*/ 51985 w 129171"/>
            <a:gd name="connsiteY23" fmla="*/ 138483 h 139827"/>
            <a:gd name="connsiteX24" fmla="*/ 64585 w 129171"/>
            <a:gd name="connsiteY24" fmla="*/ 139827 h 139827"/>
            <a:gd name="connsiteX25" fmla="*/ 77185 w 129171"/>
            <a:gd name="connsiteY25" fmla="*/ 138483 h 139827"/>
            <a:gd name="connsiteX26" fmla="*/ 89301 w 129171"/>
            <a:gd name="connsiteY26" fmla="*/ 134505 h 139827"/>
            <a:gd name="connsiteX27" fmla="*/ 100467 w 129171"/>
            <a:gd name="connsiteY27" fmla="*/ 128044 h 139827"/>
            <a:gd name="connsiteX28" fmla="*/ 110254 w 129171"/>
            <a:gd name="connsiteY28" fmla="*/ 119349 h 139827"/>
            <a:gd name="connsiteX29" fmla="*/ 118286 w 129171"/>
            <a:gd name="connsiteY29" fmla="*/ 108755 h 139827"/>
            <a:gd name="connsiteX30" fmla="*/ 124255 w 129171"/>
            <a:gd name="connsiteY30" fmla="*/ 96668 h 139827"/>
            <a:gd name="connsiteX31" fmla="*/ 127930 w 129171"/>
            <a:gd name="connsiteY31" fmla="*/ 83553 h 139827"/>
            <a:gd name="connsiteX32" fmla="*/ 129171 w 129171"/>
            <a:gd name="connsiteY32" fmla="*/ 69913 h 1398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29171" h="139827">
              <a:moveTo>
                <a:pt x="129171" y="69913"/>
              </a:moveTo>
              <a:cubicBezTo>
                <a:pt x="129171" y="65367"/>
                <a:pt x="128749" y="60733"/>
                <a:pt x="127930" y="56274"/>
              </a:cubicBezTo>
              <a:cubicBezTo>
                <a:pt x="127111" y="51815"/>
                <a:pt x="125862" y="47359"/>
                <a:pt x="124255" y="43159"/>
              </a:cubicBezTo>
              <a:cubicBezTo>
                <a:pt x="122648" y="38959"/>
                <a:pt x="120619" y="34852"/>
                <a:pt x="118286" y="31072"/>
              </a:cubicBezTo>
              <a:cubicBezTo>
                <a:pt x="115953" y="27292"/>
                <a:pt x="113224" y="23692"/>
                <a:pt x="110254" y="20477"/>
              </a:cubicBezTo>
              <a:cubicBezTo>
                <a:pt x="107284" y="17262"/>
                <a:pt x="103959" y="14309"/>
                <a:pt x="100467" y="11783"/>
              </a:cubicBezTo>
              <a:cubicBezTo>
                <a:pt x="96975" y="9257"/>
                <a:pt x="93181" y="7062"/>
                <a:pt x="89301" y="5322"/>
              </a:cubicBezTo>
              <a:cubicBezTo>
                <a:pt x="85421" y="3582"/>
                <a:pt x="81304" y="2230"/>
                <a:pt x="77185" y="1343"/>
              </a:cubicBezTo>
              <a:cubicBezTo>
                <a:pt x="73066" y="456"/>
                <a:pt x="68785" y="0"/>
                <a:pt x="64585" y="0"/>
              </a:cubicBezTo>
              <a:cubicBezTo>
                <a:pt x="60385" y="0"/>
                <a:pt x="56104" y="456"/>
                <a:pt x="51985" y="1343"/>
              </a:cubicBezTo>
              <a:cubicBezTo>
                <a:pt x="47866" y="2230"/>
                <a:pt x="43750" y="3582"/>
                <a:pt x="39870" y="5322"/>
              </a:cubicBezTo>
              <a:cubicBezTo>
                <a:pt x="35990" y="7062"/>
                <a:pt x="32196" y="9257"/>
                <a:pt x="28704" y="11783"/>
              </a:cubicBezTo>
              <a:cubicBezTo>
                <a:pt x="25212" y="14309"/>
                <a:pt x="21887" y="17262"/>
                <a:pt x="18917" y="20477"/>
              </a:cubicBezTo>
              <a:cubicBezTo>
                <a:pt x="15947" y="23692"/>
                <a:pt x="13218" y="27292"/>
                <a:pt x="10885" y="31072"/>
              </a:cubicBezTo>
              <a:cubicBezTo>
                <a:pt x="8552" y="34852"/>
                <a:pt x="6523" y="38959"/>
                <a:pt x="4916" y="43159"/>
              </a:cubicBezTo>
              <a:cubicBezTo>
                <a:pt x="3309" y="47359"/>
                <a:pt x="2060" y="51815"/>
                <a:pt x="1241" y="56274"/>
              </a:cubicBezTo>
              <a:cubicBezTo>
                <a:pt x="422" y="60733"/>
                <a:pt x="0" y="65367"/>
                <a:pt x="0" y="69913"/>
              </a:cubicBezTo>
              <a:cubicBezTo>
                <a:pt x="0" y="74459"/>
                <a:pt x="422" y="79094"/>
                <a:pt x="1241" y="83553"/>
              </a:cubicBezTo>
              <a:cubicBezTo>
                <a:pt x="2060" y="88012"/>
                <a:pt x="3309" y="92468"/>
                <a:pt x="4916" y="96668"/>
              </a:cubicBezTo>
              <a:cubicBezTo>
                <a:pt x="6523" y="100868"/>
                <a:pt x="8552" y="104975"/>
                <a:pt x="10885" y="108755"/>
              </a:cubicBezTo>
              <a:cubicBezTo>
                <a:pt x="13219" y="112535"/>
                <a:pt x="15947" y="116134"/>
                <a:pt x="18917" y="119349"/>
              </a:cubicBezTo>
              <a:cubicBezTo>
                <a:pt x="21887" y="122564"/>
                <a:pt x="25212" y="125518"/>
                <a:pt x="28704" y="128044"/>
              </a:cubicBezTo>
              <a:cubicBezTo>
                <a:pt x="32196" y="130570"/>
                <a:pt x="35990" y="132765"/>
                <a:pt x="39870" y="134505"/>
              </a:cubicBezTo>
              <a:cubicBezTo>
                <a:pt x="43750" y="136245"/>
                <a:pt x="47866" y="137596"/>
                <a:pt x="51985" y="138483"/>
              </a:cubicBezTo>
              <a:cubicBezTo>
                <a:pt x="56104" y="139370"/>
                <a:pt x="60385" y="139827"/>
                <a:pt x="64585" y="139827"/>
              </a:cubicBezTo>
              <a:cubicBezTo>
                <a:pt x="68785" y="139827"/>
                <a:pt x="73066" y="139370"/>
                <a:pt x="77185" y="138483"/>
              </a:cubicBezTo>
              <a:cubicBezTo>
                <a:pt x="81304" y="137596"/>
                <a:pt x="85421" y="136245"/>
                <a:pt x="89301" y="134505"/>
              </a:cubicBezTo>
              <a:cubicBezTo>
                <a:pt x="93181" y="132765"/>
                <a:pt x="96975" y="130570"/>
                <a:pt x="100467" y="128044"/>
              </a:cubicBezTo>
              <a:cubicBezTo>
                <a:pt x="103959" y="125518"/>
                <a:pt x="107284" y="122564"/>
                <a:pt x="110254" y="119349"/>
              </a:cubicBezTo>
              <a:cubicBezTo>
                <a:pt x="113224" y="116134"/>
                <a:pt x="115953" y="112535"/>
                <a:pt x="118286" y="108755"/>
              </a:cubicBezTo>
              <a:cubicBezTo>
                <a:pt x="120620" y="104975"/>
                <a:pt x="122648" y="100868"/>
                <a:pt x="124255" y="96668"/>
              </a:cubicBezTo>
              <a:cubicBezTo>
                <a:pt x="125862" y="92468"/>
                <a:pt x="127111" y="88012"/>
                <a:pt x="127930" y="83553"/>
              </a:cubicBezTo>
              <a:cubicBezTo>
                <a:pt x="128749" y="79094"/>
                <a:pt x="129171" y="74459"/>
                <a:pt x="129171" y="6991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0.46065</cdr:x>
      <cdr:y>0.48892</cdr:y>
    </cdr:from>
    <cdr:to>
      <cdr:x>0.49642</cdr:x>
      <cdr:y>0.51901</cdr:y>
    </cdr:to>
    <cdr:sp macro="" textlink="">
      <cdr:nvSpPr>
        <cdr:cNvPr id="26" name="PlotDat2_41|1~33_1"/>
        <cdr:cNvSpPr/>
      </cdr:nvSpPr>
      <cdr:spPr>
        <a:xfrm xmlns:a="http://schemas.openxmlformats.org/drawingml/2006/main">
          <a:off x="4284732" y="2971104"/>
          <a:ext cx="332761" cy="182850"/>
        </a:xfrm>
        <a:custGeom xmlns:a="http://schemas.openxmlformats.org/drawingml/2006/main">
          <a:avLst/>
          <a:gdLst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  <a:gd name="connsiteX0" fmla="*/ 332761 w 332761"/>
            <a:gd name="connsiteY0" fmla="*/ 91425 h 182850"/>
            <a:gd name="connsiteX1" fmla="*/ 329564 w 332761"/>
            <a:gd name="connsiteY1" fmla="*/ 73589 h 182850"/>
            <a:gd name="connsiteX2" fmla="*/ 320096 w 332761"/>
            <a:gd name="connsiteY2" fmla="*/ 56438 h 182850"/>
            <a:gd name="connsiteX3" fmla="*/ 304721 w 332761"/>
            <a:gd name="connsiteY3" fmla="*/ 40632 h 182850"/>
            <a:gd name="connsiteX4" fmla="*/ 284029 w 332761"/>
            <a:gd name="connsiteY4" fmla="*/ 26778 h 182850"/>
            <a:gd name="connsiteX5" fmla="*/ 258816 w 332761"/>
            <a:gd name="connsiteY5" fmla="*/ 15408 h 182850"/>
            <a:gd name="connsiteX6" fmla="*/ 230052 w 332761"/>
            <a:gd name="connsiteY6" fmla="*/ 6959 h 182850"/>
            <a:gd name="connsiteX7" fmla="*/ 198840 w 332761"/>
            <a:gd name="connsiteY7" fmla="*/ 1757 h 182850"/>
            <a:gd name="connsiteX8" fmla="*/ 166381 w 332761"/>
            <a:gd name="connsiteY8" fmla="*/ 0 h 182850"/>
            <a:gd name="connsiteX9" fmla="*/ 133921 w 332761"/>
            <a:gd name="connsiteY9" fmla="*/ 1757 h 182850"/>
            <a:gd name="connsiteX10" fmla="*/ 102710 w 332761"/>
            <a:gd name="connsiteY10" fmla="*/ 6959 h 182850"/>
            <a:gd name="connsiteX11" fmla="*/ 73945 w 332761"/>
            <a:gd name="connsiteY11" fmla="*/ 15408 h 182850"/>
            <a:gd name="connsiteX12" fmla="*/ 48732 w 332761"/>
            <a:gd name="connsiteY12" fmla="*/ 26778 h 182850"/>
            <a:gd name="connsiteX13" fmla="*/ 28041 w 332761"/>
            <a:gd name="connsiteY13" fmla="*/ 40632 h 182850"/>
            <a:gd name="connsiteX14" fmla="*/ 12665 w 332761"/>
            <a:gd name="connsiteY14" fmla="*/ 56438 h 182850"/>
            <a:gd name="connsiteX15" fmla="*/ 3197 w 332761"/>
            <a:gd name="connsiteY15" fmla="*/ 73589 h 182850"/>
            <a:gd name="connsiteX16" fmla="*/ 0 w 332761"/>
            <a:gd name="connsiteY16" fmla="*/ 91425 h 182850"/>
            <a:gd name="connsiteX17" fmla="*/ 3197 w 332761"/>
            <a:gd name="connsiteY17" fmla="*/ 109261 h 182850"/>
            <a:gd name="connsiteX18" fmla="*/ 12665 w 332761"/>
            <a:gd name="connsiteY18" fmla="*/ 126412 h 182850"/>
            <a:gd name="connsiteX19" fmla="*/ 28041 w 332761"/>
            <a:gd name="connsiteY19" fmla="*/ 142218 h 182850"/>
            <a:gd name="connsiteX20" fmla="*/ 48732 w 332761"/>
            <a:gd name="connsiteY20" fmla="*/ 156072 h 182850"/>
            <a:gd name="connsiteX21" fmla="*/ 73945 w 332761"/>
            <a:gd name="connsiteY21" fmla="*/ 167442 h 182850"/>
            <a:gd name="connsiteX22" fmla="*/ 102710 w 332761"/>
            <a:gd name="connsiteY22" fmla="*/ 175891 h 182850"/>
            <a:gd name="connsiteX23" fmla="*/ 133921 w 332761"/>
            <a:gd name="connsiteY23" fmla="*/ 181093 h 182850"/>
            <a:gd name="connsiteX24" fmla="*/ 166381 w 332761"/>
            <a:gd name="connsiteY24" fmla="*/ 182850 h 182850"/>
            <a:gd name="connsiteX25" fmla="*/ 198840 w 332761"/>
            <a:gd name="connsiteY25" fmla="*/ 181093 h 182850"/>
            <a:gd name="connsiteX26" fmla="*/ 230052 w 332761"/>
            <a:gd name="connsiteY26" fmla="*/ 175891 h 182850"/>
            <a:gd name="connsiteX27" fmla="*/ 258816 w 332761"/>
            <a:gd name="connsiteY27" fmla="*/ 167442 h 182850"/>
            <a:gd name="connsiteX28" fmla="*/ 284029 w 332761"/>
            <a:gd name="connsiteY28" fmla="*/ 156072 h 182850"/>
            <a:gd name="connsiteX29" fmla="*/ 304721 w 332761"/>
            <a:gd name="connsiteY29" fmla="*/ 142218 h 182850"/>
            <a:gd name="connsiteX30" fmla="*/ 320096 w 332761"/>
            <a:gd name="connsiteY30" fmla="*/ 126412 h 182850"/>
            <a:gd name="connsiteX31" fmla="*/ 329564 w 332761"/>
            <a:gd name="connsiteY31" fmla="*/ 109261 h 182850"/>
            <a:gd name="connsiteX32" fmla="*/ 332761 w 332761"/>
            <a:gd name="connsiteY32" fmla="*/ 91425 h 182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32761" h="182850">
              <a:moveTo>
                <a:pt x="332761" y="91425"/>
              </a:moveTo>
              <a:cubicBezTo>
                <a:pt x="332761" y="85480"/>
                <a:pt x="331675" y="79420"/>
                <a:pt x="329564" y="73589"/>
              </a:cubicBezTo>
              <a:cubicBezTo>
                <a:pt x="327453" y="67758"/>
                <a:pt x="324237" y="61931"/>
                <a:pt x="320096" y="56438"/>
              </a:cubicBezTo>
              <a:cubicBezTo>
                <a:pt x="315956" y="50945"/>
                <a:pt x="310732" y="45575"/>
                <a:pt x="304721" y="40632"/>
              </a:cubicBezTo>
              <a:cubicBezTo>
                <a:pt x="298710" y="35689"/>
                <a:pt x="291680" y="30982"/>
                <a:pt x="284029" y="26778"/>
              </a:cubicBezTo>
              <a:cubicBezTo>
                <a:pt x="276378" y="22574"/>
                <a:pt x="267812" y="18711"/>
                <a:pt x="258816" y="15408"/>
              </a:cubicBezTo>
              <a:cubicBezTo>
                <a:pt x="249820" y="12105"/>
                <a:pt x="240048" y="9234"/>
                <a:pt x="230052" y="6959"/>
              </a:cubicBezTo>
              <a:cubicBezTo>
                <a:pt x="220056" y="4684"/>
                <a:pt x="209452" y="2917"/>
                <a:pt x="198840" y="1757"/>
              </a:cubicBezTo>
              <a:cubicBezTo>
                <a:pt x="188228" y="597"/>
                <a:pt x="177201" y="0"/>
                <a:pt x="166381" y="0"/>
              </a:cubicBezTo>
              <a:cubicBezTo>
                <a:pt x="155561" y="0"/>
                <a:pt x="144533" y="597"/>
                <a:pt x="133921" y="1757"/>
              </a:cubicBezTo>
              <a:cubicBezTo>
                <a:pt x="123309" y="2917"/>
                <a:pt x="112706" y="4684"/>
                <a:pt x="102710" y="6959"/>
              </a:cubicBezTo>
              <a:cubicBezTo>
                <a:pt x="92714" y="9234"/>
                <a:pt x="82941" y="12105"/>
                <a:pt x="73945" y="15408"/>
              </a:cubicBezTo>
              <a:cubicBezTo>
                <a:pt x="64949" y="18711"/>
                <a:pt x="56383" y="22574"/>
                <a:pt x="48732" y="26778"/>
              </a:cubicBezTo>
              <a:cubicBezTo>
                <a:pt x="41081" y="30982"/>
                <a:pt x="34052" y="35689"/>
                <a:pt x="28041" y="40632"/>
              </a:cubicBezTo>
              <a:cubicBezTo>
                <a:pt x="22030" y="45575"/>
                <a:pt x="16806" y="50945"/>
                <a:pt x="12665" y="56438"/>
              </a:cubicBezTo>
              <a:cubicBezTo>
                <a:pt x="8524" y="61931"/>
                <a:pt x="5308" y="67758"/>
                <a:pt x="3197" y="73589"/>
              </a:cubicBezTo>
              <a:cubicBezTo>
                <a:pt x="1086" y="79420"/>
                <a:pt x="0" y="85480"/>
                <a:pt x="0" y="91425"/>
              </a:cubicBezTo>
              <a:cubicBezTo>
                <a:pt x="0" y="97370"/>
                <a:pt x="1086" y="103430"/>
                <a:pt x="3197" y="109261"/>
              </a:cubicBezTo>
              <a:cubicBezTo>
                <a:pt x="5308" y="115092"/>
                <a:pt x="8524" y="120919"/>
                <a:pt x="12665" y="126412"/>
              </a:cubicBezTo>
              <a:cubicBezTo>
                <a:pt x="16806" y="131905"/>
                <a:pt x="22030" y="137275"/>
                <a:pt x="28041" y="142218"/>
              </a:cubicBezTo>
              <a:cubicBezTo>
                <a:pt x="34052" y="147161"/>
                <a:pt x="41081" y="151868"/>
                <a:pt x="48732" y="156072"/>
              </a:cubicBezTo>
              <a:cubicBezTo>
                <a:pt x="56383" y="160276"/>
                <a:pt x="64949" y="164139"/>
                <a:pt x="73945" y="167442"/>
              </a:cubicBezTo>
              <a:cubicBezTo>
                <a:pt x="82941" y="170745"/>
                <a:pt x="92714" y="173616"/>
                <a:pt x="102710" y="175891"/>
              </a:cubicBezTo>
              <a:cubicBezTo>
                <a:pt x="112706" y="178166"/>
                <a:pt x="123309" y="179933"/>
                <a:pt x="133921" y="181093"/>
              </a:cubicBezTo>
              <a:cubicBezTo>
                <a:pt x="144533" y="182253"/>
                <a:pt x="155561" y="182850"/>
                <a:pt x="166381" y="182850"/>
              </a:cubicBezTo>
              <a:cubicBezTo>
                <a:pt x="177201" y="182850"/>
                <a:pt x="188228" y="182253"/>
                <a:pt x="198840" y="181093"/>
              </a:cubicBezTo>
              <a:cubicBezTo>
                <a:pt x="209452" y="179933"/>
                <a:pt x="220056" y="178166"/>
                <a:pt x="230052" y="175891"/>
              </a:cubicBezTo>
              <a:cubicBezTo>
                <a:pt x="240048" y="173616"/>
                <a:pt x="249820" y="170745"/>
                <a:pt x="258816" y="167442"/>
              </a:cubicBezTo>
              <a:cubicBezTo>
                <a:pt x="267812" y="164139"/>
                <a:pt x="276378" y="160276"/>
                <a:pt x="284029" y="156072"/>
              </a:cubicBezTo>
              <a:cubicBezTo>
                <a:pt x="291680" y="151868"/>
                <a:pt x="298710" y="147161"/>
                <a:pt x="304721" y="142218"/>
              </a:cubicBezTo>
              <a:cubicBezTo>
                <a:pt x="310732" y="137275"/>
                <a:pt x="315956" y="131905"/>
                <a:pt x="320096" y="126412"/>
              </a:cubicBezTo>
              <a:cubicBezTo>
                <a:pt x="324237" y="120919"/>
                <a:pt x="327453" y="115092"/>
                <a:pt x="329564" y="109261"/>
              </a:cubicBezTo>
              <a:cubicBezTo>
                <a:pt x="331675" y="103430"/>
                <a:pt x="332761" y="97370"/>
                <a:pt x="332761" y="91425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0.44956</cdr:x>
      <cdr:y>0.48467</cdr:y>
    </cdr:from>
    <cdr:to>
      <cdr:x>0.49334</cdr:x>
      <cdr:y>0.50591</cdr:y>
    </cdr:to>
    <cdr:sp macro="" textlink="">
      <cdr:nvSpPr>
        <cdr:cNvPr id="27" name="PlotDat2_43|1~33_1"/>
        <cdr:cNvSpPr/>
      </cdr:nvSpPr>
      <cdr:spPr>
        <a:xfrm xmlns:a="http://schemas.openxmlformats.org/drawingml/2006/main">
          <a:off x="4181553" y="2945262"/>
          <a:ext cx="407222" cy="129071"/>
        </a:xfrm>
        <a:custGeom xmlns:a="http://schemas.openxmlformats.org/drawingml/2006/main">
          <a:avLst/>
          <a:gdLst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  <a:gd name="connsiteX0" fmla="*/ 407222 w 407222"/>
            <a:gd name="connsiteY0" fmla="*/ 64535 h 129071"/>
            <a:gd name="connsiteX1" fmla="*/ 403309 w 407222"/>
            <a:gd name="connsiteY1" fmla="*/ 51945 h 129071"/>
            <a:gd name="connsiteX2" fmla="*/ 391723 w 407222"/>
            <a:gd name="connsiteY2" fmla="*/ 39839 h 129071"/>
            <a:gd name="connsiteX3" fmla="*/ 372907 w 407222"/>
            <a:gd name="connsiteY3" fmla="*/ 28681 h 129071"/>
            <a:gd name="connsiteX4" fmla="*/ 347586 w 407222"/>
            <a:gd name="connsiteY4" fmla="*/ 18902 h 129071"/>
            <a:gd name="connsiteX5" fmla="*/ 316731 w 407222"/>
            <a:gd name="connsiteY5" fmla="*/ 10876 h 129071"/>
            <a:gd name="connsiteX6" fmla="*/ 281529 w 407222"/>
            <a:gd name="connsiteY6" fmla="*/ 4913 h 129071"/>
            <a:gd name="connsiteX7" fmla="*/ 243333 w 407222"/>
            <a:gd name="connsiteY7" fmla="*/ 1240 h 129071"/>
            <a:gd name="connsiteX8" fmla="*/ 203611 w 407222"/>
            <a:gd name="connsiteY8" fmla="*/ 0 h 129071"/>
            <a:gd name="connsiteX9" fmla="*/ 163888 w 407222"/>
            <a:gd name="connsiteY9" fmla="*/ 1240 h 129071"/>
            <a:gd name="connsiteX10" fmla="*/ 125692 w 407222"/>
            <a:gd name="connsiteY10" fmla="*/ 4913 h 129071"/>
            <a:gd name="connsiteX11" fmla="*/ 90491 w 407222"/>
            <a:gd name="connsiteY11" fmla="*/ 10876 h 129071"/>
            <a:gd name="connsiteX12" fmla="*/ 59636 w 407222"/>
            <a:gd name="connsiteY12" fmla="*/ 18902 h 129071"/>
            <a:gd name="connsiteX13" fmla="*/ 34314 w 407222"/>
            <a:gd name="connsiteY13" fmla="*/ 28681 h 129071"/>
            <a:gd name="connsiteX14" fmla="*/ 15499 w 407222"/>
            <a:gd name="connsiteY14" fmla="*/ 39839 h 129071"/>
            <a:gd name="connsiteX15" fmla="*/ 3912 w 407222"/>
            <a:gd name="connsiteY15" fmla="*/ 51945 h 129071"/>
            <a:gd name="connsiteX16" fmla="*/ 0 w 407222"/>
            <a:gd name="connsiteY16" fmla="*/ 64535 h 129071"/>
            <a:gd name="connsiteX17" fmla="*/ 3912 w 407222"/>
            <a:gd name="connsiteY17" fmla="*/ 77126 h 129071"/>
            <a:gd name="connsiteX18" fmla="*/ 15499 w 407222"/>
            <a:gd name="connsiteY18" fmla="*/ 89232 h 129071"/>
            <a:gd name="connsiteX19" fmla="*/ 34314 w 407222"/>
            <a:gd name="connsiteY19" fmla="*/ 100389 h 129071"/>
            <a:gd name="connsiteX20" fmla="*/ 59636 w 407222"/>
            <a:gd name="connsiteY20" fmla="*/ 110169 h 129071"/>
            <a:gd name="connsiteX21" fmla="*/ 90491 w 407222"/>
            <a:gd name="connsiteY21" fmla="*/ 118195 h 129071"/>
            <a:gd name="connsiteX22" fmla="*/ 125692 w 407222"/>
            <a:gd name="connsiteY22" fmla="*/ 124158 h 129071"/>
            <a:gd name="connsiteX23" fmla="*/ 163888 w 407222"/>
            <a:gd name="connsiteY23" fmla="*/ 127831 h 129071"/>
            <a:gd name="connsiteX24" fmla="*/ 203611 w 407222"/>
            <a:gd name="connsiteY24" fmla="*/ 129071 h 129071"/>
            <a:gd name="connsiteX25" fmla="*/ 243333 w 407222"/>
            <a:gd name="connsiteY25" fmla="*/ 127831 h 129071"/>
            <a:gd name="connsiteX26" fmla="*/ 281529 w 407222"/>
            <a:gd name="connsiteY26" fmla="*/ 124158 h 129071"/>
            <a:gd name="connsiteX27" fmla="*/ 316731 w 407222"/>
            <a:gd name="connsiteY27" fmla="*/ 118195 h 129071"/>
            <a:gd name="connsiteX28" fmla="*/ 347586 w 407222"/>
            <a:gd name="connsiteY28" fmla="*/ 110169 h 129071"/>
            <a:gd name="connsiteX29" fmla="*/ 372907 w 407222"/>
            <a:gd name="connsiteY29" fmla="*/ 100389 h 129071"/>
            <a:gd name="connsiteX30" fmla="*/ 391723 w 407222"/>
            <a:gd name="connsiteY30" fmla="*/ 89232 h 129071"/>
            <a:gd name="connsiteX31" fmla="*/ 403309 w 407222"/>
            <a:gd name="connsiteY31" fmla="*/ 77126 h 129071"/>
            <a:gd name="connsiteX32" fmla="*/ 407222 w 407222"/>
            <a:gd name="connsiteY32" fmla="*/ 64535 h 1290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07222" h="129071">
              <a:moveTo>
                <a:pt x="407222" y="64535"/>
              </a:moveTo>
              <a:cubicBezTo>
                <a:pt x="407222" y="60338"/>
                <a:pt x="405892" y="56061"/>
                <a:pt x="403309" y="51945"/>
              </a:cubicBezTo>
              <a:cubicBezTo>
                <a:pt x="400726" y="47829"/>
                <a:pt x="396790" y="43716"/>
                <a:pt x="391723" y="39839"/>
              </a:cubicBezTo>
              <a:cubicBezTo>
                <a:pt x="386656" y="35962"/>
                <a:pt x="380263" y="32170"/>
                <a:pt x="372907" y="28681"/>
              </a:cubicBezTo>
              <a:cubicBezTo>
                <a:pt x="365551" y="25192"/>
                <a:pt x="356949" y="21869"/>
                <a:pt x="347586" y="18902"/>
              </a:cubicBezTo>
              <a:cubicBezTo>
                <a:pt x="338223" y="15935"/>
                <a:pt x="327740" y="13207"/>
                <a:pt x="316731" y="10876"/>
              </a:cubicBezTo>
              <a:cubicBezTo>
                <a:pt x="305722" y="8545"/>
                <a:pt x="293762" y="6519"/>
                <a:pt x="281529" y="4913"/>
              </a:cubicBezTo>
              <a:cubicBezTo>
                <a:pt x="269296" y="3307"/>
                <a:pt x="256319" y="2059"/>
                <a:pt x="243333" y="1240"/>
              </a:cubicBezTo>
              <a:cubicBezTo>
                <a:pt x="230347" y="421"/>
                <a:pt x="216852" y="0"/>
                <a:pt x="203611" y="0"/>
              </a:cubicBezTo>
              <a:cubicBezTo>
                <a:pt x="190370" y="0"/>
                <a:pt x="176874" y="421"/>
                <a:pt x="163888" y="1240"/>
              </a:cubicBezTo>
              <a:cubicBezTo>
                <a:pt x="150902" y="2059"/>
                <a:pt x="137925" y="3307"/>
                <a:pt x="125692" y="4913"/>
              </a:cubicBezTo>
              <a:cubicBezTo>
                <a:pt x="113459" y="6519"/>
                <a:pt x="101500" y="8545"/>
                <a:pt x="90491" y="10876"/>
              </a:cubicBezTo>
              <a:cubicBezTo>
                <a:pt x="79482" y="13207"/>
                <a:pt x="68999" y="15935"/>
                <a:pt x="59636" y="18902"/>
              </a:cubicBezTo>
              <a:cubicBezTo>
                <a:pt x="50273" y="21869"/>
                <a:pt x="41670" y="25192"/>
                <a:pt x="34314" y="28681"/>
              </a:cubicBezTo>
              <a:cubicBezTo>
                <a:pt x="26958" y="32170"/>
                <a:pt x="20566" y="35962"/>
                <a:pt x="15499" y="39839"/>
              </a:cubicBezTo>
              <a:cubicBezTo>
                <a:pt x="10432" y="43716"/>
                <a:pt x="6495" y="47829"/>
                <a:pt x="3912" y="51945"/>
              </a:cubicBezTo>
              <a:cubicBezTo>
                <a:pt x="1329" y="56061"/>
                <a:pt x="0" y="60338"/>
                <a:pt x="0" y="64535"/>
              </a:cubicBezTo>
              <a:cubicBezTo>
                <a:pt x="0" y="68732"/>
                <a:pt x="1329" y="73010"/>
                <a:pt x="3912" y="77126"/>
              </a:cubicBezTo>
              <a:cubicBezTo>
                <a:pt x="6495" y="81242"/>
                <a:pt x="10432" y="85355"/>
                <a:pt x="15499" y="89232"/>
              </a:cubicBezTo>
              <a:cubicBezTo>
                <a:pt x="20566" y="93109"/>
                <a:pt x="26958" y="96900"/>
                <a:pt x="34314" y="100389"/>
              </a:cubicBezTo>
              <a:cubicBezTo>
                <a:pt x="41670" y="103878"/>
                <a:pt x="50273" y="107201"/>
                <a:pt x="59636" y="110169"/>
              </a:cubicBezTo>
              <a:cubicBezTo>
                <a:pt x="68999" y="113137"/>
                <a:pt x="79482" y="115864"/>
                <a:pt x="90491" y="118195"/>
              </a:cubicBezTo>
              <a:cubicBezTo>
                <a:pt x="101500" y="120526"/>
                <a:pt x="113459" y="122552"/>
                <a:pt x="125692" y="124158"/>
              </a:cubicBezTo>
              <a:cubicBezTo>
                <a:pt x="137925" y="125764"/>
                <a:pt x="150902" y="127012"/>
                <a:pt x="163888" y="127831"/>
              </a:cubicBezTo>
              <a:cubicBezTo>
                <a:pt x="176874" y="128650"/>
                <a:pt x="190370" y="129071"/>
                <a:pt x="203611" y="129071"/>
              </a:cubicBezTo>
              <a:cubicBezTo>
                <a:pt x="216852" y="129071"/>
                <a:pt x="230347" y="128650"/>
                <a:pt x="243333" y="127831"/>
              </a:cubicBezTo>
              <a:cubicBezTo>
                <a:pt x="256319" y="127012"/>
                <a:pt x="269296" y="125764"/>
                <a:pt x="281529" y="124158"/>
              </a:cubicBezTo>
              <a:cubicBezTo>
                <a:pt x="293762" y="122552"/>
                <a:pt x="305722" y="120526"/>
                <a:pt x="316731" y="118195"/>
              </a:cubicBezTo>
              <a:cubicBezTo>
                <a:pt x="327740" y="115864"/>
                <a:pt x="338223" y="113137"/>
                <a:pt x="347586" y="110169"/>
              </a:cubicBezTo>
              <a:cubicBezTo>
                <a:pt x="356949" y="107201"/>
                <a:pt x="365551" y="103878"/>
                <a:pt x="372907" y="100389"/>
              </a:cubicBezTo>
              <a:cubicBezTo>
                <a:pt x="380263" y="96900"/>
                <a:pt x="386656" y="93109"/>
                <a:pt x="391723" y="89232"/>
              </a:cubicBezTo>
              <a:cubicBezTo>
                <a:pt x="396790" y="85355"/>
                <a:pt x="400726" y="81242"/>
                <a:pt x="403309" y="77126"/>
              </a:cubicBezTo>
              <a:cubicBezTo>
                <a:pt x="405892" y="73010"/>
                <a:pt x="407222" y="68732"/>
                <a:pt x="407222" y="64535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0.33658</cdr:x>
      <cdr:y>0.32677</cdr:y>
    </cdr:from>
    <cdr:to>
      <cdr:x>0.35739</cdr:x>
      <cdr:y>0.37456</cdr:y>
    </cdr:to>
    <cdr:sp macro="" textlink="">
      <cdr:nvSpPr>
        <cdr:cNvPr id="28" name="PlotDat2_45|1~33_1"/>
        <cdr:cNvSpPr/>
      </cdr:nvSpPr>
      <cdr:spPr>
        <a:xfrm xmlns:a="http://schemas.openxmlformats.org/drawingml/2006/main">
          <a:off x="3130736" y="1985753"/>
          <a:ext cx="193510" cy="290409"/>
        </a:xfrm>
        <a:custGeom xmlns:a="http://schemas.openxmlformats.org/drawingml/2006/main">
          <a:avLst/>
          <a:gdLst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  <a:gd name="connsiteX0" fmla="*/ 193510 w 193510"/>
            <a:gd name="connsiteY0" fmla="*/ 145204 h 290409"/>
            <a:gd name="connsiteX1" fmla="*/ 191651 w 193510"/>
            <a:gd name="connsiteY1" fmla="*/ 116877 h 290409"/>
            <a:gd name="connsiteX2" fmla="*/ 186144 w 193510"/>
            <a:gd name="connsiteY2" fmla="*/ 89637 h 290409"/>
            <a:gd name="connsiteX3" fmla="*/ 177204 w 193510"/>
            <a:gd name="connsiteY3" fmla="*/ 64533 h 290409"/>
            <a:gd name="connsiteX4" fmla="*/ 165171 w 193510"/>
            <a:gd name="connsiteY4" fmla="*/ 42529 h 290409"/>
            <a:gd name="connsiteX5" fmla="*/ 150509 w 193510"/>
            <a:gd name="connsiteY5" fmla="*/ 24471 h 290409"/>
            <a:gd name="connsiteX6" fmla="*/ 133781 w 193510"/>
            <a:gd name="connsiteY6" fmla="*/ 11053 h 290409"/>
            <a:gd name="connsiteX7" fmla="*/ 115631 w 193510"/>
            <a:gd name="connsiteY7" fmla="*/ 2790 h 290409"/>
            <a:gd name="connsiteX8" fmla="*/ 96755 w 193510"/>
            <a:gd name="connsiteY8" fmla="*/ 0 h 290409"/>
            <a:gd name="connsiteX9" fmla="*/ 77879 w 193510"/>
            <a:gd name="connsiteY9" fmla="*/ 2790 h 290409"/>
            <a:gd name="connsiteX10" fmla="*/ 59729 w 193510"/>
            <a:gd name="connsiteY10" fmla="*/ 11053 h 290409"/>
            <a:gd name="connsiteX11" fmla="*/ 43001 w 193510"/>
            <a:gd name="connsiteY11" fmla="*/ 24471 h 290409"/>
            <a:gd name="connsiteX12" fmla="*/ 28339 w 193510"/>
            <a:gd name="connsiteY12" fmla="*/ 42529 h 290409"/>
            <a:gd name="connsiteX13" fmla="*/ 16306 w 193510"/>
            <a:gd name="connsiteY13" fmla="*/ 64533 h 290409"/>
            <a:gd name="connsiteX14" fmla="*/ 7365 w 193510"/>
            <a:gd name="connsiteY14" fmla="*/ 89637 h 290409"/>
            <a:gd name="connsiteX15" fmla="*/ 1859 w 193510"/>
            <a:gd name="connsiteY15" fmla="*/ 116877 h 290409"/>
            <a:gd name="connsiteX16" fmla="*/ 0 w 193510"/>
            <a:gd name="connsiteY16" fmla="*/ 145204 h 290409"/>
            <a:gd name="connsiteX17" fmla="*/ 1859 w 193510"/>
            <a:gd name="connsiteY17" fmla="*/ 173532 h 290409"/>
            <a:gd name="connsiteX18" fmla="*/ 7365 w 193510"/>
            <a:gd name="connsiteY18" fmla="*/ 200772 h 290409"/>
            <a:gd name="connsiteX19" fmla="*/ 16306 w 193510"/>
            <a:gd name="connsiteY19" fmla="*/ 225876 h 290409"/>
            <a:gd name="connsiteX20" fmla="*/ 28339 w 193510"/>
            <a:gd name="connsiteY20" fmla="*/ 247879 h 290409"/>
            <a:gd name="connsiteX21" fmla="*/ 43001 w 193510"/>
            <a:gd name="connsiteY21" fmla="*/ 265938 h 290409"/>
            <a:gd name="connsiteX22" fmla="*/ 59729 w 193510"/>
            <a:gd name="connsiteY22" fmla="*/ 279356 h 290409"/>
            <a:gd name="connsiteX23" fmla="*/ 77879 w 193510"/>
            <a:gd name="connsiteY23" fmla="*/ 287619 h 290409"/>
            <a:gd name="connsiteX24" fmla="*/ 96755 w 193510"/>
            <a:gd name="connsiteY24" fmla="*/ 290409 h 290409"/>
            <a:gd name="connsiteX25" fmla="*/ 115631 w 193510"/>
            <a:gd name="connsiteY25" fmla="*/ 287619 h 290409"/>
            <a:gd name="connsiteX26" fmla="*/ 133781 w 193510"/>
            <a:gd name="connsiteY26" fmla="*/ 279356 h 290409"/>
            <a:gd name="connsiteX27" fmla="*/ 150509 w 193510"/>
            <a:gd name="connsiteY27" fmla="*/ 265938 h 290409"/>
            <a:gd name="connsiteX28" fmla="*/ 165171 w 193510"/>
            <a:gd name="connsiteY28" fmla="*/ 247879 h 290409"/>
            <a:gd name="connsiteX29" fmla="*/ 177204 w 193510"/>
            <a:gd name="connsiteY29" fmla="*/ 225876 h 290409"/>
            <a:gd name="connsiteX30" fmla="*/ 186144 w 193510"/>
            <a:gd name="connsiteY30" fmla="*/ 200772 h 290409"/>
            <a:gd name="connsiteX31" fmla="*/ 191651 w 193510"/>
            <a:gd name="connsiteY31" fmla="*/ 173532 h 290409"/>
            <a:gd name="connsiteX32" fmla="*/ 193510 w 193510"/>
            <a:gd name="connsiteY32" fmla="*/ 145204 h 29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93510" h="290409">
              <a:moveTo>
                <a:pt x="193510" y="145204"/>
              </a:moveTo>
              <a:cubicBezTo>
                <a:pt x="193510" y="135762"/>
                <a:pt x="192879" y="126138"/>
                <a:pt x="191651" y="116877"/>
              </a:cubicBezTo>
              <a:cubicBezTo>
                <a:pt x="190423" y="107616"/>
                <a:pt x="188552" y="98361"/>
                <a:pt x="186144" y="89637"/>
              </a:cubicBezTo>
              <a:cubicBezTo>
                <a:pt x="183736" y="80913"/>
                <a:pt x="180700" y="72384"/>
                <a:pt x="177204" y="64533"/>
              </a:cubicBezTo>
              <a:cubicBezTo>
                <a:pt x="173708" y="56682"/>
                <a:pt x="169620" y="49206"/>
                <a:pt x="165171" y="42529"/>
              </a:cubicBezTo>
              <a:cubicBezTo>
                <a:pt x="160722" y="35852"/>
                <a:pt x="155741" y="29717"/>
                <a:pt x="150509" y="24471"/>
              </a:cubicBezTo>
              <a:cubicBezTo>
                <a:pt x="145277" y="19225"/>
                <a:pt x="139594" y="14666"/>
                <a:pt x="133781" y="11053"/>
              </a:cubicBezTo>
              <a:cubicBezTo>
                <a:pt x="127968" y="7440"/>
                <a:pt x="121802" y="4632"/>
                <a:pt x="115631" y="2790"/>
              </a:cubicBezTo>
              <a:cubicBezTo>
                <a:pt x="109460" y="948"/>
                <a:pt x="103047" y="0"/>
                <a:pt x="96755" y="0"/>
              </a:cubicBezTo>
              <a:cubicBezTo>
                <a:pt x="90463" y="0"/>
                <a:pt x="84050" y="948"/>
                <a:pt x="77879" y="2790"/>
              </a:cubicBezTo>
              <a:cubicBezTo>
                <a:pt x="71708" y="4632"/>
                <a:pt x="65542" y="7440"/>
                <a:pt x="59729" y="11053"/>
              </a:cubicBezTo>
              <a:cubicBezTo>
                <a:pt x="53916" y="14666"/>
                <a:pt x="48233" y="19225"/>
                <a:pt x="43001" y="24471"/>
              </a:cubicBezTo>
              <a:cubicBezTo>
                <a:pt x="37769" y="29717"/>
                <a:pt x="32788" y="35852"/>
                <a:pt x="28339" y="42529"/>
              </a:cubicBezTo>
              <a:cubicBezTo>
                <a:pt x="23890" y="49206"/>
                <a:pt x="19802" y="56682"/>
                <a:pt x="16306" y="64533"/>
              </a:cubicBezTo>
              <a:cubicBezTo>
                <a:pt x="12810" y="72384"/>
                <a:pt x="9773" y="80913"/>
                <a:pt x="7365" y="89637"/>
              </a:cubicBezTo>
              <a:cubicBezTo>
                <a:pt x="4957" y="98361"/>
                <a:pt x="3087" y="107616"/>
                <a:pt x="1859" y="116877"/>
              </a:cubicBezTo>
              <a:cubicBezTo>
                <a:pt x="631" y="126138"/>
                <a:pt x="0" y="135762"/>
                <a:pt x="0" y="145204"/>
              </a:cubicBezTo>
              <a:cubicBezTo>
                <a:pt x="0" y="154646"/>
                <a:pt x="631" y="164271"/>
                <a:pt x="1859" y="173532"/>
              </a:cubicBezTo>
              <a:cubicBezTo>
                <a:pt x="3087" y="182793"/>
                <a:pt x="4957" y="192048"/>
                <a:pt x="7365" y="200772"/>
              </a:cubicBezTo>
              <a:cubicBezTo>
                <a:pt x="9773" y="209496"/>
                <a:pt x="12810" y="218025"/>
                <a:pt x="16306" y="225876"/>
              </a:cubicBezTo>
              <a:cubicBezTo>
                <a:pt x="19802" y="233727"/>
                <a:pt x="23890" y="241202"/>
                <a:pt x="28339" y="247879"/>
              </a:cubicBezTo>
              <a:cubicBezTo>
                <a:pt x="32788" y="254556"/>
                <a:pt x="37769" y="260692"/>
                <a:pt x="43001" y="265938"/>
              </a:cubicBezTo>
              <a:cubicBezTo>
                <a:pt x="48233" y="271184"/>
                <a:pt x="53916" y="275743"/>
                <a:pt x="59729" y="279356"/>
              </a:cubicBezTo>
              <a:cubicBezTo>
                <a:pt x="65542" y="282969"/>
                <a:pt x="71708" y="285777"/>
                <a:pt x="77879" y="287619"/>
              </a:cubicBezTo>
              <a:cubicBezTo>
                <a:pt x="84050" y="289461"/>
                <a:pt x="90463" y="290409"/>
                <a:pt x="96755" y="290409"/>
              </a:cubicBezTo>
              <a:cubicBezTo>
                <a:pt x="103047" y="290409"/>
                <a:pt x="109460" y="289461"/>
                <a:pt x="115631" y="287619"/>
              </a:cubicBezTo>
              <a:cubicBezTo>
                <a:pt x="121802" y="285777"/>
                <a:pt x="127968" y="282969"/>
                <a:pt x="133781" y="279356"/>
              </a:cubicBezTo>
              <a:cubicBezTo>
                <a:pt x="139594" y="275743"/>
                <a:pt x="145277" y="271184"/>
                <a:pt x="150509" y="265938"/>
              </a:cubicBezTo>
              <a:cubicBezTo>
                <a:pt x="155741" y="260692"/>
                <a:pt x="160722" y="254556"/>
                <a:pt x="165171" y="247879"/>
              </a:cubicBezTo>
              <a:cubicBezTo>
                <a:pt x="169620" y="241202"/>
                <a:pt x="173708" y="233727"/>
                <a:pt x="177204" y="225876"/>
              </a:cubicBezTo>
              <a:cubicBezTo>
                <a:pt x="180700" y="218025"/>
                <a:pt x="183736" y="209496"/>
                <a:pt x="186144" y="200772"/>
              </a:cubicBezTo>
              <a:cubicBezTo>
                <a:pt x="188552" y="192048"/>
                <a:pt x="190423" y="182793"/>
                <a:pt x="191651" y="173532"/>
              </a:cubicBezTo>
              <a:cubicBezTo>
                <a:pt x="192879" y="164271"/>
                <a:pt x="193510" y="154646"/>
                <a:pt x="193510" y="145204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0.36308</cdr:x>
      <cdr:y>0.39226</cdr:y>
    </cdr:from>
    <cdr:to>
      <cdr:x>0.38441</cdr:x>
      <cdr:y>0.42766</cdr:y>
    </cdr:to>
    <cdr:sp macro="" textlink="">
      <cdr:nvSpPr>
        <cdr:cNvPr id="29" name="PlotDat2_47|1~33_1"/>
        <cdr:cNvSpPr/>
      </cdr:nvSpPr>
      <cdr:spPr>
        <a:xfrm xmlns:a="http://schemas.openxmlformats.org/drawingml/2006/main">
          <a:off x="3377231" y="2383724"/>
          <a:ext cx="198370" cy="215118"/>
        </a:xfrm>
        <a:custGeom xmlns:a="http://schemas.openxmlformats.org/drawingml/2006/main">
          <a:avLst/>
          <a:gdLst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  <a:gd name="connsiteX0" fmla="*/ 198370 w 198370"/>
            <a:gd name="connsiteY0" fmla="*/ 107559 h 215118"/>
            <a:gd name="connsiteX1" fmla="*/ 196464 w 198370"/>
            <a:gd name="connsiteY1" fmla="*/ 86575 h 215118"/>
            <a:gd name="connsiteX2" fmla="*/ 190820 w 198370"/>
            <a:gd name="connsiteY2" fmla="*/ 66398 h 215118"/>
            <a:gd name="connsiteX3" fmla="*/ 181654 w 198370"/>
            <a:gd name="connsiteY3" fmla="*/ 47802 h 215118"/>
            <a:gd name="connsiteX4" fmla="*/ 169319 w 198370"/>
            <a:gd name="connsiteY4" fmla="*/ 31503 h 215118"/>
            <a:gd name="connsiteX5" fmla="*/ 154289 w 198370"/>
            <a:gd name="connsiteY5" fmla="*/ 18127 h 215118"/>
            <a:gd name="connsiteX6" fmla="*/ 137141 w 198370"/>
            <a:gd name="connsiteY6" fmla="*/ 8187 h 215118"/>
            <a:gd name="connsiteX7" fmla="*/ 118535 w 198370"/>
            <a:gd name="connsiteY7" fmla="*/ 2067 h 215118"/>
            <a:gd name="connsiteX8" fmla="*/ 99185 w 198370"/>
            <a:gd name="connsiteY8" fmla="*/ 0 h 215118"/>
            <a:gd name="connsiteX9" fmla="*/ 79835 w 198370"/>
            <a:gd name="connsiteY9" fmla="*/ 2067 h 215118"/>
            <a:gd name="connsiteX10" fmla="*/ 61229 w 198370"/>
            <a:gd name="connsiteY10" fmla="*/ 8187 h 215118"/>
            <a:gd name="connsiteX11" fmla="*/ 44081 w 198370"/>
            <a:gd name="connsiteY11" fmla="*/ 18127 h 215118"/>
            <a:gd name="connsiteX12" fmla="*/ 29051 w 198370"/>
            <a:gd name="connsiteY12" fmla="*/ 31503 h 215118"/>
            <a:gd name="connsiteX13" fmla="*/ 16716 w 198370"/>
            <a:gd name="connsiteY13" fmla="*/ 47802 h 215118"/>
            <a:gd name="connsiteX14" fmla="*/ 7550 w 198370"/>
            <a:gd name="connsiteY14" fmla="*/ 66398 h 215118"/>
            <a:gd name="connsiteX15" fmla="*/ 1906 w 198370"/>
            <a:gd name="connsiteY15" fmla="*/ 86575 h 215118"/>
            <a:gd name="connsiteX16" fmla="*/ 0 w 198370"/>
            <a:gd name="connsiteY16" fmla="*/ 107559 h 215118"/>
            <a:gd name="connsiteX17" fmla="*/ 1906 w 198370"/>
            <a:gd name="connsiteY17" fmla="*/ 128542 h 215118"/>
            <a:gd name="connsiteX18" fmla="*/ 7550 w 198370"/>
            <a:gd name="connsiteY18" fmla="*/ 148720 h 215118"/>
            <a:gd name="connsiteX19" fmla="*/ 16716 w 198370"/>
            <a:gd name="connsiteY19" fmla="*/ 167315 h 215118"/>
            <a:gd name="connsiteX20" fmla="*/ 29051 w 198370"/>
            <a:gd name="connsiteY20" fmla="*/ 183614 h 215118"/>
            <a:gd name="connsiteX21" fmla="*/ 44081 w 198370"/>
            <a:gd name="connsiteY21" fmla="*/ 196991 h 215118"/>
            <a:gd name="connsiteX22" fmla="*/ 61229 w 198370"/>
            <a:gd name="connsiteY22" fmla="*/ 206930 h 215118"/>
            <a:gd name="connsiteX23" fmla="*/ 79835 w 198370"/>
            <a:gd name="connsiteY23" fmla="*/ 213051 h 215118"/>
            <a:gd name="connsiteX24" fmla="*/ 99185 w 198370"/>
            <a:gd name="connsiteY24" fmla="*/ 215118 h 215118"/>
            <a:gd name="connsiteX25" fmla="*/ 118535 w 198370"/>
            <a:gd name="connsiteY25" fmla="*/ 213051 h 215118"/>
            <a:gd name="connsiteX26" fmla="*/ 137141 w 198370"/>
            <a:gd name="connsiteY26" fmla="*/ 206930 h 215118"/>
            <a:gd name="connsiteX27" fmla="*/ 154289 w 198370"/>
            <a:gd name="connsiteY27" fmla="*/ 196991 h 215118"/>
            <a:gd name="connsiteX28" fmla="*/ 169319 w 198370"/>
            <a:gd name="connsiteY28" fmla="*/ 183614 h 215118"/>
            <a:gd name="connsiteX29" fmla="*/ 181654 w 198370"/>
            <a:gd name="connsiteY29" fmla="*/ 167315 h 215118"/>
            <a:gd name="connsiteX30" fmla="*/ 190820 w 198370"/>
            <a:gd name="connsiteY30" fmla="*/ 148720 h 215118"/>
            <a:gd name="connsiteX31" fmla="*/ 196464 w 198370"/>
            <a:gd name="connsiteY31" fmla="*/ 128542 h 215118"/>
            <a:gd name="connsiteX32" fmla="*/ 198370 w 198370"/>
            <a:gd name="connsiteY32" fmla="*/ 107559 h 2151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98370" h="215118">
              <a:moveTo>
                <a:pt x="198370" y="107559"/>
              </a:moveTo>
              <a:cubicBezTo>
                <a:pt x="198370" y="100565"/>
                <a:pt x="197722" y="93435"/>
                <a:pt x="196464" y="86575"/>
              </a:cubicBezTo>
              <a:cubicBezTo>
                <a:pt x="195206" y="79715"/>
                <a:pt x="193288" y="72860"/>
                <a:pt x="190820" y="66398"/>
              </a:cubicBezTo>
              <a:cubicBezTo>
                <a:pt x="188352" y="59936"/>
                <a:pt x="185237" y="53618"/>
                <a:pt x="181654" y="47802"/>
              </a:cubicBezTo>
              <a:cubicBezTo>
                <a:pt x="178071" y="41986"/>
                <a:pt x="173880" y="36449"/>
                <a:pt x="169319" y="31503"/>
              </a:cubicBezTo>
              <a:cubicBezTo>
                <a:pt x="164758" y="26557"/>
                <a:pt x="159652" y="22013"/>
                <a:pt x="154289" y="18127"/>
              </a:cubicBezTo>
              <a:cubicBezTo>
                <a:pt x="148926" y="14241"/>
                <a:pt x="143100" y="10864"/>
                <a:pt x="137141" y="8187"/>
              </a:cubicBezTo>
              <a:cubicBezTo>
                <a:pt x="131182" y="5510"/>
                <a:pt x="124861" y="3431"/>
                <a:pt x="118535" y="2067"/>
              </a:cubicBezTo>
              <a:cubicBezTo>
                <a:pt x="112209" y="703"/>
                <a:pt x="105635" y="0"/>
                <a:pt x="99185" y="0"/>
              </a:cubicBezTo>
              <a:cubicBezTo>
                <a:pt x="92735" y="0"/>
                <a:pt x="86161" y="703"/>
                <a:pt x="79835" y="2067"/>
              </a:cubicBezTo>
              <a:cubicBezTo>
                <a:pt x="73509" y="3431"/>
                <a:pt x="67188" y="5510"/>
                <a:pt x="61229" y="8187"/>
              </a:cubicBezTo>
              <a:cubicBezTo>
                <a:pt x="55270" y="10864"/>
                <a:pt x="49444" y="14241"/>
                <a:pt x="44081" y="18127"/>
              </a:cubicBezTo>
              <a:cubicBezTo>
                <a:pt x="38718" y="22013"/>
                <a:pt x="33612" y="26557"/>
                <a:pt x="29051" y="31503"/>
              </a:cubicBezTo>
              <a:cubicBezTo>
                <a:pt x="24490" y="36449"/>
                <a:pt x="20299" y="41986"/>
                <a:pt x="16716" y="47802"/>
              </a:cubicBezTo>
              <a:cubicBezTo>
                <a:pt x="13133" y="53618"/>
                <a:pt x="10018" y="59936"/>
                <a:pt x="7550" y="66398"/>
              </a:cubicBezTo>
              <a:cubicBezTo>
                <a:pt x="5082" y="72860"/>
                <a:pt x="3164" y="79715"/>
                <a:pt x="1906" y="86575"/>
              </a:cubicBezTo>
              <a:cubicBezTo>
                <a:pt x="648" y="93435"/>
                <a:pt x="0" y="100565"/>
                <a:pt x="0" y="107559"/>
              </a:cubicBezTo>
              <a:cubicBezTo>
                <a:pt x="0" y="114553"/>
                <a:pt x="648" y="121682"/>
                <a:pt x="1906" y="128542"/>
              </a:cubicBezTo>
              <a:cubicBezTo>
                <a:pt x="3164" y="135402"/>
                <a:pt x="5082" y="142258"/>
                <a:pt x="7550" y="148720"/>
              </a:cubicBezTo>
              <a:cubicBezTo>
                <a:pt x="10018" y="155182"/>
                <a:pt x="13133" y="161499"/>
                <a:pt x="16716" y="167315"/>
              </a:cubicBezTo>
              <a:cubicBezTo>
                <a:pt x="20299" y="173131"/>
                <a:pt x="24490" y="178668"/>
                <a:pt x="29051" y="183614"/>
              </a:cubicBezTo>
              <a:cubicBezTo>
                <a:pt x="33612" y="188560"/>
                <a:pt x="38718" y="193105"/>
                <a:pt x="44081" y="196991"/>
              </a:cubicBezTo>
              <a:cubicBezTo>
                <a:pt x="49444" y="200877"/>
                <a:pt x="55270" y="204253"/>
                <a:pt x="61229" y="206930"/>
              </a:cubicBezTo>
              <a:cubicBezTo>
                <a:pt x="67188" y="209607"/>
                <a:pt x="73509" y="211686"/>
                <a:pt x="79835" y="213051"/>
              </a:cubicBezTo>
              <a:cubicBezTo>
                <a:pt x="86161" y="214416"/>
                <a:pt x="92735" y="215118"/>
                <a:pt x="99185" y="215118"/>
              </a:cubicBezTo>
              <a:cubicBezTo>
                <a:pt x="105635" y="215118"/>
                <a:pt x="112209" y="214416"/>
                <a:pt x="118535" y="213051"/>
              </a:cubicBezTo>
              <a:cubicBezTo>
                <a:pt x="124861" y="211686"/>
                <a:pt x="131182" y="209607"/>
                <a:pt x="137141" y="206930"/>
              </a:cubicBezTo>
              <a:cubicBezTo>
                <a:pt x="143100" y="204253"/>
                <a:pt x="148926" y="200877"/>
                <a:pt x="154289" y="196991"/>
              </a:cubicBezTo>
              <a:cubicBezTo>
                <a:pt x="159652" y="193105"/>
                <a:pt x="164758" y="188560"/>
                <a:pt x="169319" y="183614"/>
              </a:cubicBezTo>
              <a:cubicBezTo>
                <a:pt x="173880" y="178668"/>
                <a:pt x="178071" y="173131"/>
                <a:pt x="181654" y="167315"/>
              </a:cubicBezTo>
              <a:cubicBezTo>
                <a:pt x="185237" y="161499"/>
                <a:pt x="188352" y="155182"/>
                <a:pt x="190820" y="148720"/>
              </a:cubicBezTo>
              <a:cubicBezTo>
                <a:pt x="193288" y="142258"/>
                <a:pt x="195206" y="135402"/>
                <a:pt x="196464" y="128542"/>
              </a:cubicBezTo>
              <a:cubicBezTo>
                <a:pt x="197722" y="121682"/>
                <a:pt x="198370" y="114553"/>
                <a:pt x="198370" y="107559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0.37675</cdr:x>
      <cdr:y>0.41967</cdr:y>
    </cdr:from>
    <cdr:to>
      <cdr:x>0.40029</cdr:x>
      <cdr:y>0.44799</cdr:y>
    </cdr:to>
    <cdr:sp macro="" textlink="">
      <cdr:nvSpPr>
        <cdr:cNvPr id="30" name="PlotDat2_49|1~33_1"/>
        <cdr:cNvSpPr/>
      </cdr:nvSpPr>
      <cdr:spPr>
        <a:xfrm xmlns:a="http://schemas.openxmlformats.org/drawingml/2006/main">
          <a:off x="3504326" y="2550244"/>
          <a:ext cx="218954" cy="172094"/>
        </a:xfrm>
        <a:custGeom xmlns:a="http://schemas.openxmlformats.org/drawingml/2006/main">
          <a:avLst/>
          <a:gdLst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  <a:gd name="connsiteX0" fmla="*/ 218954 w 218954"/>
            <a:gd name="connsiteY0" fmla="*/ 86047 h 172094"/>
            <a:gd name="connsiteX1" fmla="*/ 216850 w 218954"/>
            <a:gd name="connsiteY1" fmla="*/ 69260 h 172094"/>
            <a:gd name="connsiteX2" fmla="*/ 210620 w 218954"/>
            <a:gd name="connsiteY2" fmla="*/ 53118 h 172094"/>
            <a:gd name="connsiteX3" fmla="*/ 200504 w 218954"/>
            <a:gd name="connsiteY3" fmla="*/ 38242 h 172094"/>
            <a:gd name="connsiteX4" fmla="*/ 186889 w 218954"/>
            <a:gd name="connsiteY4" fmla="*/ 25203 h 172094"/>
            <a:gd name="connsiteX5" fmla="*/ 170299 w 218954"/>
            <a:gd name="connsiteY5" fmla="*/ 14502 h 172094"/>
            <a:gd name="connsiteX6" fmla="*/ 151372 w 218954"/>
            <a:gd name="connsiteY6" fmla="*/ 6550 h 172094"/>
            <a:gd name="connsiteX7" fmla="*/ 130835 w 218954"/>
            <a:gd name="connsiteY7" fmla="*/ 1654 h 172094"/>
            <a:gd name="connsiteX8" fmla="*/ 109477 w 218954"/>
            <a:gd name="connsiteY8" fmla="*/ 0 h 172094"/>
            <a:gd name="connsiteX9" fmla="*/ 88119 w 218954"/>
            <a:gd name="connsiteY9" fmla="*/ 1654 h 172094"/>
            <a:gd name="connsiteX10" fmla="*/ 67582 w 218954"/>
            <a:gd name="connsiteY10" fmla="*/ 6550 h 172094"/>
            <a:gd name="connsiteX11" fmla="*/ 48654 w 218954"/>
            <a:gd name="connsiteY11" fmla="*/ 14502 h 172094"/>
            <a:gd name="connsiteX12" fmla="*/ 32065 w 218954"/>
            <a:gd name="connsiteY12" fmla="*/ 25203 h 172094"/>
            <a:gd name="connsiteX13" fmla="*/ 18450 w 218954"/>
            <a:gd name="connsiteY13" fmla="*/ 38242 h 172094"/>
            <a:gd name="connsiteX14" fmla="*/ 8333 w 218954"/>
            <a:gd name="connsiteY14" fmla="*/ 53118 h 172094"/>
            <a:gd name="connsiteX15" fmla="*/ 2103 w 218954"/>
            <a:gd name="connsiteY15" fmla="*/ 69260 h 172094"/>
            <a:gd name="connsiteX16" fmla="*/ 0 w 218954"/>
            <a:gd name="connsiteY16" fmla="*/ 86047 h 172094"/>
            <a:gd name="connsiteX17" fmla="*/ 2103 w 218954"/>
            <a:gd name="connsiteY17" fmla="*/ 102834 h 172094"/>
            <a:gd name="connsiteX18" fmla="*/ 8333 w 218954"/>
            <a:gd name="connsiteY18" fmla="*/ 118976 h 172094"/>
            <a:gd name="connsiteX19" fmla="*/ 18450 w 218954"/>
            <a:gd name="connsiteY19" fmla="*/ 133853 h 172094"/>
            <a:gd name="connsiteX20" fmla="*/ 32065 w 218954"/>
            <a:gd name="connsiteY20" fmla="*/ 146892 h 172094"/>
            <a:gd name="connsiteX21" fmla="*/ 48654 w 218954"/>
            <a:gd name="connsiteY21" fmla="*/ 157593 h 172094"/>
            <a:gd name="connsiteX22" fmla="*/ 67582 w 218954"/>
            <a:gd name="connsiteY22" fmla="*/ 165544 h 172094"/>
            <a:gd name="connsiteX23" fmla="*/ 88119 w 218954"/>
            <a:gd name="connsiteY23" fmla="*/ 170441 h 172094"/>
            <a:gd name="connsiteX24" fmla="*/ 109477 w 218954"/>
            <a:gd name="connsiteY24" fmla="*/ 172094 h 172094"/>
            <a:gd name="connsiteX25" fmla="*/ 130835 w 218954"/>
            <a:gd name="connsiteY25" fmla="*/ 170441 h 172094"/>
            <a:gd name="connsiteX26" fmla="*/ 151372 w 218954"/>
            <a:gd name="connsiteY26" fmla="*/ 165544 h 172094"/>
            <a:gd name="connsiteX27" fmla="*/ 170299 w 218954"/>
            <a:gd name="connsiteY27" fmla="*/ 157593 h 172094"/>
            <a:gd name="connsiteX28" fmla="*/ 186889 w 218954"/>
            <a:gd name="connsiteY28" fmla="*/ 146892 h 172094"/>
            <a:gd name="connsiteX29" fmla="*/ 200504 w 218954"/>
            <a:gd name="connsiteY29" fmla="*/ 133853 h 172094"/>
            <a:gd name="connsiteX30" fmla="*/ 210620 w 218954"/>
            <a:gd name="connsiteY30" fmla="*/ 118976 h 172094"/>
            <a:gd name="connsiteX31" fmla="*/ 216850 w 218954"/>
            <a:gd name="connsiteY31" fmla="*/ 102834 h 172094"/>
            <a:gd name="connsiteX32" fmla="*/ 218954 w 218954"/>
            <a:gd name="connsiteY32" fmla="*/ 86047 h 1720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18954" h="172094">
              <a:moveTo>
                <a:pt x="218954" y="86047"/>
              </a:moveTo>
              <a:cubicBezTo>
                <a:pt x="218954" y="80451"/>
                <a:pt x="218239" y="74748"/>
                <a:pt x="216850" y="69260"/>
              </a:cubicBezTo>
              <a:cubicBezTo>
                <a:pt x="215461" y="63772"/>
                <a:pt x="213344" y="58288"/>
                <a:pt x="210620" y="53118"/>
              </a:cubicBezTo>
              <a:cubicBezTo>
                <a:pt x="207896" y="47948"/>
                <a:pt x="204459" y="42895"/>
                <a:pt x="200504" y="38242"/>
              </a:cubicBezTo>
              <a:cubicBezTo>
                <a:pt x="196549" y="33590"/>
                <a:pt x="191923" y="29160"/>
                <a:pt x="186889" y="25203"/>
              </a:cubicBezTo>
              <a:cubicBezTo>
                <a:pt x="181855" y="21246"/>
                <a:pt x="176218" y="17611"/>
                <a:pt x="170299" y="14502"/>
              </a:cubicBezTo>
              <a:cubicBezTo>
                <a:pt x="164380" y="11393"/>
                <a:pt x="157949" y="8691"/>
                <a:pt x="151372" y="6550"/>
              </a:cubicBezTo>
              <a:cubicBezTo>
                <a:pt x="144795" y="4409"/>
                <a:pt x="137818" y="2746"/>
                <a:pt x="130835" y="1654"/>
              </a:cubicBezTo>
              <a:cubicBezTo>
                <a:pt x="123852" y="562"/>
                <a:pt x="116596" y="0"/>
                <a:pt x="109477" y="0"/>
              </a:cubicBezTo>
              <a:cubicBezTo>
                <a:pt x="102358" y="0"/>
                <a:pt x="95102" y="562"/>
                <a:pt x="88119" y="1654"/>
              </a:cubicBezTo>
              <a:cubicBezTo>
                <a:pt x="81136" y="2746"/>
                <a:pt x="74159" y="4409"/>
                <a:pt x="67582" y="6550"/>
              </a:cubicBezTo>
              <a:cubicBezTo>
                <a:pt x="61005" y="8691"/>
                <a:pt x="54573" y="11393"/>
                <a:pt x="48654" y="14502"/>
              </a:cubicBezTo>
              <a:cubicBezTo>
                <a:pt x="42735" y="17611"/>
                <a:pt x="37099" y="21246"/>
                <a:pt x="32065" y="25203"/>
              </a:cubicBezTo>
              <a:cubicBezTo>
                <a:pt x="27031" y="29160"/>
                <a:pt x="22405" y="33590"/>
                <a:pt x="18450" y="38242"/>
              </a:cubicBezTo>
              <a:cubicBezTo>
                <a:pt x="14495" y="42894"/>
                <a:pt x="11058" y="47948"/>
                <a:pt x="8333" y="53118"/>
              </a:cubicBezTo>
              <a:cubicBezTo>
                <a:pt x="5609" y="58288"/>
                <a:pt x="3492" y="63772"/>
                <a:pt x="2103" y="69260"/>
              </a:cubicBezTo>
              <a:cubicBezTo>
                <a:pt x="714" y="74748"/>
                <a:pt x="0" y="80451"/>
                <a:pt x="0" y="86047"/>
              </a:cubicBezTo>
              <a:cubicBezTo>
                <a:pt x="0" y="91643"/>
                <a:pt x="714" y="97346"/>
                <a:pt x="2103" y="102834"/>
              </a:cubicBezTo>
              <a:cubicBezTo>
                <a:pt x="3492" y="108322"/>
                <a:pt x="5609" y="113806"/>
                <a:pt x="8333" y="118976"/>
              </a:cubicBezTo>
              <a:cubicBezTo>
                <a:pt x="11058" y="124146"/>
                <a:pt x="14495" y="129200"/>
                <a:pt x="18450" y="133853"/>
              </a:cubicBezTo>
              <a:cubicBezTo>
                <a:pt x="22405" y="138506"/>
                <a:pt x="27031" y="142935"/>
                <a:pt x="32065" y="146892"/>
              </a:cubicBezTo>
              <a:cubicBezTo>
                <a:pt x="37099" y="150849"/>
                <a:pt x="42735" y="154484"/>
                <a:pt x="48654" y="157593"/>
              </a:cubicBezTo>
              <a:cubicBezTo>
                <a:pt x="54573" y="160702"/>
                <a:pt x="61005" y="163403"/>
                <a:pt x="67582" y="165544"/>
              </a:cubicBezTo>
              <a:cubicBezTo>
                <a:pt x="74159" y="167685"/>
                <a:pt x="81136" y="169349"/>
                <a:pt x="88119" y="170441"/>
              </a:cubicBezTo>
              <a:cubicBezTo>
                <a:pt x="95102" y="171533"/>
                <a:pt x="102358" y="172094"/>
                <a:pt x="109477" y="172094"/>
              </a:cubicBezTo>
              <a:cubicBezTo>
                <a:pt x="116596" y="172094"/>
                <a:pt x="123852" y="171533"/>
                <a:pt x="130835" y="170441"/>
              </a:cubicBezTo>
              <a:cubicBezTo>
                <a:pt x="137818" y="169349"/>
                <a:pt x="144795" y="167685"/>
                <a:pt x="151372" y="165544"/>
              </a:cubicBezTo>
              <a:cubicBezTo>
                <a:pt x="157949" y="163403"/>
                <a:pt x="164380" y="160702"/>
                <a:pt x="170299" y="157593"/>
              </a:cubicBezTo>
              <a:cubicBezTo>
                <a:pt x="176218" y="154484"/>
                <a:pt x="181855" y="150849"/>
                <a:pt x="186889" y="146892"/>
              </a:cubicBezTo>
              <a:cubicBezTo>
                <a:pt x="191923" y="142935"/>
                <a:pt x="196549" y="138506"/>
                <a:pt x="200504" y="133853"/>
              </a:cubicBezTo>
              <a:cubicBezTo>
                <a:pt x="204459" y="129200"/>
                <a:pt x="207896" y="124146"/>
                <a:pt x="210620" y="118976"/>
              </a:cubicBezTo>
              <a:cubicBezTo>
                <a:pt x="213344" y="113806"/>
                <a:pt x="215461" y="108322"/>
                <a:pt x="216850" y="102834"/>
              </a:cubicBezTo>
              <a:cubicBezTo>
                <a:pt x="218239" y="97346"/>
                <a:pt x="218954" y="91643"/>
                <a:pt x="218954" y="8604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0.37557</cdr:x>
      <cdr:y>0.41661</cdr:y>
    </cdr:from>
    <cdr:to>
      <cdr:x>0.40723</cdr:x>
      <cdr:y>0.4467</cdr:y>
    </cdr:to>
    <cdr:sp macro="" textlink="">
      <cdr:nvSpPr>
        <cdr:cNvPr id="31" name="PlotDat2_51|1~33_1"/>
        <cdr:cNvSpPr/>
      </cdr:nvSpPr>
      <cdr:spPr>
        <a:xfrm xmlns:a="http://schemas.openxmlformats.org/drawingml/2006/main">
          <a:off x="3493380" y="2531684"/>
          <a:ext cx="294485" cy="182850"/>
        </a:xfrm>
        <a:custGeom xmlns:a="http://schemas.openxmlformats.org/drawingml/2006/main">
          <a:avLst/>
          <a:gdLst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  <a:gd name="connsiteX0" fmla="*/ 294485 w 294485"/>
            <a:gd name="connsiteY0" fmla="*/ 91425 h 182850"/>
            <a:gd name="connsiteX1" fmla="*/ 291656 w 294485"/>
            <a:gd name="connsiteY1" fmla="*/ 73589 h 182850"/>
            <a:gd name="connsiteX2" fmla="*/ 283277 w 294485"/>
            <a:gd name="connsiteY2" fmla="*/ 56438 h 182850"/>
            <a:gd name="connsiteX3" fmla="*/ 269670 w 294485"/>
            <a:gd name="connsiteY3" fmla="*/ 40632 h 182850"/>
            <a:gd name="connsiteX4" fmla="*/ 251359 w 294485"/>
            <a:gd name="connsiteY4" fmla="*/ 26778 h 182850"/>
            <a:gd name="connsiteX5" fmla="*/ 229046 w 294485"/>
            <a:gd name="connsiteY5" fmla="*/ 15408 h 182850"/>
            <a:gd name="connsiteX6" fmla="*/ 203590 w 294485"/>
            <a:gd name="connsiteY6" fmla="*/ 6959 h 182850"/>
            <a:gd name="connsiteX7" fmla="*/ 175968 w 294485"/>
            <a:gd name="connsiteY7" fmla="*/ 1756 h 182850"/>
            <a:gd name="connsiteX8" fmla="*/ 147243 w 294485"/>
            <a:gd name="connsiteY8" fmla="*/ 0 h 182850"/>
            <a:gd name="connsiteX9" fmla="*/ 118517 w 294485"/>
            <a:gd name="connsiteY9" fmla="*/ 1756 h 182850"/>
            <a:gd name="connsiteX10" fmla="*/ 90896 w 294485"/>
            <a:gd name="connsiteY10" fmla="*/ 6959 h 182850"/>
            <a:gd name="connsiteX11" fmla="*/ 65439 w 294485"/>
            <a:gd name="connsiteY11" fmla="*/ 15408 h 182850"/>
            <a:gd name="connsiteX12" fmla="*/ 43127 w 294485"/>
            <a:gd name="connsiteY12" fmla="*/ 26778 h 182850"/>
            <a:gd name="connsiteX13" fmla="*/ 24815 w 294485"/>
            <a:gd name="connsiteY13" fmla="*/ 40632 h 182850"/>
            <a:gd name="connsiteX14" fmla="*/ 11209 w 294485"/>
            <a:gd name="connsiteY14" fmla="*/ 56438 h 182850"/>
            <a:gd name="connsiteX15" fmla="*/ 2829 w 294485"/>
            <a:gd name="connsiteY15" fmla="*/ 73589 h 182850"/>
            <a:gd name="connsiteX16" fmla="*/ 0 w 294485"/>
            <a:gd name="connsiteY16" fmla="*/ 91425 h 182850"/>
            <a:gd name="connsiteX17" fmla="*/ 2829 w 294485"/>
            <a:gd name="connsiteY17" fmla="*/ 109261 h 182850"/>
            <a:gd name="connsiteX18" fmla="*/ 11209 w 294485"/>
            <a:gd name="connsiteY18" fmla="*/ 126412 h 182850"/>
            <a:gd name="connsiteX19" fmla="*/ 24815 w 294485"/>
            <a:gd name="connsiteY19" fmla="*/ 142218 h 182850"/>
            <a:gd name="connsiteX20" fmla="*/ 43127 w 294485"/>
            <a:gd name="connsiteY20" fmla="*/ 156072 h 182850"/>
            <a:gd name="connsiteX21" fmla="*/ 65439 w 294485"/>
            <a:gd name="connsiteY21" fmla="*/ 167442 h 182850"/>
            <a:gd name="connsiteX22" fmla="*/ 90896 w 294485"/>
            <a:gd name="connsiteY22" fmla="*/ 175891 h 182850"/>
            <a:gd name="connsiteX23" fmla="*/ 118517 w 294485"/>
            <a:gd name="connsiteY23" fmla="*/ 181093 h 182850"/>
            <a:gd name="connsiteX24" fmla="*/ 147243 w 294485"/>
            <a:gd name="connsiteY24" fmla="*/ 182850 h 182850"/>
            <a:gd name="connsiteX25" fmla="*/ 175968 w 294485"/>
            <a:gd name="connsiteY25" fmla="*/ 181093 h 182850"/>
            <a:gd name="connsiteX26" fmla="*/ 203590 w 294485"/>
            <a:gd name="connsiteY26" fmla="*/ 175891 h 182850"/>
            <a:gd name="connsiteX27" fmla="*/ 229046 w 294485"/>
            <a:gd name="connsiteY27" fmla="*/ 167442 h 182850"/>
            <a:gd name="connsiteX28" fmla="*/ 251359 w 294485"/>
            <a:gd name="connsiteY28" fmla="*/ 156072 h 182850"/>
            <a:gd name="connsiteX29" fmla="*/ 269670 w 294485"/>
            <a:gd name="connsiteY29" fmla="*/ 142218 h 182850"/>
            <a:gd name="connsiteX30" fmla="*/ 283277 w 294485"/>
            <a:gd name="connsiteY30" fmla="*/ 126412 h 182850"/>
            <a:gd name="connsiteX31" fmla="*/ 291656 w 294485"/>
            <a:gd name="connsiteY31" fmla="*/ 109261 h 182850"/>
            <a:gd name="connsiteX32" fmla="*/ 294485 w 294485"/>
            <a:gd name="connsiteY32" fmla="*/ 91425 h 182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94485" h="182850">
              <a:moveTo>
                <a:pt x="294485" y="91425"/>
              </a:moveTo>
              <a:cubicBezTo>
                <a:pt x="294485" y="85480"/>
                <a:pt x="293524" y="79420"/>
                <a:pt x="291656" y="73589"/>
              </a:cubicBezTo>
              <a:cubicBezTo>
                <a:pt x="289788" y="67758"/>
                <a:pt x="286941" y="61931"/>
                <a:pt x="283277" y="56438"/>
              </a:cubicBezTo>
              <a:cubicBezTo>
                <a:pt x="279613" y="50945"/>
                <a:pt x="274990" y="45575"/>
                <a:pt x="269670" y="40632"/>
              </a:cubicBezTo>
              <a:cubicBezTo>
                <a:pt x="264350" y="35689"/>
                <a:pt x="258130" y="30982"/>
                <a:pt x="251359" y="26778"/>
              </a:cubicBezTo>
              <a:cubicBezTo>
                <a:pt x="244588" y="22574"/>
                <a:pt x="237007" y="18711"/>
                <a:pt x="229046" y="15408"/>
              </a:cubicBezTo>
              <a:cubicBezTo>
                <a:pt x="221085" y="12105"/>
                <a:pt x="212436" y="9234"/>
                <a:pt x="203590" y="6959"/>
              </a:cubicBezTo>
              <a:cubicBezTo>
                <a:pt x="194744" y="4684"/>
                <a:pt x="185359" y="2916"/>
                <a:pt x="175968" y="1756"/>
              </a:cubicBezTo>
              <a:cubicBezTo>
                <a:pt x="166577" y="596"/>
                <a:pt x="156818" y="0"/>
                <a:pt x="147243" y="0"/>
              </a:cubicBezTo>
              <a:cubicBezTo>
                <a:pt x="137668" y="0"/>
                <a:pt x="127908" y="596"/>
                <a:pt x="118517" y="1756"/>
              </a:cubicBezTo>
              <a:cubicBezTo>
                <a:pt x="109126" y="2916"/>
                <a:pt x="99742" y="4684"/>
                <a:pt x="90896" y="6959"/>
              </a:cubicBezTo>
              <a:cubicBezTo>
                <a:pt x="82050" y="9234"/>
                <a:pt x="73400" y="12105"/>
                <a:pt x="65439" y="15408"/>
              </a:cubicBezTo>
              <a:cubicBezTo>
                <a:pt x="57478" y="18711"/>
                <a:pt x="49898" y="22574"/>
                <a:pt x="43127" y="26778"/>
              </a:cubicBezTo>
              <a:cubicBezTo>
                <a:pt x="36356" y="30982"/>
                <a:pt x="30135" y="35689"/>
                <a:pt x="24815" y="40632"/>
              </a:cubicBezTo>
              <a:cubicBezTo>
                <a:pt x="19495" y="45575"/>
                <a:pt x="14873" y="50945"/>
                <a:pt x="11209" y="56438"/>
              </a:cubicBezTo>
              <a:cubicBezTo>
                <a:pt x="7545" y="61931"/>
                <a:pt x="4697" y="67758"/>
                <a:pt x="2829" y="73589"/>
              </a:cubicBezTo>
              <a:cubicBezTo>
                <a:pt x="961" y="79420"/>
                <a:pt x="0" y="85480"/>
                <a:pt x="0" y="91425"/>
              </a:cubicBezTo>
              <a:cubicBezTo>
                <a:pt x="0" y="97370"/>
                <a:pt x="961" y="103430"/>
                <a:pt x="2829" y="109261"/>
              </a:cubicBezTo>
              <a:cubicBezTo>
                <a:pt x="4697" y="115092"/>
                <a:pt x="7545" y="120919"/>
                <a:pt x="11209" y="126412"/>
              </a:cubicBezTo>
              <a:cubicBezTo>
                <a:pt x="14873" y="131905"/>
                <a:pt x="19495" y="137275"/>
                <a:pt x="24815" y="142218"/>
              </a:cubicBezTo>
              <a:cubicBezTo>
                <a:pt x="30135" y="147161"/>
                <a:pt x="36356" y="151868"/>
                <a:pt x="43127" y="156072"/>
              </a:cubicBezTo>
              <a:cubicBezTo>
                <a:pt x="49898" y="160276"/>
                <a:pt x="57478" y="164139"/>
                <a:pt x="65439" y="167442"/>
              </a:cubicBezTo>
              <a:cubicBezTo>
                <a:pt x="73400" y="170745"/>
                <a:pt x="82050" y="173616"/>
                <a:pt x="90896" y="175891"/>
              </a:cubicBezTo>
              <a:cubicBezTo>
                <a:pt x="99742" y="178166"/>
                <a:pt x="109126" y="179933"/>
                <a:pt x="118517" y="181093"/>
              </a:cubicBezTo>
              <a:cubicBezTo>
                <a:pt x="127908" y="182253"/>
                <a:pt x="137668" y="182850"/>
                <a:pt x="147243" y="182850"/>
              </a:cubicBezTo>
              <a:cubicBezTo>
                <a:pt x="156818" y="182850"/>
                <a:pt x="166577" y="182253"/>
                <a:pt x="175968" y="181093"/>
              </a:cubicBezTo>
              <a:cubicBezTo>
                <a:pt x="185359" y="179933"/>
                <a:pt x="194744" y="178166"/>
                <a:pt x="203590" y="175891"/>
              </a:cubicBezTo>
              <a:cubicBezTo>
                <a:pt x="212436" y="173616"/>
                <a:pt x="221085" y="170745"/>
                <a:pt x="229046" y="167442"/>
              </a:cubicBezTo>
              <a:cubicBezTo>
                <a:pt x="237007" y="164139"/>
                <a:pt x="244588" y="160276"/>
                <a:pt x="251359" y="156072"/>
              </a:cubicBezTo>
              <a:cubicBezTo>
                <a:pt x="258130" y="151868"/>
                <a:pt x="264350" y="147161"/>
                <a:pt x="269670" y="142218"/>
              </a:cubicBezTo>
              <a:cubicBezTo>
                <a:pt x="274990" y="137275"/>
                <a:pt x="279613" y="131905"/>
                <a:pt x="283277" y="126412"/>
              </a:cubicBezTo>
              <a:cubicBezTo>
                <a:pt x="286941" y="120919"/>
                <a:pt x="289788" y="115092"/>
                <a:pt x="291656" y="109261"/>
              </a:cubicBezTo>
              <a:cubicBezTo>
                <a:pt x="293524" y="103430"/>
                <a:pt x="294485" y="97370"/>
                <a:pt x="294485" y="91425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0.36605</cdr:x>
      <cdr:y>0.3979</cdr:y>
    </cdr:from>
    <cdr:to>
      <cdr:x>0.38996</cdr:x>
      <cdr:y>0.41914</cdr:y>
    </cdr:to>
    <cdr:sp macro="" textlink="">
      <cdr:nvSpPr>
        <cdr:cNvPr id="32" name="PlotDat2_53|1~33_1"/>
        <cdr:cNvSpPr/>
      </cdr:nvSpPr>
      <cdr:spPr>
        <a:xfrm xmlns:a="http://schemas.openxmlformats.org/drawingml/2006/main">
          <a:off x="3404853" y="2417958"/>
          <a:ext cx="222351" cy="129071"/>
        </a:xfrm>
        <a:custGeom xmlns:a="http://schemas.openxmlformats.org/drawingml/2006/main">
          <a:avLst/>
          <a:gdLst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  <a:gd name="connsiteX0" fmla="*/ 222351 w 222351"/>
            <a:gd name="connsiteY0" fmla="*/ 64535 h 129071"/>
            <a:gd name="connsiteX1" fmla="*/ 220215 w 222351"/>
            <a:gd name="connsiteY1" fmla="*/ 51945 h 129071"/>
            <a:gd name="connsiteX2" fmla="*/ 213888 w 222351"/>
            <a:gd name="connsiteY2" fmla="*/ 39839 h 129071"/>
            <a:gd name="connsiteX3" fmla="*/ 203615 w 222351"/>
            <a:gd name="connsiteY3" fmla="*/ 28682 h 129071"/>
            <a:gd name="connsiteX4" fmla="*/ 189788 w 222351"/>
            <a:gd name="connsiteY4" fmla="*/ 18902 h 129071"/>
            <a:gd name="connsiteX5" fmla="*/ 172941 w 222351"/>
            <a:gd name="connsiteY5" fmla="*/ 10876 h 129071"/>
            <a:gd name="connsiteX6" fmla="*/ 153720 w 222351"/>
            <a:gd name="connsiteY6" fmla="*/ 4912 h 129071"/>
            <a:gd name="connsiteX7" fmla="*/ 132865 w 222351"/>
            <a:gd name="connsiteY7" fmla="*/ 1240 h 129071"/>
            <a:gd name="connsiteX8" fmla="*/ 111176 w 222351"/>
            <a:gd name="connsiteY8" fmla="*/ 0 h 129071"/>
            <a:gd name="connsiteX9" fmla="*/ 89486 w 222351"/>
            <a:gd name="connsiteY9" fmla="*/ 1240 h 129071"/>
            <a:gd name="connsiteX10" fmla="*/ 68630 w 222351"/>
            <a:gd name="connsiteY10" fmla="*/ 4912 h 129071"/>
            <a:gd name="connsiteX11" fmla="*/ 49410 w 222351"/>
            <a:gd name="connsiteY11" fmla="*/ 10876 h 129071"/>
            <a:gd name="connsiteX12" fmla="*/ 32563 w 222351"/>
            <a:gd name="connsiteY12" fmla="*/ 18902 h 129071"/>
            <a:gd name="connsiteX13" fmla="*/ 18737 w 222351"/>
            <a:gd name="connsiteY13" fmla="*/ 28682 h 129071"/>
            <a:gd name="connsiteX14" fmla="*/ 8463 w 222351"/>
            <a:gd name="connsiteY14" fmla="*/ 39839 h 129071"/>
            <a:gd name="connsiteX15" fmla="*/ 2136 w 222351"/>
            <a:gd name="connsiteY15" fmla="*/ 51945 h 129071"/>
            <a:gd name="connsiteX16" fmla="*/ 0 w 222351"/>
            <a:gd name="connsiteY16" fmla="*/ 64535 h 129071"/>
            <a:gd name="connsiteX17" fmla="*/ 2136 w 222351"/>
            <a:gd name="connsiteY17" fmla="*/ 77126 h 129071"/>
            <a:gd name="connsiteX18" fmla="*/ 8463 w 222351"/>
            <a:gd name="connsiteY18" fmla="*/ 89232 h 129071"/>
            <a:gd name="connsiteX19" fmla="*/ 18737 w 222351"/>
            <a:gd name="connsiteY19" fmla="*/ 100389 h 129071"/>
            <a:gd name="connsiteX20" fmla="*/ 32563 w 222351"/>
            <a:gd name="connsiteY20" fmla="*/ 110169 h 129071"/>
            <a:gd name="connsiteX21" fmla="*/ 49410 w 222351"/>
            <a:gd name="connsiteY21" fmla="*/ 118195 h 129071"/>
            <a:gd name="connsiteX22" fmla="*/ 68630 w 222351"/>
            <a:gd name="connsiteY22" fmla="*/ 124158 h 129071"/>
            <a:gd name="connsiteX23" fmla="*/ 89486 w 222351"/>
            <a:gd name="connsiteY23" fmla="*/ 127831 h 129071"/>
            <a:gd name="connsiteX24" fmla="*/ 111176 w 222351"/>
            <a:gd name="connsiteY24" fmla="*/ 129071 h 129071"/>
            <a:gd name="connsiteX25" fmla="*/ 132865 w 222351"/>
            <a:gd name="connsiteY25" fmla="*/ 127831 h 129071"/>
            <a:gd name="connsiteX26" fmla="*/ 153720 w 222351"/>
            <a:gd name="connsiteY26" fmla="*/ 124158 h 129071"/>
            <a:gd name="connsiteX27" fmla="*/ 172941 w 222351"/>
            <a:gd name="connsiteY27" fmla="*/ 118195 h 129071"/>
            <a:gd name="connsiteX28" fmla="*/ 189788 w 222351"/>
            <a:gd name="connsiteY28" fmla="*/ 110169 h 129071"/>
            <a:gd name="connsiteX29" fmla="*/ 203615 w 222351"/>
            <a:gd name="connsiteY29" fmla="*/ 100389 h 129071"/>
            <a:gd name="connsiteX30" fmla="*/ 213888 w 222351"/>
            <a:gd name="connsiteY30" fmla="*/ 89232 h 129071"/>
            <a:gd name="connsiteX31" fmla="*/ 220215 w 222351"/>
            <a:gd name="connsiteY31" fmla="*/ 77126 h 129071"/>
            <a:gd name="connsiteX32" fmla="*/ 222351 w 222351"/>
            <a:gd name="connsiteY32" fmla="*/ 64535 h 1290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22351" h="129071">
              <a:moveTo>
                <a:pt x="222351" y="64535"/>
              </a:moveTo>
              <a:cubicBezTo>
                <a:pt x="222351" y="60338"/>
                <a:pt x="221625" y="56061"/>
                <a:pt x="220215" y="51945"/>
              </a:cubicBezTo>
              <a:cubicBezTo>
                <a:pt x="218805" y="47829"/>
                <a:pt x="216655" y="43716"/>
                <a:pt x="213888" y="39839"/>
              </a:cubicBezTo>
              <a:cubicBezTo>
                <a:pt x="211121" y="35962"/>
                <a:pt x="207632" y="32172"/>
                <a:pt x="203615" y="28682"/>
              </a:cubicBezTo>
              <a:cubicBezTo>
                <a:pt x="199598" y="25193"/>
                <a:pt x="194900" y="21870"/>
                <a:pt x="189788" y="18902"/>
              </a:cubicBezTo>
              <a:cubicBezTo>
                <a:pt x="184676" y="15934"/>
                <a:pt x="178952" y="13208"/>
                <a:pt x="172941" y="10876"/>
              </a:cubicBezTo>
              <a:cubicBezTo>
                <a:pt x="166930" y="8544"/>
                <a:pt x="160399" y="6518"/>
                <a:pt x="153720" y="4912"/>
              </a:cubicBezTo>
              <a:cubicBezTo>
                <a:pt x="147041" y="3306"/>
                <a:pt x="139956" y="2059"/>
                <a:pt x="132865" y="1240"/>
              </a:cubicBezTo>
              <a:cubicBezTo>
                <a:pt x="125774" y="421"/>
                <a:pt x="118406" y="0"/>
                <a:pt x="111176" y="0"/>
              </a:cubicBezTo>
              <a:cubicBezTo>
                <a:pt x="103946" y="0"/>
                <a:pt x="96577" y="421"/>
                <a:pt x="89486" y="1240"/>
              </a:cubicBezTo>
              <a:cubicBezTo>
                <a:pt x="82395" y="2059"/>
                <a:pt x="75309" y="3306"/>
                <a:pt x="68630" y="4912"/>
              </a:cubicBezTo>
              <a:cubicBezTo>
                <a:pt x="61951" y="6518"/>
                <a:pt x="55421" y="8544"/>
                <a:pt x="49410" y="10876"/>
              </a:cubicBezTo>
              <a:cubicBezTo>
                <a:pt x="43399" y="13208"/>
                <a:pt x="37675" y="15934"/>
                <a:pt x="32563" y="18902"/>
              </a:cubicBezTo>
              <a:cubicBezTo>
                <a:pt x="27451" y="21870"/>
                <a:pt x="22754" y="25193"/>
                <a:pt x="18737" y="28682"/>
              </a:cubicBezTo>
              <a:cubicBezTo>
                <a:pt x="14720" y="32172"/>
                <a:pt x="11230" y="35962"/>
                <a:pt x="8463" y="39839"/>
              </a:cubicBezTo>
              <a:cubicBezTo>
                <a:pt x="5696" y="43716"/>
                <a:pt x="3546" y="47829"/>
                <a:pt x="2136" y="51945"/>
              </a:cubicBezTo>
              <a:cubicBezTo>
                <a:pt x="726" y="56061"/>
                <a:pt x="0" y="60338"/>
                <a:pt x="0" y="64535"/>
              </a:cubicBezTo>
              <a:cubicBezTo>
                <a:pt x="0" y="68732"/>
                <a:pt x="726" y="73010"/>
                <a:pt x="2136" y="77126"/>
              </a:cubicBezTo>
              <a:cubicBezTo>
                <a:pt x="3546" y="81242"/>
                <a:pt x="5696" y="85355"/>
                <a:pt x="8463" y="89232"/>
              </a:cubicBezTo>
              <a:cubicBezTo>
                <a:pt x="11230" y="93109"/>
                <a:pt x="14720" y="96900"/>
                <a:pt x="18737" y="100389"/>
              </a:cubicBezTo>
              <a:cubicBezTo>
                <a:pt x="22754" y="103879"/>
                <a:pt x="27451" y="107201"/>
                <a:pt x="32563" y="110169"/>
              </a:cubicBezTo>
              <a:cubicBezTo>
                <a:pt x="37675" y="113137"/>
                <a:pt x="43399" y="115864"/>
                <a:pt x="49410" y="118195"/>
              </a:cubicBezTo>
              <a:cubicBezTo>
                <a:pt x="55421" y="120526"/>
                <a:pt x="61951" y="122552"/>
                <a:pt x="68630" y="124158"/>
              </a:cubicBezTo>
              <a:cubicBezTo>
                <a:pt x="75309" y="125764"/>
                <a:pt x="82395" y="127012"/>
                <a:pt x="89486" y="127831"/>
              </a:cubicBezTo>
              <a:cubicBezTo>
                <a:pt x="96577" y="128650"/>
                <a:pt x="103946" y="129071"/>
                <a:pt x="111176" y="129071"/>
              </a:cubicBezTo>
              <a:cubicBezTo>
                <a:pt x="118406" y="129071"/>
                <a:pt x="125774" y="128650"/>
                <a:pt x="132865" y="127831"/>
              </a:cubicBezTo>
              <a:cubicBezTo>
                <a:pt x="139956" y="127012"/>
                <a:pt x="147041" y="125764"/>
                <a:pt x="153720" y="124158"/>
              </a:cubicBezTo>
              <a:cubicBezTo>
                <a:pt x="160399" y="122552"/>
                <a:pt x="166930" y="120526"/>
                <a:pt x="172941" y="118195"/>
              </a:cubicBezTo>
              <a:cubicBezTo>
                <a:pt x="178952" y="115864"/>
                <a:pt x="184676" y="113137"/>
                <a:pt x="189788" y="110169"/>
              </a:cubicBezTo>
              <a:cubicBezTo>
                <a:pt x="194900" y="107201"/>
                <a:pt x="199598" y="103879"/>
                <a:pt x="203615" y="100389"/>
              </a:cubicBezTo>
              <a:cubicBezTo>
                <a:pt x="207632" y="96900"/>
                <a:pt x="211121" y="93109"/>
                <a:pt x="213888" y="89232"/>
              </a:cubicBezTo>
              <a:cubicBezTo>
                <a:pt x="216655" y="85355"/>
                <a:pt x="218805" y="81242"/>
                <a:pt x="220215" y="77126"/>
              </a:cubicBezTo>
              <a:cubicBezTo>
                <a:pt x="221625" y="73010"/>
                <a:pt x="222351" y="68732"/>
                <a:pt x="222351" y="64535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0.4484</cdr:x>
      <cdr:y>0.48829</cdr:y>
    </cdr:from>
    <cdr:to>
      <cdr:x>0.48374</cdr:x>
      <cdr:y>0.50953</cdr:y>
    </cdr:to>
    <cdr:sp macro="" textlink="">
      <cdr:nvSpPr>
        <cdr:cNvPr id="33" name="PlotDat2_55|1~33_1"/>
        <cdr:cNvSpPr/>
      </cdr:nvSpPr>
      <cdr:spPr>
        <a:xfrm xmlns:a="http://schemas.openxmlformats.org/drawingml/2006/main">
          <a:off x="4170797" y="2967233"/>
          <a:ext cx="328733" cy="129071"/>
        </a:xfrm>
        <a:custGeom xmlns:a="http://schemas.openxmlformats.org/drawingml/2006/main">
          <a:avLst/>
          <a:gdLst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  <a:gd name="connsiteX0" fmla="*/ 328733 w 328733"/>
            <a:gd name="connsiteY0" fmla="*/ 64535 h 129071"/>
            <a:gd name="connsiteX1" fmla="*/ 325575 w 328733"/>
            <a:gd name="connsiteY1" fmla="*/ 51945 h 129071"/>
            <a:gd name="connsiteX2" fmla="*/ 316221 w 328733"/>
            <a:gd name="connsiteY2" fmla="*/ 39839 h 129071"/>
            <a:gd name="connsiteX3" fmla="*/ 301032 w 328733"/>
            <a:gd name="connsiteY3" fmla="*/ 28682 h 129071"/>
            <a:gd name="connsiteX4" fmla="*/ 280591 w 328733"/>
            <a:gd name="connsiteY4" fmla="*/ 18902 h 129071"/>
            <a:gd name="connsiteX5" fmla="*/ 255684 w 328733"/>
            <a:gd name="connsiteY5" fmla="*/ 10876 h 129071"/>
            <a:gd name="connsiteX6" fmla="*/ 227267 w 328733"/>
            <a:gd name="connsiteY6" fmla="*/ 4912 h 129071"/>
            <a:gd name="connsiteX7" fmla="*/ 196433 w 328733"/>
            <a:gd name="connsiteY7" fmla="*/ 1240 h 129071"/>
            <a:gd name="connsiteX8" fmla="*/ 164366 w 328733"/>
            <a:gd name="connsiteY8" fmla="*/ 0 h 129071"/>
            <a:gd name="connsiteX9" fmla="*/ 132301 w 328733"/>
            <a:gd name="connsiteY9" fmla="*/ 1240 h 129071"/>
            <a:gd name="connsiteX10" fmla="*/ 101466 w 328733"/>
            <a:gd name="connsiteY10" fmla="*/ 4912 h 129071"/>
            <a:gd name="connsiteX11" fmla="*/ 73050 w 328733"/>
            <a:gd name="connsiteY11" fmla="*/ 10876 h 129071"/>
            <a:gd name="connsiteX12" fmla="*/ 48142 w 328733"/>
            <a:gd name="connsiteY12" fmla="*/ 18902 h 129071"/>
            <a:gd name="connsiteX13" fmla="*/ 27701 w 328733"/>
            <a:gd name="connsiteY13" fmla="*/ 28682 h 129071"/>
            <a:gd name="connsiteX14" fmla="*/ 12512 w 328733"/>
            <a:gd name="connsiteY14" fmla="*/ 39839 h 129071"/>
            <a:gd name="connsiteX15" fmla="*/ 3158 w 328733"/>
            <a:gd name="connsiteY15" fmla="*/ 51945 h 129071"/>
            <a:gd name="connsiteX16" fmla="*/ 0 w 328733"/>
            <a:gd name="connsiteY16" fmla="*/ 64535 h 129071"/>
            <a:gd name="connsiteX17" fmla="*/ 3158 w 328733"/>
            <a:gd name="connsiteY17" fmla="*/ 77126 h 129071"/>
            <a:gd name="connsiteX18" fmla="*/ 12512 w 328733"/>
            <a:gd name="connsiteY18" fmla="*/ 89232 h 129071"/>
            <a:gd name="connsiteX19" fmla="*/ 27701 w 328733"/>
            <a:gd name="connsiteY19" fmla="*/ 100389 h 129071"/>
            <a:gd name="connsiteX20" fmla="*/ 48142 w 328733"/>
            <a:gd name="connsiteY20" fmla="*/ 110169 h 129071"/>
            <a:gd name="connsiteX21" fmla="*/ 73050 w 328733"/>
            <a:gd name="connsiteY21" fmla="*/ 118195 h 129071"/>
            <a:gd name="connsiteX22" fmla="*/ 101466 w 328733"/>
            <a:gd name="connsiteY22" fmla="*/ 124158 h 129071"/>
            <a:gd name="connsiteX23" fmla="*/ 132301 w 328733"/>
            <a:gd name="connsiteY23" fmla="*/ 127831 h 129071"/>
            <a:gd name="connsiteX24" fmla="*/ 164366 w 328733"/>
            <a:gd name="connsiteY24" fmla="*/ 129071 h 129071"/>
            <a:gd name="connsiteX25" fmla="*/ 196433 w 328733"/>
            <a:gd name="connsiteY25" fmla="*/ 127831 h 129071"/>
            <a:gd name="connsiteX26" fmla="*/ 227267 w 328733"/>
            <a:gd name="connsiteY26" fmla="*/ 124158 h 129071"/>
            <a:gd name="connsiteX27" fmla="*/ 255684 w 328733"/>
            <a:gd name="connsiteY27" fmla="*/ 118195 h 129071"/>
            <a:gd name="connsiteX28" fmla="*/ 280591 w 328733"/>
            <a:gd name="connsiteY28" fmla="*/ 110169 h 129071"/>
            <a:gd name="connsiteX29" fmla="*/ 301032 w 328733"/>
            <a:gd name="connsiteY29" fmla="*/ 100389 h 129071"/>
            <a:gd name="connsiteX30" fmla="*/ 316221 w 328733"/>
            <a:gd name="connsiteY30" fmla="*/ 89232 h 129071"/>
            <a:gd name="connsiteX31" fmla="*/ 325575 w 328733"/>
            <a:gd name="connsiteY31" fmla="*/ 77126 h 129071"/>
            <a:gd name="connsiteX32" fmla="*/ 328733 w 328733"/>
            <a:gd name="connsiteY32" fmla="*/ 64535 h 1290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28733" h="129071">
              <a:moveTo>
                <a:pt x="328733" y="64535"/>
              </a:moveTo>
              <a:cubicBezTo>
                <a:pt x="328733" y="60338"/>
                <a:pt x="327660" y="56061"/>
                <a:pt x="325575" y="51945"/>
              </a:cubicBezTo>
              <a:cubicBezTo>
                <a:pt x="323490" y="47829"/>
                <a:pt x="320311" y="43716"/>
                <a:pt x="316221" y="39839"/>
              </a:cubicBezTo>
              <a:cubicBezTo>
                <a:pt x="312131" y="35962"/>
                <a:pt x="306970" y="32172"/>
                <a:pt x="301032" y="28682"/>
              </a:cubicBezTo>
              <a:cubicBezTo>
                <a:pt x="295094" y="25193"/>
                <a:pt x="288149" y="21870"/>
                <a:pt x="280591" y="18902"/>
              </a:cubicBezTo>
              <a:cubicBezTo>
                <a:pt x="273033" y="15934"/>
                <a:pt x="264571" y="13208"/>
                <a:pt x="255684" y="10876"/>
              </a:cubicBezTo>
              <a:cubicBezTo>
                <a:pt x="246797" y="8544"/>
                <a:pt x="237142" y="6518"/>
                <a:pt x="227267" y="4912"/>
              </a:cubicBezTo>
              <a:cubicBezTo>
                <a:pt x="217392" y="3306"/>
                <a:pt x="206917" y="2059"/>
                <a:pt x="196433" y="1240"/>
              </a:cubicBezTo>
              <a:cubicBezTo>
                <a:pt x="185950" y="421"/>
                <a:pt x="175055" y="0"/>
                <a:pt x="164366" y="0"/>
              </a:cubicBezTo>
              <a:cubicBezTo>
                <a:pt x="153677" y="0"/>
                <a:pt x="142784" y="421"/>
                <a:pt x="132301" y="1240"/>
              </a:cubicBezTo>
              <a:cubicBezTo>
                <a:pt x="121818" y="2059"/>
                <a:pt x="111341" y="3306"/>
                <a:pt x="101466" y="4912"/>
              </a:cubicBezTo>
              <a:cubicBezTo>
                <a:pt x="91591" y="6518"/>
                <a:pt x="81937" y="8544"/>
                <a:pt x="73050" y="10876"/>
              </a:cubicBezTo>
              <a:cubicBezTo>
                <a:pt x="64163" y="13208"/>
                <a:pt x="55700" y="15934"/>
                <a:pt x="48142" y="18902"/>
              </a:cubicBezTo>
              <a:cubicBezTo>
                <a:pt x="40584" y="21870"/>
                <a:pt x="33639" y="25193"/>
                <a:pt x="27701" y="28682"/>
              </a:cubicBezTo>
              <a:cubicBezTo>
                <a:pt x="21763" y="32172"/>
                <a:pt x="16602" y="35962"/>
                <a:pt x="12512" y="39839"/>
              </a:cubicBezTo>
              <a:cubicBezTo>
                <a:pt x="8422" y="43716"/>
                <a:pt x="5243" y="47829"/>
                <a:pt x="3158" y="51945"/>
              </a:cubicBezTo>
              <a:cubicBezTo>
                <a:pt x="1073" y="56061"/>
                <a:pt x="0" y="60338"/>
                <a:pt x="0" y="64535"/>
              </a:cubicBezTo>
              <a:cubicBezTo>
                <a:pt x="0" y="68732"/>
                <a:pt x="1073" y="73010"/>
                <a:pt x="3158" y="77126"/>
              </a:cubicBezTo>
              <a:cubicBezTo>
                <a:pt x="5243" y="81242"/>
                <a:pt x="8422" y="85355"/>
                <a:pt x="12512" y="89232"/>
              </a:cubicBezTo>
              <a:cubicBezTo>
                <a:pt x="16602" y="93109"/>
                <a:pt x="21763" y="96900"/>
                <a:pt x="27701" y="100389"/>
              </a:cubicBezTo>
              <a:cubicBezTo>
                <a:pt x="33639" y="103879"/>
                <a:pt x="40584" y="107201"/>
                <a:pt x="48142" y="110169"/>
              </a:cubicBezTo>
              <a:cubicBezTo>
                <a:pt x="55700" y="113137"/>
                <a:pt x="64163" y="115864"/>
                <a:pt x="73050" y="118195"/>
              </a:cubicBezTo>
              <a:cubicBezTo>
                <a:pt x="81937" y="120526"/>
                <a:pt x="91591" y="122552"/>
                <a:pt x="101466" y="124158"/>
              </a:cubicBezTo>
              <a:cubicBezTo>
                <a:pt x="111341" y="125764"/>
                <a:pt x="121818" y="127012"/>
                <a:pt x="132301" y="127831"/>
              </a:cubicBezTo>
              <a:cubicBezTo>
                <a:pt x="142784" y="128650"/>
                <a:pt x="153677" y="129071"/>
                <a:pt x="164366" y="129071"/>
              </a:cubicBezTo>
              <a:cubicBezTo>
                <a:pt x="175055" y="129071"/>
                <a:pt x="185950" y="128650"/>
                <a:pt x="196433" y="127831"/>
              </a:cubicBezTo>
              <a:cubicBezTo>
                <a:pt x="206917" y="127012"/>
                <a:pt x="217392" y="125764"/>
                <a:pt x="227267" y="124158"/>
              </a:cubicBezTo>
              <a:cubicBezTo>
                <a:pt x="237142" y="122552"/>
                <a:pt x="246797" y="120526"/>
                <a:pt x="255684" y="118195"/>
              </a:cubicBezTo>
              <a:cubicBezTo>
                <a:pt x="264571" y="115864"/>
                <a:pt x="273033" y="113137"/>
                <a:pt x="280591" y="110169"/>
              </a:cubicBezTo>
              <a:cubicBezTo>
                <a:pt x="288149" y="107201"/>
                <a:pt x="295094" y="103879"/>
                <a:pt x="301032" y="100389"/>
              </a:cubicBezTo>
              <a:cubicBezTo>
                <a:pt x="306970" y="96900"/>
                <a:pt x="312131" y="93109"/>
                <a:pt x="316221" y="89232"/>
              </a:cubicBezTo>
              <a:cubicBezTo>
                <a:pt x="320311" y="85355"/>
                <a:pt x="323490" y="81242"/>
                <a:pt x="325575" y="77126"/>
              </a:cubicBezTo>
              <a:cubicBezTo>
                <a:pt x="327660" y="73010"/>
                <a:pt x="328733" y="68732"/>
                <a:pt x="328733" y="64535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0.44513</cdr:x>
      <cdr:y>0.47896</cdr:y>
    </cdr:from>
    <cdr:to>
      <cdr:x>0.47927</cdr:x>
      <cdr:y>0.50728</cdr:y>
    </cdr:to>
    <cdr:sp macro="" textlink="">
      <cdr:nvSpPr>
        <cdr:cNvPr id="34" name="PlotDat2_57|1~33_1"/>
        <cdr:cNvSpPr/>
      </cdr:nvSpPr>
      <cdr:spPr>
        <a:xfrm xmlns:a="http://schemas.openxmlformats.org/drawingml/2006/main">
          <a:off x="4140385" y="2910569"/>
          <a:ext cx="317559" cy="172094"/>
        </a:xfrm>
        <a:custGeom xmlns:a="http://schemas.openxmlformats.org/drawingml/2006/main">
          <a:avLst/>
          <a:gdLst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  <a:gd name="connsiteX0" fmla="*/ 317559 w 317559"/>
            <a:gd name="connsiteY0" fmla="*/ 86047 h 172094"/>
            <a:gd name="connsiteX1" fmla="*/ 314508 w 317559"/>
            <a:gd name="connsiteY1" fmla="*/ 69260 h 172094"/>
            <a:gd name="connsiteX2" fmla="*/ 305472 w 317559"/>
            <a:gd name="connsiteY2" fmla="*/ 53118 h 172094"/>
            <a:gd name="connsiteX3" fmla="*/ 290799 w 317559"/>
            <a:gd name="connsiteY3" fmla="*/ 38242 h 172094"/>
            <a:gd name="connsiteX4" fmla="*/ 271053 w 317559"/>
            <a:gd name="connsiteY4" fmla="*/ 25202 h 172094"/>
            <a:gd name="connsiteX5" fmla="*/ 246992 w 317559"/>
            <a:gd name="connsiteY5" fmla="*/ 14501 h 172094"/>
            <a:gd name="connsiteX6" fmla="*/ 219541 w 317559"/>
            <a:gd name="connsiteY6" fmla="*/ 6550 h 172094"/>
            <a:gd name="connsiteX7" fmla="*/ 189756 w 317559"/>
            <a:gd name="connsiteY7" fmla="*/ 1653 h 172094"/>
            <a:gd name="connsiteX8" fmla="*/ 158779 w 317559"/>
            <a:gd name="connsiteY8" fmla="*/ 0 h 172094"/>
            <a:gd name="connsiteX9" fmla="*/ 127803 w 317559"/>
            <a:gd name="connsiteY9" fmla="*/ 1653 h 172094"/>
            <a:gd name="connsiteX10" fmla="*/ 98017 w 317559"/>
            <a:gd name="connsiteY10" fmla="*/ 6550 h 172094"/>
            <a:gd name="connsiteX11" fmla="*/ 70566 w 317559"/>
            <a:gd name="connsiteY11" fmla="*/ 14501 h 172094"/>
            <a:gd name="connsiteX12" fmla="*/ 46505 w 317559"/>
            <a:gd name="connsiteY12" fmla="*/ 25202 h 172094"/>
            <a:gd name="connsiteX13" fmla="*/ 26759 w 317559"/>
            <a:gd name="connsiteY13" fmla="*/ 38242 h 172094"/>
            <a:gd name="connsiteX14" fmla="*/ 12087 w 317559"/>
            <a:gd name="connsiteY14" fmla="*/ 53118 h 172094"/>
            <a:gd name="connsiteX15" fmla="*/ 3051 w 317559"/>
            <a:gd name="connsiteY15" fmla="*/ 69260 h 172094"/>
            <a:gd name="connsiteX16" fmla="*/ 0 w 317559"/>
            <a:gd name="connsiteY16" fmla="*/ 86047 h 172094"/>
            <a:gd name="connsiteX17" fmla="*/ 3051 w 317559"/>
            <a:gd name="connsiteY17" fmla="*/ 102834 h 172094"/>
            <a:gd name="connsiteX18" fmla="*/ 12087 w 317559"/>
            <a:gd name="connsiteY18" fmla="*/ 118976 h 172094"/>
            <a:gd name="connsiteX19" fmla="*/ 26759 w 317559"/>
            <a:gd name="connsiteY19" fmla="*/ 133852 h 172094"/>
            <a:gd name="connsiteX20" fmla="*/ 46505 w 317559"/>
            <a:gd name="connsiteY20" fmla="*/ 146891 h 172094"/>
            <a:gd name="connsiteX21" fmla="*/ 70566 w 317559"/>
            <a:gd name="connsiteY21" fmla="*/ 157592 h 172094"/>
            <a:gd name="connsiteX22" fmla="*/ 98017 w 317559"/>
            <a:gd name="connsiteY22" fmla="*/ 165544 h 172094"/>
            <a:gd name="connsiteX23" fmla="*/ 127803 w 317559"/>
            <a:gd name="connsiteY23" fmla="*/ 170441 h 172094"/>
            <a:gd name="connsiteX24" fmla="*/ 158779 w 317559"/>
            <a:gd name="connsiteY24" fmla="*/ 172094 h 172094"/>
            <a:gd name="connsiteX25" fmla="*/ 189756 w 317559"/>
            <a:gd name="connsiteY25" fmla="*/ 170441 h 172094"/>
            <a:gd name="connsiteX26" fmla="*/ 219541 w 317559"/>
            <a:gd name="connsiteY26" fmla="*/ 165544 h 172094"/>
            <a:gd name="connsiteX27" fmla="*/ 246992 w 317559"/>
            <a:gd name="connsiteY27" fmla="*/ 157592 h 172094"/>
            <a:gd name="connsiteX28" fmla="*/ 271053 w 317559"/>
            <a:gd name="connsiteY28" fmla="*/ 146891 h 172094"/>
            <a:gd name="connsiteX29" fmla="*/ 290799 w 317559"/>
            <a:gd name="connsiteY29" fmla="*/ 133852 h 172094"/>
            <a:gd name="connsiteX30" fmla="*/ 305472 w 317559"/>
            <a:gd name="connsiteY30" fmla="*/ 118976 h 172094"/>
            <a:gd name="connsiteX31" fmla="*/ 314508 w 317559"/>
            <a:gd name="connsiteY31" fmla="*/ 102834 h 172094"/>
            <a:gd name="connsiteX32" fmla="*/ 317559 w 317559"/>
            <a:gd name="connsiteY32" fmla="*/ 86047 h 1720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17559" h="172094">
              <a:moveTo>
                <a:pt x="317559" y="86047"/>
              </a:moveTo>
              <a:cubicBezTo>
                <a:pt x="317559" y="80451"/>
                <a:pt x="316523" y="74748"/>
                <a:pt x="314508" y="69260"/>
              </a:cubicBezTo>
              <a:cubicBezTo>
                <a:pt x="312494" y="63772"/>
                <a:pt x="309423" y="58287"/>
                <a:pt x="305472" y="53118"/>
              </a:cubicBezTo>
              <a:cubicBezTo>
                <a:pt x="301521" y="47949"/>
                <a:pt x="296535" y="42895"/>
                <a:pt x="290799" y="38242"/>
              </a:cubicBezTo>
              <a:cubicBezTo>
                <a:pt x="285063" y="33589"/>
                <a:pt x="278354" y="29159"/>
                <a:pt x="271053" y="25202"/>
              </a:cubicBezTo>
              <a:cubicBezTo>
                <a:pt x="263752" y="21245"/>
                <a:pt x="255577" y="17610"/>
                <a:pt x="246992" y="14501"/>
              </a:cubicBezTo>
              <a:cubicBezTo>
                <a:pt x="238407" y="11392"/>
                <a:pt x="229080" y="8691"/>
                <a:pt x="219541" y="6550"/>
              </a:cubicBezTo>
              <a:cubicBezTo>
                <a:pt x="210002" y="4409"/>
                <a:pt x="199883" y="2745"/>
                <a:pt x="189756" y="1653"/>
              </a:cubicBezTo>
              <a:cubicBezTo>
                <a:pt x="179629" y="561"/>
                <a:pt x="169104" y="0"/>
                <a:pt x="158779" y="0"/>
              </a:cubicBezTo>
              <a:cubicBezTo>
                <a:pt x="148454" y="0"/>
                <a:pt x="137930" y="561"/>
                <a:pt x="127803" y="1653"/>
              </a:cubicBezTo>
              <a:cubicBezTo>
                <a:pt x="117676" y="2745"/>
                <a:pt x="107556" y="4409"/>
                <a:pt x="98017" y="6550"/>
              </a:cubicBezTo>
              <a:cubicBezTo>
                <a:pt x="88478" y="8691"/>
                <a:pt x="79151" y="11392"/>
                <a:pt x="70566" y="14501"/>
              </a:cubicBezTo>
              <a:cubicBezTo>
                <a:pt x="61981" y="17610"/>
                <a:pt x="53806" y="21245"/>
                <a:pt x="46505" y="25202"/>
              </a:cubicBezTo>
              <a:cubicBezTo>
                <a:pt x="39204" y="29159"/>
                <a:pt x="32495" y="33589"/>
                <a:pt x="26759" y="38242"/>
              </a:cubicBezTo>
              <a:cubicBezTo>
                <a:pt x="21023" y="42895"/>
                <a:pt x="16038" y="47948"/>
                <a:pt x="12087" y="53118"/>
              </a:cubicBezTo>
              <a:cubicBezTo>
                <a:pt x="8136" y="58288"/>
                <a:pt x="5066" y="63772"/>
                <a:pt x="3051" y="69260"/>
              </a:cubicBezTo>
              <a:cubicBezTo>
                <a:pt x="1037" y="74748"/>
                <a:pt x="0" y="80451"/>
                <a:pt x="0" y="86047"/>
              </a:cubicBezTo>
              <a:cubicBezTo>
                <a:pt x="0" y="91643"/>
                <a:pt x="1037" y="97346"/>
                <a:pt x="3051" y="102834"/>
              </a:cubicBezTo>
              <a:cubicBezTo>
                <a:pt x="5066" y="108322"/>
                <a:pt x="8136" y="113806"/>
                <a:pt x="12087" y="118976"/>
              </a:cubicBezTo>
              <a:cubicBezTo>
                <a:pt x="16038" y="124146"/>
                <a:pt x="21023" y="129200"/>
                <a:pt x="26759" y="133852"/>
              </a:cubicBezTo>
              <a:cubicBezTo>
                <a:pt x="32495" y="138505"/>
                <a:pt x="39204" y="142934"/>
                <a:pt x="46505" y="146891"/>
              </a:cubicBezTo>
              <a:cubicBezTo>
                <a:pt x="53806" y="150848"/>
                <a:pt x="61981" y="154483"/>
                <a:pt x="70566" y="157592"/>
              </a:cubicBezTo>
              <a:cubicBezTo>
                <a:pt x="79151" y="160701"/>
                <a:pt x="88478" y="163403"/>
                <a:pt x="98017" y="165544"/>
              </a:cubicBezTo>
              <a:cubicBezTo>
                <a:pt x="107557" y="167686"/>
                <a:pt x="117676" y="169349"/>
                <a:pt x="127803" y="170441"/>
              </a:cubicBezTo>
              <a:cubicBezTo>
                <a:pt x="137930" y="171533"/>
                <a:pt x="148454" y="172094"/>
                <a:pt x="158779" y="172094"/>
              </a:cubicBezTo>
              <a:cubicBezTo>
                <a:pt x="169104" y="172094"/>
                <a:pt x="179629" y="171533"/>
                <a:pt x="189756" y="170441"/>
              </a:cubicBezTo>
              <a:cubicBezTo>
                <a:pt x="199883" y="169349"/>
                <a:pt x="210002" y="167686"/>
                <a:pt x="219541" y="165544"/>
              </a:cubicBezTo>
              <a:cubicBezTo>
                <a:pt x="229080" y="163403"/>
                <a:pt x="238407" y="160701"/>
                <a:pt x="246992" y="157592"/>
              </a:cubicBezTo>
              <a:cubicBezTo>
                <a:pt x="255577" y="154483"/>
                <a:pt x="263752" y="150848"/>
                <a:pt x="271053" y="146891"/>
              </a:cubicBezTo>
              <a:cubicBezTo>
                <a:pt x="278354" y="142934"/>
                <a:pt x="285063" y="138504"/>
                <a:pt x="290799" y="133852"/>
              </a:cubicBezTo>
              <a:cubicBezTo>
                <a:pt x="296535" y="129200"/>
                <a:pt x="301521" y="124145"/>
                <a:pt x="305472" y="118976"/>
              </a:cubicBezTo>
              <a:cubicBezTo>
                <a:pt x="309423" y="113807"/>
                <a:pt x="312494" y="108322"/>
                <a:pt x="314508" y="102834"/>
              </a:cubicBezTo>
              <a:cubicBezTo>
                <a:pt x="316523" y="97346"/>
                <a:pt x="317559" y="91643"/>
                <a:pt x="317559" y="8604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0.25381</cdr:x>
      <cdr:y>0.26981</cdr:y>
    </cdr:from>
    <cdr:to>
      <cdr:x>0.25644</cdr:x>
      <cdr:y>0.31583</cdr:y>
    </cdr:to>
    <cdr:sp macro="" textlink="">
      <cdr:nvSpPr>
        <cdr:cNvPr id="35" name="PlotDat2_59|1~33_1"/>
        <cdr:cNvSpPr/>
      </cdr:nvSpPr>
      <cdr:spPr>
        <a:xfrm xmlns:a="http://schemas.openxmlformats.org/drawingml/2006/main">
          <a:off x="2360824" y="1639595"/>
          <a:ext cx="24471" cy="279653"/>
        </a:xfrm>
        <a:custGeom xmlns:a="http://schemas.openxmlformats.org/drawingml/2006/main">
          <a:avLst/>
          <a:gdLst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  <a:gd name="connsiteX0" fmla="*/ 24471 w 24471"/>
            <a:gd name="connsiteY0" fmla="*/ 139826 h 279653"/>
            <a:gd name="connsiteX1" fmla="*/ 24236 w 24471"/>
            <a:gd name="connsiteY1" fmla="*/ 112547 h 279653"/>
            <a:gd name="connsiteX2" fmla="*/ 23540 w 24471"/>
            <a:gd name="connsiteY2" fmla="*/ 86317 h 279653"/>
            <a:gd name="connsiteX3" fmla="*/ 22409 w 24471"/>
            <a:gd name="connsiteY3" fmla="*/ 62143 h 279653"/>
            <a:gd name="connsiteX4" fmla="*/ 20887 w 24471"/>
            <a:gd name="connsiteY4" fmla="*/ 40954 h 279653"/>
            <a:gd name="connsiteX5" fmla="*/ 19033 w 24471"/>
            <a:gd name="connsiteY5" fmla="*/ 23565 h 279653"/>
            <a:gd name="connsiteX6" fmla="*/ 16918 w 24471"/>
            <a:gd name="connsiteY6" fmla="*/ 10644 h 279653"/>
            <a:gd name="connsiteX7" fmla="*/ 14622 w 24471"/>
            <a:gd name="connsiteY7" fmla="*/ 2687 h 279653"/>
            <a:gd name="connsiteX8" fmla="*/ 12235 w 24471"/>
            <a:gd name="connsiteY8" fmla="*/ 0 h 279653"/>
            <a:gd name="connsiteX9" fmla="*/ 9848 w 24471"/>
            <a:gd name="connsiteY9" fmla="*/ 2687 h 279653"/>
            <a:gd name="connsiteX10" fmla="*/ 7553 w 24471"/>
            <a:gd name="connsiteY10" fmla="*/ 10644 h 279653"/>
            <a:gd name="connsiteX11" fmla="*/ 5438 w 24471"/>
            <a:gd name="connsiteY11" fmla="*/ 23565 h 279653"/>
            <a:gd name="connsiteX12" fmla="*/ 3583 w 24471"/>
            <a:gd name="connsiteY12" fmla="*/ 40954 h 279653"/>
            <a:gd name="connsiteX13" fmla="*/ 2062 w 24471"/>
            <a:gd name="connsiteY13" fmla="*/ 62143 h 279653"/>
            <a:gd name="connsiteX14" fmla="*/ 931 w 24471"/>
            <a:gd name="connsiteY14" fmla="*/ 86317 h 279653"/>
            <a:gd name="connsiteX15" fmla="*/ 235 w 24471"/>
            <a:gd name="connsiteY15" fmla="*/ 112547 h 279653"/>
            <a:gd name="connsiteX16" fmla="*/ 0 w 24471"/>
            <a:gd name="connsiteY16" fmla="*/ 139826 h 279653"/>
            <a:gd name="connsiteX17" fmla="*/ 235 w 24471"/>
            <a:gd name="connsiteY17" fmla="*/ 167105 h 279653"/>
            <a:gd name="connsiteX18" fmla="*/ 931 w 24471"/>
            <a:gd name="connsiteY18" fmla="*/ 193336 h 279653"/>
            <a:gd name="connsiteX19" fmla="*/ 2062 w 24471"/>
            <a:gd name="connsiteY19" fmla="*/ 217510 h 279653"/>
            <a:gd name="connsiteX20" fmla="*/ 3583 w 24471"/>
            <a:gd name="connsiteY20" fmla="*/ 238699 h 279653"/>
            <a:gd name="connsiteX21" fmla="*/ 5438 w 24471"/>
            <a:gd name="connsiteY21" fmla="*/ 256088 h 279653"/>
            <a:gd name="connsiteX22" fmla="*/ 7553 w 24471"/>
            <a:gd name="connsiteY22" fmla="*/ 269009 h 279653"/>
            <a:gd name="connsiteX23" fmla="*/ 9848 w 24471"/>
            <a:gd name="connsiteY23" fmla="*/ 276966 h 279653"/>
            <a:gd name="connsiteX24" fmla="*/ 12235 w 24471"/>
            <a:gd name="connsiteY24" fmla="*/ 279653 h 279653"/>
            <a:gd name="connsiteX25" fmla="*/ 14622 w 24471"/>
            <a:gd name="connsiteY25" fmla="*/ 276966 h 279653"/>
            <a:gd name="connsiteX26" fmla="*/ 16918 w 24471"/>
            <a:gd name="connsiteY26" fmla="*/ 269009 h 279653"/>
            <a:gd name="connsiteX27" fmla="*/ 19033 w 24471"/>
            <a:gd name="connsiteY27" fmla="*/ 256088 h 279653"/>
            <a:gd name="connsiteX28" fmla="*/ 20887 w 24471"/>
            <a:gd name="connsiteY28" fmla="*/ 238699 h 279653"/>
            <a:gd name="connsiteX29" fmla="*/ 22409 w 24471"/>
            <a:gd name="connsiteY29" fmla="*/ 217510 h 279653"/>
            <a:gd name="connsiteX30" fmla="*/ 23540 w 24471"/>
            <a:gd name="connsiteY30" fmla="*/ 193336 h 279653"/>
            <a:gd name="connsiteX31" fmla="*/ 24236 w 24471"/>
            <a:gd name="connsiteY31" fmla="*/ 167105 h 279653"/>
            <a:gd name="connsiteX32" fmla="*/ 24471 w 24471"/>
            <a:gd name="connsiteY32" fmla="*/ 139826 h 2796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4471" h="279653">
              <a:moveTo>
                <a:pt x="24471" y="139826"/>
              </a:moveTo>
              <a:cubicBezTo>
                <a:pt x="24471" y="130733"/>
                <a:pt x="24391" y="121465"/>
                <a:pt x="24236" y="112547"/>
              </a:cubicBezTo>
              <a:cubicBezTo>
                <a:pt x="24081" y="103629"/>
                <a:pt x="23844" y="94718"/>
                <a:pt x="23540" y="86317"/>
              </a:cubicBezTo>
              <a:cubicBezTo>
                <a:pt x="23236" y="77916"/>
                <a:pt x="22851" y="69703"/>
                <a:pt x="22409" y="62143"/>
              </a:cubicBezTo>
              <a:cubicBezTo>
                <a:pt x="21967" y="54583"/>
                <a:pt x="21450" y="47384"/>
                <a:pt x="20887" y="40954"/>
              </a:cubicBezTo>
              <a:cubicBezTo>
                <a:pt x="20324" y="34524"/>
                <a:pt x="19695" y="28617"/>
                <a:pt x="19033" y="23565"/>
              </a:cubicBezTo>
              <a:cubicBezTo>
                <a:pt x="18372" y="18513"/>
                <a:pt x="17653" y="14124"/>
                <a:pt x="16918" y="10644"/>
              </a:cubicBezTo>
              <a:cubicBezTo>
                <a:pt x="16183" y="7164"/>
                <a:pt x="15402" y="4461"/>
                <a:pt x="14622" y="2687"/>
              </a:cubicBezTo>
              <a:cubicBezTo>
                <a:pt x="13842" y="913"/>
                <a:pt x="13031" y="0"/>
                <a:pt x="12235" y="0"/>
              </a:cubicBezTo>
              <a:cubicBezTo>
                <a:pt x="11439" y="0"/>
                <a:pt x="10628" y="913"/>
                <a:pt x="9848" y="2687"/>
              </a:cubicBezTo>
              <a:cubicBezTo>
                <a:pt x="9068" y="4461"/>
                <a:pt x="8288" y="7164"/>
                <a:pt x="7553" y="10644"/>
              </a:cubicBezTo>
              <a:cubicBezTo>
                <a:pt x="6818" y="14124"/>
                <a:pt x="6100" y="18513"/>
                <a:pt x="5438" y="23565"/>
              </a:cubicBezTo>
              <a:cubicBezTo>
                <a:pt x="4776" y="28617"/>
                <a:pt x="4146" y="34524"/>
                <a:pt x="3583" y="40954"/>
              </a:cubicBezTo>
              <a:cubicBezTo>
                <a:pt x="3020" y="47384"/>
                <a:pt x="2504" y="54583"/>
                <a:pt x="2062" y="62143"/>
              </a:cubicBezTo>
              <a:cubicBezTo>
                <a:pt x="1620" y="69703"/>
                <a:pt x="1235" y="77916"/>
                <a:pt x="931" y="86317"/>
              </a:cubicBezTo>
              <a:cubicBezTo>
                <a:pt x="627" y="94718"/>
                <a:pt x="390" y="103629"/>
                <a:pt x="235" y="112547"/>
              </a:cubicBezTo>
              <a:cubicBezTo>
                <a:pt x="80" y="121465"/>
                <a:pt x="0" y="130733"/>
                <a:pt x="0" y="139826"/>
              </a:cubicBezTo>
              <a:cubicBezTo>
                <a:pt x="0" y="148919"/>
                <a:pt x="80" y="158187"/>
                <a:pt x="235" y="167105"/>
              </a:cubicBezTo>
              <a:cubicBezTo>
                <a:pt x="390" y="176023"/>
                <a:pt x="627" y="184935"/>
                <a:pt x="931" y="193336"/>
              </a:cubicBezTo>
              <a:cubicBezTo>
                <a:pt x="1235" y="201737"/>
                <a:pt x="1620" y="209950"/>
                <a:pt x="2062" y="217510"/>
              </a:cubicBezTo>
              <a:cubicBezTo>
                <a:pt x="2504" y="225070"/>
                <a:pt x="3020" y="232269"/>
                <a:pt x="3583" y="238699"/>
              </a:cubicBezTo>
              <a:cubicBezTo>
                <a:pt x="4146" y="245129"/>
                <a:pt x="4776" y="251036"/>
                <a:pt x="5438" y="256088"/>
              </a:cubicBezTo>
              <a:cubicBezTo>
                <a:pt x="6100" y="261140"/>
                <a:pt x="6818" y="265529"/>
                <a:pt x="7553" y="269009"/>
              </a:cubicBezTo>
              <a:cubicBezTo>
                <a:pt x="8288" y="272489"/>
                <a:pt x="9068" y="275192"/>
                <a:pt x="9848" y="276966"/>
              </a:cubicBezTo>
              <a:cubicBezTo>
                <a:pt x="10628" y="278740"/>
                <a:pt x="11439" y="279653"/>
                <a:pt x="12235" y="279653"/>
              </a:cubicBezTo>
              <a:cubicBezTo>
                <a:pt x="13031" y="279653"/>
                <a:pt x="13842" y="278740"/>
                <a:pt x="14622" y="276966"/>
              </a:cubicBezTo>
              <a:cubicBezTo>
                <a:pt x="15402" y="275192"/>
                <a:pt x="16183" y="272489"/>
                <a:pt x="16918" y="269009"/>
              </a:cubicBezTo>
              <a:cubicBezTo>
                <a:pt x="17653" y="265529"/>
                <a:pt x="18372" y="261140"/>
                <a:pt x="19033" y="256088"/>
              </a:cubicBezTo>
              <a:cubicBezTo>
                <a:pt x="19695" y="251036"/>
                <a:pt x="20324" y="245129"/>
                <a:pt x="20887" y="238699"/>
              </a:cubicBezTo>
              <a:cubicBezTo>
                <a:pt x="21450" y="232269"/>
                <a:pt x="21967" y="225070"/>
                <a:pt x="22409" y="217510"/>
              </a:cubicBezTo>
              <a:cubicBezTo>
                <a:pt x="22851" y="209950"/>
                <a:pt x="23236" y="201737"/>
                <a:pt x="23540" y="193336"/>
              </a:cubicBezTo>
              <a:cubicBezTo>
                <a:pt x="23844" y="184935"/>
                <a:pt x="24081" y="176023"/>
                <a:pt x="24236" y="167105"/>
              </a:cubicBezTo>
              <a:cubicBezTo>
                <a:pt x="24391" y="158187"/>
                <a:pt x="24471" y="148919"/>
                <a:pt x="24471" y="139826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0.28987</cdr:x>
      <cdr:y>0.27166</cdr:y>
    </cdr:from>
    <cdr:to>
      <cdr:x>0.30297</cdr:x>
      <cdr:y>0.32122</cdr:y>
    </cdr:to>
    <cdr:sp macro="" textlink="">
      <cdr:nvSpPr>
        <cdr:cNvPr id="36" name="PlotDat2_61|1~33_1"/>
        <cdr:cNvSpPr/>
      </cdr:nvSpPr>
      <cdr:spPr>
        <a:xfrm xmlns:a="http://schemas.openxmlformats.org/drawingml/2006/main">
          <a:off x="2696229" y="1650810"/>
          <a:ext cx="121853" cy="301165"/>
        </a:xfrm>
        <a:custGeom xmlns:a="http://schemas.openxmlformats.org/drawingml/2006/main">
          <a:avLst/>
          <a:gdLst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  <a:gd name="connsiteX0" fmla="*/ 121853 w 121853"/>
            <a:gd name="connsiteY0" fmla="*/ 150583 h 301165"/>
            <a:gd name="connsiteX1" fmla="*/ 120683 w 121853"/>
            <a:gd name="connsiteY1" fmla="*/ 121205 h 301165"/>
            <a:gd name="connsiteX2" fmla="*/ 117216 w 121853"/>
            <a:gd name="connsiteY2" fmla="*/ 92957 h 301165"/>
            <a:gd name="connsiteX3" fmla="*/ 111585 w 121853"/>
            <a:gd name="connsiteY3" fmla="*/ 66923 h 301165"/>
            <a:gd name="connsiteX4" fmla="*/ 104008 w 121853"/>
            <a:gd name="connsiteY4" fmla="*/ 44104 h 301165"/>
            <a:gd name="connsiteX5" fmla="*/ 94776 w 121853"/>
            <a:gd name="connsiteY5" fmla="*/ 25378 h 301165"/>
            <a:gd name="connsiteX6" fmla="*/ 84242 w 121853"/>
            <a:gd name="connsiteY6" fmla="*/ 11462 h 301165"/>
            <a:gd name="connsiteX7" fmla="*/ 72813 w 121853"/>
            <a:gd name="connsiteY7" fmla="*/ 2893 h 301165"/>
            <a:gd name="connsiteX8" fmla="*/ 60927 w 121853"/>
            <a:gd name="connsiteY8" fmla="*/ 0 h 301165"/>
            <a:gd name="connsiteX9" fmla="*/ 49040 w 121853"/>
            <a:gd name="connsiteY9" fmla="*/ 2893 h 301165"/>
            <a:gd name="connsiteX10" fmla="*/ 37611 w 121853"/>
            <a:gd name="connsiteY10" fmla="*/ 11462 h 301165"/>
            <a:gd name="connsiteX11" fmla="*/ 27077 w 121853"/>
            <a:gd name="connsiteY11" fmla="*/ 25378 h 301165"/>
            <a:gd name="connsiteX12" fmla="*/ 17845 w 121853"/>
            <a:gd name="connsiteY12" fmla="*/ 44104 h 301165"/>
            <a:gd name="connsiteX13" fmla="*/ 10268 w 121853"/>
            <a:gd name="connsiteY13" fmla="*/ 66923 h 301165"/>
            <a:gd name="connsiteX14" fmla="*/ 4638 w 121853"/>
            <a:gd name="connsiteY14" fmla="*/ 92957 h 301165"/>
            <a:gd name="connsiteX15" fmla="*/ 1170 w 121853"/>
            <a:gd name="connsiteY15" fmla="*/ 121205 h 301165"/>
            <a:gd name="connsiteX16" fmla="*/ 0 w 121853"/>
            <a:gd name="connsiteY16" fmla="*/ 150583 h 301165"/>
            <a:gd name="connsiteX17" fmla="*/ 1170 w 121853"/>
            <a:gd name="connsiteY17" fmla="*/ 179960 h 301165"/>
            <a:gd name="connsiteX18" fmla="*/ 4638 w 121853"/>
            <a:gd name="connsiteY18" fmla="*/ 208208 h 301165"/>
            <a:gd name="connsiteX19" fmla="*/ 10268 w 121853"/>
            <a:gd name="connsiteY19" fmla="*/ 234241 h 301165"/>
            <a:gd name="connsiteX20" fmla="*/ 17845 w 121853"/>
            <a:gd name="connsiteY20" fmla="*/ 257060 h 301165"/>
            <a:gd name="connsiteX21" fmla="*/ 27077 w 121853"/>
            <a:gd name="connsiteY21" fmla="*/ 275787 h 301165"/>
            <a:gd name="connsiteX22" fmla="*/ 37611 w 121853"/>
            <a:gd name="connsiteY22" fmla="*/ 289702 h 301165"/>
            <a:gd name="connsiteX23" fmla="*/ 49040 w 121853"/>
            <a:gd name="connsiteY23" fmla="*/ 298271 h 301165"/>
            <a:gd name="connsiteX24" fmla="*/ 60927 w 121853"/>
            <a:gd name="connsiteY24" fmla="*/ 301165 h 301165"/>
            <a:gd name="connsiteX25" fmla="*/ 72813 w 121853"/>
            <a:gd name="connsiteY25" fmla="*/ 298271 h 301165"/>
            <a:gd name="connsiteX26" fmla="*/ 84242 w 121853"/>
            <a:gd name="connsiteY26" fmla="*/ 289702 h 301165"/>
            <a:gd name="connsiteX27" fmla="*/ 94776 w 121853"/>
            <a:gd name="connsiteY27" fmla="*/ 275787 h 301165"/>
            <a:gd name="connsiteX28" fmla="*/ 104008 w 121853"/>
            <a:gd name="connsiteY28" fmla="*/ 257060 h 301165"/>
            <a:gd name="connsiteX29" fmla="*/ 111585 w 121853"/>
            <a:gd name="connsiteY29" fmla="*/ 234241 h 301165"/>
            <a:gd name="connsiteX30" fmla="*/ 117216 w 121853"/>
            <a:gd name="connsiteY30" fmla="*/ 208208 h 301165"/>
            <a:gd name="connsiteX31" fmla="*/ 120683 w 121853"/>
            <a:gd name="connsiteY31" fmla="*/ 179960 h 301165"/>
            <a:gd name="connsiteX32" fmla="*/ 121853 w 121853"/>
            <a:gd name="connsiteY32" fmla="*/ 150583 h 3011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21853" h="301165">
              <a:moveTo>
                <a:pt x="121853" y="150583"/>
              </a:moveTo>
              <a:cubicBezTo>
                <a:pt x="121853" y="140791"/>
                <a:pt x="121456" y="130809"/>
                <a:pt x="120683" y="121205"/>
              </a:cubicBezTo>
              <a:cubicBezTo>
                <a:pt x="119910" y="111601"/>
                <a:pt x="118732" y="102004"/>
                <a:pt x="117216" y="92957"/>
              </a:cubicBezTo>
              <a:cubicBezTo>
                <a:pt x="115700" y="83910"/>
                <a:pt x="113786" y="75065"/>
                <a:pt x="111585" y="66923"/>
              </a:cubicBezTo>
              <a:cubicBezTo>
                <a:pt x="109384" y="58781"/>
                <a:pt x="106809" y="51028"/>
                <a:pt x="104008" y="44104"/>
              </a:cubicBezTo>
              <a:cubicBezTo>
                <a:pt x="101207" y="37180"/>
                <a:pt x="98070" y="30818"/>
                <a:pt x="94776" y="25378"/>
              </a:cubicBezTo>
              <a:cubicBezTo>
                <a:pt x="91482" y="19938"/>
                <a:pt x="87903" y="15210"/>
                <a:pt x="84242" y="11462"/>
              </a:cubicBezTo>
              <a:cubicBezTo>
                <a:pt x="80582" y="7715"/>
                <a:pt x="76699" y="4803"/>
                <a:pt x="72813" y="2893"/>
              </a:cubicBezTo>
              <a:cubicBezTo>
                <a:pt x="68927" y="983"/>
                <a:pt x="64889" y="0"/>
                <a:pt x="60927" y="0"/>
              </a:cubicBezTo>
              <a:cubicBezTo>
                <a:pt x="56965" y="0"/>
                <a:pt x="52926" y="983"/>
                <a:pt x="49040" y="2893"/>
              </a:cubicBezTo>
              <a:cubicBezTo>
                <a:pt x="45154" y="4803"/>
                <a:pt x="41272" y="7715"/>
                <a:pt x="37611" y="11462"/>
              </a:cubicBezTo>
              <a:cubicBezTo>
                <a:pt x="33951" y="15210"/>
                <a:pt x="30371" y="19938"/>
                <a:pt x="27077" y="25378"/>
              </a:cubicBezTo>
              <a:cubicBezTo>
                <a:pt x="23783" y="30818"/>
                <a:pt x="20646" y="37180"/>
                <a:pt x="17845" y="44104"/>
              </a:cubicBezTo>
              <a:cubicBezTo>
                <a:pt x="15044" y="51028"/>
                <a:pt x="12469" y="58781"/>
                <a:pt x="10268" y="66923"/>
              </a:cubicBezTo>
              <a:cubicBezTo>
                <a:pt x="8067" y="75065"/>
                <a:pt x="6154" y="83910"/>
                <a:pt x="4638" y="92957"/>
              </a:cubicBezTo>
              <a:cubicBezTo>
                <a:pt x="3122" y="102004"/>
                <a:pt x="1943" y="111601"/>
                <a:pt x="1170" y="121205"/>
              </a:cubicBezTo>
              <a:cubicBezTo>
                <a:pt x="397" y="130809"/>
                <a:pt x="0" y="140791"/>
                <a:pt x="0" y="150583"/>
              </a:cubicBezTo>
              <a:cubicBezTo>
                <a:pt x="0" y="160375"/>
                <a:pt x="397" y="170356"/>
                <a:pt x="1170" y="179960"/>
              </a:cubicBezTo>
              <a:cubicBezTo>
                <a:pt x="1943" y="189564"/>
                <a:pt x="3122" y="199161"/>
                <a:pt x="4638" y="208208"/>
              </a:cubicBezTo>
              <a:cubicBezTo>
                <a:pt x="6154" y="217255"/>
                <a:pt x="8067" y="226099"/>
                <a:pt x="10268" y="234241"/>
              </a:cubicBezTo>
              <a:cubicBezTo>
                <a:pt x="12469" y="242383"/>
                <a:pt x="15044" y="250136"/>
                <a:pt x="17845" y="257060"/>
              </a:cubicBezTo>
              <a:cubicBezTo>
                <a:pt x="20646" y="263984"/>
                <a:pt x="23783" y="270347"/>
                <a:pt x="27077" y="275787"/>
              </a:cubicBezTo>
              <a:cubicBezTo>
                <a:pt x="30371" y="281227"/>
                <a:pt x="33951" y="285955"/>
                <a:pt x="37611" y="289702"/>
              </a:cubicBezTo>
              <a:cubicBezTo>
                <a:pt x="41271" y="293449"/>
                <a:pt x="45154" y="296360"/>
                <a:pt x="49040" y="298271"/>
              </a:cubicBezTo>
              <a:cubicBezTo>
                <a:pt x="52926" y="300182"/>
                <a:pt x="56965" y="301165"/>
                <a:pt x="60927" y="301165"/>
              </a:cubicBezTo>
              <a:cubicBezTo>
                <a:pt x="64889" y="301165"/>
                <a:pt x="68927" y="300182"/>
                <a:pt x="72813" y="298271"/>
              </a:cubicBezTo>
              <a:cubicBezTo>
                <a:pt x="76699" y="296361"/>
                <a:pt x="80582" y="293449"/>
                <a:pt x="84242" y="289702"/>
              </a:cubicBezTo>
              <a:cubicBezTo>
                <a:pt x="87902" y="285955"/>
                <a:pt x="91482" y="281227"/>
                <a:pt x="94776" y="275787"/>
              </a:cubicBezTo>
              <a:cubicBezTo>
                <a:pt x="98070" y="270347"/>
                <a:pt x="101207" y="263984"/>
                <a:pt x="104008" y="257060"/>
              </a:cubicBezTo>
              <a:cubicBezTo>
                <a:pt x="106809" y="250136"/>
                <a:pt x="109384" y="242383"/>
                <a:pt x="111585" y="234241"/>
              </a:cubicBezTo>
              <a:cubicBezTo>
                <a:pt x="113786" y="226099"/>
                <a:pt x="115700" y="217255"/>
                <a:pt x="117216" y="208208"/>
              </a:cubicBezTo>
              <a:cubicBezTo>
                <a:pt x="118732" y="199161"/>
                <a:pt x="119910" y="189564"/>
                <a:pt x="120683" y="179960"/>
              </a:cubicBezTo>
              <a:cubicBezTo>
                <a:pt x="121456" y="170356"/>
                <a:pt x="121853" y="160375"/>
                <a:pt x="121853" y="15058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0.41237</cdr:x>
      <cdr:y>0.44257</cdr:y>
    </cdr:from>
    <cdr:to>
      <cdr:x>0.44343</cdr:x>
      <cdr:y>0.46558</cdr:y>
    </cdr:to>
    <cdr:sp macro="" textlink="">
      <cdr:nvSpPr>
        <cdr:cNvPr id="37" name="PlotDat2_63|1~33_1"/>
        <cdr:cNvSpPr/>
      </cdr:nvSpPr>
      <cdr:spPr>
        <a:xfrm xmlns:a="http://schemas.openxmlformats.org/drawingml/2006/main">
          <a:off x="3835666" y="2689416"/>
          <a:ext cx="288864" cy="139826"/>
        </a:xfrm>
        <a:custGeom xmlns:a="http://schemas.openxmlformats.org/drawingml/2006/main">
          <a:avLst/>
          <a:gdLst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  <a:gd name="connsiteX0" fmla="*/ 288864 w 288864"/>
            <a:gd name="connsiteY0" fmla="*/ 69913 h 139826"/>
            <a:gd name="connsiteX1" fmla="*/ 286089 w 288864"/>
            <a:gd name="connsiteY1" fmla="*/ 56274 h 139826"/>
            <a:gd name="connsiteX2" fmla="*/ 277870 w 288864"/>
            <a:gd name="connsiteY2" fmla="*/ 43158 h 139826"/>
            <a:gd name="connsiteX3" fmla="*/ 264523 w 288864"/>
            <a:gd name="connsiteY3" fmla="*/ 31071 h 139826"/>
            <a:gd name="connsiteX4" fmla="*/ 246561 w 288864"/>
            <a:gd name="connsiteY4" fmla="*/ 20477 h 139826"/>
            <a:gd name="connsiteX5" fmla="*/ 224675 w 288864"/>
            <a:gd name="connsiteY5" fmla="*/ 11782 h 139826"/>
            <a:gd name="connsiteX6" fmla="*/ 199704 w 288864"/>
            <a:gd name="connsiteY6" fmla="*/ 5321 h 139826"/>
            <a:gd name="connsiteX7" fmla="*/ 172609 w 288864"/>
            <a:gd name="connsiteY7" fmla="*/ 1343 h 139826"/>
            <a:gd name="connsiteX8" fmla="*/ 144432 w 288864"/>
            <a:gd name="connsiteY8" fmla="*/ 0 h 139826"/>
            <a:gd name="connsiteX9" fmla="*/ 116255 w 288864"/>
            <a:gd name="connsiteY9" fmla="*/ 1343 h 139826"/>
            <a:gd name="connsiteX10" fmla="*/ 89160 w 288864"/>
            <a:gd name="connsiteY10" fmla="*/ 5321 h 139826"/>
            <a:gd name="connsiteX11" fmla="*/ 64190 w 288864"/>
            <a:gd name="connsiteY11" fmla="*/ 11782 h 139826"/>
            <a:gd name="connsiteX12" fmla="*/ 42303 w 288864"/>
            <a:gd name="connsiteY12" fmla="*/ 20477 h 139826"/>
            <a:gd name="connsiteX13" fmla="*/ 24341 w 288864"/>
            <a:gd name="connsiteY13" fmla="*/ 31071 h 139826"/>
            <a:gd name="connsiteX14" fmla="*/ 10994 w 288864"/>
            <a:gd name="connsiteY14" fmla="*/ 43158 h 139826"/>
            <a:gd name="connsiteX15" fmla="*/ 2775 w 288864"/>
            <a:gd name="connsiteY15" fmla="*/ 56274 h 139826"/>
            <a:gd name="connsiteX16" fmla="*/ 0 w 288864"/>
            <a:gd name="connsiteY16" fmla="*/ 69913 h 139826"/>
            <a:gd name="connsiteX17" fmla="*/ 2775 w 288864"/>
            <a:gd name="connsiteY17" fmla="*/ 83553 h 139826"/>
            <a:gd name="connsiteX18" fmla="*/ 10994 w 288864"/>
            <a:gd name="connsiteY18" fmla="*/ 96668 h 139826"/>
            <a:gd name="connsiteX19" fmla="*/ 24341 w 288864"/>
            <a:gd name="connsiteY19" fmla="*/ 108755 h 139826"/>
            <a:gd name="connsiteX20" fmla="*/ 42303 w 288864"/>
            <a:gd name="connsiteY20" fmla="*/ 119349 h 139826"/>
            <a:gd name="connsiteX21" fmla="*/ 64190 w 288864"/>
            <a:gd name="connsiteY21" fmla="*/ 128044 h 139826"/>
            <a:gd name="connsiteX22" fmla="*/ 89160 w 288864"/>
            <a:gd name="connsiteY22" fmla="*/ 134504 h 139826"/>
            <a:gd name="connsiteX23" fmla="*/ 116255 w 288864"/>
            <a:gd name="connsiteY23" fmla="*/ 138483 h 139826"/>
            <a:gd name="connsiteX24" fmla="*/ 144432 w 288864"/>
            <a:gd name="connsiteY24" fmla="*/ 139826 h 139826"/>
            <a:gd name="connsiteX25" fmla="*/ 172609 w 288864"/>
            <a:gd name="connsiteY25" fmla="*/ 138483 h 139826"/>
            <a:gd name="connsiteX26" fmla="*/ 199704 w 288864"/>
            <a:gd name="connsiteY26" fmla="*/ 134504 h 139826"/>
            <a:gd name="connsiteX27" fmla="*/ 224675 w 288864"/>
            <a:gd name="connsiteY27" fmla="*/ 128044 h 139826"/>
            <a:gd name="connsiteX28" fmla="*/ 246561 w 288864"/>
            <a:gd name="connsiteY28" fmla="*/ 119349 h 139826"/>
            <a:gd name="connsiteX29" fmla="*/ 264523 w 288864"/>
            <a:gd name="connsiteY29" fmla="*/ 108755 h 139826"/>
            <a:gd name="connsiteX30" fmla="*/ 277870 w 288864"/>
            <a:gd name="connsiteY30" fmla="*/ 96668 h 139826"/>
            <a:gd name="connsiteX31" fmla="*/ 286089 w 288864"/>
            <a:gd name="connsiteY31" fmla="*/ 83553 h 139826"/>
            <a:gd name="connsiteX32" fmla="*/ 288864 w 288864"/>
            <a:gd name="connsiteY32" fmla="*/ 69913 h 1398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88864" h="139826">
              <a:moveTo>
                <a:pt x="288864" y="69913"/>
              </a:moveTo>
              <a:cubicBezTo>
                <a:pt x="288864" y="65367"/>
                <a:pt x="287921" y="60733"/>
                <a:pt x="286089" y="56274"/>
              </a:cubicBezTo>
              <a:cubicBezTo>
                <a:pt x="284257" y="51815"/>
                <a:pt x="281464" y="47358"/>
                <a:pt x="277870" y="43158"/>
              </a:cubicBezTo>
              <a:cubicBezTo>
                <a:pt x="274276" y="38958"/>
                <a:pt x="269741" y="34851"/>
                <a:pt x="264523" y="31071"/>
              </a:cubicBezTo>
              <a:cubicBezTo>
                <a:pt x="259305" y="27291"/>
                <a:pt x="253202" y="23692"/>
                <a:pt x="246561" y="20477"/>
              </a:cubicBezTo>
              <a:cubicBezTo>
                <a:pt x="239920" y="17262"/>
                <a:pt x="232484" y="14308"/>
                <a:pt x="224675" y="11782"/>
              </a:cubicBezTo>
              <a:cubicBezTo>
                <a:pt x="216866" y="9256"/>
                <a:pt x="208382" y="7061"/>
                <a:pt x="199704" y="5321"/>
              </a:cubicBezTo>
              <a:cubicBezTo>
                <a:pt x="191026" y="3581"/>
                <a:pt x="181821" y="2230"/>
                <a:pt x="172609" y="1343"/>
              </a:cubicBezTo>
              <a:cubicBezTo>
                <a:pt x="163397" y="456"/>
                <a:pt x="153824" y="0"/>
                <a:pt x="144432" y="0"/>
              </a:cubicBezTo>
              <a:cubicBezTo>
                <a:pt x="135040" y="0"/>
                <a:pt x="125467" y="456"/>
                <a:pt x="116255" y="1343"/>
              </a:cubicBezTo>
              <a:cubicBezTo>
                <a:pt x="107043" y="2230"/>
                <a:pt x="97838" y="3581"/>
                <a:pt x="89160" y="5321"/>
              </a:cubicBezTo>
              <a:cubicBezTo>
                <a:pt x="80483" y="7061"/>
                <a:pt x="71999" y="9256"/>
                <a:pt x="64190" y="11782"/>
              </a:cubicBezTo>
              <a:cubicBezTo>
                <a:pt x="56381" y="14308"/>
                <a:pt x="48945" y="17262"/>
                <a:pt x="42303" y="20477"/>
              </a:cubicBezTo>
              <a:cubicBezTo>
                <a:pt x="35662" y="23692"/>
                <a:pt x="29559" y="27291"/>
                <a:pt x="24341" y="31071"/>
              </a:cubicBezTo>
              <a:cubicBezTo>
                <a:pt x="19123" y="34851"/>
                <a:pt x="14588" y="38958"/>
                <a:pt x="10994" y="43158"/>
              </a:cubicBezTo>
              <a:cubicBezTo>
                <a:pt x="7400" y="47358"/>
                <a:pt x="4607" y="51815"/>
                <a:pt x="2775" y="56274"/>
              </a:cubicBezTo>
              <a:cubicBezTo>
                <a:pt x="943" y="60733"/>
                <a:pt x="0" y="65367"/>
                <a:pt x="0" y="69913"/>
              </a:cubicBezTo>
              <a:cubicBezTo>
                <a:pt x="0" y="74459"/>
                <a:pt x="943" y="79094"/>
                <a:pt x="2775" y="83553"/>
              </a:cubicBezTo>
              <a:cubicBezTo>
                <a:pt x="4607" y="88012"/>
                <a:pt x="7400" y="92468"/>
                <a:pt x="10994" y="96668"/>
              </a:cubicBezTo>
              <a:cubicBezTo>
                <a:pt x="14588" y="100868"/>
                <a:pt x="19123" y="104975"/>
                <a:pt x="24341" y="108755"/>
              </a:cubicBezTo>
              <a:cubicBezTo>
                <a:pt x="29559" y="112535"/>
                <a:pt x="35662" y="116134"/>
                <a:pt x="42303" y="119349"/>
              </a:cubicBezTo>
              <a:cubicBezTo>
                <a:pt x="48945" y="122564"/>
                <a:pt x="56381" y="125518"/>
                <a:pt x="64190" y="128044"/>
              </a:cubicBezTo>
              <a:cubicBezTo>
                <a:pt x="71999" y="130570"/>
                <a:pt x="80483" y="132764"/>
                <a:pt x="89160" y="134504"/>
              </a:cubicBezTo>
              <a:cubicBezTo>
                <a:pt x="97838" y="136244"/>
                <a:pt x="107043" y="137596"/>
                <a:pt x="116255" y="138483"/>
              </a:cubicBezTo>
              <a:cubicBezTo>
                <a:pt x="125467" y="139370"/>
                <a:pt x="135040" y="139826"/>
                <a:pt x="144432" y="139826"/>
              </a:cubicBezTo>
              <a:cubicBezTo>
                <a:pt x="153824" y="139826"/>
                <a:pt x="163397" y="139370"/>
                <a:pt x="172609" y="138483"/>
              </a:cubicBezTo>
              <a:cubicBezTo>
                <a:pt x="181821" y="137596"/>
                <a:pt x="191026" y="136244"/>
                <a:pt x="199704" y="134504"/>
              </a:cubicBezTo>
              <a:cubicBezTo>
                <a:pt x="208382" y="132764"/>
                <a:pt x="216866" y="130570"/>
                <a:pt x="224675" y="128044"/>
              </a:cubicBezTo>
              <a:cubicBezTo>
                <a:pt x="232484" y="125518"/>
                <a:pt x="239920" y="122564"/>
                <a:pt x="246561" y="119349"/>
              </a:cubicBezTo>
              <a:cubicBezTo>
                <a:pt x="253202" y="116134"/>
                <a:pt x="259305" y="112535"/>
                <a:pt x="264523" y="108755"/>
              </a:cubicBezTo>
              <a:cubicBezTo>
                <a:pt x="269741" y="104975"/>
                <a:pt x="274276" y="100868"/>
                <a:pt x="277870" y="96668"/>
              </a:cubicBezTo>
              <a:cubicBezTo>
                <a:pt x="281464" y="92468"/>
                <a:pt x="284257" y="88012"/>
                <a:pt x="286089" y="83553"/>
              </a:cubicBezTo>
              <a:cubicBezTo>
                <a:pt x="287921" y="79094"/>
                <a:pt x="288864" y="74459"/>
                <a:pt x="288864" y="6991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0.37557</cdr:x>
      <cdr:y>0.41155</cdr:y>
    </cdr:from>
    <cdr:to>
      <cdr:x>0.40723</cdr:x>
      <cdr:y>0.44164</cdr:y>
    </cdr:to>
    <cdr:sp macro="" textlink="">
      <cdr:nvSpPr>
        <cdr:cNvPr id="38" name="PlotDat2_65|1~33_1"/>
        <cdr:cNvSpPr/>
      </cdr:nvSpPr>
      <cdr:spPr>
        <a:xfrm xmlns:a="http://schemas.openxmlformats.org/drawingml/2006/main">
          <a:off x="3493380" y="2500923"/>
          <a:ext cx="294485" cy="182851"/>
        </a:xfrm>
        <a:custGeom xmlns:a="http://schemas.openxmlformats.org/drawingml/2006/main">
          <a:avLst/>
          <a:gdLst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  <a:gd name="connsiteX0" fmla="*/ 294485 w 294485"/>
            <a:gd name="connsiteY0" fmla="*/ 91426 h 182851"/>
            <a:gd name="connsiteX1" fmla="*/ 291656 w 294485"/>
            <a:gd name="connsiteY1" fmla="*/ 73589 h 182851"/>
            <a:gd name="connsiteX2" fmla="*/ 283277 w 294485"/>
            <a:gd name="connsiteY2" fmla="*/ 56439 h 182851"/>
            <a:gd name="connsiteX3" fmla="*/ 269670 w 294485"/>
            <a:gd name="connsiteY3" fmla="*/ 40632 h 182851"/>
            <a:gd name="connsiteX4" fmla="*/ 251359 w 294485"/>
            <a:gd name="connsiteY4" fmla="*/ 26778 h 182851"/>
            <a:gd name="connsiteX5" fmla="*/ 229046 w 294485"/>
            <a:gd name="connsiteY5" fmla="*/ 15408 h 182851"/>
            <a:gd name="connsiteX6" fmla="*/ 203590 w 294485"/>
            <a:gd name="connsiteY6" fmla="*/ 6960 h 182851"/>
            <a:gd name="connsiteX7" fmla="*/ 175968 w 294485"/>
            <a:gd name="connsiteY7" fmla="*/ 1757 h 182851"/>
            <a:gd name="connsiteX8" fmla="*/ 147243 w 294485"/>
            <a:gd name="connsiteY8" fmla="*/ 0 h 182851"/>
            <a:gd name="connsiteX9" fmla="*/ 118517 w 294485"/>
            <a:gd name="connsiteY9" fmla="*/ 1757 h 182851"/>
            <a:gd name="connsiteX10" fmla="*/ 90896 w 294485"/>
            <a:gd name="connsiteY10" fmla="*/ 6960 h 182851"/>
            <a:gd name="connsiteX11" fmla="*/ 65439 w 294485"/>
            <a:gd name="connsiteY11" fmla="*/ 15408 h 182851"/>
            <a:gd name="connsiteX12" fmla="*/ 43127 w 294485"/>
            <a:gd name="connsiteY12" fmla="*/ 26778 h 182851"/>
            <a:gd name="connsiteX13" fmla="*/ 24815 w 294485"/>
            <a:gd name="connsiteY13" fmla="*/ 40632 h 182851"/>
            <a:gd name="connsiteX14" fmla="*/ 11209 w 294485"/>
            <a:gd name="connsiteY14" fmla="*/ 56439 h 182851"/>
            <a:gd name="connsiteX15" fmla="*/ 2829 w 294485"/>
            <a:gd name="connsiteY15" fmla="*/ 73589 h 182851"/>
            <a:gd name="connsiteX16" fmla="*/ 0 w 294485"/>
            <a:gd name="connsiteY16" fmla="*/ 91426 h 182851"/>
            <a:gd name="connsiteX17" fmla="*/ 2829 w 294485"/>
            <a:gd name="connsiteY17" fmla="*/ 109262 h 182851"/>
            <a:gd name="connsiteX18" fmla="*/ 11209 w 294485"/>
            <a:gd name="connsiteY18" fmla="*/ 126412 h 182851"/>
            <a:gd name="connsiteX19" fmla="*/ 24815 w 294485"/>
            <a:gd name="connsiteY19" fmla="*/ 142218 h 182851"/>
            <a:gd name="connsiteX20" fmla="*/ 43127 w 294485"/>
            <a:gd name="connsiteY20" fmla="*/ 156073 h 182851"/>
            <a:gd name="connsiteX21" fmla="*/ 65439 w 294485"/>
            <a:gd name="connsiteY21" fmla="*/ 167443 h 182851"/>
            <a:gd name="connsiteX22" fmla="*/ 90896 w 294485"/>
            <a:gd name="connsiteY22" fmla="*/ 175891 h 182851"/>
            <a:gd name="connsiteX23" fmla="*/ 118517 w 294485"/>
            <a:gd name="connsiteY23" fmla="*/ 181094 h 182851"/>
            <a:gd name="connsiteX24" fmla="*/ 147243 w 294485"/>
            <a:gd name="connsiteY24" fmla="*/ 182851 h 182851"/>
            <a:gd name="connsiteX25" fmla="*/ 175968 w 294485"/>
            <a:gd name="connsiteY25" fmla="*/ 181094 h 182851"/>
            <a:gd name="connsiteX26" fmla="*/ 203590 w 294485"/>
            <a:gd name="connsiteY26" fmla="*/ 175891 h 182851"/>
            <a:gd name="connsiteX27" fmla="*/ 229046 w 294485"/>
            <a:gd name="connsiteY27" fmla="*/ 167443 h 182851"/>
            <a:gd name="connsiteX28" fmla="*/ 251359 w 294485"/>
            <a:gd name="connsiteY28" fmla="*/ 156073 h 182851"/>
            <a:gd name="connsiteX29" fmla="*/ 269670 w 294485"/>
            <a:gd name="connsiteY29" fmla="*/ 142218 h 182851"/>
            <a:gd name="connsiteX30" fmla="*/ 283277 w 294485"/>
            <a:gd name="connsiteY30" fmla="*/ 126412 h 182851"/>
            <a:gd name="connsiteX31" fmla="*/ 291656 w 294485"/>
            <a:gd name="connsiteY31" fmla="*/ 109262 h 182851"/>
            <a:gd name="connsiteX32" fmla="*/ 294485 w 294485"/>
            <a:gd name="connsiteY32" fmla="*/ 91426 h 18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94485" h="182851">
              <a:moveTo>
                <a:pt x="294485" y="91426"/>
              </a:moveTo>
              <a:cubicBezTo>
                <a:pt x="294485" y="85481"/>
                <a:pt x="293524" y="79420"/>
                <a:pt x="291656" y="73589"/>
              </a:cubicBezTo>
              <a:cubicBezTo>
                <a:pt x="289788" y="67758"/>
                <a:pt x="286941" y="61932"/>
                <a:pt x="283277" y="56439"/>
              </a:cubicBezTo>
              <a:cubicBezTo>
                <a:pt x="279613" y="50946"/>
                <a:pt x="274990" y="45576"/>
                <a:pt x="269670" y="40632"/>
              </a:cubicBezTo>
              <a:cubicBezTo>
                <a:pt x="264350" y="35689"/>
                <a:pt x="258130" y="30982"/>
                <a:pt x="251359" y="26778"/>
              </a:cubicBezTo>
              <a:cubicBezTo>
                <a:pt x="244588" y="22574"/>
                <a:pt x="237007" y="18711"/>
                <a:pt x="229046" y="15408"/>
              </a:cubicBezTo>
              <a:cubicBezTo>
                <a:pt x="221085" y="12105"/>
                <a:pt x="212436" y="9235"/>
                <a:pt x="203590" y="6960"/>
              </a:cubicBezTo>
              <a:cubicBezTo>
                <a:pt x="194744" y="4685"/>
                <a:pt x="185359" y="2917"/>
                <a:pt x="175968" y="1757"/>
              </a:cubicBezTo>
              <a:cubicBezTo>
                <a:pt x="166577" y="597"/>
                <a:pt x="156818" y="0"/>
                <a:pt x="147243" y="0"/>
              </a:cubicBezTo>
              <a:cubicBezTo>
                <a:pt x="137668" y="0"/>
                <a:pt x="127908" y="597"/>
                <a:pt x="118517" y="1757"/>
              </a:cubicBezTo>
              <a:cubicBezTo>
                <a:pt x="109126" y="2917"/>
                <a:pt x="99742" y="4685"/>
                <a:pt x="90896" y="6960"/>
              </a:cubicBezTo>
              <a:cubicBezTo>
                <a:pt x="82050" y="9235"/>
                <a:pt x="73400" y="12105"/>
                <a:pt x="65439" y="15408"/>
              </a:cubicBezTo>
              <a:cubicBezTo>
                <a:pt x="57478" y="18711"/>
                <a:pt x="49898" y="22574"/>
                <a:pt x="43127" y="26778"/>
              </a:cubicBezTo>
              <a:cubicBezTo>
                <a:pt x="36356" y="30982"/>
                <a:pt x="30135" y="35689"/>
                <a:pt x="24815" y="40632"/>
              </a:cubicBezTo>
              <a:cubicBezTo>
                <a:pt x="19495" y="45576"/>
                <a:pt x="14873" y="50946"/>
                <a:pt x="11209" y="56439"/>
              </a:cubicBezTo>
              <a:cubicBezTo>
                <a:pt x="7545" y="61932"/>
                <a:pt x="4697" y="67758"/>
                <a:pt x="2829" y="73589"/>
              </a:cubicBezTo>
              <a:cubicBezTo>
                <a:pt x="961" y="79420"/>
                <a:pt x="0" y="85481"/>
                <a:pt x="0" y="91426"/>
              </a:cubicBezTo>
              <a:cubicBezTo>
                <a:pt x="0" y="97371"/>
                <a:pt x="961" y="103431"/>
                <a:pt x="2829" y="109262"/>
              </a:cubicBezTo>
              <a:cubicBezTo>
                <a:pt x="4697" y="115093"/>
                <a:pt x="7545" y="120919"/>
                <a:pt x="11209" y="126412"/>
              </a:cubicBezTo>
              <a:cubicBezTo>
                <a:pt x="14873" y="131905"/>
                <a:pt x="19495" y="137275"/>
                <a:pt x="24815" y="142218"/>
              </a:cubicBezTo>
              <a:cubicBezTo>
                <a:pt x="30135" y="147162"/>
                <a:pt x="36356" y="151869"/>
                <a:pt x="43127" y="156073"/>
              </a:cubicBezTo>
              <a:cubicBezTo>
                <a:pt x="49898" y="160277"/>
                <a:pt x="57478" y="164140"/>
                <a:pt x="65439" y="167443"/>
              </a:cubicBezTo>
              <a:cubicBezTo>
                <a:pt x="73400" y="170746"/>
                <a:pt x="82050" y="173616"/>
                <a:pt x="90896" y="175891"/>
              </a:cubicBezTo>
              <a:cubicBezTo>
                <a:pt x="99742" y="178166"/>
                <a:pt x="109126" y="179934"/>
                <a:pt x="118517" y="181094"/>
              </a:cubicBezTo>
              <a:cubicBezTo>
                <a:pt x="127908" y="182254"/>
                <a:pt x="137668" y="182851"/>
                <a:pt x="147243" y="182851"/>
              </a:cubicBezTo>
              <a:cubicBezTo>
                <a:pt x="156818" y="182851"/>
                <a:pt x="166577" y="182254"/>
                <a:pt x="175968" y="181094"/>
              </a:cubicBezTo>
              <a:cubicBezTo>
                <a:pt x="185359" y="179934"/>
                <a:pt x="194744" y="178166"/>
                <a:pt x="203590" y="175891"/>
              </a:cubicBezTo>
              <a:cubicBezTo>
                <a:pt x="212436" y="173616"/>
                <a:pt x="221085" y="170746"/>
                <a:pt x="229046" y="167443"/>
              </a:cubicBezTo>
              <a:cubicBezTo>
                <a:pt x="237007" y="164140"/>
                <a:pt x="244588" y="160277"/>
                <a:pt x="251359" y="156073"/>
              </a:cubicBezTo>
              <a:cubicBezTo>
                <a:pt x="258130" y="151869"/>
                <a:pt x="264350" y="147162"/>
                <a:pt x="269670" y="142218"/>
              </a:cubicBezTo>
              <a:cubicBezTo>
                <a:pt x="274990" y="137275"/>
                <a:pt x="279613" y="131905"/>
                <a:pt x="283277" y="126412"/>
              </a:cubicBezTo>
              <a:cubicBezTo>
                <a:pt x="286941" y="120919"/>
                <a:pt x="289788" y="115093"/>
                <a:pt x="291656" y="109262"/>
              </a:cubicBezTo>
              <a:cubicBezTo>
                <a:pt x="293524" y="103431"/>
                <a:pt x="294485" y="97371"/>
                <a:pt x="294485" y="91426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0.35364</cdr:x>
      <cdr:y>0.40512</cdr:y>
    </cdr:from>
    <cdr:to>
      <cdr:x>0.38244</cdr:x>
      <cdr:y>0.44229</cdr:y>
    </cdr:to>
    <cdr:sp macro="" textlink="">
      <cdr:nvSpPr>
        <cdr:cNvPr id="39" name="PlotDat2_67|1~33_1"/>
        <cdr:cNvSpPr/>
      </cdr:nvSpPr>
      <cdr:spPr>
        <a:xfrm xmlns:a="http://schemas.openxmlformats.org/drawingml/2006/main">
          <a:off x="3289405" y="2461835"/>
          <a:ext cx="267866" cy="225873"/>
        </a:xfrm>
        <a:custGeom xmlns:a="http://schemas.openxmlformats.org/drawingml/2006/main">
          <a:avLst/>
          <a:gdLst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  <a:gd name="connsiteX0" fmla="*/ 267866 w 267866"/>
            <a:gd name="connsiteY0" fmla="*/ 112937 h 225873"/>
            <a:gd name="connsiteX1" fmla="*/ 265292 w 267866"/>
            <a:gd name="connsiteY1" fmla="*/ 90904 h 225873"/>
            <a:gd name="connsiteX2" fmla="*/ 257671 w 267866"/>
            <a:gd name="connsiteY2" fmla="*/ 69718 h 225873"/>
            <a:gd name="connsiteX3" fmla="*/ 245294 w 267866"/>
            <a:gd name="connsiteY3" fmla="*/ 50192 h 225873"/>
            <a:gd name="connsiteX4" fmla="*/ 228638 w 267866"/>
            <a:gd name="connsiteY4" fmla="*/ 33078 h 225873"/>
            <a:gd name="connsiteX5" fmla="*/ 208342 w 267866"/>
            <a:gd name="connsiteY5" fmla="*/ 19033 h 225873"/>
            <a:gd name="connsiteX6" fmla="*/ 185187 w 267866"/>
            <a:gd name="connsiteY6" fmla="*/ 8597 h 225873"/>
            <a:gd name="connsiteX7" fmla="*/ 160062 w 267866"/>
            <a:gd name="connsiteY7" fmla="*/ 2170 h 225873"/>
            <a:gd name="connsiteX8" fmla="*/ 133933 w 267866"/>
            <a:gd name="connsiteY8" fmla="*/ 0 h 225873"/>
            <a:gd name="connsiteX9" fmla="*/ 107804 w 267866"/>
            <a:gd name="connsiteY9" fmla="*/ 2170 h 225873"/>
            <a:gd name="connsiteX10" fmla="*/ 82679 w 267866"/>
            <a:gd name="connsiteY10" fmla="*/ 8597 h 225873"/>
            <a:gd name="connsiteX11" fmla="*/ 59524 w 267866"/>
            <a:gd name="connsiteY11" fmla="*/ 19033 h 225873"/>
            <a:gd name="connsiteX12" fmla="*/ 39228 w 267866"/>
            <a:gd name="connsiteY12" fmla="*/ 33078 h 225873"/>
            <a:gd name="connsiteX13" fmla="*/ 22572 w 267866"/>
            <a:gd name="connsiteY13" fmla="*/ 50192 h 225873"/>
            <a:gd name="connsiteX14" fmla="*/ 10195 w 267866"/>
            <a:gd name="connsiteY14" fmla="*/ 69718 h 225873"/>
            <a:gd name="connsiteX15" fmla="*/ 2573 w 267866"/>
            <a:gd name="connsiteY15" fmla="*/ 90904 h 225873"/>
            <a:gd name="connsiteX16" fmla="*/ 0 w 267866"/>
            <a:gd name="connsiteY16" fmla="*/ 112937 h 225873"/>
            <a:gd name="connsiteX17" fmla="*/ 2573 w 267866"/>
            <a:gd name="connsiteY17" fmla="*/ 134969 h 225873"/>
            <a:gd name="connsiteX18" fmla="*/ 10195 w 267866"/>
            <a:gd name="connsiteY18" fmla="*/ 156156 h 225873"/>
            <a:gd name="connsiteX19" fmla="*/ 22572 w 267866"/>
            <a:gd name="connsiteY19" fmla="*/ 175681 h 225873"/>
            <a:gd name="connsiteX20" fmla="*/ 39228 w 267866"/>
            <a:gd name="connsiteY20" fmla="*/ 192795 h 225873"/>
            <a:gd name="connsiteX21" fmla="*/ 59524 w 267866"/>
            <a:gd name="connsiteY21" fmla="*/ 206840 h 225873"/>
            <a:gd name="connsiteX22" fmla="*/ 82679 w 267866"/>
            <a:gd name="connsiteY22" fmla="*/ 217277 h 225873"/>
            <a:gd name="connsiteX23" fmla="*/ 107804 w 267866"/>
            <a:gd name="connsiteY23" fmla="*/ 223703 h 225873"/>
            <a:gd name="connsiteX24" fmla="*/ 133933 w 267866"/>
            <a:gd name="connsiteY24" fmla="*/ 225873 h 225873"/>
            <a:gd name="connsiteX25" fmla="*/ 160062 w 267866"/>
            <a:gd name="connsiteY25" fmla="*/ 223703 h 225873"/>
            <a:gd name="connsiteX26" fmla="*/ 185187 w 267866"/>
            <a:gd name="connsiteY26" fmla="*/ 217277 h 225873"/>
            <a:gd name="connsiteX27" fmla="*/ 208342 w 267866"/>
            <a:gd name="connsiteY27" fmla="*/ 206840 h 225873"/>
            <a:gd name="connsiteX28" fmla="*/ 228638 w 267866"/>
            <a:gd name="connsiteY28" fmla="*/ 192795 h 225873"/>
            <a:gd name="connsiteX29" fmla="*/ 245294 w 267866"/>
            <a:gd name="connsiteY29" fmla="*/ 175681 h 225873"/>
            <a:gd name="connsiteX30" fmla="*/ 257671 w 267866"/>
            <a:gd name="connsiteY30" fmla="*/ 156156 h 225873"/>
            <a:gd name="connsiteX31" fmla="*/ 265292 w 267866"/>
            <a:gd name="connsiteY31" fmla="*/ 134969 h 225873"/>
            <a:gd name="connsiteX32" fmla="*/ 267866 w 267866"/>
            <a:gd name="connsiteY32" fmla="*/ 112937 h 2258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67866" h="225873">
              <a:moveTo>
                <a:pt x="267866" y="112937"/>
              </a:moveTo>
              <a:cubicBezTo>
                <a:pt x="267866" y="105593"/>
                <a:pt x="266991" y="98107"/>
                <a:pt x="265292" y="90904"/>
              </a:cubicBezTo>
              <a:cubicBezTo>
                <a:pt x="263593" y="83701"/>
                <a:pt x="261004" y="76503"/>
                <a:pt x="257671" y="69718"/>
              </a:cubicBezTo>
              <a:cubicBezTo>
                <a:pt x="254338" y="62933"/>
                <a:pt x="250133" y="56299"/>
                <a:pt x="245294" y="50192"/>
              </a:cubicBezTo>
              <a:cubicBezTo>
                <a:pt x="240455" y="44085"/>
                <a:pt x="234797" y="38271"/>
                <a:pt x="228638" y="33078"/>
              </a:cubicBezTo>
              <a:cubicBezTo>
                <a:pt x="222479" y="27885"/>
                <a:pt x="215584" y="23113"/>
                <a:pt x="208342" y="19033"/>
              </a:cubicBezTo>
              <a:cubicBezTo>
                <a:pt x="201100" y="14953"/>
                <a:pt x="193234" y="11407"/>
                <a:pt x="185187" y="8597"/>
              </a:cubicBezTo>
              <a:cubicBezTo>
                <a:pt x="177140" y="5787"/>
                <a:pt x="168604" y="3603"/>
                <a:pt x="160062" y="2170"/>
              </a:cubicBezTo>
              <a:cubicBezTo>
                <a:pt x="151520" y="737"/>
                <a:pt x="142643" y="0"/>
                <a:pt x="133933" y="0"/>
              </a:cubicBezTo>
              <a:cubicBezTo>
                <a:pt x="125223" y="0"/>
                <a:pt x="116346" y="737"/>
                <a:pt x="107804" y="2170"/>
              </a:cubicBezTo>
              <a:cubicBezTo>
                <a:pt x="99262" y="3603"/>
                <a:pt x="90726" y="5787"/>
                <a:pt x="82679" y="8597"/>
              </a:cubicBezTo>
              <a:cubicBezTo>
                <a:pt x="74632" y="11407"/>
                <a:pt x="66766" y="14953"/>
                <a:pt x="59524" y="19033"/>
              </a:cubicBezTo>
              <a:cubicBezTo>
                <a:pt x="52282" y="23113"/>
                <a:pt x="45387" y="27885"/>
                <a:pt x="39228" y="33078"/>
              </a:cubicBezTo>
              <a:cubicBezTo>
                <a:pt x="33069" y="38271"/>
                <a:pt x="27411" y="44085"/>
                <a:pt x="22572" y="50192"/>
              </a:cubicBezTo>
              <a:cubicBezTo>
                <a:pt x="17733" y="56299"/>
                <a:pt x="13528" y="62933"/>
                <a:pt x="10195" y="69718"/>
              </a:cubicBezTo>
              <a:cubicBezTo>
                <a:pt x="6862" y="76503"/>
                <a:pt x="4272" y="83701"/>
                <a:pt x="2573" y="90904"/>
              </a:cubicBezTo>
              <a:cubicBezTo>
                <a:pt x="874" y="98107"/>
                <a:pt x="0" y="105593"/>
                <a:pt x="0" y="112937"/>
              </a:cubicBezTo>
              <a:cubicBezTo>
                <a:pt x="0" y="120281"/>
                <a:pt x="874" y="127766"/>
                <a:pt x="2573" y="134969"/>
              </a:cubicBezTo>
              <a:cubicBezTo>
                <a:pt x="4272" y="142172"/>
                <a:pt x="6862" y="149371"/>
                <a:pt x="10195" y="156156"/>
              </a:cubicBezTo>
              <a:cubicBezTo>
                <a:pt x="13528" y="162941"/>
                <a:pt x="17733" y="169575"/>
                <a:pt x="22572" y="175681"/>
              </a:cubicBezTo>
              <a:cubicBezTo>
                <a:pt x="27411" y="181787"/>
                <a:pt x="33069" y="187602"/>
                <a:pt x="39228" y="192795"/>
              </a:cubicBezTo>
              <a:cubicBezTo>
                <a:pt x="45387" y="197988"/>
                <a:pt x="52282" y="202760"/>
                <a:pt x="59524" y="206840"/>
              </a:cubicBezTo>
              <a:cubicBezTo>
                <a:pt x="66766" y="210920"/>
                <a:pt x="74632" y="214467"/>
                <a:pt x="82679" y="217277"/>
              </a:cubicBezTo>
              <a:cubicBezTo>
                <a:pt x="90726" y="220087"/>
                <a:pt x="99262" y="222270"/>
                <a:pt x="107804" y="223703"/>
              </a:cubicBezTo>
              <a:cubicBezTo>
                <a:pt x="116346" y="225136"/>
                <a:pt x="125223" y="225873"/>
                <a:pt x="133933" y="225873"/>
              </a:cubicBezTo>
              <a:cubicBezTo>
                <a:pt x="142643" y="225873"/>
                <a:pt x="151520" y="225136"/>
                <a:pt x="160062" y="223703"/>
              </a:cubicBezTo>
              <a:cubicBezTo>
                <a:pt x="168604" y="222270"/>
                <a:pt x="177140" y="220087"/>
                <a:pt x="185187" y="217277"/>
              </a:cubicBezTo>
              <a:cubicBezTo>
                <a:pt x="193234" y="214467"/>
                <a:pt x="201100" y="210920"/>
                <a:pt x="208342" y="206840"/>
              </a:cubicBezTo>
              <a:cubicBezTo>
                <a:pt x="215584" y="202760"/>
                <a:pt x="222479" y="197988"/>
                <a:pt x="228638" y="192795"/>
              </a:cubicBezTo>
              <a:cubicBezTo>
                <a:pt x="234797" y="187602"/>
                <a:pt x="240455" y="181787"/>
                <a:pt x="245294" y="175681"/>
              </a:cubicBezTo>
              <a:cubicBezTo>
                <a:pt x="250133" y="169575"/>
                <a:pt x="254338" y="162941"/>
                <a:pt x="257671" y="156156"/>
              </a:cubicBezTo>
              <a:cubicBezTo>
                <a:pt x="261004" y="149371"/>
                <a:pt x="263593" y="142172"/>
                <a:pt x="265292" y="134969"/>
              </a:cubicBezTo>
              <a:cubicBezTo>
                <a:pt x="266991" y="127766"/>
                <a:pt x="267866" y="120281"/>
                <a:pt x="267866" y="11293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0.26504</cdr:x>
      <cdr:y>0.3251</cdr:y>
    </cdr:from>
    <cdr:to>
      <cdr:x>0.27144</cdr:x>
      <cdr:y>0.35165</cdr:y>
    </cdr:to>
    <cdr:sp macro="" textlink="">
      <cdr:nvSpPr>
        <cdr:cNvPr id="40" name="PlotDat2_69|1~33_1"/>
        <cdr:cNvSpPr/>
      </cdr:nvSpPr>
      <cdr:spPr>
        <a:xfrm xmlns:a="http://schemas.openxmlformats.org/drawingml/2006/main">
          <a:off x="2465307" y="1975588"/>
          <a:ext cx="59487" cy="161338"/>
        </a:xfrm>
        <a:custGeom xmlns:a="http://schemas.openxmlformats.org/drawingml/2006/main">
          <a:avLst/>
          <a:gdLst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  <a:gd name="connsiteX0" fmla="*/ 59487 w 59487"/>
            <a:gd name="connsiteY0" fmla="*/ 80669 h 161338"/>
            <a:gd name="connsiteX1" fmla="*/ 58916 w 59487"/>
            <a:gd name="connsiteY1" fmla="*/ 64931 h 161338"/>
            <a:gd name="connsiteX2" fmla="*/ 57223 w 59487"/>
            <a:gd name="connsiteY2" fmla="*/ 49798 h 161338"/>
            <a:gd name="connsiteX3" fmla="*/ 54474 w 59487"/>
            <a:gd name="connsiteY3" fmla="*/ 35852 h 161338"/>
            <a:gd name="connsiteX4" fmla="*/ 50775 w 59487"/>
            <a:gd name="connsiteY4" fmla="*/ 23627 h 161338"/>
            <a:gd name="connsiteX5" fmla="*/ 46268 w 59487"/>
            <a:gd name="connsiteY5" fmla="*/ 13595 h 161338"/>
            <a:gd name="connsiteX6" fmla="*/ 41126 w 59487"/>
            <a:gd name="connsiteY6" fmla="*/ 6140 h 161338"/>
            <a:gd name="connsiteX7" fmla="*/ 35546 w 59487"/>
            <a:gd name="connsiteY7" fmla="*/ 1550 h 161338"/>
            <a:gd name="connsiteX8" fmla="*/ 29744 w 59487"/>
            <a:gd name="connsiteY8" fmla="*/ 0 h 161338"/>
            <a:gd name="connsiteX9" fmla="*/ 23941 w 59487"/>
            <a:gd name="connsiteY9" fmla="*/ 1550 h 161338"/>
            <a:gd name="connsiteX10" fmla="*/ 18361 w 59487"/>
            <a:gd name="connsiteY10" fmla="*/ 6140 h 161338"/>
            <a:gd name="connsiteX11" fmla="*/ 13219 w 59487"/>
            <a:gd name="connsiteY11" fmla="*/ 13595 h 161338"/>
            <a:gd name="connsiteX12" fmla="*/ 8712 w 59487"/>
            <a:gd name="connsiteY12" fmla="*/ 23627 h 161338"/>
            <a:gd name="connsiteX13" fmla="*/ 5013 w 59487"/>
            <a:gd name="connsiteY13" fmla="*/ 35852 h 161338"/>
            <a:gd name="connsiteX14" fmla="*/ 2264 w 59487"/>
            <a:gd name="connsiteY14" fmla="*/ 49798 h 161338"/>
            <a:gd name="connsiteX15" fmla="*/ 572 w 59487"/>
            <a:gd name="connsiteY15" fmla="*/ 64931 h 161338"/>
            <a:gd name="connsiteX16" fmla="*/ 0 w 59487"/>
            <a:gd name="connsiteY16" fmla="*/ 80669 h 161338"/>
            <a:gd name="connsiteX17" fmla="*/ 572 w 59487"/>
            <a:gd name="connsiteY17" fmla="*/ 96407 h 161338"/>
            <a:gd name="connsiteX18" fmla="*/ 2264 w 59487"/>
            <a:gd name="connsiteY18" fmla="*/ 111540 h 161338"/>
            <a:gd name="connsiteX19" fmla="*/ 5013 w 59487"/>
            <a:gd name="connsiteY19" fmla="*/ 125486 h 161338"/>
            <a:gd name="connsiteX20" fmla="*/ 8712 w 59487"/>
            <a:gd name="connsiteY20" fmla="*/ 137711 h 161338"/>
            <a:gd name="connsiteX21" fmla="*/ 13219 w 59487"/>
            <a:gd name="connsiteY21" fmla="*/ 147743 h 161338"/>
            <a:gd name="connsiteX22" fmla="*/ 18361 w 59487"/>
            <a:gd name="connsiteY22" fmla="*/ 155197 h 161338"/>
            <a:gd name="connsiteX23" fmla="*/ 23941 w 59487"/>
            <a:gd name="connsiteY23" fmla="*/ 159788 h 161338"/>
            <a:gd name="connsiteX24" fmla="*/ 29744 w 59487"/>
            <a:gd name="connsiteY24" fmla="*/ 161338 h 161338"/>
            <a:gd name="connsiteX25" fmla="*/ 35546 w 59487"/>
            <a:gd name="connsiteY25" fmla="*/ 159788 h 161338"/>
            <a:gd name="connsiteX26" fmla="*/ 41126 w 59487"/>
            <a:gd name="connsiteY26" fmla="*/ 155197 h 161338"/>
            <a:gd name="connsiteX27" fmla="*/ 46268 w 59487"/>
            <a:gd name="connsiteY27" fmla="*/ 147743 h 161338"/>
            <a:gd name="connsiteX28" fmla="*/ 50775 w 59487"/>
            <a:gd name="connsiteY28" fmla="*/ 137711 h 161338"/>
            <a:gd name="connsiteX29" fmla="*/ 54474 w 59487"/>
            <a:gd name="connsiteY29" fmla="*/ 125486 h 161338"/>
            <a:gd name="connsiteX30" fmla="*/ 57223 w 59487"/>
            <a:gd name="connsiteY30" fmla="*/ 111540 h 161338"/>
            <a:gd name="connsiteX31" fmla="*/ 58916 w 59487"/>
            <a:gd name="connsiteY31" fmla="*/ 96407 h 161338"/>
            <a:gd name="connsiteX32" fmla="*/ 59487 w 59487"/>
            <a:gd name="connsiteY32" fmla="*/ 80669 h 1613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9487" h="161338">
              <a:moveTo>
                <a:pt x="59487" y="80669"/>
              </a:moveTo>
              <a:cubicBezTo>
                <a:pt x="59487" y="75423"/>
                <a:pt x="59293" y="70076"/>
                <a:pt x="58916" y="64931"/>
              </a:cubicBezTo>
              <a:cubicBezTo>
                <a:pt x="58539" y="59786"/>
                <a:pt x="57963" y="54644"/>
                <a:pt x="57223" y="49798"/>
              </a:cubicBezTo>
              <a:cubicBezTo>
                <a:pt x="56483" y="44952"/>
                <a:pt x="55549" y="40214"/>
                <a:pt x="54474" y="35852"/>
              </a:cubicBezTo>
              <a:cubicBezTo>
                <a:pt x="53399" y="31490"/>
                <a:pt x="52143" y="27337"/>
                <a:pt x="50775" y="23627"/>
              </a:cubicBezTo>
              <a:cubicBezTo>
                <a:pt x="49407" y="19918"/>
                <a:pt x="47876" y="16509"/>
                <a:pt x="46268" y="13595"/>
              </a:cubicBezTo>
              <a:cubicBezTo>
                <a:pt x="44660" y="10681"/>
                <a:pt x="42913" y="8148"/>
                <a:pt x="41126" y="6140"/>
              </a:cubicBezTo>
              <a:cubicBezTo>
                <a:pt x="39339" y="4133"/>
                <a:pt x="37443" y="2573"/>
                <a:pt x="35546" y="1550"/>
              </a:cubicBezTo>
              <a:cubicBezTo>
                <a:pt x="33649" y="527"/>
                <a:pt x="31678" y="0"/>
                <a:pt x="29744" y="0"/>
              </a:cubicBezTo>
              <a:cubicBezTo>
                <a:pt x="27810" y="0"/>
                <a:pt x="25838" y="527"/>
                <a:pt x="23941" y="1550"/>
              </a:cubicBezTo>
              <a:cubicBezTo>
                <a:pt x="22044" y="2573"/>
                <a:pt x="20148" y="4133"/>
                <a:pt x="18361" y="6140"/>
              </a:cubicBezTo>
              <a:cubicBezTo>
                <a:pt x="16574" y="8148"/>
                <a:pt x="14827" y="10681"/>
                <a:pt x="13219" y="13595"/>
              </a:cubicBezTo>
              <a:cubicBezTo>
                <a:pt x="11611" y="16509"/>
                <a:pt x="10080" y="19918"/>
                <a:pt x="8712" y="23627"/>
              </a:cubicBezTo>
              <a:cubicBezTo>
                <a:pt x="7344" y="27337"/>
                <a:pt x="6088" y="31490"/>
                <a:pt x="5013" y="35852"/>
              </a:cubicBezTo>
              <a:cubicBezTo>
                <a:pt x="3938" y="40214"/>
                <a:pt x="3004" y="44952"/>
                <a:pt x="2264" y="49798"/>
              </a:cubicBezTo>
              <a:cubicBezTo>
                <a:pt x="1524" y="54644"/>
                <a:pt x="949" y="59786"/>
                <a:pt x="572" y="64931"/>
              </a:cubicBezTo>
              <a:cubicBezTo>
                <a:pt x="195" y="70076"/>
                <a:pt x="0" y="75423"/>
                <a:pt x="0" y="80669"/>
              </a:cubicBezTo>
              <a:cubicBezTo>
                <a:pt x="0" y="85915"/>
                <a:pt x="195" y="91262"/>
                <a:pt x="572" y="96407"/>
              </a:cubicBezTo>
              <a:cubicBezTo>
                <a:pt x="949" y="101552"/>
                <a:pt x="1524" y="106694"/>
                <a:pt x="2264" y="111540"/>
              </a:cubicBezTo>
              <a:cubicBezTo>
                <a:pt x="3004" y="116386"/>
                <a:pt x="3938" y="121124"/>
                <a:pt x="5013" y="125486"/>
              </a:cubicBezTo>
              <a:cubicBezTo>
                <a:pt x="6088" y="129848"/>
                <a:pt x="7344" y="134002"/>
                <a:pt x="8712" y="137711"/>
              </a:cubicBezTo>
              <a:cubicBezTo>
                <a:pt x="10080" y="141421"/>
                <a:pt x="11611" y="144829"/>
                <a:pt x="13219" y="147743"/>
              </a:cubicBezTo>
              <a:cubicBezTo>
                <a:pt x="14827" y="150657"/>
                <a:pt x="16574" y="153190"/>
                <a:pt x="18361" y="155197"/>
              </a:cubicBezTo>
              <a:cubicBezTo>
                <a:pt x="20148" y="157205"/>
                <a:pt x="22044" y="158765"/>
                <a:pt x="23941" y="159788"/>
              </a:cubicBezTo>
              <a:cubicBezTo>
                <a:pt x="25838" y="160812"/>
                <a:pt x="27810" y="161338"/>
                <a:pt x="29744" y="161338"/>
              </a:cubicBezTo>
              <a:cubicBezTo>
                <a:pt x="31678" y="161338"/>
                <a:pt x="33649" y="160812"/>
                <a:pt x="35546" y="159788"/>
              </a:cubicBezTo>
              <a:cubicBezTo>
                <a:pt x="37443" y="158765"/>
                <a:pt x="39339" y="157205"/>
                <a:pt x="41126" y="155197"/>
              </a:cubicBezTo>
              <a:cubicBezTo>
                <a:pt x="42913" y="153190"/>
                <a:pt x="44660" y="150657"/>
                <a:pt x="46268" y="147743"/>
              </a:cubicBezTo>
              <a:cubicBezTo>
                <a:pt x="47876" y="144829"/>
                <a:pt x="49407" y="141421"/>
                <a:pt x="50775" y="137711"/>
              </a:cubicBezTo>
              <a:cubicBezTo>
                <a:pt x="52143" y="134002"/>
                <a:pt x="53399" y="129848"/>
                <a:pt x="54474" y="125486"/>
              </a:cubicBezTo>
              <a:cubicBezTo>
                <a:pt x="55549" y="121124"/>
                <a:pt x="56483" y="116386"/>
                <a:pt x="57223" y="111540"/>
              </a:cubicBezTo>
              <a:cubicBezTo>
                <a:pt x="57963" y="106694"/>
                <a:pt x="58539" y="101552"/>
                <a:pt x="58916" y="96407"/>
              </a:cubicBezTo>
              <a:cubicBezTo>
                <a:pt x="59293" y="91262"/>
                <a:pt x="59487" y="85915"/>
                <a:pt x="59487" y="80669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0.41492</cdr:x>
      <cdr:y>0.46924</cdr:y>
    </cdr:from>
    <cdr:to>
      <cdr:x>0.46193</cdr:x>
      <cdr:y>0.5011</cdr:y>
    </cdr:to>
    <cdr:sp macro="" textlink="">
      <cdr:nvSpPr>
        <cdr:cNvPr id="41" name="PlotDat2_71|1~33_1"/>
        <cdr:cNvSpPr/>
      </cdr:nvSpPr>
      <cdr:spPr>
        <a:xfrm xmlns:a="http://schemas.openxmlformats.org/drawingml/2006/main">
          <a:off x="3859391" y="2851477"/>
          <a:ext cx="437269" cy="193606"/>
        </a:xfrm>
        <a:custGeom xmlns:a="http://schemas.openxmlformats.org/drawingml/2006/main">
          <a:avLst/>
          <a:gdLst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  <a:gd name="connsiteX0" fmla="*/ 437269 w 437269"/>
            <a:gd name="connsiteY0" fmla="*/ 96803 h 193606"/>
            <a:gd name="connsiteX1" fmla="*/ 433067 w 437269"/>
            <a:gd name="connsiteY1" fmla="*/ 77917 h 193606"/>
            <a:gd name="connsiteX2" fmla="*/ 420626 w 437269"/>
            <a:gd name="connsiteY2" fmla="*/ 59758 h 193606"/>
            <a:gd name="connsiteX3" fmla="*/ 400422 w 437269"/>
            <a:gd name="connsiteY3" fmla="*/ 43022 h 193606"/>
            <a:gd name="connsiteX4" fmla="*/ 373232 w 437269"/>
            <a:gd name="connsiteY4" fmla="*/ 28353 h 193606"/>
            <a:gd name="connsiteX5" fmla="*/ 340101 w 437269"/>
            <a:gd name="connsiteY5" fmla="*/ 16314 h 193606"/>
            <a:gd name="connsiteX6" fmla="*/ 302302 w 437269"/>
            <a:gd name="connsiteY6" fmla="*/ 7368 h 193606"/>
            <a:gd name="connsiteX7" fmla="*/ 261287 w 437269"/>
            <a:gd name="connsiteY7" fmla="*/ 1860 h 193606"/>
            <a:gd name="connsiteX8" fmla="*/ 218634 w 437269"/>
            <a:gd name="connsiteY8" fmla="*/ 0 h 193606"/>
            <a:gd name="connsiteX9" fmla="*/ 175981 w 437269"/>
            <a:gd name="connsiteY9" fmla="*/ 1860 h 193606"/>
            <a:gd name="connsiteX10" fmla="*/ 134967 w 437269"/>
            <a:gd name="connsiteY10" fmla="*/ 7368 h 193606"/>
            <a:gd name="connsiteX11" fmla="*/ 97167 w 437269"/>
            <a:gd name="connsiteY11" fmla="*/ 16314 h 193606"/>
            <a:gd name="connsiteX12" fmla="*/ 64036 w 437269"/>
            <a:gd name="connsiteY12" fmla="*/ 28353 h 193606"/>
            <a:gd name="connsiteX13" fmla="*/ 36846 w 437269"/>
            <a:gd name="connsiteY13" fmla="*/ 43022 h 193606"/>
            <a:gd name="connsiteX14" fmla="*/ 16642 w 437269"/>
            <a:gd name="connsiteY14" fmla="*/ 59758 h 193606"/>
            <a:gd name="connsiteX15" fmla="*/ 4201 w 437269"/>
            <a:gd name="connsiteY15" fmla="*/ 77917 h 193606"/>
            <a:gd name="connsiteX16" fmla="*/ 0 w 437269"/>
            <a:gd name="connsiteY16" fmla="*/ 96803 h 193606"/>
            <a:gd name="connsiteX17" fmla="*/ 4201 w 437269"/>
            <a:gd name="connsiteY17" fmla="*/ 115688 h 193606"/>
            <a:gd name="connsiteX18" fmla="*/ 16642 w 437269"/>
            <a:gd name="connsiteY18" fmla="*/ 133848 h 193606"/>
            <a:gd name="connsiteX19" fmla="*/ 36846 w 437269"/>
            <a:gd name="connsiteY19" fmla="*/ 150584 h 193606"/>
            <a:gd name="connsiteX20" fmla="*/ 64036 w 437269"/>
            <a:gd name="connsiteY20" fmla="*/ 165253 h 193606"/>
            <a:gd name="connsiteX21" fmla="*/ 97167 w 437269"/>
            <a:gd name="connsiteY21" fmla="*/ 177291 h 193606"/>
            <a:gd name="connsiteX22" fmla="*/ 134967 w 437269"/>
            <a:gd name="connsiteY22" fmla="*/ 186237 h 193606"/>
            <a:gd name="connsiteX23" fmla="*/ 175981 w 437269"/>
            <a:gd name="connsiteY23" fmla="*/ 191746 h 193606"/>
            <a:gd name="connsiteX24" fmla="*/ 218634 w 437269"/>
            <a:gd name="connsiteY24" fmla="*/ 193606 h 193606"/>
            <a:gd name="connsiteX25" fmla="*/ 261287 w 437269"/>
            <a:gd name="connsiteY25" fmla="*/ 191746 h 193606"/>
            <a:gd name="connsiteX26" fmla="*/ 302302 w 437269"/>
            <a:gd name="connsiteY26" fmla="*/ 186237 h 193606"/>
            <a:gd name="connsiteX27" fmla="*/ 340101 w 437269"/>
            <a:gd name="connsiteY27" fmla="*/ 177291 h 193606"/>
            <a:gd name="connsiteX28" fmla="*/ 373232 w 437269"/>
            <a:gd name="connsiteY28" fmla="*/ 165253 h 193606"/>
            <a:gd name="connsiteX29" fmla="*/ 400422 w 437269"/>
            <a:gd name="connsiteY29" fmla="*/ 150584 h 193606"/>
            <a:gd name="connsiteX30" fmla="*/ 420626 w 437269"/>
            <a:gd name="connsiteY30" fmla="*/ 133848 h 193606"/>
            <a:gd name="connsiteX31" fmla="*/ 433067 w 437269"/>
            <a:gd name="connsiteY31" fmla="*/ 115688 h 193606"/>
            <a:gd name="connsiteX32" fmla="*/ 437269 w 437269"/>
            <a:gd name="connsiteY32" fmla="*/ 96803 h 1936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37269" h="193606">
              <a:moveTo>
                <a:pt x="437269" y="96803"/>
              </a:moveTo>
              <a:cubicBezTo>
                <a:pt x="437269" y="90508"/>
                <a:pt x="435841" y="84091"/>
                <a:pt x="433067" y="77917"/>
              </a:cubicBezTo>
              <a:cubicBezTo>
                <a:pt x="430293" y="71743"/>
                <a:pt x="426067" y="65574"/>
                <a:pt x="420626" y="59758"/>
              </a:cubicBezTo>
              <a:cubicBezTo>
                <a:pt x="415185" y="53942"/>
                <a:pt x="408321" y="48256"/>
                <a:pt x="400422" y="43022"/>
              </a:cubicBezTo>
              <a:cubicBezTo>
                <a:pt x="392523" y="37788"/>
                <a:pt x="383286" y="32804"/>
                <a:pt x="373232" y="28353"/>
              </a:cubicBezTo>
              <a:cubicBezTo>
                <a:pt x="363178" y="23902"/>
                <a:pt x="351923" y="19812"/>
                <a:pt x="340101" y="16314"/>
              </a:cubicBezTo>
              <a:cubicBezTo>
                <a:pt x="328279" y="12817"/>
                <a:pt x="315438" y="9777"/>
                <a:pt x="302302" y="7368"/>
              </a:cubicBezTo>
              <a:cubicBezTo>
                <a:pt x="289166" y="4959"/>
                <a:pt x="275232" y="3088"/>
                <a:pt x="261287" y="1860"/>
              </a:cubicBezTo>
              <a:cubicBezTo>
                <a:pt x="247342" y="632"/>
                <a:pt x="232852" y="0"/>
                <a:pt x="218634" y="0"/>
              </a:cubicBezTo>
              <a:cubicBezTo>
                <a:pt x="204416" y="0"/>
                <a:pt x="189925" y="632"/>
                <a:pt x="175981" y="1860"/>
              </a:cubicBezTo>
              <a:cubicBezTo>
                <a:pt x="162037" y="3088"/>
                <a:pt x="148103" y="4959"/>
                <a:pt x="134967" y="7368"/>
              </a:cubicBezTo>
              <a:cubicBezTo>
                <a:pt x="121831" y="9777"/>
                <a:pt x="108989" y="12817"/>
                <a:pt x="97167" y="16314"/>
              </a:cubicBezTo>
              <a:cubicBezTo>
                <a:pt x="85345" y="19812"/>
                <a:pt x="74090" y="23902"/>
                <a:pt x="64036" y="28353"/>
              </a:cubicBezTo>
              <a:cubicBezTo>
                <a:pt x="53982" y="32804"/>
                <a:pt x="44745" y="37788"/>
                <a:pt x="36846" y="43022"/>
              </a:cubicBezTo>
              <a:cubicBezTo>
                <a:pt x="28947" y="48256"/>
                <a:pt x="22083" y="53942"/>
                <a:pt x="16642" y="59758"/>
              </a:cubicBezTo>
              <a:cubicBezTo>
                <a:pt x="11201" y="65574"/>
                <a:pt x="6975" y="71743"/>
                <a:pt x="4201" y="77917"/>
              </a:cubicBezTo>
              <a:cubicBezTo>
                <a:pt x="1427" y="84091"/>
                <a:pt x="0" y="90508"/>
                <a:pt x="0" y="96803"/>
              </a:cubicBezTo>
              <a:cubicBezTo>
                <a:pt x="0" y="103098"/>
                <a:pt x="1427" y="109514"/>
                <a:pt x="4201" y="115688"/>
              </a:cubicBezTo>
              <a:cubicBezTo>
                <a:pt x="6975" y="121862"/>
                <a:pt x="11201" y="128032"/>
                <a:pt x="16642" y="133848"/>
              </a:cubicBezTo>
              <a:cubicBezTo>
                <a:pt x="22083" y="139664"/>
                <a:pt x="28947" y="145350"/>
                <a:pt x="36846" y="150584"/>
              </a:cubicBezTo>
              <a:cubicBezTo>
                <a:pt x="44745" y="155818"/>
                <a:pt x="53983" y="160802"/>
                <a:pt x="64036" y="165253"/>
              </a:cubicBezTo>
              <a:cubicBezTo>
                <a:pt x="74090" y="169704"/>
                <a:pt x="85345" y="173794"/>
                <a:pt x="97167" y="177291"/>
              </a:cubicBezTo>
              <a:cubicBezTo>
                <a:pt x="108989" y="180788"/>
                <a:pt x="121831" y="183828"/>
                <a:pt x="134967" y="186237"/>
              </a:cubicBezTo>
              <a:cubicBezTo>
                <a:pt x="148103" y="188646"/>
                <a:pt x="162037" y="190518"/>
                <a:pt x="175981" y="191746"/>
              </a:cubicBezTo>
              <a:cubicBezTo>
                <a:pt x="189925" y="192974"/>
                <a:pt x="204416" y="193606"/>
                <a:pt x="218634" y="193606"/>
              </a:cubicBezTo>
              <a:cubicBezTo>
                <a:pt x="232852" y="193606"/>
                <a:pt x="247342" y="192974"/>
                <a:pt x="261287" y="191746"/>
              </a:cubicBezTo>
              <a:cubicBezTo>
                <a:pt x="275232" y="190518"/>
                <a:pt x="289166" y="188646"/>
                <a:pt x="302302" y="186237"/>
              </a:cubicBezTo>
              <a:cubicBezTo>
                <a:pt x="315438" y="183828"/>
                <a:pt x="328279" y="180788"/>
                <a:pt x="340101" y="177291"/>
              </a:cubicBezTo>
              <a:cubicBezTo>
                <a:pt x="351923" y="173794"/>
                <a:pt x="363179" y="169704"/>
                <a:pt x="373232" y="165253"/>
              </a:cubicBezTo>
              <a:cubicBezTo>
                <a:pt x="383286" y="160802"/>
                <a:pt x="392523" y="155818"/>
                <a:pt x="400422" y="150584"/>
              </a:cubicBezTo>
              <a:cubicBezTo>
                <a:pt x="408321" y="145350"/>
                <a:pt x="415185" y="139664"/>
                <a:pt x="420626" y="133848"/>
              </a:cubicBezTo>
              <a:cubicBezTo>
                <a:pt x="426067" y="128032"/>
                <a:pt x="430293" y="121862"/>
                <a:pt x="433067" y="115688"/>
              </a:cubicBezTo>
              <a:cubicBezTo>
                <a:pt x="435841" y="109514"/>
                <a:pt x="437269" y="103098"/>
                <a:pt x="437269" y="9680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0.46772</cdr:x>
      <cdr:y>0.50483</cdr:y>
    </cdr:from>
    <cdr:to>
      <cdr:x>0.49647</cdr:x>
      <cdr:y>0.53492</cdr:y>
    </cdr:to>
    <cdr:sp macro="" textlink="">
      <cdr:nvSpPr>
        <cdr:cNvPr id="42" name="PlotDat2_73|1~33_1"/>
        <cdr:cNvSpPr/>
      </cdr:nvSpPr>
      <cdr:spPr>
        <a:xfrm xmlns:a="http://schemas.openxmlformats.org/drawingml/2006/main">
          <a:off x="4350544" y="3067776"/>
          <a:ext cx="267368" cy="182850"/>
        </a:xfrm>
        <a:custGeom xmlns:a="http://schemas.openxmlformats.org/drawingml/2006/main">
          <a:avLst/>
          <a:gdLst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  <a:gd name="connsiteX0" fmla="*/ 267368 w 267368"/>
            <a:gd name="connsiteY0" fmla="*/ 91425 h 182850"/>
            <a:gd name="connsiteX1" fmla="*/ 264800 w 267368"/>
            <a:gd name="connsiteY1" fmla="*/ 73589 h 182850"/>
            <a:gd name="connsiteX2" fmla="*/ 257192 w 267368"/>
            <a:gd name="connsiteY2" fmla="*/ 56438 h 182850"/>
            <a:gd name="connsiteX3" fmla="*/ 244839 w 267368"/>
            <a:gd name="connsiteY3" fmla="*/ 40632 h 182850"/>
            <a:gd name="connsiteX4" fmla="*/ 228213 w 267368"/>
            <a:gd name="connsiteY4" fmla="*/ 26778 h 182850"/>
            <a:gd name="connsiteX5" fmla="*/ 207955 w 267368"/>
            <a:gd name="connsiteY5" fmla="*/ 15408 h 182850"/>
            <a:gd name="connsiteX6" fmla="*/ 184843 w 267368"/>
            <a:gd name="connsiteY6" fmla="*/ 6960 h 182850"/>
            <a:gd name="connsiteX7" fmla="*/ 159765 w 267368"/>
            <a:gd name="connsiteY7" fmla="*/ 1757 h 182850"/>
            <a:gd name="connsiteX8" fmla="*/ 133684 w 267368"/>
            <a:gd name="connsiteY8" fmla="*/ 0 h 182850"/>
            <a:gd name="connsiteX9" fmla="*/ 107604 w 267368"/>
            <a:gd name="connsiteY9" fmla="*/ 1757 h 182850"/>
            <a:gd name="connsiteX10" fmla="*/ 82525 w 267368"/>
            <a:gd name="connsiteY10" fmla="*/ 6960 h 182850"/>
            <a:gd name="connsiteX11" fmla="*/ 59413 w 267368"/>
            <a:gd name="connsiteY11" fmla="*/ 15408 h 182850"/>
            <a:gd name="connsiteX12" fmla="*/ 39155 w 267368"/>
            <a:gd name="connsiteY12" fmla="*/ 26778 h 182850"/>
            <a:gd name="connsiteX13" fmla="*/ 22530 w 267368"/>
            <a:gd name="connsiteY13" fmla="*/ 40632 h 182850"/>
            <a:gd name="connsiteX14" fmla="*/ 10176 w 267368"/>
            <a:gd name="connsiteY14" fmla="*/ 56438 h 182850"/>
            <a:gd name="connsiteX15" fmla="*/ 2569 w 267368"/>
            <a:gd name="connsiteY15" fmla="*/ 73589 h 182850"/>
            <a:gd name="connsiteX16" fmla="*/ 0 w 267368"/>
            <a:gd name="connsiteY16" fmla="*/ 91425 h 182850"/>
            <a:gd name="connsiteX17" fmla="*/ 2569 w 267368"/>
            <a:gd name="connsiteY17" fmla="*/ 109261 h 182850"/>
            <a:gd name="connsiteX18" fmla="*/ 10176 w 267368"/>
            <a:gd name="connsiteY18" fmla="*/ 126412 h 182850"/>
            <a:gd name="connsiteX19" fmla="*/ 22530 w 267368"/>
            <a:gd name="connsiteY19" fmla="*/ 142218 h 182850"/>
            <a:gd name="connsiteX20" fmla="*/ 39155 w 267368"/>
            <a:gd name="connsiteY20" fmla="*/ 156072 h 182850"/>
            <a:gd name="connsiteX21" fmla="*/ 59413 w 267368"/>
            <a:gd name="connsiteY21" fmla="*/ 167442 h 182850"/>
            <a:gd name="connsiteX22" fmla="*/ 82525 w 267368"/>
            <a:gd name="connsiteY22" fmla="*/ 175891 h 182850"/>
            <a:gd name="connsiteX23" fmla="*/ 107604 w 267368"/>
            <a:gd name="connsiteY23" fmla="*/ 181094 h 182850"/>
            <a:gd name="connsiteX24" fmla="*/ 133684 w 267368"/>
            <a:gd name="connsiteY24" fmla="*/ 182850 h 182850"/>
            <a:gd name="connsiteX25" fmla="*/ 159765 w 267368"/>
            <a:gd name="connsiteY25" fmla="*/ 181094 h 182850"/>
            <a:gd name="connsiteX26" fmla="*/ 184843 w 267368"/>
            <a:gd name="connsiteY26" fmla="*/ 175891 h 182850"/>
            <a:gd name="connsiteX27" fmla="*/ 207955 w 267368"/>
            <a:gd name="connsiteY27" fmla="*/ 167442 h 182850"/>
            <a:gd name="connsiteX28" fmla="*/ 228213 w 267368"/>
            <a:gd name="connsiteY28" fmla="*/ 156072 h 182850"/>
            <a:gd name="connsiteX29" fmla="*/ 244839 w 267368"/>
            <a:gd name="connsiteY29" fmla="*/ 142218 h 182850"/>
            <a:gd name="connsiteX30" fmla="*/ 257192 w 267368"/>
            <a:gd name="connsiteY30" fmla="*/ 126412 h 182850"/>
            <a:gd name="connsiteX31" fmla="*/ 264800 w 267368"/>
            <a:gd name="connsiteY31" fmla="*/ 109261 h 182850"/>
            <a:gd name="connsiteX32" fmla="*/ 267368 w 267368"/>
            <a:gd name="connsiteY32" fmla="*/ 91425 h 182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67368" h="182850">
              <a:moveTo>
                <a:pt x="267368" y="91425"/>
              </a:moveTo>
              <a:cubicBezTo>
                <a:pt x="267368" y="85480"/>
                <a:pt x="266496" y="79420"/>
                <a:pt x="264800" y="73589"/>
              </a:cubicBezTo>
              <a:cubicBezTo>
                <a:pt x="263104" y="67758"/>
                <a:pt x="260519" y="61931"/>
                <a:pt x="257192" y="56438"/>
              </a:cubicBezTo>
              <a:cubicBezTo>
                <a:pt x="253865" y="50945"/>
                <a:pt x="249669" y="45575"/>
                <a:pt x="244839" y="40632"/>
              </a:cubicBezTo>
              <a:cubicBezTo>
                <a:pt x="240009" y="35689"/>
                <a:pt x="234360" y="30982"/>
                <a:pt x="228213" y="26778"/>
              </a:cubicBezTo>
              <a:cubicBezTo>
                <a:pt x="222066" y="22574"/>
                <a:pt x="215183" y="18711"/>
                <a:pt x="207955" y="15408"/>
              </a:cubicBezTo>
              <a:cubicBezTo>
                <a:pt x="200727" y="12105"/>
                <a:pt x="192875" y="9235"/>
                <a:pt x="184843" y="6960"/>
              </a:cubicBezTo>
              <a:cubicBezTo>
                <a:pt x="176811" y="4685"/>
                <a:pt x="168291" y="2917"/>
                <a:pt x="159765" y="1757"/>
              </a:cubicBezTo>
              <a:cubicBezTo>
                <a:pt x="151239" y="597"/>
                <a:pt x="142377" y="0"/>
                <a:pt x="133684" y="0"/>
              </a:cubicBezTo>
              <a:cubicBezTo>
                <a:pt x="124991" y="0"/>
                <a:pt x="116130" y="597"/>
                <a:pt x="107604" y="1757"/>
              </a:cubicBezTo>
              <a:cubicBezTo>
                <a:pt x="99078" y="2917"/>
                <a:pt x="90557" y="4685"/>
                <a:pt x="82525" y="6960"/>
              </a:cubicBezTo>
              <a:cubicBezTo>
                <a:pt x="74493" y="9235"/>
                <a:pt x="66641" y="12105"/>
                <a:pt x="59413" y="15408"/>
              </a:cubicBezTo>
              <a:cubicBezTo>
                <a:pt x="52185" y="18711"/>
                <a:pt x="45302" y="22574"/>
                <a:pt x="39155" y="26778"/>
              </a:cubicBezTo>
              <a:cubicBezTo>
                <a:pt x="33008" y="30982"/>
                <a:pt x="27360" y="35689"/>
                <a:pt x="22530" y="40632"/>
              </a:cubicBezTo>
              <a:cubicBezTo>
                <a:pt x="17700" y="45575"/>
                <a:pt x="13503" y="50945"/>
                <a:pt x="10176" y="56438"/>
              </a:cubicBezTo>
              <a:cubicBezTo>
                <a:pt x="6849" y="61931"/>
                <a:pt x="4265" y="67758"/>
                <a:pt x="2569" y="73589"/>
              </a:cubicBezTo>
              <a:cubicBezTo>
                <a:pt x="873" y="79420"/>
                <a:pt x="0" y="85480"/>
                <a:pt x="0" y="91425"/>
              </a:cubicBezTo>
              <a:cubicBezTo>
                <a:pt x="0" y="97370"/>
                <a:pt x="873" y="103430"/>
                <a:pt x="2569" y="109261"/>
              </a:cubicBezTo>
              <a:cubicBezTo>
                <a:pt x="4265" y="115092"/>
                <a:pt x="6849" y="120919"/>
                <a:pt x="10176" y="126412"/>
              </a:cubicBezTo>
              <a:cubicBezTo>
                <a:pt x="13503" y="131905"/>
                <a:pt x="17700" y="137275"/>
                <a:pt x="22530" y="142218"/>
              </a:cubicBezTo>
              <a:cubicBezTo>
                <a:pt x="27360" y="147161"/>
                <a:pt x="33008" y="151868"/>
                <a:pt x="39155" y="156072"/>
              </a:cubicBezTo>
              <a:cubicBezTo>
                <a:pt x="45302" y="160276"/>
                <a:pt x="52185" y="164139"/>
                <a:pt x="59413" y="167442"/>
              </a:cubicBezTo>
              <a:cubicBezTo>
                <a:pt x="66641" y="170745"/>
                <a:pt x="74493" y="173616"/>
                <a:pt x="82525" y="175891"/>
              </a:cubicBezTo>
              <a:cubicBezTo>
                <a:pt x="90557" y="178166"/>
                <a:pt x="99078" y="179934"/>
                <a:pt x="107604" y="181094"/>
              </a:cubicBezTo>
              <a:cubicBezTo>
                <a:pt x="116130" y="182254"/>
                <a:pt x="124991" y="182850"/>
                <a:pt x="133684" y="182850"/>
              </a:cubicBezTo>
              <a:cubicBezTo>
                <a:pt x="142377" y="182850"/>
                <a:pt x="151239" y="182254"/>
                <a:pt x="159765" y="181094"/>
              </a:cubicBezTo>
              <a:cubicBezTo>
                <a:pt x="168291" y="179934"/>
                <a:pt x="176811" y="178166"/>
                <a:pt x="184843" y="175891"/>
              </a:cubicBezTo>
              <a:cubicBezTo>
                <a:pt x="192875" y="173616"/>
                <a:pt x="200727" y="170745"/>
                <a:pt x="207955" y="167442"/>
              </a:cubicBezTo>
              <a:cubicBezTo>
                <a:pt x="215183" y="164139"/>
                <a:pt x="222066" y="160276"/>
                <a:pt x="228213" y="156072"/>
              </a:cubicBezTo>
              <a:cubicBezTo>
                <a:pt x="234360" y="151868"/>
                <a:pt x="240009" y="147161"/>
                <a:pt x="244839" y="142218"/>
              </a:cubicBezTo>
              <a:cubicBezTo>
                <a:pt x="249669" y="137275"/>
                <a:pt x="253865" y="131905"/>
                <a:pt x="257192" y="126412"/>
              </a:cubicBezTo>
              <a:cubicBezTo>
                <a:pt x="260519" y="120919"/>
                <a:pt x="263104" y="115092"/>
                <a:pt x="264800" y="109261"/>
              </a:cubicBezTo>
              <a:cubicBezTo>
                <a:pt x="266496" y="103430"/>
                <a:pt x="267368" y="97370"/>
                <a:pt x="267368" y="91425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0.42482</cdr:x>
      <cdr:y>0.45381</cdr:y>
    </cdr:from>
    <cdr:to>
      <cdr:x>0.45203</cdr:x>
      <cdr:y>0.48036</cdr:y>
    </cdr:to>
    <cdr:sp macro="" textlink="">
      <cdr:nvSpPr>
        <cdr:cNvPr id="43" name="PlotDat2_75|1~33_1"/>
        <cdr:cNvSpPr/>
      </cdr:nvSpPr>
      <cdr:spPr>
        <a:xfrm xmlns:a="http://schemas.openxmlformats.org/drawingml/2006/main">
          <a:off x="3951448" y="2757756"/>
          <a:ext cx="253156" cy="161338"/>
        </a:xfrm>
        <a:custGeom xmlns:a="http://schemas.openxmlformats.org/drawingml/2006/main">
          <a:avLst/>
          <a:gdLst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  <a:gd name="connsiteX0" fmla="*/ 253156 w 253156"/>
            <a:gd name="connsiteY0" fmla="*/ 80669 h 161338"/>
            <a:gd name="connsiteX1" fmla="*/ 250724 w 253156"/>
            <a:gd name="connsiteY1" fmla="*/ 64931 h 161338"/>
            <a:gd name="connsiteX2" fmla="*/ 243521 w 253156"/>
            <a:gd name="connsiteY2" fmla="*/ 49798 h 161338"/>
            <a:gd name="connsiteX3" fmla="*/ 231824 w 253156"/>
            <a:gd name="connsiteY3" fmla="*/ 35851 h 161338"/>
            <a:gd name="connsiteX4" fmla="*/ 216082 w 253156"/>
            <a:gd name="connsiteY4" fmla="*/ 23627 h 161338"/>
            <a:gd name="connsiteX5" fmla="*/ 196901 w 253156"/>
            <a:gd name="connsiteY5" fmla="*/ 13595 h 161338"/>
            <a:gd name="connsiteX6" fmla="*/ 175017 w 253156"/>
            <a:gd name="connsiteY6" fmla="*/ 6140 h 161338"/>
            <a:gd name="connsiteX7" fmla="*/ 151272 w 253156"/>
            <a:gd name="connsiteY7" fmla="*/ 1549 h 161338"/>
            <a:gd name="connsiteX8" fmla="*/ 126578 w 253156"/>
            <a:gd name="connsiteY8" fmla="*/ 0 h 161338"/>
            <a:gd name="connsiteX9" fmla="*/ 101884 w 253156"/>
            <a:gd name="connsiteY9" fmla="*/ 1549 h 161338"/>
            <a:gd name="connsiteX10" fmla="*/ 78139 w 253156"/>
            <a:gd name="connsiteY10" fmla="*/ 6140 h 161338"/>
            <a:gd name="connsiteX11" fmla="*/ 56255 w 253156"/>
            <a:gd name="connsiteY11" fmla="*/ 13595 h 161338"/>
            <a:gd name="connsiteX12" fmla="*/ 37074 w 253156"/>
            <a:gd name="connsiteY12" fmla="*/ 23627 h 161338"/>
            <a:gd name="connsiteX13" fmla="*/ 21333 w 253156"/>
            <a:gd name="connsiteY13" fmla="*/ 35851 h 161338"/>
            <a:gd name="connsiteX14" fmla="*/ 9635 w 253156"/>
            <a:gd name="connsiteY14" fmla="*/ 49798 h 161338"/>
            <a:gd name="connsiteX15" fmla="*/ 2432 w 253156"/>
            <a:gd name="connsiteY15" fmla="*/ 64931 h 161338"/>
            <a:gd name="connsiteX16" fmla="*/ 0 w 253156"/>
            <a:gd name="connsiteY16" fmla="*/ 80669 h 161338"/>
            <a:gd name="connsiteX17" fmla="*/ 2432 w 253156"/>
            <a:gd name="connsiteY17" fmla="*/ 96406 h 161338"/>
            <a:gd name="connsiteX18" fmla="*/ 9635 w 253156"/>
            <a:gd name="connsiteY18" fmla="*/ 111539 h 161338"/>
            <a:gd name="connsiteX19" fmla="*/ 21333 w 253156"/>
            <a:gd name="connsiteY19" fmla="*/ 125486 h 161338"/>
            <a:gd name="connsiteX20" fmla="*/ 37074 w 253156"/>
            <a:gd name="connsiteY20" fmla="*/ 137710 h 161338"/>
            <a:gd name="connsiteX21" fmla="*/ 56255 w 253156"/>
            <a:gd name="connsiteY21" fmla="*/ 147743 h 161338"/>
            <a:gd name="connsiteX22" fmla="*/ 78139 w 253156"/>
            <a:gd name="connsiteY22" fmla="*/ 155197 h 161338"/>
            <a:gd name="connsiteX23" fmla="*/ 101884 w 253156"/>
            <a:gd name="connsiteY23" fmla="*/ 159788 h 161338"/>
            <a:gd name="connsiteX24" fmla="*/ 126578 w 253156"/>
            <a:gd name="connsiteY24" fmla="*/ 161338 h 161338"/>
            <a:gd name="connsiteX25" fmla="*/ 151272 w 253156"/>
            <a:gd name="connsiteY25" fmla="*/ 159788 h 161338"/>
            <a:gd name="connsiteX26" fmla="*/ 175017 w 253156"/>
            <a:gd name="connsiteY26" fmla="*/ 155197 h 161338"/>
            <a:gd name="connsiteX27" fmla="*/ 196901 w 253156"/>
            <a:gd name="connsiteY27" fmla="*/ 147743 h 161338"/>
            <a:gd name="connsiteX28" fmla="*/ 216082 w 253156"/>
            <a:gd name="connsiteY28" fmla="*/ 137710 h 161338"/>
            <a:gd name="connsiteX29" fmla="*/ 231824 w 253156"/>
            <a:gd name="connsiteY29" fmla="*/ 125486 h 161338"/>
            <a:gd name="connsiteX30" fmla="*/ 243521 w 253156"/>
            <a:gd name="connsiteY30" fmla="*/ 111539 h 161338"/>
            <a:gd name="connsiteX31" fmla="*/ 250724 w 253156"/>
            <a:gd name="connsiteY31" fmla="*/ 96406 h 161338"/>
            <a:gd name="connsiteX32" fmla="*/ 253156 w 253156"/>
            <a:gd name="connsiteY32" fmla="*/ 80669 h 1613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53156" h="161338">
              <a:moveTo>
                <a:pt x="253156" y="80669"/>
              </a:moveTo>
              <a:cubicBezTo>
                <a:pt x="253156" y="75423"/>
                <a:pt x="252330" y="70076"/>
                <a:pt x="250724" y="64931"/>
              </a:cubicBezTo>
              <a:cubicBezTo>
                <a:pt x="249118" y="59786"/>
                <a:pt x="246671" y="54645"/>
                <a:pt x="243521" y="49798"/>
              </a:cubicBezTo>
              <a:cubicBezTo>
                <a:pt x="240371" y="44951"/>
                <a:pt x="236397" y="40213"/>
                <a:pt x="231824" y="35851"/>
              </a:cubicBezTo>
              <a:cubicBezTo>
                <a:pt x="227251" y="31489"/>
                <a:pt x="221902" y="27336"/>
                <a:pt x="216082" y="23627"/>
              </a:cubicBezTo>
              <a:cubicBezTo>
                <a:pt x="210262" y="19918"/>
                <a:pt x="203745" y="16510"/>
                <a:pt x="196901" y="13595"/>
              </a:cubicBezTo>
              <a:cubicBezTo>
                <a:pt x="190057" y="10681"/>
                <a:pt x="182622" y="8148"/>
                <a:pt x="175017" y="6140"/>
              </a:cubicBezTo>
              <a:cubicBezTo>
                <a:pt x="167412" y="4132"/>
                <a:pt x="159345" y="2572"/>
                <a:pt x="151272" y="1549"/>
              </a:cubicBezTo>
              <a:cubicBezTo>
                <a:pt x="143199" y="526"/>
                <a:pt x="134809" y="0"/>
                <a:pt x="126578" y="0"/>
              </a:cubicBezTo>
              <a:cubicBezTo>
                <a:pt x="118347" y="0"/>
                <a:pt x="109957" y="526"/>
                <a:pt x="101884" y="1549"/>
              </a:cubicBezTo>
              <a:cubicBezTo>
                <a:pt x="93811" y="2572"/>
                <a:pt x="85744" y="4132"/>
                <a:pt x="78139" y="6140"/>
              </a:cubicBezTo>
              <a:cubicBezTo>
                <a:pt x="70534" y="8148"/>
                <a:pt x="63099" y="10681"/>
                <a:pt x="56255" y="13595"/>
              </a:cubicBezTo>
              <a:cubicBezTo>
                <a:pt x="49411" y="16510"/>
                <a:pt x="42894" y="19918"/>
                <a:pt x="37074" y="23627"/>
              </a:cubicBezTo>
              <a:cubicBezTo>
                <a:pt x="31254" y="27336"/>
                <a:pt x="25906" y="31489"/>
                <a:pt x="21333" y="35851"/>
              </a:cubicBezTo>
              <a:cubicBezTo>
                <a:pt x="16760" y="40213"/>
                <a:pt x="12785" y="44951"/>
                <a:pt x="9635" y="49798"/>
              </a:cubicBezTo>
              <a:cubicBezTo>
                <a:pt x="6485" y="54645"/>
                <a:pt x="4038" y="59786"/>
                <a:pt x="2432" y="64931"/>
              </a:cubicBezTo>
              <a:cubicBezTo>
                <a:pt x="826" y="70076"/>
                <a:pt x="0" y="75423"/>
                <a:pt x="0" y="80669"/>
              </a:cubicBezTo>
              <a:cubicBezTo>
                <a:pt x="0" y="85915"/>
                <a:pt x="826" y="91261"/>
                <a:pt x="2432" y="96406"/>
              </a:cubicBezTo>
              <a:cubicBezTo>
                <a:pt x="4038" y="101551"/>
                <a:pt x="6485" y="106692"/>
                <a:pt x="9635" y="111539"/>
              </a:cubicBezTo>
              <a:cubicBezTo>
                <a:pt x="12785" y="116386"/>
                <a:pt x="16760" y="121124"/>
                <a:pt x="21333" y="125486"/>
              </a:cubicBezTo>
              <a:cubicBezTo>
                <a:pt x="25906" y="129848"/>
                <a:pt x="31254" y="134001"/>
                <a:pt x="37074" y="137710"/>
              </a:cubicBezTo>
              <a:cubicBezTo>
                <a:pt x="42894" y="141419"/>
                <a:pt x="49411" y="144829"/>
                <a:pt x="56255" y="147743"/>
              </a:cubicBezTo>
              <a:cubicBezTo>
                <a:pt x="63099" y="150658"/>
                <a:pt x="70534" y="153190"/>
                <a:pt x="78139" y="155197"/>
              </a:cubicBezTo>
              <a:cubicBezTo>
                <a:pt x="85744" y="157204"/>
                <a:pt x="93811" y="158765"/>
                <a:pt x="101884" y="159788"/>
              </a:cubicBezTo>
              <a:cubicBezTo>
                <a:pt x="109957" y="160811"/>
                <a:pt x="118347" y="161338"/>
                <a:pt x="126578" y="161338"/>
              </a:cubicBezTo>
              <a:cubicBezTo>
                <a:pt x="134809" y="161338"/>
                <a:pt x="143199" y="160811"/>
                <a:pt x="151272" y="159788"/>
              </a:cubicBezTo>
              <a:cubicBezTo>
                <a:pt x="159345" y="158765"/>
                <a:pt x="167412" y="157204"/>
                <a:pt x="175017" y="155197"/>
              </a:cubicBezTo>
              <a:cubicBezTo>
                <a:pt x="182622" y="153190"/>
                <a:pt x="190057" y="150658"/>
                <a:pt x="196901" y="147743"/>
              </a:cubicBezTo>
              <a:cubicBezTo>
                <a:pt x="203745" y="144829"/>
                <a:pt x="210262" y="141419"/>
                <a:pt x="216082" y="137710"/>
              </a:cubicBezTo>
              <a:cubicBezTo>
                <a:pt x="221902" y="134001"/>
                <a:pt x="227251" y="129848"/>
                <a:pt x="231824" y="125486"/>
              </a:cubicBezTo>
              <a:cubicBezTo>
                <a:pt x="236397" y="121124"/>
                <a:pt x="240371" y="116386"/>
                <a:pt x="243521" y="111539"/>
              </a:cubicBezTo>
              <a:cubicBezTo>
                <a:pt x="246671" y="106692"/>
                <a:pt x="249118" y="101551"/>
                <a:pt x="250724" y="96406"/>
              </a:cubicBezTo>
              <a:cubicBezTo>
                <a:pt x="252330" y="91261"/>
                <a:pt x="253156" y="85915"/>
                <a:pt x="253156" y="80669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0.39088</cdr:x>
      <cdr:y>0.44128</cdr:y>
    </cdr:from>
    <cdr:to>
      <cdr:x>0.41605</cdr:x>
      <cdr:y>0.46252</cdr:y>
    </cdr:to>
    <cdr:sp macro="" textlink="">
      <cdr:nvSpPr>
        <cdr:cNvPr id="44" name="PlotDat2_77|1~33_1"/>
        <cdr:cNvSpPr/>
      </cdr:nvSpPr>
      <cdr:spPr>
        <a:xfrm xmlns:a="http://schemas.openxmlformats.org/drawingml/2006/main">
          <a:off x="3635759" y="2681610"/>
          <a:ext cx="234123" cy="129071"/>
        </a:xfrm>
        <a:custGeom xmlns:a="http://schemas.openxmlformats.org/drawingml/2006/main">
          <a:avLst/>
          <a:gdLst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  <a:gd name="connsiteX0" fmla="*/ 234123 w 234123"/>
            <a:gd name="connsiteY0" fmla="*/ 64535 h 129071"/>
            <a:gd name="connsiteX1" fmla="*/ 231874 w 234123"/>
            <a:gd name="connsiteY1" fmla="*/ 51945 h 129071"/>
            <a:gd name="connsiteX2" fmla="*/ 225212 w 234123"/>
            <a:gd name="connsiteY2" fmla="*/ 39839 h 129071"/>
            <a:gd name="connsiteX3" fmla="*/ 214395 w 234123"/>
            <a:gd name="connsiteY3" fmla="*/ 28682 h 129071"/>
            <a:gd name="connsiteX4" fmla="*/ 199836 w 234123"/>
            <a:gd name="connsiteY4" fmla="*/ 18902 h 129071"/>
            <a:gd name="connsiteX5" fmla="*/ 182097 w 234123"/>
            <a:gd name="connsiteY5" fmla="*/ 10876 h 129071"/>
            <a:gd name="connsiteX6" fmla="*/ 161859 w 234123"/>
            <a:gd name="connsiteY6" fmla="*/ 4913 h 129071"/>
            <a:gd name="connsiteX7" fmla="*/ 139899 w 234123"/>
            <a:gd name="connsiteY7" fmla="*/ 1240 h 129071"/>
            <a:gd name="connsiteX8" fmla="*/ 117061 w 234123"/>
            <a:gd name="connsiteY8" fmla="*/ 0 h 129071"/>
            <a:gd name="connsiteX9" fmla="*/ 94224 w 234123"/>
            <a:gd name="connsiteY9" fmla="*/ 1240 h 129071"/>
            <a:gd name="connsiteX10" fmla="*/ 72264 w 234123"/>
            <a:gd name="connsiteY10" fmla="*/ 4913 h 129071"/>
            <a:gd name="connsiteX11" fmla="*/ 52025 w 234123"/>
            <a:gd name="connsiteY11" fmla="*/ 10876 h 129071"/>
            <a:gd name="connsiteX12" fmla="*/ 34287 w 234123"/>
            <a:gd name="connsiteY12" fmla="*/ 18902 h 129071"/>
            <a:gd name="connsiteX13" fmla="*/ 19729 w 234123"/>
            <a:gd name="connsiteY13" fmla="*/ 28682 h 129071"/>
            <a:gd name="connsiteX14" fmla="*/ 8911 w 234123"/>
            <a:gd name="connsiteY14" fmla="*/ 39839 h 129071"/>
            <a:gd name="connsiteX15" fmla="*/ 2249 w 234123"/>
            <a:gd name="connsiteY15" fmla="*/ 51945 h 129071"/>
            <a:gd name="connsiteX16" fmla="*/ 0 w 234123"/>
            <a:gd name="connsiteY16" fmla="*/ 64535 h 129071"/>
            <a:gd name="connsiteX17" fmla="*/ 2249 w 234123"/>
            <a:gd name="connsiteY17" fmla="*/ 77126 h 129071"/>
            <a:gd name="connsiteX18" fmla="*/ 8911 w 234123"/>
            <a:gd name="connsiteY18" fmla="*/ 89232 h 129071"/>
            <a:gd name="connsiteX19" fmla="*/ 19729 w 234123"/>
            <a:gd name="connsiteY19" fmla="*/ 100389 h 129071"/>
            <a:gd name="connsiteX20" fmla="*/ 34287 w 234123"/>
            <a:gd name="connsiteY20" fmla="*/ 110169 h 129071"/>
            <a:gd name="connsiteX21" fmla="*/ 52025 w 234123"/>
            <a:gd name="connsiteY21" fmla="*/ 118195 h 129071"/>
            <a:gd name="connsiteX22" fmla="*/ 72264 w 234123"/>
            <a:gd name="connsiteY22" fmla="*/ 124158 h 129071"/>
            <a:gd name="connsiteX23" fmla="*/ 94224 w 234123"/>
            <a:gd name="connsiteY23" fmla="*/ 127831 h 129071"/>
            <a:gd name="connsiteX24" fmla="*/ 117061 w 234123"/>
            <a:gd name="connsiteY24" fmla="*/ 129071 h 129071"/>
            <a:gd name="connsiteX25" fmla="*/ 139899 w 234123"/>
            <a:gd name="connsiteY25" fmla="*/ 127831 h 129071"/>
            <a:gd name="connsiteX26" fmla="*/ 161859 w 234123"/>
            <a:gd name="connsiteY26" fmla="*/ 124158 h 129071"/>
            <a:gd name="connsiteX27" fmla="*/ 182097 w 234123"/>
            <a:gd name="connsiteY27" fmla="*/ 118195 h 129071"/>
            <a:gd name="connsiteX28" fmla="*/ 199836 w 234123"/>
            <a:gd name="connsiteY28" fmla="*/ 110169 h 129071"/>
            <a:gd name="connsiteX29" fmla="*/ 214395 w 234123"/>
            <a:gd name="connsiteY29" fmla="*/ 100389 h 129071"/>
            <a:gd name="connsiteX30" fmla="*/ 225212 w 234123"/>
            <a:gd name="connsiteY30" fmla="*/ 89232 h 129071"/>
            <a:gd name="connsiteX31" fmla="*/ 231874 w 234123"/>
            <a:gd name="connsiteY31" fmla="*/ 77126 h 129071"/>
            <a:gd name="connsiteX32" fmla="*/ 234123 w 234123"/>
            <a:gd name="connsiteY32" fmla="*/ 64535 h 1290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34123" h="129071">
              <a:moveTo>
                <a:pt x="234123" y="64535"/>
              </a:moveTo>
              <a:cubicBezTo>
                <a:pt x="234123" y="60338"/>
                <a:pt x="233359" y="56061"/>
                <a:pt x="231874" y="51945"/>
              </a:cubicBezTo>
              <a:cubicBezTo>
                <a:pt x="230389" y="47829"/>
                <a:pt x="228125" y="43716"/>
                <a:pt x="225212" y="39839"/>
              </a:cubicBezTo>
              <a:cubicBezTo>
                <a:pt x="222299" y="35962"/>
                <a:pt x="218624" y="32171"/>
                <a:pt x="214395" y="28682"/>
              </a:cubicBezTo>
              <a:cubicBezTo>
                <a:pt x="210166" y="25193"/>
                <a:pt x="205219" y="21870"/>
                <a:pt x="199836" y="18902"/>
              </a:cubicBezTo>
              <a:cubicBezTo>
                <a:pt x="194453" y="15934"/>
                <a:pt x="188427" y="13208"/>
                <a:pt x="182097" y="10876"/>
              </a:cubicBezTo>
              <a:cubicBezTo>
                <a:pt x="175767" y="8544"/>
                <a:pt x="168892" y="6519"/>
                <a:pt x="161859" y="4913"/>
              </a:cubicBezTo>
              <a:cubicBezTo>
                <a:pt x="154826" y="3307"/>
                <a:pt x="147365" y="2059"/>
                <a:pt x="139899" y="1240"/>
              </a:cubicBezTo>
              <a:cubicBezTo>
                <a:pt x="132433" y="421"/>
                <a:pt x="124673" y="0"/>
                <a:pt x="117061" y="0"/>
              </a:cubicBezTo>
              <a:cubicBezTo>
                <a:pt x="109449" y="0"/>
                <a:pt x="101690" y="421"/>
                <a:pt x="94224" y="1240"/>
              </a:cubicBezTo>
              <a:cubicBezTo>
                <a:pt x="86758" y="2059"/>
                <a:pt x="79297" y="3307"/>
                <a:pt x="72264" y="4913"/>
              </a:cubicBezTo>
              <a:cubicBezTo>
                <a:pt x="65231" y="6519"/>
                <a:pt x="58355" y="8544"/>
                <a:pt x="52025" y="10876"/>
              </a:cubicBezTo>
              <a:cubicBezTo>
                <a:pt x="45695" y="13208"/>
                <a:pt x="39670" y="15934"/>
                <a:pt x="34287" y="18902"/>
              </a:cubicBezTo>
              <a:cubicBezTo>
                <a:pt x="28904" y="21870"/>
                <a:pt x="23958" y="25193"/>
                <a:pt x="19729" y="28682"/>
              </a:cubicBezTo>
              <a:cubicBezTo>
                <a:pt x="15500" y="32171"/>
                <a:pt x="11824" y="35962"/>
                <a:pt x="8911" y="39839"/>
              </a:cubicBezTo>
              <a:cubicBezTo>
                <a:pt x="5998" y="43716"/>
                <a:pt x="3734" y="47829"/>
                <a:pt x="2249" y="51945"/>
              </a:cubicBezTo>
              <a:cubicBezTo>
                <a:pt x="764" y="56061"/>
                <a:pt x="0" y="60338"/>
                <a:pt x="0" y="64535"/>
              </a:cubicBezTo>
              <a:cubicBezTo>
                <a:pt x="0" y="68732"/>
                <a:pt x="764" y="73010"/>
                <a:pt x="2249" y="77126"/>
              </a:cubicBezTo>
              <a:cubicBezTo>
                <a:pt x="3734" y="81242"/>
                <a:pt x="5998" y="85355"/>
                <a:pt x="8911" y="89232"/>
              </a:cubicBezTo>
              <a:cubicBezTo>
                <a:pt x="11824" y="93109"/>
                <a:pt x="15500" y="96900"/>
                <a:pt x="19729" y="100389"/>
              </a:cubicBezTo>
              <a:cubicBezTo>
                <a:pt x="23958" y="103878"/>
                <a:pt x="28904" y="107201"/>
                <a:pt x="34287" y="110169"/>
              </a:cubicBezTo>
              <a:cubicBezTo>
                <a:pt x="39670" y="113137"/>
                <a:pt x="45695" y="115863"/>
                <a:pt x="52025" y="118195"/>
              </a:cubicBezTo>
              <a:cubicBezTo>
                <a:pt x="58355" y="120527"/>
                <a:pt x="65231" y="122552"/>
                <a:pt x="72264" y="124158"/>
              </a:cubicBezTo>
              <a:cubicBezTo>
                <a:pt x="79297" y="125764"/>
                <a:pt x="86758" y="127012"/>
                <a:pt x="94224" y="127831"/>
              </a:cubicBezTo>
              <a:cubicBezTo>
                <a:pt x="101690" y="128650"/>
                <a:pt x="109449" y="129071"/>
                <a:pt x="117061" y="129071"/>
              </a:cubicBezTo>
              <a:cubicBezTo>
                <a:pt x="124673" y="129071"/>
                <a:pt x="132433" y="128650"/>
                <a:pt x="139899" y="127831"/>
              </a:cubicBezTo>
              <a:cubicBezTo>
                <a:pt x="147365" y="127012"/>
                <a:pt x="154826" y="125764"/>
                <a:pt x="161859" y="124158"/>
              </a:cubicBezTo>
              <a:cubicBezTo>
                <a:pt x="168892" y="122552"/>
                <a:pt x="175767" y="120527"/>
                <a:pt x="182097" y="118195"/>
              </a:cubicBezTo>
              <a:cubicBezTo>
                <a:pt x="188427" y="115863"/>
                <a:pt x="194453" y="113137"/>
                <a:pt x="199836" y="110169"/>
              </a:cubicBezTo>
              <a:cubicBezTo>
                <a:pt x="205219" y="107201"/>
                <a:pt x="210166" y="103878"/>
                <a:pt x="214395" y="100389"/>
              </a:cubicBezTo>
              <a:cubicBezTo>
                <a:pt x="218624" y="96900"/>
                <a:pt x="222299" y="93109"/>
                <a:pt x="225212" y="89232"/>
              </a:cubicBezTo>
              <a:cubicBezTo>
                <a:pt x="228125" y="85355"/>
                <a:pt x="230389" y="81242"/>
                <a:pt x="231874" y="77126"/>
              </a:cubicBezTo>
              <a:cubicBezTo>
                <a:pt x="233359" y="73010"/>
                <a:pt x="234123" y="68732"/>
                <a:pt x="234123" y="64535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0.45765</cdr:x>
      <cdr:y>0.49078</cdr:y>
    </cdr:from>
    <cdr:to>
      <cdr:x>0.49652</cdr:x>
      <cdr:y>0.50848</cdr:y>
    </cdr:to>
    <cdr:sp macro="" textlink="">
      <cdr:nvSpPr>
        <cdr:cNvPr id="45" name="PlotDat2_79|1~33_1"/>
        <cdr:cNvSpPr/>
      </cdr:nvSpPr>
      <cdr:spPr>
        <a:xfrm xmlns:a="http://schemas.openxmlformats.org/drawingml/2006/main">
          <a:off x="4256809" y="2982383"/>
          <a:ext cx="361586" cy="107559"/>
        </a:xfrm>
        <a:custGeom xmlns:a="http://schemas.openxmlformats.org/drawingml/2006/main">
          <a:avLst/>
          <a:gdLst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  <a:gd name="connsiteX0" fmla="*/ 361586 w 361586"/>
            <a:gd name="connsiteY0" fmla="*/ 53780 h 107559"/>
            <a:gd name="connsiteX1" fmla="*/ 358112 w 361586"/>
            <a:gd name="connsiteY1" fmla="*/ 43288 h 107559"/>
            <a:gd name="connsiteX2" fmla="*/ 347824 w 361586"/>
            <a:gd name="connsiteY2" fmla="*/ 33199 h 107559"/>
            <a:gd name="connsiteX3" fmla="*/ 331117 w 361586"/>
            <a:gd name="connsiteY3" fmla="*/ 23901 h 107559"/>
            <a:gd name="connsiteX4" fmla="*/ 308633 w 361586"/>
            <a:gd name="connsiteY4" fmla="*/ 15752 h 107559"/>
            <a:gd name="connsiteX5" fmla="*/ 281236 w 361586"/>
            <a:gd name="connsiteY5" fmla="*/ 9064 h 107559"/>
            <a:gd name="connsiteX6" fmla="*/ 249979 w 361586"/>
            <a:gd name="connsiteY6" fmla="*/ 4094 h 107559"/>
            <a:gd name="connsiteX7" fmla="*/ 216064 w 361586"/>
            <a:gd name="connsiteY7" fmla="*/ 1034 h 107559"/>
            <a:gd name="connsiteX8" fmla="*/ 180793 w 361586"/>
            <a:gd name="connsiteY8" fmla="*/ 0 h 107559"/>
            <a:gd name="connsiteX9" fmla="*/ 145522 w 361586"/>
            <a:gd name="connsiteY9" fmla="*/ 1034 h 107559"/>
            <a:gd name="connsiteX10" fmla="*/ 111606 w 361586"/>
            <a:gd name="connsiteY10" fmla="*/ 4094 h 107559"/>
            <a:gd name="connsiteX11" fmla="*/ 80350 w 361586"/>
            <a:gd name="connsiteY11" fmla="*/ 9064 h 107559"/>
            <a:gd name="connsiteX12" fmla="*/ 52953 w 361586"/>
            <a:gd name="connsiteY12" fmla="*/ 15752 h 107559"/>
            <a:gd name="connsiteX13" fmla="*/ 30469 w 361586"/>
            <a:gd name="connsiteY13" fmla="*/ 23901 h 107559"/>
            <a:gd name="connsiteX14" fmla="*/ 13762 w 361586"/>
            <a:gd name="connsiteY14" fmla="*/ 33199 h 107559"/>
            <a:gd name="connsiteX15" fmla="*/ 3474 w 361586"/>
            <a:gd name="connsiteY15" fmla="*/ 43288 h 107559"/>
            <a:gd name="connsiteX16" fmla="*/ 0 w 361586"/>
            <a:gd name="connsiteY16" fmla="*/ 53780 h 107559"/>
            <a:gd name="connsiteX17" fmla="*/ 3474 w 361586"/>
            <a:gd name="connsiteY17" fmla="*/ 64272 h 107559"/>
            <a:gd name="connsiteX18" fmla="*/ 13762 w 361586"/>
            <a:gd name="connsiteY18" fmla="*/ 74360 h 107559"/>
            <a:gd name="connsiteX19" fmla="*/ 30469 w 361586"/>
            <a:gd name="connsiteY19" fmla="*/ 83658 h 107559"/>
            <a:gd name="connsiteX20" fmla="*/ 52953 w 361586"/>
            <a:gd name="connsiteY20" fmla="*/ 91807 h 107559"/>
            <a:gd name="connsiteX21" fmla="*/ 80350 w 361586"/>
            <a:gd name="connsiteY21" fmla="*/ 98496 h 107559"/>
            <a:gd name="connsiteX22" fmla="*/ 111606 w 361586"/>
            <a:gd name="connsiteY22" fmla="*/ 103465 h 107559"/>
            <a:gd name="connsiteX23" fmla="*/ 145522 w 361586"/>
            <a:gd name="connsiteY23" fmla="*/ 106526 h 107559"/>
            <a:gd name="connsiteX24" fmla="*/ 180793 w 361586"/>
            <a:gd name="connsiteY24" fmla="*/ 107559 h 107559"/>
            <a:gd name="connsiteX25" fmla="*/ 216064 w 361586"/>
            <a:gd name="connsiteY25" fmla="*/ 106526 h 107559"/>
            <a:gd name="connsiteX26" fmla="*/ 249979 w 361586"/>
            <a:gd name="connsiteY26" fmla="*/ 103465 h 107559"/>
            <a:gd name="connsiteX27" fmla="*/ 281236 w 361586"/>
            <a:gd name="connsiteY27" fmla="*/ 98496 h 107559"/>
            <a:gd name="connsiteX28" fmla="*/ 308633 w 361586"/>
            <a:gd name="connsiteY28" fmla="*/ 91807 h 107559"/>
            <a:gd name="connsiteX29" fmla="*/ 331117 w 361586"/>
            <a:gd name="connsiteY29" fmla="*/ 83658 h 107559"/>
            <a:gd name="connsiteX30" fmla="*/ 347824 w 361586"/>
            <a:gd name="connsiteY30" fmla="*/ 74360 h 107559"/>
            <a:gd name="connsiteX31" fmla="*/ 358112 w 361586"/>
            <a:gd name="connsiteY31" fmla="*/ 64272 h 107559"/>
            <a:gd name="connsiteX32" fmla="*/ 361586 w 361586"/>
            <a:gd name="connsiteY32" fmla="*/ 53780 h 1075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61586" h="107559">
              <a:moveTo>
                <a:pt x="361586" y="53780"/>
              </a:moveTo>
              <a:cubicBezTo>
                <a:pt x="361586" y="50283"/>
                <a:pt x="360406" y="46718"/>
                <a:pt x="358112" y="43288"/>
              </a:cubicBezTo>
              <a:cubicBezTo>
                <a:pt x="355818" y="39858"/>
                <a:pt x="352323" y="36430"/>
                <a:pt x="347824" y="33199"/>
              </a:cubicBezTo>
              <a:cubicBezTo>
                <a:pt x="343325" y="29968"/>
                <a:pt x="337649" y="26809"/>
                <a:pt x="331117" y="23901"/>
              </a:cubicBezTo>
              <a:cubicBezTo>
                <a:pt x="324585" y="20993"/>
                <a:pt x="316946" y="18225"/>
                <a:pt x="308633" y="15752"/>
              </a:cubicBezTo>
              <a:cubicBezTo>
                <a:pt x="300320" y="13279"/>
                <a:pt x="291012" y="11007"/>
                <a:pt x="281236" y="9064"/>
              </a:cubicBezTo>
              <a:cubicBezTo>
                <a:pt x="271460" y="7121"/>
                <a:pt x="260841" y="5432"/>
                <a:pt x="249979" y="4094"/>
              </a:cubicBezTo>
              <a:cubicBezTo>
                <a:pt x="239117" y="2756"/>
                <a:pt x="227595" y="1716"/>
                <a:pt x="216064" y="1034"/>
              </a:cubicBezTo>
              <a:cubicBezTo>
                <a:pt x="204533" y="352"/>
                <a:pt x="192550" y="0"/>
                <a:pt x="180793" y="0"/>
              </a:cubicBezTo>
              <a:cubicBezTo>
                <a:pt x="169036" y="0"/>
                <a:pt x="157053" y="352"/>
                <a:pt x="145522" y="1034"/>
              </a:cubicBezTo>
              <a:cubicBezTo>
                <a:pt x="133991" y="1716"/>
                <a:pt x="122468" y="2756"/>
                <a:pt x="111606" y="4094"/>
              </a:cubicBezTo>
              <a:cubicBezTo>
                <a:pt x="100744" y="5432"/>
                <a:pt x="90126" y="7121"/>
                <a:pt x="80350" y="9064"/>
              </a:cubicBezTo>
              <a:cubicBezTo>
                <a:pt x="70575" y="11007"/>
                <a:pt x="61266" y="13279"/>
                <a:pt x="52953" y="15752"/>
              </a:cubicBezTo>
              <a:cubicBezTo>
                <a:pt x="44640" y="18225"/>
                <a:pt x="37001" y="20993"/>
                <a:pt x="30469" y="23901"/>
              </a:cubicBezTo>
              <a:cubicBezTo>
                <a:pt x="23937" y="26809"/>
                <a:pt x="18261" y="29968"/>
                <a:pt x="13762" y="33199"/>
              </a:cubicBezTo>
              <a:cubicBezTo>
                <a:pt x="9263" y="36430"/>
                <a:pt x="5768" y="39858"/>
                <a:pt x="3474" y="43288"/>
              </a:cubicBezTo>
              <a:cubicBezTo>
                <a:pt x="1180" y="46718"/>
                <a:pt x="0" y="50283"/>
                <a:pt x="0" y="53780"/>
              </a:cubicBezTo>
              <a:cubicBezTo>
                <a:pt x="0" y="57277"/>
                <a:pt x="1180" y="60842"/>
                <a:pt x="3474" y="64272"/>
              </a:cubicBezTo>
              <a:cubicBezTo>
                <a:pt x="5768" y="67702"/>
                <a:pt x="9263" y="71129"/>
                <a:pt x="13762" y="74360"/>
              </a:cubicBezTo>
              <a:cubicBezTo>
                <a:pt x="18261" y="77591"/>
                <a:pt x="23937" y="80750"/>
                <a:pt x="30469" y="83658"/>
              </a:cubicBezTo>
              <a:cubicBezTo>
                <a:pt x="37001" y="86566"/>
                <a:pt x="44640" y="89334"/>
                <a:pt x="52953" y="91807"/>
              </a:cubicBezTo>
              <a:cubicBezTo>
                <a:pt x="61266" y="94280"/>
                <a:pt x="70575" y="96553"/>
                <a:pt x="80350" y="98496"/>
              </a:cubicBezTo>
              <a:cubicBezTo>
                <a:pt x="90126" y="100439"/>
                <a:pt x="100744" y="102127"/>
                <a:pt x="111606" y="103465"/>
              </a:cubicBezTo>
              <a:cubicBezTo>
                <a:pt x="122468" y="104803"/>
                <a:pt x="133991" y="105844"/>
                <a:pt x="145522" y="106526"/>
              </a:cubicBezTo>
              <a:cubicBezTo>
                <a:pt x="157053" y="107208"/>
                <a:pt x="169036" y="107559"/>
                <a:pt x="180793" y="107559"/>
              </a:cubicBezTo>
              <a:cubicBezTo>
                <a:pt x="192550" y="107559"/>
                <a:pt x="204533" y="107208"/>
                <a:pt x="216064" y="106526"/>
              </a:cubicBezTo>
              <a:cubicBezTo>
                <a:pt x="227595" y="105844"/>
                <a:pt x="239117" y="104803"/>
                <a:pt x="249979" y="103465"/>
              </a:cubicBezTo>
              <a:cubicBezTo>
                <a:pt x="260841" y="102127"/>
                <a:pt x="271460" y="100439"/>
                <a:pt x="281236" y="98496"/>
              </a:cubicBezTo>
              <a:cubicBezTo>
                <a:pt x="291012" y="96553"/>
                <a:pt x="300320" y="94280"/>
                <a:pt x="308633" y="91807"/>
              </a:cubicBezTo>
              <a:cubicBezTo>
                <a:pt x="316946" y="89334"/>
                <a:pt x="324585" y="86566"/>
                <a:pt x="331117" y="83658"/>
              </a:cubicBezTo>
              <a:cubicBezTo>
                <a:pt x="337649" y="80750"/>
                <a:pt x="343325" y="77591"/>
                <a:pt x="347824" y="74360"/>
              </a:cubicBezTo>
              <a:cubicBezTo>
                <a:pt x="352323" y="71129"/>
                <a:pt x="355818" y="67702"/>
                <a:pt x="358112" y="64272"/>
              </a:cubicBezTo>
              <a:cubicBezTo>
                <a:pt x="360406" y="60842"/>
                <a:pt x="361586" y="57277"/>
                <a:pt x="361586" y="5378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0.26912</cdr:x>
      <cdr:y>0.31906</cdr:y>
    </cdr:from>
    <cdr:to>
      <cdr:x>0.28146</cdr:x>
      <cdr:y>0.37216</cdr:y>
    </cdr:to>
    <cdr:sp macro="" textlink="">
      <cdr:nvSpPr>
        <cdr:cNvPr id="46" name="PlotDat2_81|1~33_1"/>
        <cdr:cNvSpPr/>
      </cdr:nvSpPr>
      <cdr:spPr>
        <a:xfrm xmlns:a="http://schemas.openxmlformats.org/drawingml/2006/main">
          <a:off x="2503195" y="1938861"/>
          <a:ext cx="114810" cy="322676"/>
        </a:xfrm>
        <a:custGeom xmlns:a="http://schemas.openxmlformats.org/drawingml/2006/main">
          <a:avLst/>
          <a:gdLst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  <a:gd name="connsiteX0" fmla="*/ 114810 w 114810"/>
            <a:gd name="connsiteY0" fmla="*/ 161338 h 322676"/>
            <a:gd name="connsiteX1" fmla="*/ 113707 w 114810"/>
            <a:gd name="connsiteY1" fmla="*/ 129863 h 322676"/>
            <a:gd name="connsiteX2" fmla="*/ 110440 w 114810"/>
            <a:gd name="connsiteY2" fmla="*/ 99596 h 322676"/>
            <a:gd name="connsiteX3" fmla="*/ 105136 w 114810"/>
            <a:gd name="connsiteY3" fmla="*/ 71703 h 322676"/>
            <a:gd name="connsiteX4" fmla="*/ 97996 w 114810"/>
            <a:gd name="connsiteY4" fmla="*/ 47255 h 322676"/>
            <a:gd name="connsiteX5" fmla="*/ 89298 w 114810"/>
            <a:gd name="connsiteY5" fmla="*/ 27190 h 322676"/>
            <a:gd name="connsiteX6" fmla="*/ 79373 w 114810"/>
            <a:gd name="connsiteY6" fmla="*/ 12281 h 322676"/>
            <a:gd name="connsiteX7" fmla="*/ 68604 w 114810"/>
            <a:gd name="connsiteY7" fmla="*/ 3100 h 322676"/>
            <a:gd name="connsiteX8" fmla="*/ 57405 w 114810"/>
            <a:gd name="connsiteY8" fmla="*/ 0 h 322676"/>
            <a:gd name="connsiteX9" fmla="*/ 46206 w 114810"/>
            <a:gd name="connsiteY9" fmla="*/ 3100 h 322676"/>
            <a:gd name="connsiteX10" fmla="*/ 35437 w 114810"/>
            <a:gd name="connsiteY10" fmla="*/ 12281 h 322676"/>
            <a:gd name="connsiteX11" fmla="*/ 25512 w 114810"/>
            <a:gd name="connsiteY11" fmla="*/ 27190 h 322676"/>
            <a:gd name="connsiteX12" fmla="*/ 16813 w 114810"/>
            <a:gd name="connsiteY12" fmla="*/ 47255 h 322676"/>
            <a:gd name="connsiteX13" fmla="*/ 9674 w 114810"/>
            <a:gd name="connsiteY13" fmla="*/ 71703 h 322676"/>
            <a:gd name="connsiteX14" fmla="*/ 4369 w 114810"/>
            <a:gd name="connsiteY14" fmla="*/ 99596 h 322676"/>
            <a:gd name="connsiteX15" fmla="*/ 1103 w 114810"/>
            <a:gd name="connsiteY15" fmla="*/ 129863 h 322676"/>
            <a:gd name="connsiteX16" fmla="*/ 0 w 114810"/>
            <a:gd name="connsiteY16" fmla="*/ 161338 h 322676"/>
            <a:gd name="connsiteX17" fmla="*/ 1103 w 114810"/>
            <a:gd name="connsiteY17" fmla="*/ 192814 h 322676"/>
            <a:gd name="connsiteX18" fmla="*/ 4369 w 114810"/>
            <a:gd name="connsiteY18" fmla="*/ 223080 h 322676"/>
            <a:gd name="connsiteX19" fmla="*/ 9674 w 114810"/>
            <a:gd name="connsiteY19" fmla="*/ 250973 h 322676"/>
            <a:gd name="connsiteX20" fmla="*/ 16813 w 114810"/>
            <a:gd name="connsiteY20" fmla="*/ 275421 h 322676"/>
            <a:gd name="connsiteX21" fmla="*/ 25512 w 114810"/>
            <a:gd name="connsiteY21" fmla="*/ 295486 h 322676"/>
            <a:gd name="connsiteX22" fmla="*/ 35437 w 114810"/>
            <a:gd name="connsiteY22" fmla="*/ 310395 h 322676"/>
            <a:gd name="connsiteX23" fmla="*/ 46206 w 114810"/>
            <a:gd name="connsiteY23" fmla="*/ 319576 h 322676"/>
            <a:gd name="connsiteX24" fmla="*/ 57405 w 114810"/>
            <a:gd name="connsiteY24" fmla="*/ 322676 h 322676"/>
            <a:gd name="connsiteX25" fmla="*/ 68604 w 114810"/>
            <a:gd name="connsiteY25" fmla="*/ 319576 h 322676"/>
            <a:gd name="connsiteX26" fmla="*/ 79373 w 114810"/>
            <a:gd name="connsiteY26" fmla="*/ 310395 h 322676"/>
            <a:gd name="connsiteX27" fmla="*/ 89298 w 114810"/>
            <a:gd name="connsiteY27" fmla="*/ 295486 h 322676"/>
            <a:gd name="connsiteX28" fmla="*/ 97996 w 114810"/>
            <a:gd name="connsiteY28" fmla="*/ 275421 h 322676"/>
            <a:gd name="connsiteX29" fmla="*/ 105136 w 114810"/>
            <a:gd name="connsiteY29" fmla="*/ 250973 h 322676"/>
            <a:gd name="connsiteX30" fmla="*/ 110440 w 114810"/>
            <a:gd name="connsiteY30" fmla="*/ 223080 h 322676"/>
            <a:gd name="connsiteX31" fmla="*/ 113707 w 114810"/>
            <a:gd name="connsiteY31" fmla="*/ 192814 h 322676"/>
            <a:gd name="connsiteX32" fmla="*/ 114810 w 114810"/>
            <a:gd name="connsiteY32" fmla="*/ 161338 h 3226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14810" h="322676">
              <a:moveTo>
                <a:pt x="114810" y="161338"/>
              </a:moveTo>
              <a:cubicBezTo>
                <a:pt x="114810" y="150846"/>
                <a:pt x="114435" y="140153"/>
                <a:pt x="113707" y="129863"/>
              </a:cubicBezTo>
              <a:cubicBezTo>
                <a:pt x="112979" y="119573"/>
                <a:pt x="111869" y="109289"/>
                <a:pt x="110440" y="99596"/>
              </a:cubicBezTo>
              <a:cubicBezTo>
                <a:pt x="109011" y="89903"/>
                <a:pt x="107210" y="80426"/>
                <a:pt x="105136" y="71703"/>
              </a:cubicBezTo>
              <a:cubicBezTo>
                <a:pt x="103062" y="62980"/>
                <a:pt x="100636" y="54674"/>
                <a:pt x="97996" y="47255"/>
              </a:cubicBezTo>
              <a:cubicBezTo>
                <a:pt x="95356" y="39836"/>
                <a:pt x="92402" y="33019"/>
                <a:pt x="89298" y="27190"/>
              </a:cubicBezTo>
              <a:cubicBezTo>
                <a:pt x="86194" y="21361"/>
                <a:pt x="82822" y="16296"/>
                <a:pt x="79373" y="12281"/>
              </a:cubicBezTo>
              <a:cubicBezTo>
                <a:pt x="75924" y="8266"/>
                <a:pt x="72265" y="5147"/>
                <a:pt x="68604" y="3100"/>
              </a:cubicBezTo>
              <a:cubicBezTo>
                <a:pt x="64943" y="1053"/>
                <a:pt x="61138" y="0"/>
                <a:pt x="57405" y="0"/>
              </a:cubicBezTo>
              <a:cubicBezTo>
                <a:pt x="53672" y="0"/>
                <a:pt x="49867" y="1053"/>
                <a:pt x="46206" y="3100"/>
              </a:cubicBezTo>
              <a:cubicBezTo>
                <a:pt x="42545" y="5147"/>
                <a:pt x="38886" y="8266"/>
                <a:pt x="35437" y="12281"/>
              </a:cubicBezTo>
              <a:cubicBezTo>
                <a:pt x="31988" y="16296"/>
                <a:pt x="28616" y="21361"/>
                <a:pt x="25512" y="27190"/>
              </a:cubicBezTo>
              <a:cubicBezTo>
                <a:pt x="22408" y="33019"/>
                <a:pt x="19453" y="39836"/>
                <a:pt x="16813" y="47255"/>
              </a:cubicBezTo>
              <a:cubicBezTo>
                <a:pt x="14173" y="54674"/>
                <a:pt x="11748" y="62980"/>
                <a:pt x="9674" y="71703"/>
              </a:cubicBezTo>
              <a:cubicBezTo>
                <a:pt x="7600" y="80426"/>
                <a:pt x="5798" y="89903"/>
                <a:pt x="4369" y="99596"/>
              </a:cubicBezTo>
              <a:cubicBezTo>
                <a:pt x="2940" y="109289"/>
                <a:pt x="1831" y="119573"/>
                <a:pt x="1103" y="129863"/>
              </a:cubicBezTo>
              <a:cubicBezTo>
                <a:pt x="375" y="140153"/>
                <a:pt x="0" y="150846"/>
                <a:pt x="0" y="161338"/>
              </a:cubicBezTo>
              <a:cubicBezTo>
                <a:pt x="0" y="171830"/>
                <a:pt x="375" y="182524"/>
                <a:pt x="1103" y="192814"/>
              </a:cubicBezTo>
              <a:cubicBezTo>
                <a:pt x="1831" y="203104"/>
                <a:pt x="2940" y="213387"/>
                <a:pt x="4369" y="223080"/>
              </a:cubicBezTo>
              <a:cubicBezTo>
                <a:pt x="5798" y="232773"/>
                <a:pt x="7600" y="242250"/>
                <a:pt x="9674" y="250973"/>
              </a:cubicBezTo>
              <a:cubicBezTo>
                <a:pt x="11748" y="259696"/>
                <a:pt x="14173" y="268002"/>
                <a:pt x="16813" y="275421"/>
              </a:cubicBezTo>
              <a:cubicBezTo>
                <a:pt x="19453" y="282840"/>
                <a:pt x="22408" y="289657"/>
                <a:pt x="25512" y="295486"/>
              </a:cubicBezTo>
              <a:cubicBezTo>
                <a:pt x="28616" y="301315"/>
                <a:pt x="31988" y="306380"/>
                <a:pt x="35437" y="310395"/>
              </a:cubicBezTo>
              <a:cubicBezTo>
                <a:pt x="38886" y="314410"/>
                <a:pt x="42545" y="317529"/>
                <a:pt x="46206" y="319576"/>
              </a:cubicBezTo>
              <a:cubicBezTo>
                <a:pt x="49867" y="321623"/>
                <a:pt x="53672" y="322676"/>
                <a:pt x="57405" y="322676"/>
              </a:cubicBezTo>
              <a:cubicBezTo>
                <a:pt x="61138" y="322676"/>
                <a:pt x="64943" y="321623"/>
                <a:pt x="68604" y="319576"/>
              </a:cubicBezTo>
              <a:cubicBezTo>
                <a:pt x="72265" y="317529"/>
                <a:pt x="75924" y="314410"/>
                <a:pt x="79373" y="310395"/>
              </a:cubicBezTo>
              <a:cubicBezTo>
                <a:pt x="82822" y="306380"/>
                <a:pt x="86194" y="301315"/>
                <a:pt x="89298" y="295486"/>
              </a:cubicBezTo>
              <a:cubicBezTo>
                <a:pt x="92402" y="289657"/>
                <a:pt x="95356" y="282840"/>
                <a:pt x="97996" y="275421"/>
              </a:cubicBezTo>
              <a:cubicBezTo>
                <a:pt x="100636" y="268002"/>
                <a:pt x="103062" y="259696"/>
                <a:pt x="105136" y="250973"/>
              </a:cubicBezTo>
              <a:cubicBezTo>
                <a:pt x="107210" y="242250"/>
                <a:pt x="109011" y="232773"/>
                <a:pt x="110440" y="223080"/>
              </a:cubicBezTo>
              <a:cubicBezTo>
                <a:pt x="111869" y="213387"/>
                <a:pt x="112979" y="203104"/>
                <a:pt x="113707" y="192814"/>
              </a:cubicBezTo>
              <a:cubicBezTo>
                <a:pt x="114435" y="182524"/>
                <a:pt x="114810" y="171830"/>
                <a:pt x="114810" y="161338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0.56898</cdr:x>
      <cdr:y>0.12748</cdr:y>
    </cdr:from>
    <cdr:to>
      <cdr:x>0.77504</cdr:x>
      <cdr:y>0.24798</cdr:y>
    </cdr:to>
    <cdr:sp macro="" textlink="">
      <cdr:nvSpPr>
        <cdr:cNvPr id="47" name="ChartResBox"/>
        <cdr:cNvSpPr txBox="1"/>
      </cdr:nvSpPr>
      <cdr:spPr>
        <a:xfrm xmlns:a="http://schemas.openxmlformats.org/drawingml/2006/main">
          <a:off x="5292373" y="774676"/>
          <a:ext cx="1916666" cy="732257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100">
              <a:latin typeface="+mn-lt"/>
            </a:rPr>
            <a:t>Intercepts</a:t>
          </a:r>
          <a:r>
            <a:rPr lang="fr-FR" sz="1300">
              <a:latin typeface="+mn-lt"/>
            </a:rPr>
            <a:t> </a:t>
          </a:r>
          <a:r>
            <a:rPr lang="fr-FR" sz="1100">
              <a:latin typeface="+mn-lt"/>
            </a:rPr>
            <a:t>at 
66.7±4.2</a:t>
          </a:r>
          <a:r>
            <a:rPr lang="fr-FR" sz="1300">
              <a:latin typeface="+mn-lt"/>
            </a:rPr>
            <a:t> </a:t>
          </a:r>
          <a:r>
            <a:rPr lang="fr-FR" sz="1100">
              <a:latin typeface="+mn-lt"/>
            </a:rPr>
            <a:t>&amp; 4785±33   [±35]  Ma
MSWD</a:t>
          </a:r>
          <a:r>
            <a:rPr lang="fr-FR" sz="1300">
              <a:latin typeface="+mn-lt"/>
            </a:rPr>
            <a:t> </a:t>
          </a:r>
          <a:r>
            <a:rPr lang="fr-FR" sz="1100">
              <a:latin typeface="+mn-lt"/>
            </a:rPr>
            <a:t>= 3.1</a:t>
          </a:r>
        </a:p>
      </cdr:txBody>
    </cdr:sp>
  </cdr:relSizeAnchor>
  <cdr:relSizeAnchor xmlns:cdr="http://schemas.openxmlformats.org/drawingml/2006/chartDrawing">
    <cdr:from>
      <cdr:x>0.61535</cdr:x>
      <cdr:y>0.05728</cdr:y>
    </cdr:from>
    <cdr:to>
      <cdr:x>0.80693</cdr:x>
      <cdr:y>0.09823</cdr:y>
    </cdr:to>
    <cdr:sp macro="" textlink="">
      <cdr:nvSpPr>
        <cdr:cNvPr id="48" name="ErrorSize"/>
        <cdr:cNvSpPr txBox="1"/>
      </cdr:nvSpPr>
      <cdr:spPr>
        <a:xfrm xmlns:a="http://schemas.openxmlformats.org/drawingml/2006/main">
          <a:off x="5723640" y="348077"/>
          <a:ext cx="1782026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fr-FR" sz="1000">
              <a:latin typeface="+mn-lt"/>
            </a:rPr>
            <a:t>data-point error ellipses are 2s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5725" cy="6064710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0.42464</cdr:x>
      <cdr:y>0.85542</cdr:y>
    </cdr:from>
    <cdr:to>
      <cdr:x>0.53232</cdr:x>
      <cdr:y>0.90482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395043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600" baseline="30000">
              <a:latin typeface="Arial"/>
            </a:rPr>
            <a:t>238</a:t>
          </a:r>
          <a:r>
            <a:rPr lang="fr-FR" sz="1600">
              <a:latin typeface="Arial"/>
            </a:rPr>
            <a:t>U/</a:t>
          </a:r>
          <a:r>
            <a:rPr lang="fr-FR" sz="1600" baseline="30000">
              <a:latin typeface="Arial"/>
            </a:rPr>
            <a:t>206</a:t>
          </a:r>
          <a:r>
            <a:rPr lang="fr-FR" sz="1600">
              <a:latin typeface="Arial"/>
            </a:rPr>
            <a:t>Pb</a:t>
          </a:r>
        </a:p>
      </cdr:txBody>
    </cdr:sp>
  </cdr:relSizeAnchor>
  <cdr:relSizeAnchor xmlns:cdr="http://schemas.openxmlformats.org/drawingml/2006/chartDrawing">
    <cdr:from>
      <cdr:x>0.11041</cdr:x>
      <cdr:y>0.36684</cdr:y>
    </cdr:from>
    <cdr:to>
      <cdr:x>0.15563</cdr:x>
      <cdr:y>0.54924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1027172" y="2227526"/>
          <a:ext cx="420628" cy="11075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600" baseline="30000">
              <a:latin typeface="Arial"/>
            </a:rPr>
            <a:t>207</a:t>
          </a:r>
          <a:r>
            <a:rPr lang="fr-FR" sz="1600">
              <a:latin typeface="Arial"/>
            </a:rPr>
            <a:t>Pb/</a:t>
          </a:r>
          <a:r>
            <a:rPr lang="fr-FR" sz="1600" baseline="30000">
              <a:latin typeface="Arial"/>
            </a:rPr>
            <a:t>206</a:t>
          </a:r>
          <a:r>
            <a:rPr lang="fr-FR" sz="1600">
              <a:latin typeface="Arial"/>
            </a:rPr>
            <a:t>Pb</a:t>
          </a:r>
        </a:p>
      </cdr:txBody>
    </cdr:sp>
  </cdr:relSizeAnchor>
  <cdr:relSizeAnchor xmlns:cdr="http://schemas.openxmlformats.org/drawingml/2006/chartDrawing">
    <cdr:from>
      <cdr:x>0.27089</cdr:x>
      <cdr:y>0.79432</cdr:y>
    </cdr:from>
    <cdr:to>
      <cdr:x>0.29354</cdr:x>
      <cdr:y>0.83751</cdr:y>
    </cdr:to>
    <cdr:sp macro="" textlink="">
      <cdr:nvSpPr>
        <cdr:cNvPr id="4" name="PlotDat11_83|1~1_2T"/>
        <cdr:cNvSpPr txBox="1"/>
      </cdr:nvSpPr>
      <cdr:spPr>
        <a:xfrm xmlns:a="http://schemas.openxmlformats.org/drawingml/2006/main" rot="16538639">
          <a:off x="2493801" y="4852887"/>
          <a:ext cx="262444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400</a:t>
          </a:r>
        </a:p>
      </cdr:txBody>
    </cdr:sp>
  </cdr:relSizeAnchor>
  <cdr:relSizeAnchor xmlns:cdr="http://schemas.openxmlformats.org/drawingml/2006/chartDrawing">
    <cdr:from>
      <cdr:x>0.25952</cdr:x>
      <cdr:y>0.72003</cdr:y>
    </cdr:from>
    <cdr:to>
      <cdr:x>0.29622</cdr:x>
      <cdr:y>0.75469</cdr:y>
    </cdr:to>
    <cdr:sp macro="" textlink="">
      <cdr:nvSpPr>
        <cdr:cNvPr id="5" name="PlotDat11_83|2~2_2T"/>
        <cdr:cNvSpPr txBox="1"/>
      </cdr:nvSpPr>
      <cdr:spPr>
        <a:xfrm xmlns:a="http://schemas.openxmlformats.org/drawingml/2006/main" rot="19562119">
          <a:off x="2413957" y="4375513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1200</a:t>
          </a:r>
        </a:p>
      </cdr:txBody>
    </cdr:sp>
  </cdr:relSizeAnchor>
  <cdr:relSizeAnchor xmlns:cdr="http://schemas.openxmlformats.org/drawingml/2006/chartDrawing">
    <cdr:from>
      <cdr:x>0.25807</cdr:x>
      <cdr:y>0.70738</cdr:y>
    </cdr:from>
    <cdr:to>
      <cdr:x>0.29477</cdr:x>
      <cdr:y>0.74204</cdr:y>
    </cdr:to>
    <cdr:sp macro="" textlink="">
      <cdr:nvSpPr>
        <cdr:cNvPr id="6" name="PlotDat11_83|3~3_2T"/>
        <cdr:cNvSpPr txBox="1"/>
      </cdr:nvSpPr>
      <cdr:spPr>
        <a:xfrm xmlns:a="http://schemas.openxmlformats.org/drawingml/2006/main" rot="21116331">
          <a:off x="2400452" y="4298647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2000</a:t>
          </a:r>
        </a:p>
      </cdr:txBody>
    </cdr:sp>
  </cdr:relSizeAnchor>
  <cdr:relSizeAnchor xmlns:cdr="http://schemas.openxmlformats.org/drawingml/2006/chartDrawing">
    <cdr:from>
      <cdr:x>0.25575</cdr:x>
      <cdr:y>0.6583</cdr:y>
    </cdr:from>
    <cdr:to>
      <cdr:x>0.29245</cdr:x>
      <cdr:y>0.69296</cdr:y>
    </cdr:to>
    <cdr:sp macro="" textlink="">
      <cdr:nvSpPr>
        <cdr:cNvPr id="7" name="PlotDat11_83|4~4_2T"/>
        <cdr:cNvSpPr txBox="1"/>
      </cdr:nvSpPr>
      <cdr:spPr>
        <a:xfrm xmlns:a="http://schemas.openxmlformats.org/drawingml/2006/main" rot="21458221">
          <a:off x="2378866" y="4000374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2800</a:t>
          </a:r>
        </a:p>
      </cdr:txBody>
    </cdr:sp>
  </cdr:relSizeAnchor>
  <cdr:relSizeAnchor xmlns:cdr="http://schemas.openxmlformats.org/drawingml/2006/chartDrawing">
    <cdr:from>
      <cdr:x>0.25435</cdr:x>
      <cdr:y>0.56576</cdr:y>
    </cdr:from>
    <cdr:to>
      <cdr:x>0.29105</cdr:x>
      <cdr:y>0.60042</cdr:y>
    </cdr:to>
    <cdr:sp macro="" textlink="">
      <cdr:nvSpPr>
        <cdr:cNvPr id="8" name="PlotDat11_83|5~5_2T"/>
        <cdr:cNvSpPr txBox="1"/>
      </cdr:nvSpPr>
      <cdr:spPr>
        <a:xfrm xmlns:a="http://schemas.openxmlformats.org/drawingml/2006/main" rot="21551944">
          <a:off x="2365855" y="3438046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3600</a:t>
          </a:r>
        </a:p>
      </cdr:txBody>
    </cdr:sp>
  </cdr:relSizeAnchor>
  <cdr:relSizeAnchor xmlns:cdr="http://schemas.openxmlformats.org/drawingml/2006/chartDrawing">
    <cdr:from>
      <cdr:x>0.25346</cdr:x>
      <cdr:y>0.39914</cdr:y>
    </cdr:from>
    <cdr:to>
      <cdr:x>0.29016</cdr:x>
      <cdr:y>0.4338</cdr:y>
    </cdr:to>
    <cdr:sp macro="" textlink="">
      <cdr:nvSpPr>
        <cdr:cNvPr id="9" name="PlotDat11_83|6~6_2T"/>
        <cdr:cNvSpPr txBox="1"/>
      </cdr:nvSpPr>
      <cdr:spPr>
        <a:xfrm xmlns:a="http://schemas.openxmlformats.org/drawingml/2006/main" rot="21582285">
          <a:off x="2357567" y="2425482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4400</a:t>
          </a:r>
        </a:p>
      </cdr:txBody>
    </cdr:sp>
  </cdr:relSizeAnchor>
  <cdr:relSizeAnchor xmlns:cdr="http://schemas.openxmlformats.org/drawingml/2006/chartDrawing">
    <cdr:from>
      <cdr:x>0.25285</cdr:x>
      <cdr:y>0.09777</cdr:y>
    </cdr:from>
    <cdr:to>
      <cdr:x>0.28955</cdr:x>
      <cdr:y>0.13243</cdr:y>
    </cdr:to>
    <cdr:sp macro="" textlink="">
      <cdr:nvSpPr>
        <cdr:cNvPr id="10" name="PlotDat11_83|7~7_2T"/>
        <cdr:cNvSpPr txBox="1"/>
      </cdr:nvSpPr>
      <cdr:spPr>
        <a:xfrm xmlns:a="http://schemas.openxmlformats.org/drawingml/2006/main" rot="21593117">
          <a:off x="2351896" y="594128"/>
          <a:ext cx="341376" cy="210635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200">
              <a:latin typeface="Myriad Pro" pitchFamily="34" charset="0"/>
            </a:rPr>
            <a:t>5200</a:t>
          </a:r>
        </a:p>
      </cdr:txBody>
    </cdr:sp>
  </cdr:relSizeAnchor>
  <cdr:relSizeAnchor xmlns:cdr="http://schemas.openxmlformats.org/drawingml/2006/chartDrawing">
    <cdr:from>
      <cdr:x>0.52533</cdr:x>
      <cdr:y>0.6451</cdr:y>
    </cdr:from>
    <cdr:to>
      <cdr:x>0.58856</cdr:x>
      <cdr:y>0.71241</cdr:y>
    </cdr:to>
    <cdr:sp macro="" textlink="">
      <cdr:nvSpPr>
        <cdr:cNvPr id="11" name="PlotDat11_11|1~33_1"/>
        <cdr:cNvSpPr/>
      </cdr:nvSpPr>
      <cdr:spPr>
        <a:xfrm xmlns:a="http://schemas.openxmlformats.org/drawingml/2006/main">
          <a:off x="4887215" y="3917169"/>
          <a:ext cx="588201" cy="408724"/>
        </a:xfrm>
        <a:custGeom xmlns:a="http://schemas.openxmlformats.org/drawingml/2006/main">
          <a:avLst/>
          <a:gdLst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  <a:gd name="connsiteX0" fmla="*/ 588201 w 588201"/>
            <a:gd name="connsiteY0" fmla="*/ 204362 h 408724"/>
            <a:gd name="connsiteX1" fmla="*/ 582550 w 588201"/>
            <a:gd name="connsiteY1" fmla="*/ 164493 h 408724"/>
            <a:gd name="connsiteX2" fmla="*/ 565814 w 588201"/>
            <a:gd name="connsiteY2" fmla="*/ 126156 h 408724"/>
            <a:gd name="connsiteX3" fmla="*/ 538637 w 588201"/>
            <a:gd name="connsiteY3" fmla="*/ 90825 h 408724"/>
            <a:gd name="connsiteX4" fmla="*/ 502061 w 588201"/>
            <a:gd name="connsiteY4" fmla="*/ 59856 h 408724"/>
            <a:gd name="connsiteX5" fmla="*/ 457494 w 588201"/>
            <a:gd name="connsiteY5" fmla="*/ 34441 h 408724"/>
            <a:gd name="connsiteX6" fmla="*/ 406648 w 588201"/>
            <a:gd name="connsiteY6" fmla="*/ 15556 h 408724"/>
            <a:gd name="connsiteX7" fmla="*/ 351477 w 588201"/>
            <a:gd name="connsiteY7" fmla="*/ 3927 h 408724"/>
            <a:gd name="connsiteX8" fmla="*/ 294101 w 588201"/>
            <a:gd name="connsiteY8" fmla="*/ 0 h 408724"/>
            <a:gd name="connsiteX9" fmla="*/ 236725 w 588201"/>
            <a:gd name="connsiteY9" fmla="*/ 3927 h 408724"/>
            <a:gd name="connsiteX10" fmla="*/ 181553 w 588201"/>
            <a:gd name="connsiteY10" fmla="*/ 15556 h 408724"/>
            <a:gd name="connsiteX11" fmla="*/ 130707 w 588201"/>
            <a:gd name="connsiteY11" fmla="*/ 34441 h 408724"/>
            <a:gd name="connsiteX12" fmla="*/ 86140 w 588201"/>
            <a:gd name="connsiteY12" fmla="*/ 59856 h 408724"/>
            <a:gd name="connsiteX13" fmla="*/ 49565 w 588201"/>
            <a:gd name="connsiteY13" fmla="*/ 90825 h 408724"/>
            <a:gd name="connsiteX14" fmla="*/ 22387 w 588201"/>
            <a:gd name="connsiteY14" fmla="*/ 126156 h 408724"/>
            <a:gd name="connsiteX15" fmla="*/ 5651 w 588201"/>
            <a:gd name="connsiteY15" fmla="*/ 164493 h 408724"/>
            <a:gd name="connsiteX16" fmla="*/ 0 w 588201"/>
            <a:gd name="connsiteY16" fmla="*/ 204362 h 408724"/>
            <a:gd name="connsiteX17" fmla="*/ 5651 w 588201"/>
            <a:gd name="connsiteY17" fmla="*/ 244231 h 408724"/>
            <a:gd name="connsiteX18" fmla="*/ 22387 w 588201"/>
            <a:gd name="connsiteY18" fmla="*/ 282568 h 408724"/>
            <a:gd name="connsiteX19" fmla="*/ 49565 w 588201"/>
            <a:gd name="connsiteY19" fmla="*/ 317899 h 408724"/>
            <a:gd name="connsiteX20" fmla="*/ 86140 w 588201"/>
            <a:gd name="connsiteY20" fmla="*/ 348868 h 408724"/>
            <a:gd name="connsiteX21" fmla="*/ 130707 w 588201"/>
            <a:gd name="connsiteY21" fmla="*/ 374283 h 408724"/>
            <a:gd name="connsiteX22" fmla="*/ 181553 w 588201"/>
            <a:gd name="connsiteY22" fmla="*/ 393168 h 408724"/>
            <a:gd name="connsiteX23" fmla="*/ 236725 w 588201"/>
            <a:gd name="connsiteY23" fmla="*/ 404797 h 408724"/>
            <a:gd name="connsiteX24" fmla="*/ 294101 w 588201"/>
            <a:gd name="connsiteY24" fmla="*/ 408724 h 408724"/>
            <a:gd name="connsiteX25" fmla="*/ 351477 w 588201"/>
            <a:gd name="connsiteY25" fmla="*/ 404797 h 408724"/>
            <a:gd name="connsiteX26" fmla="*/ 406648 w 588201"/>
            <a:gd name="connsiteY26" fmla="*/ 393168 h 408724"/>
            <a:gd name="connsiteX27" fmla="*/ 457494 w 588201"/>
            <a:gd name="connsiteY27" fmla="*/ 374283 h 408724"/>
            <a:gd name="connsiteX28" fmla="*/ 502061 w 588201"/>
            <a:gd name="connsiteY28" fmla="*/ 348868 h 408724"/>
            <a:gd name="connsiteX29" fmla="*/ 538637 w 588201"/>
            <a:gd name="connsiteY29" fmla="*/ 317899 h 408724"/>
            <a:gd name="connsiteX30" fmla="*/ 565814 w 588201"/>
            <a:gd name="connsiteY30" fmla="*/ 282568 h 408724"/>
            <a:gd name="connsiteX31" fmla="*/ 582550 w 588201"/>
            <a:gd name="connsiteY31" fmla="*/ 244231 h 408724"/>
            <a:gd name="connsiteX32" fmla="*/ 588201 w 588201"/>
            <a:gd name="connsiteY32" fmla="*/ 204362 h 4087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88201" h="408724">
              <a:moveTo>
                <a:pt x="588201" y="204362"/>
              </a:moveTo>
              <a:cubicBezTo>
                <a:pt x="588201" y="191072"/>
                <a:pt x="586281" y="177527"/>
                <a:pt x="582550" y="164493"/>
              </a:cubicBezTo>
              <a:cubicBezTo>
                <a:pt x="578819" y="151459"/>
                <a:pt x="573133" y="138434"/>
                <a:pt x="565814" y="126156"/>
              </a:cubicBezTo>
              <a:cubicBezTo>
                <a:pt x="558495" y="113878"/>
                <a:pt x="549262" y="101875"/>
                <a:pt x="538637" y="90825"/>
              </a:cubicBezTo>
              <a:cubicBezTo>
                <a:pt x="528012" y="79775"/>
                <a:pt x="515585" y="69253"/>
                <a:pt x="502061" y="59856"/>
              </a:cubicBezTo>
              <a:cubicBezTo>
                <a:pt x="488537" y="50459"/>
                <a:pt x="473396" y="41824"/>
                <a:pt x="457494" y="34441"/>
              </a:cubicBezTo>
              <a:cubicBezTo>
                <a:pt x="441592" y="27058"/>
                <a:pt x="424317" y="20642"/>
                <a:pt x="406648" y="15556"/>
              </a:cubicBezTo>
              <a:cubicBezTo>
                <a:pt x="388979" y="10470"/>
                <a:pt x="370235" y="6520"/>
                <a:pt x="351477" y="3927"/>
              </a:cubicBezTo>
              <a:cubicBezTo>
                <a:pt x="332719" y="1334"/>
                <a:pt x="313226" y="0"/>
                <a:pt x="294101" y="0"/>
              </a:cubicBezTo>
              <a:cubicBezTo>
                <a:pt x="274976" y="0"/>
                <a:pt x="255483" y="1334"/>
                <a:pt x="236725" y="3927"/>
              </a:cubicBezTo>
              <a:cubicBezTo>
                <a:pt x="217967" y="6520"/>
                <a:pt x="199223" y="10470"/>
                <a:pt x="181553" y="15556"/>
              </a:cubicBezTo>
              <a:cubicBezTo>
                <a:pt x="163883" y="20642"/>
                <a:pt x="146609" y="27058"/>
                <a:pt x="130707" y="34441"/>
              </a:cubicBezTo>
              <a:cubicBezTo>
                <a:pt x="114805" y="41824"/>
                <a:pt x="99664" y="50459"/>
                <a:pt x="86140" y="59856"/>
              </a:cubicBezTo>
              <a:cubicBezTo>
                <a:pt x="72616" y="69253"/>
                <a:pt x="60190" y="79775"/>
                <a:pt x="49565" y="90825"/>
              </a:cubicBezTo>
              <a:cubicBezTo>
                <a:pt x="38940" y="101875"/>
                <a:pt x="29706" y="113878"/>
                <a:pt x="22387" y="126156"/>
              </a:cubicBezTo>
              <a:cubicBezTo>
                <a:pt x="15068" y="138434"/>
                <a:pt x="9382" y="151459"/>
                <a:pt x="5651" y="164493"/>
              </a:cubicBezTo>
              <a:cubicBezTo>
                <a:pt x="1920" y="177527"/>
                <a:pt x="0" y="191072"/>
                <a:pt x="0" y="204362"/>
              </a:cubicBezTo>
              <a:cubicBezTo>
                <a:pt x="0" y="217652"/>
                <a:pt x="1920" y="231197"/>
                <a:pt x="5651" y="244231"/>
              </a:cubicBezTo>
              <a:cubicBezTo>
                <a:pt x="9382" y="257265"/>
                <a:pt x="15068" y="270290"/>
                <a:pt x="22387" y="282568"/>
              </a:cubicBezTo>
              <a:cubicBezTo>
                <a:pt x="29706" y="294846"/>
                <a:pt x="38940" y="306849"/>
                <a:pt x="49565" y="317899"/>
              </a:cubicBezTo>
              <a:cubicBezTo>
                <a:pt x="60190" y="328949"/>
                <a:pt x="72616" y="339471"/>
                <a:pt x="86140" y="348868"/>
              </a:cubicBezTo>
              <a:cubicBezTo>
                <a:pt x="99664" y="358265"/>
                <a:pt x="114805" y="366900"/>
                <a:pt x="130707" y="374283"/>
              </a:cubicBezTo>
              <a:cubicBezTo>
                <a:pt x="146609" y="381666"/>
                <a:pt x="163883" y="388082"/>
                <a:pt x="181553" y="393168"/>
              </a:cubicBezTo>
              <a:cubicBezTo>
                <a:pt x="199223" y="398254"/>
                <a:pt x="217967" y="402204"/>
                <a:pt x="236725" y="404797"/>
              </a:cubicBezTo>
              <a:cubicBezTo>
                <a:pt x="255483" y="407390"/>
                <a:pt x="274976" y="408724"/>
                <a:pt x="294101" y="408724"/>
              </a:cubicBezTo>
              <a:cubicBezTo>
                <a:pt x="313226" y="408724"/>
                <a:pt x="332719" y="407390"/>
                <a:pt x="351477" y="404797"/>
              </a:cubicBezTo>
              <a:cubicBezTo>
                <a:pt x="370235" y="402204"/>
                <a:pt x="388979" y="398254"/>
                <a:pt x="406648" y="393168"/>
              </a:cubicBezTo>
              <a:cubicBezTo>
                <a:pt x="424317" y="388082"/>
                <a:pt x="441592" y="381666"/>
                <a:pt x="457494" y="374283"/>
              </a:cubicBezTo>
              <a:cubicBezTo>
                <a:pt x="473396" y="366900"/>
                <a:pt x="488537" y="358265"/>
                <a:pt x="502061" y="348868"/>
              </a:cubicBezTo>
              <a:cubicBezTo>
                <a:pt x="515585" y="339471"/>
                <a:pt x="528012" y="328949"/>
                <a:pt x="538637" y="317899"/>
              </a:cubicBezTo>
              <a:cubicBezTo>
                <a:pt x="549262" y="306849"/>
                <a:pt x="558495" y="294846"/>
                <a:pt x="565814" y="282568"/>
              </a:cubicBezTo>
              <a:cubicBezTo>
                <a:pt x="573133" y="270290"/>
                <a:pt x="578819" y="257265"/>
                <a:pt x="582550" y="244231"/>
              </a:cubicBezTo>
              <a:cubicBezTo>
                <a:pt x="586281" y="231197"/>
                <a:pt x="588201" y="217652"/>
                <a:pt x="588201" y="204362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0.61468</cdr:x>
      <cdr:y>0.75843</cdr:y>
    </cdr:from>
    <cdr:to>
      <cdr:x>0.66968</cdr:x>
      <cdr:y>0.77508</cdr:y>
    </cdr:to>
    <cdr:sp macro="" textlink="">
      <cdr:nvSpPr>
        <cdr:cNvPr id="12" name="PlotDat11_13|1~33_1"/>
        <cdr:cNvSpPr/>
      </cdr:nvSpPr>
      <cdr:spPr>
        <a:xfrm xmlns:a="http://schemas.openxmlformats.org/drawingml/2006/main">
          <a:off x="5718457" y="4605313"/>
          <a:ext cx="511619" cy="101106"/>
        </a:xfrm>
        <a:custGeom xmlns:a="http://schemas.openxmlformats.org/drawingml/2006/main">
          <a:avLst/>
          <a:gdLst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  <a:gd name="connsiteX0" fmla="*/ 511619 w 511619"/>
            <a:gd name="connsiteY0" fmla="*/ 50553 h 101106"/>
            <a:gd name="connsiteX1" fmla="*/ 506703 w 511619"/>
            <a:gd name="connsiteY1" fmla="*/ 40690 h 101106"/>
            <a:gd name="connsiteX2" fmla="*/ 492147 w 511619"/>
            <a:gd name="connsiteY2" fmla="*/ 31207 h 101106"/>
            <a:gd name="connsiteX3" fmla="*/ 468507 w 511619"/>
            <a:gd name="connsiteY3" fmla="*/ 22467 h 101106"/>
            <a:gd name="connsiteX4" fmla="*/ 436694 w 511619"/>
            <a:gd name="connsiteY4" fmla="*/ 14807 h 101106"/>
            <a:gd name="connsiteX5" fmla="*/ 397929 w 511619"/>
            <a:gd name="connsiteY5" fmla="*/ 8520 h 101106"/>
            <a:gd name="connsiteX6" fmla="*/ 353704 w 511619"/>
            <a:gd name="connsiteY6" fmla="*/ 3848 h 101106"/>
            <a:gd name="connsiteX7" fmla="*/ 305715 w 511619"/>
            <a:gd name="connsiteY7" fmla="*/ 971 h 101106"/>
            <a:gd name="connsiteX8" fmla="*/ 255810 w 511619"/>
            <a:gd name="connsiteY8" fmla="*/ 0 h 101106"/>
            <a:gd name="connsiteX9" fmla="*/ 205903 w 511619"/>
            <a:gd name="connsiteY9" fmla="*/ 971 h 101106"/>
            <a:gd name="connsiteX10" fmla="*/ 157915 w 511619"/>
            <a:gd name="connsiteY10" fmla="*/ 3848 h 101106"/>
            <a:gd name="connsiteX11" fmla="*/ 113690 w 511619"/>
            <a:gd name="connsiteY11" fmla="*/ 8520 h 101106"/>
            <a:gd name="connsiteX12" fmla="*/ 74925 w 511619"/>
            <a:gd name="connsiteY12" fmla="*/ 14807 h 101106"/>
            <a:gd name="connsiteX13" fmla="*/ 43112 w 511619"/>
            <a:gd name="connsiteY13" fmla="*/ 22467 h 101106"/>
            <a:gd name="connsiteX14" fmla="*/ 19472 w 511619"/>
            <a:gd name="connsiteY14" fmla="*/ 31207 h 101106"/>
            <a:gd name="connsiteX15" fmla="*/ 4916 w 511619"/>
            <a:gd name="connsiteY15" fmla="*/ 40690 h 101106"/>
            <a:gd name="connsiteX16" fmla="*/ 0 w 511619"/>
            <a:gd name="connsiteY16" fmla="*/ 50553 h 101106"/>
            <a:gd name="connsiteX17" fmla="*/ 4916 w 511619"/>
            <a:gd name="connsiteY17" fmla="*/ 60415 h 101106"/>
            <a:gd name="connsiteX18" fmla="*/ 19472 w 511619"/>
            <a:gd name="connsiteY18" fmla="*/ 69899 h 101106"/>
            <a:gd name="connsiteX19" fmla="*/ 43112 w 511619"/>
            <a:gd name="connsiteY19" fmla="*/ 78638 h 101106"/>
            <a:gd name="connsiteX20" fmla="*/ 74925 w 511619"/>
            <a:gd name="connsiteY20" fmla="*/ 86299 h 101106"/>
            <a:gd name="connsiteX21" fmla="*/ 113690 w 511619"/>
            <a:gd name="connsiteY21" fmla="*/ 92586 h 101106"/>
            <a:gd name="connsiteX22" fmla="*/ 157915 w 511619"/>
            <a:gd name="connsiteY22" fmla="*/ 97257 h 101106"/>
            <a:gd name="connsiteX23" fmla="*/ 205903 w 511619"/>
            <a:gd name="connsiteY23" fmla="*/ 100134 h 101106"/>
            <a:gd name="connsiteX24" fmla="*/ 255810 w 511619"/>
            <a:gd name="connsiteY24" fmla="*/ 101106 h 101106"/>
            <a:gd name="connsiteX25" fmla="*/ 305715 w 511619"/>
            <a:gd name="connsiteY25" fmla="*/ 100134 h 101106"/>
            <a:gd name="connsiteX26" fmla="*/ 353704 w 511619"/>
            <a:gd name="connsiteY26" fmla="*/ 97257 h 101106"/>
            <a:gd name="connsiteX27" fmla="*/ 397929 w 511619"/>
            <a:gd name="connsiteY27" fmla="*/ 92586 h 101106"/>
            <a:gd name="connsiteX28" fmla="*/ 436694 w 511619"/>
            <a:gd name="connsiteY28" fmla="*/ 86299 h 101106"/>
            <a:gd name="connsiteX29" fmla="*/ 468507 w 511619"/>
            <a:gd name="connsiteY29" fmla="*/ 78638 h 101106"/>
            <a:gd name="connsiteX30" fmla="*/ 492147 w 511619"/>
            <a:gd name="connsiteY30" fmla="*/ 69899 h 101106"/>
            <a:gd name="connsiteX31" fmla="*/ 506703 w 511619"/>
            <a:gd name="connsiteY31" fmla="*/ 60415 h 101106"/>
            <a:gd name="connsiteX32" fmla="*/ 511619 w 511619"/>
            <a:gd name="connsiteY32" fmla="*/ 50553 h 1011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11619" h="101106">
              <a:moveTo>
                <a:pt x="511619" y="50553"/>
              </a:moveTo>
              <a:cubicBezTo>
                <a:pt x="511619" y="47266"/>
                <a:pt x="509948" y="43914"/>
                <a:pt x="506703" y="40690"/>
              </a:cubicBezTo>
              <a:cubicBezTo>
                <a:pt x="503458" y="37466"/>
                <a:pt x="498513" y="34244"/>
                <a:pt x="492147" y="31207"/>
              </a:cubicBezTo>
              <a:cubicBezTo>
                <a:pt x="485781" y="28170"/>
                <a:pt x="477749" y="25200"/>
                <a:pt x="468507" y="22467"/>
              </a:cubicBezTo>
              <a:cubicBezTo>
                <a:pt x="459265" y="19734"/>
                <a:pt x="448457" y="17131"/>
                <a:pt x="436694" y="14807"/>
              </a:cubicBezTo>
              <a:cubicBezTo>
                <a:pt x="424931" y="12483"/>
                <a:pt x="411761" y="10346"/>
                <a:pt x="397929" y="8520"/>
              </a:cubicBezTo>
              <a:cubicBezTo>
                <a:pt x="384097" y="6694"/>
                <a:pt x="369073" y="5106"/>
                <a:pt x="353704" y="3848"/>
              </a:cubicBezTo>
              <a:cubicBezTo>
                <a:pt x="338335" y="2590"/>
                <a:pt x="322031" y="1612"/>
                <a:pt x="305715" y="971"/>
              </a:cubicBezTo>
              <a:cubicBezTo>
                <a:pt x="289399" y="330"/>
                <a:pt x="272445" y="0"/>
                <a:pt x="255810" y="0"/>
              </a:cubicBezTo>
              <a:cubicBezTo>
                <a:pt x="239175" y="0"/>
                <a:pt x="222219" y="330"/>
                <a:pt x="205903" y="971"/>
              </a:cubicBezTo>
              <a:cubicBezTo>
                <a:pt x="189587" y="1612"/>
                <a:pt x="173284" y="2590"/>
                <a:pt x="157915" y="3848"/>
              </a:cubicBezTo>
              <a:cubicBezTo>
                <a:pt x="142546" y="5106"/>
                <a:pt x="127522" y="6694"/>
                <a:pt x="113690" y="8520"/>
              </a:cubicBezTo>
              <a:cubicBezTo>
                <a:pt x="99858" y="10346"/>
                <a:pt x="86688" y="12483"/>
                <a:pt x="74925" y="14807"/>
              </a:cubicBezTo>
              <a:cubicBezTo>
                <a:pt x="63162" y="17131"/>
                <a:pt x="52354" y="19734"/>
                <a:pt x="43112" y="22467"/>
              </a:cubicBezTo>
              <a:cubicBezTo>
                <a:pt x="33870" y="25200"/>
                <a:pt x="25838" y="28170"/>
                <a:pt x="19472" y="31207"/>
              </a:cubicBezTo>
              <a:cubicBezTo>
                <a:pt x="13106" y="34244"/>
                <a:pt x="8161" y="37466"/>
                <a:pt x="4916" y="40690"/>
              </a:cubicBezTo>
              <a:cubicBezTo>
                <a:pt x="1671" y="43914"/>
                <a:pt x="0" y="47266"/>
                <a:pt x="0" y="50553"/>
              </a:cubicBezTo>
              <a:cubicBezTo>
                <a:pt x="0" y="53840"/>
                <a:pt x="1671" y="57191"/>
                <a:pt x="4916" y="60415"/>
              </a:cubicBezTo>
              <a:cubicBezTo>
                <a:pt x="8161" y="63639"/>
                <a:pt x="13106" y="66862"/>
                <a:pt x="19472" y="69899"/>
              </a:cubicBezTo>
              <a:cubicBezTo>
                <a:pt x="25838" y="72936"/>
                <a:pt x="33870" y="75905"/>
                <a:pt x="43112" y="78638"/>
              </a:cubicBezTo>
              <a:cubicBezTo>
                <a:pt x="52354" y="81371"/>
                <a:pt x="63162" y="83974"/>
                <a:pt x="74925" y="86299"/>
              </a:cubicBezTo>
              <a:cubicBezTo>
                <a:pt x="86688" y="88624"/>
                <a:pt x="99858" y="90760"/>
                <a:pt x="113690" y="92586"/>
              </a:cubicBezTo>
              <a:cubicBezTo>
                <a:pt x="127522" y="94412"/>
                <a:pt x="142546" y="95999"/>
                <a:pt x="157915" y="97257"/>
              </a:cubicBezTo>
              <a:cubicBezTo>
                <a:pt x="173284" y="98515"/>
                <a:pt x="189587" y="99493"/>
                <a:pt x="205903" y="100134"/>
              </a:cubicBezTo>
              <a:cubicBezTo>
                <a:pt x="222219" y="100775"/>
                <a:pt x="239175" y="101106"/>
                <a:pt x="255810" y="101106"/>
              </a:cubicBezTo>
              <a:cubicBezTo>
                <a:pt x="272445" y="101106"/>
                <a:pt x="289399" y="100775"/>
                <a:pt x="305715" y="100134"/>
              </a:cubicBezTo>
              <a:cubicBezTo>
                <a:pt x="322031" y="99493"/>
                <a:pt x="338335" y="98515"/>
                <a:pt x="353704" y="97257"/>
              </a:cubicBezTo>
              <a:cubicBezTo>
                <a:pt x="369073" y="95999"/>
                <a:pt x="384097" y="94412"/>
                <a:pt x="397929" y="92586"/>
              </a:cubicBezTo>
              <a:cubicBezTo>
                <a:pt x="411761" y="90760"/>
                <a:pt x="424931" y="88624"/>
                <a:pt x="436694" y="86299"/>
              </a:cubicBezTo>
              <a:cubicBezTo>
                <a:pt x="448457" y="83974"/>
                <a:pt x="459265" y="81371"/>
                <a:pt x="468507" y="78638"/>
              </a:cubicBezTo>
              <a:cubicBezTo>
                <a:pt x="477749" y="75905"/>
                <a:pt x="485781" y="72936"/>
                <a:pt x="492147" y="69899"/>
              </a:cubicBezTo>
              <a:cubicBezTo>
                <a:pt x="498513" y="66862"/>
                <a:pt x="503458" y="63639"/>
                <a:pt x="506703" y="60415"/>
              </a:cubicBezTo>
              <a:cubicBezTo>
                <a:pt x="509948" y="57191"/>
                <a:pt x="511619" y="53840"/>
                <a:pt x="511619" y="5055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0.4528</cdr:x>
      <cdr:y>0.51404</cdr:y>
    </cdr:from>
    <cdr:to>
      <cdr:x>0.50528</cdr:x>
      <cdr:y>0.57427</cdr:y>
    </cdr:to>
    <cdr:sp macro="" textlink="">
      <cdr:nvSpPr>
        <cdr:cNvPr id="13" name="PlotDat11_15|1~33_1"/>
        <cdr:cNvSpPr/>
      </cdr:nvSpPr>
      <cdr:spPr>
        <a:xfrm xmlns:a="http://schemas.openxmlformats.org/drawingml/2006/main">
          <a:off x="4212453" y="3121360"/>
          <a:ext cx="488224" cy="365700"/>
        </a:xfrm>
        <a:custGeom xmlns:a="http://schemas.openxmlformats.org/drawingml/2006/main">
          <a:avLst/>
          <a:gdLst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  <a:gd name="connsiteX0" fmla="*/ 488224 w 488224"/>
            <a:gd name="connsiteY0" fmla="*/ 182850 h 365700"/>
            <a:gd name="connsiteX1" fmla="*/ 483533 w 488224"/>
            <a:gd name="connsiteY1" fmla="*/ 147178 h 365700"/>
            <a:gd name="connsiteX2" fmla="*/ 469642 w 488224"/>
            <a:gd name="connsiteY2" fmla="*/ 112876 h 365700"/>
            <a:gd name="connsiteX3" fmla="*/ 447083 w 488224"/>
            <a:gd name="connsiteY3" fmla="*/ 81264 h 365700"/>
            <a:gd name="connsiteX4" fmla="*/ 416725 w 488224"/>
            <a:gd name="connsiteY4" fmla="*/ 53555 h 365700"/>
            <a:gd name="connsiteX5" fmla="*/ 379733 w 488224"/>
            <a:gd name="connsiteY5" fmla="*/ 30815 h 365700"/>
            <a:gd name="connsiteX6" fmla="*/ 337529 w 488224"/>
            <a:gd name="connsiteY6" fmla="*/ 13918 h 365700"/>
            <a:gd name="connsiteX7" fmla="*/ 291736 w 488224"/>
            <a:gd name="connsiteY7" fmla="*/ 3513 h 365700"/>
            <a:gd name="connsiteX8" fmla="*/ 244112 w 488224"/>
            <a:gd name="connsiteY8" fmla="*/ 0 h 365700"/>
            <a:gd name="connsiteX9" fmla="*/ 196488 w 488224"/>
            <a:gd name="connsiteY9" fmla="*/ 3513 h 365700"/>
            <a:gd name="connsiteX10" fmla="*/ 150694 w 488224"/>
            <a:gd name="connsiteY10" fmla="*/ 13918 h 365700"/>
            <a:gd name="connsiteX11" fmla="*/ 108491 w 488224"/>
            <a:gd name="connsiteY11" fmla="*/ 30815 h 365700"/>
            <a:gd name="connsiteX12" fmla="*/ 71499 w 488224"/>
            <a:gd name="connsiteY12" fmla="*/ 53555 h 365700"/>
            <a:gd name="connsiteX13" fmla="*/ 41140 w 488224"/>
            <a:gd name="connsiteY13" fmla="*/ 81264 h 365700"/>
            <a:gd name="connsiteX14" fmla="*/ 18582 w 488224"/>
            <a:gd name="connsiteY14" fmla="*/ 112876 h 365700"/>
            <a:gd name="connsiteX15" fmla="*/ 4690 w 488224"/>
            <a:gd name="connsiteY15" fmla="*/ 147178 h 365700"/>
            <a:gd name="connsiteX16" fmla="*/ 0 w 488224"/>
            <a:gd name="connsiteY16" fmla="*/ 182850 h 365700"/>
            <a:gd name="connsiteX17" fmla="*/ 4690 w 488224"/>
            <a:gd name="connsiteY17" fmla="*/ 218522 h 365700"/>
            <a:gd name="connsiteX18" fmla="*/ 18582 w 488224"/>
            <a:gd name="connsiteY18" fmla="*/ 252824 h 365700"/>
            <a:gd name="connsiteX19" fmla="*/ 41140 w 488224"/>
            <a:gd name="connsiteY19" fmla="*/ 284436 h 365700"/>
            <a:gd name="connsiteX20" fmla="*/ 71499 w 488224"/>
            <a:gd name="connsiteY20" fmla="*/ 312144 h 365700"/>
            <a:gd name="connsiteX21" fmla="*/ 108491 w 488224"/>
            <a:gd name="connsiteY21" fmla="*/ 334884 h 365700"/>
            <a:gd name="connsiteX22" fmla="*/ 150694 w 488224"/>
            <a:gd name="connsiteY22" fmla="*/ 351781 h 365700"/>
            <a:gd name="connsiteX23" fmla="*/ 196488 w 488224"/>
            <a:gd name="connsiteY23" fmla="*/ 362187 h 365700"/>
            <a:gd name="connsiteX24" fmla="*/ 244112 w 488224"/>
            <a:gd name="connsiteY24" fmla="*/ 365700 h 365700"/>
            <a:gd name="connsiteX25" fmla="*/ 291736 w 488224"/>
            <a:gd name="connsiteY25" fmla="*/ 362187 h 365700"/>
            <a:gd name="connsiteX26" fmla="*/ 337529 w 488224"/>
            <a:gd name="connsiteY26" fmla="*/ 351781 h 365700"/>
            <a:gd name="connsiteX27" fmla="*/ 379733 w 488224"/>
            <a:gd name="connsiteY27" fmla="*/ 334884 h 365700"/>
            <a:gd name="connsiteX28" fmla="*/ 416725 w 488224"/>
            <a:gd name="connsiteY28" fmla="*/ 312144 h 365700"/>
            <a:gd name="connsiteX29" fmla="*/ 447083 w 488224"/>
            <a:gd name="connsiteY29" fmla="*/ 284436 h 365700"/>
            <a:gd name="connsiteX30" fmla="*/ 469642 w 488224"/>
            <a:gd name="connsiteY30" fmla="*/ 252824 h 365700"/>
            <a:gd name="connsiteX31" fmla="*/ 483533 w 488224"/>
            <a:gd name="connsiteY31" fmla="*/ 218522 h 365700"/>
            <a:gd name="connsiteX32" fmla="*/ 488224 w 488224"/>
            <a:gd name="connsiteY32" fmla="*/ 182850 h 365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88224" h="365700">
              <a:moveTo>
                <a:pt x="488224" y="182850"/>
              </a:moveTo>
              <a:cubicBezTo>
                <a:pt x="488224" y="170959"/>
                <a:pt x="486630" y="158840"/>
                <a:pt x="483533" y="147178"/>
              </a:cubicBezTo>
              <a:cubicBezTo>
                <a:pt x="480436" y="135516"/>
                <a:pt x="475717" y="123862"/>
                <a:pt x="469642" y="112876"/>
              </a:cubicBezTo>
              <a:cubicBezTo>
                <a:pt x="463567" y="101890"/>
                <a:pt x="455902" y="91151"/>
                <a:pt x="447083" y="81264"/>
              </a:cubicBezTo>
              <a:cubicBezTo>
                <a:pt x="438264" y="71377"/>
                <a:pt x="427950" y="61963"/>
                <a:pt x="416725" y="53555"/>
              </a:cubicBezTo>
              <a:cubicBezTo>
                <a:pt x="405500" y="45147"/>
                <a:pt x="392932" y="37421"/>
                <a:pt x="379733" y="30815"/>
              </a:cubicBezTo>
              <a:cubicBezTo>
                <a:pt x="366534" y="24209"/>
                <a:pt x="352195" y="18468"/>
                <a:pt x="337529" y="13918"/>
              </a:cubicBezTo>
              <a:cubicBezTo>
                <a:pt x="322863" y="9368"/>
                <a:pt x="307305" y="5833"/>
                <a:pt x="291736" y="3513"/>
              </a:cubicBezTo>
              <a:cubicBezTo>
                <a:pt x="276167" y="1193"/>
                <a:pt x="259987" y="0"/>
                <a:pt x="244112" y="0"/>
              </a:cubicBezTo>
              <a:cubicBezTo>
                <a:pt x="228237" y="0"/>
                <a:pt x="212058" y="1193"/>
                <a:pt x="196488" y="3513"/>
              </a:cubicBezTo>
              <a:cubicBezTo>
                <a:pt x="180918" y="5833"/>
                <a:pt x="165360" y="9368"/>
                <a:pt x="150694" y="13918"/>
              </a:cubicBezTo>
              <a:cubicBezTo>
                <a:pt x="136028" y="18468"/>
                <a:pt x="121690" y="24209"/>
                <a:pt x="108491" y="30815"/>
              </a:cubicBezTo>
              <a:cubicBezTo>
                <a:pt x="95292" y="37421"/>
                <a:pt x="82724" y="45147"/>
                <a:pt x="71499" y="53555"/>
              </a:cubicBezTo>
              <a:cubicBezTo>
                <a:pt x="60274" y="61963"/>
                <a:pt x="49959" y="71377"/>
                <a:pt x="41140" y="81264"/>
              </a:cubicBezTo>
              <a:cubicBezTo>
                <a:pt x="32321" y="91151"/>
                <a:pt x="24657" y="101890"/>
                <a:pt x="18582" y="112876"/>
              </a:cubicBezTo>
              <a:cubicBezTo>
                <a:pt x="12507" y="123862"/>
                <a:pt x="7787" y="135516"/>
                <a:pt x="4690" y="147178"/>
              </a:cubicBezTo>
              <a:cubicBezTo>
                <a:pt x="1593" y="158840"/>
                <a:pt x="0" y="170959"/>
                <a:pt x="0" y="182850"/>
              </a:cubicBezTo>
              <a:cubicBezTo>
                <a:pt x="0" y="194741"/>
                <a:pt x="1593" y="206860"/>
                <a:pt x="4690" y="218522"/>
              </a:cubicBezTo>
              <a:cubicBezTo>
                <a:pt x="7787" y="230184"/>
                <a:pt x="12507" y="241838"/>
                <a:pt x="18582" y="252824"/>
              </a:cubicBezTo>
              <a:cubicBezTo>
                <a:pt x="24657" y="263810"/>
                <a:pt x="32321" y="274549"/>
                <a:pt x="41140" y="284436"/>
              </a:cubicBezTo>
              <a:cubicBezTo>
                <a:pt x="49960" y="294323"/>
                <a:pt x="60274" y="303736"/>
                <a:pt x="71499" y="312144"/>
              </a:cubicBezTo>
              <a:cubicBezTo>
                <a:pt x="82724" y="320552"/>
                <a:pt x="95292" y="328278"/>
                <a:pt x="108491" y="334884"/>
              </a:cubicBezTo>
              <a:cubicBezTo>
                <a:pt x="121690" y="341490"/>
                <a:pt x="136028" y="347231"/>
                <a:pt x="150694" y="351781"/>
              </a:cubicBezTo>
              <a:cubicBezTo>
                <a:pt x="165360" y="356331"/>
                <a:pt x="180918" y="359867"/>
                <a:pt x="196488" y="362187"/>
              </a:cubicBezTo>
              <a:cubicBezTo>
                <a:pt x="212058" y="364507"/>
                <a:pt x="228237" y="365700"/>
                <a:pt x="244112" y="365700"/>
              </a:cubicBezTo>
              <a:cubicBezTo>
                <a:pt x="259987" y="365700"/>
                <a:pt x="276167" y="364507"/>
                <a:pt x="291736" y="362187"/>
              </a:cubicBezTo>
              <a:cubicBezTo>
                <a:pt x="307305" y="359867"/>
                <a:pt x="322863" y="356331"/>
                <a:pt x="337529" y="351781"/>
              </a:cubicBezTo>
              <a:cubicBezTo>
                <a:pt x="352195" y="347231"/>
                <a:pt x="366534" y="341490"/>
                <a:pt x="379733" y="334884"/>
              </a:cubicBezTo>
              <a:cubicBezTo>
                <a:pt x="392932" y="328278"/>
                <a:pt x="405500" y="320552"/>
                <a:pt x="416725" y="312144"/>
              </a:cubicBezTo>
              <a:cubicBezTo>
                <a:pt x="427950" y="303736"/>
                <a:pt x="438264" y="294323"/>
                <a:pt x="447083" y="284436"/>
              </a:cubicBezTo>
              <a:cubicBezTo>
                <a:pt x="455903" y="274549"/>
                <a:pt x="463567" y="263810"/>
                <a:pt x="469642" y="252824"/>
              </a:cubicBezTo>
              <a:cubicBezTo>
                <a:pt x="475717" y="241838"/>
                <a:pt x="480436" y="230184"/>
                <a:pt x="483533" y="218522"/>
              </a:cubicBezTo>
              <a:cubicBezTo>
                <a:pt x="486630" y="206860"/>
                <a:pt x="488224" y="194741"/>
                <a:pt x="488224" y="18285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0.3973</cdr:x>
      <cdr:y>0.44337</cdr:y>
    </cdr:from>
    <cdr:to>
      <cdr:x>0.51462</cdr:x>
      <cdr:y>0.61165</cdr:y>
    </cdr:to>
    <cdr:sp macro="" textlink="">
      <cdr:nvSpPr>
        <cdr:cNvPr id="14" name="PlotDat11_17|1~33_1"/>
        <cdr:cNvSpPr/>
      </cdr:nvSpPr>
      <cdr:spPr>
        <a:xfrm xmlns:a="http://schemas.openxmlformats.org/drawingml/2006/main">
          <a:off x="3696085" y="2692238"/>
          <a:ext cx="1091496" cy="1021809"/>
        </a:xfrm>
        <a:custGeom xmlns:a="http://schemas.openxmlformats.org/drawingml/2006/main">
          <a:avLst/>
          <a:gdLst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  <a:gd name="connsiteX0" fmla="*/ 1091496 w 1091496"/>
            <a:gd name="connsiteY0" fmla="*/ 510904 h 1021809"/>
            <a:gd name="connsiteX1" fmla="*/ 1081009 w 1091496"/>
            <a:gd name="connsiteY1" fmla="*/ 411232 h 1021809"/>
            <a:gd name="connsiteX2" fmla="*/ 1049953 w 1091496"/>
            <a:gd name="connsiteY2" fmla="*/ 315389 h 1021809"/>
            <a:gd name="connsiteX3" fmla="*/ 999521 w 1091496"/>
            <a:gd name="connsiteY3" fmla="*/ 227061 h 1021809"/>
            <a:gd name="connsiteX4" fmla="*/ 931650 w 1091496"/>
            <a:gd name="connsiteY4" fmla="*/ 149640 h 1021809"/>
            <a:gd name="connsiteX5" fmla="*/ 848949 w 1091496"/>
            <a:gd name="connsiteY5" fmla="*/ 86102 h 1021809"/>
            <a:gd name="connsiteX6" fmla="*/ 754596 w 1091496"/>
            <a:gd name="connsiteY6" fmla="*/ 38890 h 1021809"/>
            <a:gd name="connsiteX7" fmla="*/ 652218 w 1091496"/>
            <a:gd name="connsiteY7" fmla="*/ 9816 h 1021809"/>
            <a:gd name="connsiteX8" fmla="*/ 545748 w 1091496"/>
            <a:gd name="connsiteY8" fmla="*/ 0 h 1021809"/>
            <a:gd name="connsiteX9" fmla="*/ 439278 w 1091496"/>
            <a:gd name="connsiteY9" fmla="*/ 9816 h 1021809"/>
            <a:gd name="connsiteX10" fmla="*/ 336899 w 1091496"/>
            <a:gd name="connsiteY10" fmla="*/ 38890 h 1021809"/>
            <a:gd name="connsiteX11" fmla="*/ 242547 w 1091496"/>
            <a:gd name="connsiteY11" fmla="*/ 86102 h 1021809"/>
            <a:gd name="connsiteX12" fmla="*/ 159846 w 1091496"/>
            <a:gd name="connsiteY12" fmla="*/ 149640 h 1021809"/>
            <a:gd name="connsiteX13" fmla="*/ 91975 w 1091496"/>
            <a:gd name="connsiteY13" fmla="*/ 227061 h 1021809"/>
            <a:gd name="connsiteX14" fmla="*/ 41543 w 1091496"/>
            <a:gd name="connsiteY14" fmla="*/ 315389 h 1021809"/>
            <a:gd name="connsiteX15" fmla="*/ 10486 w 1091496"/>
            <a:gd name="connsiteY15" fmla="*/ 411232 h 1021809"/>
            <a:gd name="connsiteX16" fmla="*/ 0 w 1091496"/>
            <a:gd name="connsiteY16" fmla="*/ 510904 h 1021809"/>
            <a:gd name="connsiteX17" fmla="*/ 10486 w 1091496"/>
            <a:gd name="connsiteY17" fmla="*/ 610577 h 1021809"/>
            <a:gd name="connsiteX18" fmla="*/ 41543 w 1091496"/>
            <a:gd name="connsiteY18" fmla="*/ 706419 h 1021809"/>
            <a:gd name="connsiteX19" fmla="*/ 91975 w 1091496"/>
            <a:gd name="connsiteY19" fmla="*/ 794748 h 1021809"/>
            <a:gd name="connsiteX20" fmla="*/ 159846 w 1091496"/>
            <a:gd name="connsiteY20" fmla="*/ 872168 h 1021809"/>
            <a:gd name="connsiteX21" fmla="*/ 242547 w 1091496"/>
            <a:gd name="connsiteY21" fmla="*/ 935706 h 1021809"/>
            <a:gd name="connsiteX22" fmla="*/ 336899 w 1091496"/>
            <a:gd name="connsiteY22" fmla="*/ 982918 h 1021809"/>
            <a:gd name="connsiteX23" fmla="*/ 439278 w 1091496"/>
            <a:gd name="connsiteY23" fmla="*/ 1011992 h 1021809"/>
            <a:gd name="connsiteX24" fmla="*/ 545748 w 1091496"/>
            <a:gd name="connsiteY24" fmla="*/ 1021809 h 1021809"/>
            <a:gd name="connsiteX25" fmla="*/ 652218 w 1091496"/>
            <a:gd name="connsiteY25" fmla="*/ 1011992 h 1021809"/>
            <a:gd name="connsiteX26" fmla="*/ 754596 w 1091496"/>
            <a:gd name="connsiteY26" fmla="*/ 982918 h 1021809"/>
            <a:gd name="connsiteX27" fmla="*/ 848949 w 1091496"/>
            <a:gd name="connsiteY27" fmla="*/ 935706 h 1021809"/>
            <a:gd name="connsiteX28" fmla="*/ 931650 w 1091496"/>
            <a:gd name="connsiteY28" fmla="*/ 872168 h 1021809"/>
            <a:gd name="connsiteX29" fmla="*/ 999521 w 1091496"/>
            <a:gd name="connsiteY29" fmla="*/ 794748 h 1021809"/>
            <a:gd name="connsiteX30" fmla="*/ 1049953 w 1091496"/>
            <a:gd name="connsiteY30" fmla="*/ 706419 h 1021809"/>
            <a:gd name="connsiteX31" fmla="*/ 1081009 w 1091496"/>
            <a:gd name="connsiteY31" fmla="*/ 610577 h 1021809"/>
            <a:gd name="connsiteX32" fmla="*/ 1091496 w 1091496"/>
            <a:gd name="connsiteY32" fmla="*/ 510904 h 10218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91496" h="1021809">
              <a:moveTo>
                <a:pt x="1091496" y="510904"/>
              </a:moveTo>
              <a:cubicBezTo>
                <a:pt x="1091496" y="477680"/>
                <a:pt x="1087933" y="443818"/>
                <a:pt x="1081009" y="411232"/>
              </a:cubicBezTo>
              <a:cubicBezTo>
                <a:pt x="1074085" y="378646"/>
                <a:pt x="1063534" y="346084"/>
                <a:pt x="1049953" y="315389"/>
              </a:cubicBezTo>
              <a:cubicBezTo>
                <a:pt x="1036372" y="284694"/>
                <a:pt x="1019238" y="254686"/>
                <a:pt x="999521" y="227061"/>
              </a:cubicBezTo>
              <a:cubicBezTo>
                <a:pt x="979804" y="199436"/>
                <a:pt x="956745" y="173133"/>
                <a:pt x="931650" y="149640"/>
              </a:cubicBezTo>
              <a:cubicBezTo>
                <a:pt x="906555" y="126147"/>
                <a:pt x="878458" y="104560"/>
                <a:pt x="848949" y="86102"/>
              </a:cubicBezTo>
              <a:cubicBezTo>
                <a:pt x="819440" y="67644"/>
                <a:pt x="787385" y="51604"/>
                <a:pt x="754596" y="38890"/>
              </a:cubicBezTo>
              <a:cubicBezTo>
                <a:pt x="721808" y="26176"/>
                <a:pt x="687026" y="16298"/>
                <a:pt x="652218" y="9816"/>
              </a:cubicBezTo>
              <a:cubicBezTo>
                <a:pt x="617410" y="3334"/>
                <a:pt x="581238" y="0"/>
                <a:pt x="545748" y="0"/>
              </a:cubicBezTo>
              <a:cubicBezTo>
                <a:pt x="510258" y="0"/>
                <a:pt x="474086" y="3334"/>
                <a:pt x="439278" y="9816"/>
              </a:cubicBezTo>
              <a:cubicBezTo>
                <a:pt x="404470" y="16298"/>
                <a:pt x="369688" y="26176"/>
                <a:pt x="336899" y="38890"/>
              </a:cubicBezTo>
              <a:cubicBezTo>
                <a:pt x="304111" y="51604"/>
                <a:pt x="272056" y="67644"/>
                <a:pt x="242547" y="86102"/>
              </a:cubicBezTo>
              <a:cubicBezTo>
                <a:pt x="213038" y="104560"/>
                <a:pt x="184941" y="126147"/>
                <a:pt x="159846" y="149640"/>
              </a:cubicBezTo>
              <a:cubicBezTo>
                <a:pt x="134751" y="173133"/>
                <a:pt x="111692" y="199436"/>
                <a:pt x="91975" y="227061"/>
              </a:cubicBezTo>
              <a:cubicBezTo>
                <a:pt x="72258" y="254686"/>
                <a:pt x="55124" y="284694"/>
                <a:pt x="41543" y="315389"/>
              </a:cubicBezTo>
              <a:cubicBezTo>
                <a:pt x="27962" y="346084"/>
                <a:pt x="17410" y="378646"/>
                <a:pt x="10486" y="411232"/>
              </a:cubicBezTo>
              <a:cubicBezTo>
                <a:pt x="3562" y="443818"/>
                <a:pt x="0" y="477680"/>
                <a:pt x="0" y="510904"/>
              </a:cubicBezTo>
              <a:cubicBezTo>
                <a:pt x="0" y="544128"/>
                <a:pt x="3562" y="577991"/>
                <a:pt x="10486" y="610577"/>
              </a:cubicBezTo>
              <a:cubicBezTo>
                <a:pt x="17410" y="643163"/>
                <a:pt x="27962" y="675724"/>
                <a:pt x="41543" y="706419"/>
              </a:cubicBezTo>
              <a:cubicBezTo>
                <a:pt x="55124" y="737114"/>
                <a:pt x="72258" y="767123"/>
                <a:pt x="91975" y="794748"/>
              </a:cubicBezTo>
              <a:cubicBezTo>
                <a:pt x="111692" y="822373"/>
                <a:pt x="134751" y="848675"/>
                <a:pt x="159846" y="872168"/>
              </a:cubicBezTo>
              <a:cubicBezTo>
                <a:pt x="184941" y="895661"/>
                <a:pt x="213038" y="917248"/>
                <a:pt x="242547" y="935706"/>
              </a:cubicBezTo>
              <a:cubicBezTo>
                <a:pt x="272056" y="954164"/>
                <a:pt x="304111" y="970204"/>
                <a:pt x="336899" y="982918"/>
              </a:cubicBezTo>
              <a:cubicBezTo>
                <a:pt x="369688" y="995632"/>
                <a:pt x="404470" y="1005510"/>
                <a:pt x="439278" y="1011992"/>
              </a:cubicBezTo>
              <a:cubicBezTo>
                <a:pt x="474086" y="1018474"/>
                <a:pt x="510258" y="1021809"/>
                <a:pt x="545748" y="1021809"/>
              </a:cubicBezTo>
              <a:cubicBezTo>
                <a:pt x="581238" y="1021809"/>
                <a:pt x="617410" y="1018474"/>
                <a:pt x="652218" y="1011992"/>
              </a:cubicBezTo>
              <a:cubicBezTo>
                <a:pt x="687026" y="1005510"/>
                <a:pt x="721808" y="995632"/>
                <a:pt x="754596" y="982918"/>
              </a:cubicBezTo>
              <a:cubicBezTo>
                <a:pt x="787385" y="970204"/>
                <a:pt x="819440" y="954164"/>
                <a:pt x="848949" y="935706"/>
              </a:cubicBezTo>
              <a:cubicBezTo>
                <a:pt x="878458" y="917248"/>
                <a:pt x="906555" y="895661"/>
                <a:pt x="931650" y="872168"/>
              </a:cubicBezTo>
              <a:cubicBezTo>
                <a:pt x="956745" y="848675"/>
                <a:pt x="979804" y="822373"/>
                <a:pt x="999521" y="794748"/>
              </a:cubicBezTo>
              <a:cubicBezTo>
                <a:pt x="1019238" y="767123"/>
                <a:pt x="1036372" y="737114"/>
                <a:pt x="1049953" y="706419"/>
              </a:cubicBezTo>
              <a:cubicBezTo>
                <a:pt x="1063534" y="675724"/>
                <a:pt x="1074085" y="643163"/>
                <a:pt x="1081009" y="610577"/>
              </a:cubicBezTo>
              <a:cubicBezTo>
                <a:pt x="1087933" y="577991"/>
                <a:pt x="1091496" y="544128"/>
                <a:pt x="1091496" y="510904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0.33956</cdr:x>
      <cdr:y>0.30569</cdr:y>
    </cdr:from>
    <cdr:to>
      <cdr:x>0.36283</cdr:x>
      <cdr:y>0.38895</cdr:y>
    </cdr:to>
    <cdr:sp macro="" textlink="">
      <cdr:nvSpPr>
        <cdr:cNvPr id="15" name="PlotDat11_19|1~33_1"/>
        <cdr:cNvSpPr/>
      </cdr:nvSpPr>
      <cdr:spPr>
        <a:xfrm xmlns:a="http://schemas.openxmlformats.org/drawingml/2006/main">
          <a:off x="3158923" y="1856223"/>
          <a:ext cx="216517" cy="505527"/>
        </a:xfrm>
        <a:custGeom xmlns:a="http://schemas.openxmlformats.org/drawingml/2006/main">
          <a:avLst/>
          <a:gdLst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  <a:gd name="connsiteX0" fmla="*/ 216517 w 216517"/>
            <a:gd name="connsiteY0" fmla="*/ 252763 h 505527"/>
            <a:gd name="connsiteX1" fmla="*/ 214437 w 216517"/>
            <a:gd name="connsiteY1" fmla="*/ 203452 h 505527"/>
            <a:gd name="connsiteX2" fmla="*/ 208276 w 216517"/>
            <a:gd name="connsiteY2" fmla="*/ 156035 h 505527"/>
            <a:gd name="connsiteX3" fmla="*/ 198272 w 216517"/>
            <a:gd name="connsiteY3" fmla="*/ 112335 h 505527"/>
            <a:gd name="connsiteX4" fmla="*/ 184809 w 216517"/>
            <a:gd name="connsiteY4" fmla="*/ 74033 h 505527"/>
            <a:gd name="connsiteX5" fmla="*/ 168404 w 216517"/>
            <a:gd name="connsiteY5" fmla="*/ 42598 h 505527"/>
            <a:gd name="connsiteX6" fmla="*/ 149687 w 216517"/>
            <a:gd name="connsiteY6" fmla="*/ 19241 h 505527"/>
            <a:gd name="connsiteX7" fmla="*/ 129379 w 216517"/>
            <a:gd name="connsiteY7" fmla="*/ 4857 h 505527"/>
            <a:gd name="connsiteX8" fmla="*/ 108259 w 216517"/>
            <a:gd name="connsiteY8" fmla="*/ 0 h 505527"/>
            <a:gd name="connsiteX9" fmla="*/ 87138 w 216517"/>
            <a:gd name="connsiteY9" fmla="*/ 4857 h 505527"/>
            <a:gd name="connsiteX10" fmla="*/ 66830 w 216517"/>
            <a:gd name="connsiteY10" fmla="*/ 19241 h 505527"/>
            <a:gd name="connsiteX11" fmla="*/ 48113 w 216517"/>
            <a:gd name="connsiteY11" fmla="*/ 42598 h 505527"/>
            <a:gd name="connsiteX12" fmla="*/ 31708 w 216517"/>
            <a:gd name="connsiteY12" fmla="*/ 74033 h 505527"/>
            <a:gd name="connsiteX13" fmla="*/ 18245 w 216517"/>
            <a:gd name="connsiteY13" fmla="*/ 112335 h 505527"/>
            <a:gd name="connsiteX14" fmla="*/ 8241 w 216517"/>
            <a:gd name="connsiteY14" fmla="*/ 156035 h 505527"/>
            <a:gd name="connsiteX15" fmla="*/ 2080 w 216517"/>
            <a:gd name="connsiteY15" fmla="*/ 203452 h 505527"/>
            <a:gd name="connsiteX16" fmla="*/ 0 w 216517"/>
            <a:gd name="connsiteY16" fmla="*/ 252763 h 505527"/>
            <a:gd name="connsiteX17" fmla="*/ 2080 w 216517"/>
            <a:gd name="connsiteY17" fmla="*/ 302075 h 505527"/>
            <a:gd name="connsiteX18" fmla="*/ 8241 w 216517"/>
            <a:gd name="connsiteY18" fmla="*/ 349492 h 505527"/>
            <a:gd name="connsiteX19" fmla="*/ 18245 w 216517"/>
            <a:gd name="connsiteY19" fmla="*/ 393191 h 505527"/>
            <a:gd name="connsiteX20" fmla="*/ 31708 w 216517"/>
            <a:gd name="connsiteY20" fmla="*/ 431494 h 505527"/>
            <a:gd name="connsiteX21" fmla="*/ 48113 w 216517"/>
            <a:gd name="connsiteY21" fmla="*/ 462928 h 505527"/>
            <a:gd name="connsiteX22" fmla="*/ 66830 w 216517"/>
            <a:gd name="connsiteY22" fmla="*/ 486286 h 505527"/>
            <a:gd name="connsiteX23" fmla="*/ 87138 w 216517"/>
            <a:gd name="connsiteY23" fmla="*/ 500670 h 505527"/>
            <a:gd name="connsiteX24" fmla="*/ 108259 w 216517"/>
            <a:gd name="connsiteY24" fmla="*/ 505527 h 505527"/>
            <a:gd name="connsiteX25" fmla="*/ 129379 w 216517"/>
            <a:gd name="connsiteY25" fmla="*/ 500670 h 505527"/>
            <a:gd name="connsiteX26" fmla="*/ 149687 w 216517"/>
            <a:gd name="connsiteY26" fmla="*/ 486286 h 505527"/>
            <a:gd name="connsiteX27" fmla="*/ 168404 w 216517"/>
            <a:gd name="connsiteY27" fmla="*/ 462928 h 505527"/>
            <a:gd name="connsiteX28" fmla="*/ 184809 w 216517"/>
            <a:gd name="connsiteY28" fmla="*/ 431494 h 505527"/>
            <a:gd name="connsiteX29" fmla="*/ 198272 w 216517"/>
            <a:gd name="connsiteY29" fmla="*/ 393191 h 505527"/>
            <a:gd name="connsiteX30" fmla="*/ 208276 w 216517"/>
            <a:gd name="connsiteY30" fmla="*/ 349492 h 505527"/>
            <a:gd name="connsiteX31" fmla="*/ 214437 w 216517"/>
            <a:gd name="connsiteY31" fmla="*/ 302075 h 505527"/>
            <a:gd name="connsiteX32" fmla="*/ 216517 w 216517"/>
            <a:gd name="connsiteY32" fmla="*/ 252763 h 5055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16517" h="505527">
              <a:moveTo>
                <a:pt x="216517" y="252763"/>
              </a:moveTo>
              <a:cubicBezTo>
                <a:pt x="216517" y="236326"/>
                <a:pt x="215811" y="219573"/>
                <a:pt x="214437" y="203452"/>
              </a:cubicBezTo>
              <a:cubicBezTo>
                <a:pt x="213064" y="187331"/>
                <a:pt x="210970" y="171221"/>
                <a:pt x="208276" y="156035"/>
              </a:cubicBezTo>
              <a:cubicBezTo>
                <a:pt x="205582" y="140849"/>
                <a:pt x="202183" y="126002"/>
                <a:pt x="198272" y="112335"/>
              </a:cubicBezTo>
              <a:cubicBezTo>
                <a:pt x="194361" y="98668"/>
                <a:pt x="189787" y="85656"/>
                <a:pt x="184809" y="74033"/>
              </a:cubicBezTo>
              <a:cubicBezTo>
                <a:pt x="179831" y="62410"/>
                <a:pt x="174258" y="51730"/>
                <a:pt x="168404" y="42598"/>
              </a:cubicBezTo>
              <a:cubicBezTo>
                <a:pt x="162550" y="33466"/>
                <a:pt x="156191" y="25531"/>
                <a:pt x="149687" y="19241"/>
              </a:cubicBezTo>
              <a:cubicBezTo>
                <a:pt x="143183" y="12951"/>
                <a:pt x="136284" y="8064"/>
                <a:pt x="129379" y="4857"/>
              </a:cubicBezTo>
              <a:cubicBezTo>
                <a:pt x="122474" y="1650"/>
                <a:pt x="115299" y="0"/>
                <a:pt x="108259" y="0"/>
              </a:cubicBezTo>
              <a:cubicBezTo>
                <a:pt x="101219" y="0"/>
                <a:pt x="94043" y="1650"/>
                <a:pt x="87138" y="4857"/>
              </a:cubicBezTo>
              <a:cubicBezTo>
                <a:pt x="80233" y="8064"/>
                <a:pt x="73334" y="12951"/>
                <a:pt x="66830" y="19241"/>
              </a:cubicBezTo>
              <a:cubicBezTo>
                <a:pt x="60326" y="25531"/>
                <a:pt x="53967" y="33466"/>
                <a:pt x="48113" y="42598"/>
              </a:cubicBezTo>
              <a:cubicBezTo>
                <a:pt x="42259" y="51730"/>
                <a:pt x="36686" y="62410"/>
                <a:pt x="31708" y="74033"/>
              </a:cubicBezTo>
              <a:cubicBezTo>
                <a:pt x="26730" y="85656"/>
                <a:pt x="22156" y="98668"/>
                <a:pt x="18245" y="112335"/>
              </a:cubicBezTo>
              <a:cubicBezTo>
                <a:pt x="14334" y="126002"/>
                <a:pt x="10935" y="140849"/>
                <a:pt x="8241" y="156035"/>
              </a:cubicBezTo>
              <a:cubicBezTo>
                <a:pt x="5547" y="171221"/>
                <a:pt x="3454" y="187331"/>
                <a:pt x="2080" y="203452"/>
              </a:cubicBezTo>
              <a:cubicBezTo>
                <a:pt x="707" y="219573"/>
                <a:pt x="0" y="236326"/>
                <a:pt x="0" y="252763"/>
              </a:cubicBezTo>
              <a:cubicBezTo>
                <a:pt x="0" y="269200"/>
                <a:pt x="707" y="285954"/>
                <a:pt x="2080" y="302075"/>
              </a:cubicBezTo>
              <a:cubicBezTo>
                <a:pt x="3454" y="318197"/>
                <a:pt x="5547" y="334306"/>
                <a:pt x="8241" y="349492"/>
              </a:cubicBezTo>
              <a:cubicBezTo>
                <a:pt x="10935" y="364678"/>
                <a:pt x="14334" y="379524"/>
                <a:pt x="18245" y="393191"/>
              </a:cubicBezTo>
              <a:cubicBezTo>
                <a:pt x="22156" y="406858"/>
                <a:pt x="26730" y="419871"/>
                <a:pt x="31708" y="431494"/>
              </a:cubicBezTo>
              <a:cubicBezTo>
                <a:pt x="36686" y="443117"/>
                <a:pt x="42259" y="453796"/>
                <a:pt x="48113" y="462928"/>
              </a:cubicBezTo>
              <a:cubicBezTo>
                <a:pt x="53967" y="472060"/>
                <a:pt x="60326" y="479996"/>
                <a:pt x="66830" y="486286"/>
              </a:cubicBezTo>
              <a:cubicBezTo>
                <a:pt x="73334" y="492576"/>
                <a:pt x="80233" y="497463"/>
                <a:pt x="87138" y="500670"/>
              </a:cubicBezTo>
              <a:cubicBezTo>
                <a:pt x="94043" y="503877"/>
                <a:pt x="101219" y="505527"/>
                <a:pt x="108259" y="505527"/>
              </a:cubicBezTo>
              <a:cubicBezTo>
                <a:pt x="115299" y="505527"/>
                <a:pt x="122474" y="503877"/>
                <a:pt x="129379" y="500670"/>
              </a:cubicBezTo>
              <a:cubicBezTo>
                <a:pt x="136284" y="497463"/>
                <a:pt x="143183" y="492576"/>
                <a:pt x="149687" y="486286"/>
              </a:cubicBezTo>
              <a:cubicBezTo>
                <a:pt x="156191" y="479996"/>
                <a:pt x="162550" y="472060"/>
                <a:pt x="168404" y="462928"/>
              </a:cubicBezTo>
              <a:cubicBezTo>
                <a:pt x="174258" y="453796"/>
                <a:pt x="179831" y="443117"/>
                <a:pt x="184809" y="431494"/>
              </a:cubicBezTo>
              <a:cubicBezTo>
                <a:pt x="189787" y="419871"/>
                <a:pt x="194361" y="406858"/>
                <a:pt x="198272" y="393191"/>
              </a:cubicBezTo>
              <a:cubicBezTo>
                <a:pt x="202183" y="379524"/>
                <a:pt x="205582" y="364678"/>
                <a:pt x="208276" y="349492"/>
              </a:cubicBezTo>
              <a:cubicBezTo>
                <a:pt x="210970" y="334306"/>
                <a:pt x="213064" y="318197"/>
                <a:pt x="214437" y="302075"/>
              </a:cubicBezTo>
              <a:cubicBezTo>
                <a:pt x="215811" y="285954"/>
                <a:pt x="216517" y="269200"/>
                <a:pt x="216517" y="25276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0.4793</cdr:x>
      <cdr:y>0.58086</cdr:y>
    </cdr:from>
    <cdr:to>
      <cdr:x>0.53162</cdr:x>
      <cdr:y>0.6464</cdr:y>
    </cdr:to>
    <cdr:sp macro="" textlink="">
      <cdr:nvSpPr>
        <cdr:cNvPr id="16" name="PlotDat11_21|1~33_1"/>
        <cdr:cNvSpPr/>
      </cdr:nvSpPr>
      <cdr:spPr>
        <a:xfrm xmlns:a="http://schemas.openxmlformats.org/drawingml/2006/main">
          <a:off x="4458995" y="3527069"/>
          <a:ext cx="486751" cy="397968"/>
        </a:xfrm>
        <a:custGeom xmlns:a="http://schemas.openxmlformats.org/drawingml/2006/main">
          <a:avLst/>
          <a:gdLst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  <a:gd name="connsiteX0" fmla="*/ 486751 w 486751"/>
            <a:gd name="connsiteY0" fmla="*/ 198984 h 397968"/>
            <a:gd name="connsiteX1" fmla="*/ 482074 w 486751"/>
            <a:gd name="connsiteY1" fmla="*/ 160164 h 397968"/>
            <a:gd name="connsiteX2" fmla="*/ 468225 w 486751"/>
            <a:gd name="connsiteY2" fmla="*/ 122836 h 397968"/>
            <a:gd name="connsiteX3" fmla="*/ 445735 w 486751"/>
            <a:gd name="connsiteY3" fmla="*/ 88434 h 397968"/>
            <a:gd name="connsiteX4" fmla="*/ 415468 w 486751"/>
            <a:gd name="connsiteY4" fmla="*/ 58281 h 397968"/>
            <a:gd name="connsiteX5" fmla="*/ 378588 w 486751"/>
            <a:gd name="connsiteY5" fmla="*/ 33535 h 397968"/>
            <a:gd name="connsiteX6" fmla="*/ 336511 w 486751"/>
            <a:gd name="connsiteY6" fmla="*/ 15147 h 397968"/>
            <a:gd name="connsiteX7" fmla="*/ 290856 w 486751"/>
            <a:gd name="connsiteY7" fmla="*/ 3824 h 397968"/>
            <a:gd name="connsiteX8" fmla="*/ 243375 w 486751"/>
            <a:gd name="connsiteY8" fmla="*/ 0 h 397968"/>
            <a:gd name="connsiteX9" fmla="*/ 195895 w 486751"/>
            <a:gd name="connsiteY9" fmla="*/ 3824 h 397968"/>
            <a:gd name="connsiteX10" fmla="*/ 150240 w 486751"/>
            <a:gd name="connsiteY10" fmla="*/ 15147 h 397968"/>
            <a:gd name="connsiteX11" fmla="*/ 108164 w 486751"/>
            <a:gd name="connsiteY11" fmla="*/ 33535 h 397968"/>
            <a:gd name="connsiteX12" fmla="*/ 71283 w 486751"/>
            <a:gd name="connsiteY12" fmla="*/ 58281 h 397968"/>
            <a:gd name="connsiteX13" fmla="*/ 41016 w 486751"/>
            <a:gd name="connsiteY13" fmla="*/ 88434 h 397968"/>
            <a:gd name="connsiteX14" fmla="*/ 18526 w 486751"/>
            <a:gd name="connsiteY14" fmla="*/ 122836 h 397968"/>
            <a:gd name="connsiteX15" fmla="*/ 4677 w 486751"/>
            <a:gd name="connsiteY15" fmla="*/ 160164 h 397968"/>
            <a:gd name="connsiteX16" fmla="*/ 0 w 486751"/>
            <a:gd name="connsiteY16" fmla="*/ 198984 h 397968"/>
            <a:gd name="connsiteX17" fmla="*/ 4677 w 486751"/>
            <a:gd name="connsiteY17" fmla="*/ 237804 h 397968"/>
            <a:gd name="connsiteX18" fmla="*/ 18526 w 486751"/>
            <a:gd name="connsiteY18" fmla="*/ 275132 h 397968"/>
            <a:gd name="connsiteX19" fmla="*/ 41016 w 486751"/>
            <a:gd name="connsiteY19" fmla="*/ 309534 h 397968"/>
            <a:gd name="connsiteX20" fmla="*/ 71283 w 486751"/>
            <a:gd name="connsiteY20" fmla="*/ 339687 h 397968"/>
            <a:gd name="connsiteX21" fmla="*/ 108164 w 486751"/>
            <a:gd name="connsiteY21" fmla="*/ 364433 h 397968"/>
            <a:gd name="connsiteX22" fmla="*/ 150240 w 486751"/>
            <a:gd name="connsiteY22" fmla="*/ 382821 h 397968"/>
            <a:gd name="connsiteX23" fmla="*/ 195895 w 486751"/>
            <a:gd name="connsiteY23" fmla="*/ 394144 h 397968"/>
            <a:gd name="connsiteX24" fmla="*/ 243375 w 486751"/>
            <a:gd name="connsiteY24" fmla="*/ 397968 h 397968"/>
            <a:gd name="connsiteX25" fmla="*/ 290856 w 486751"/>
            <a:gd name="connsiteY25" fmla="*/ 394144 h 397968"/>
            <a:gd name="connsiteX26" fmla="*/ 336511 w 486751"/>
            <a:gd name="connsiteY26" fmla="*/ 382821 h 397968"/>
            <a:gd name="connsiteX27" fmla="*/ 378588 w 486751"/>
            <a:gd name="connsiteY27" fmla="*/ 364433 h 397968"/>
            <a:gd name="connsiteX28" fmla="*/ 415468 w 486751"/>
            <a:gd name="connsiteY28" fmla="*/ 339687 h 397968"/>
            <a:gd name="connsiteX29" fmla="*/ 445735 w 486751"/>
            <a:gd name="connsiteY29" fmla="*/ 309534 h 397968"/>
            <a:gd name="connsiteX30" fmla="*/ 468225 w 486751"/>
            <a:gd name="connsiteY30" fmla="*/ 275132 h 397968"/>
            <a:gd name="connsiteX31" fmla="*/ 482074 w 486751"/>
            <a:gd name="connsiteY31" fmla="*/ 237804 h 397968"/>
            <a:gd name="connsiteX32" fmla="*/ 486751 w 486751"/>
            <a:gd name="connsiteY32" fmla="*/ 198984 h 3979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86751" h="397968">
              <a:moveTo>
                <a:pt x="486751" y="198984"/>
              </a:moveTo>
              <a:cubicBezTo>
                <a:pt x="486751" y="186044"/>
                <a:pt x="485162" y="172855"/>
                <a:pt x="482074" y="160164"/>
              </a:cubicBezTo>
              <a:cubicBezTo>
                <a:pt x="478986" y="147473"/>
                <a:pt x="474282" y="134791"/>
                <a:pt x="468225" y="122836"/>
              </a:cubicBezTo>
              <a:cubicBezTo>
                <a:pt x="462169" y="110881"/>
                <a:pt x="454528" y="99193"/>
                <a:pt x="445735" y="88434"/>
              </a:cubicBezTo>
              <a:cubicBezTo>
                <a:pt x="436942" y="77675"/>
                <a:pt x="426659" y="67431"/>
                <a:pt x="415468" y="58281"/>
              </a:cubicBezTo>
              <a:cubicBezTo>
                <a:pt x="404277" y="49131"/>
                <a:pt x="391748" y="40724"/>
                <a:pt x="378588" y="33535"/>
              </a:cubicBezTo>
              <a:cubicBezTo>
                <a:pt x="365429" y="26346"/>
                <a:pt x="351133" y="20099"/>
                <a:pt x="336511" y="15147"/>
              </a:cubicBezTo>
              <a:cubicBezTo>
                <a:pt x="321889" y="10195"/>
                <a:pt x="306379" y="6348"/>
                <a:pt x="290856" y="3824"/>
              </a:cubicBezTo>
              <a:cubicBezTo>
                <a:pt x="275333" y="1300"/>
                <a:pt x="259202" y="0"/>
                <a:pt x="243375" y="0"/>
              </a:cubicBezTo>
              <a:cubicBezTo>
                <a:pt x="227548" y="0"/>
                <a:pt x="211417" y="1300"/>
                <a:pt x="195895" y="3824"/>
              </a:cubicBezTo>
              <a:cubicBezTo>
                <a:pt x="180373" y="6348"/>
                <a:pt x="164862" y="10195"/>
                <a:pt x="150240" y="15147"/>
              </a:cubicBezTo>
              <a:cubicBezTo>
                <a:pt x="135618" y="20099"/>
                <a:pt x="121324" y="26346"/>
                <a:pt x="108164" y="33535"/>
              </a:cubicBezTo>
              <a:cubicBezTo>
                <a:pt x="95005" y="40724"/>
                <a:pt x="82474" y="49131"/>
                <a:pt x="71283" y="58281"/>
              </a:cubicBezTo>
              <a:cubicBezTo>
                <a:pt x="60092" y="67431"/>
                <a:pt x="49809" y="77675"/>
                <a:pt x="41016" y="88434"/>
              </a:cubicBezTo>
              <a:cubicBezTo>
                <a:pt x="32223" y="99193"/>
                <a:pt x="24583" y="110881"/>
                <a:pt x="18526" y="122836"/>
              </a:cubicBezTo>
              <a:cubicBezTo>
                <a:pt x="12470" y="134791"/>
                <a:pt x="7765" y="147473"/>
                <a:pt x="4677" y="160164"/>
              </a:cubicBezTo>
              <a:cubicBezTo>
                <a:pt x="1589" y="172855"/>
                <a:pt x="0" y="186044"/>
                <a:pt x="0" y="198984"/>
              </a:cubicBezTo>
              <a:cubicBezTo>
                <a:pt x="0" y="211924"/>
                <a:pt x="1589" y="225113"/>
                <a:pt x="4677" y="237804"/>
              </a:cubicBezTo>
              <a:cubicBezTo>
                <a:pt x="7765" y="250495"/>
                <a:pt x="12470" y="263177"/>
                <a:pt x="18526" y="275132"/>
              </a:cubicBezTo>
              <a:cubicBezTo>
                <a:pt x="24583" y="287087"/>
                <a:pt x="32223" y="298775"/>
                <a:pt x="41016" y="309534"/>
              </a:cubicBezTo>
              <a:cubicBezTo>
                <a:pt x="49809" y="320293"/>
                <a:pt x="60092" y="330537"/>
                <a:pt x="71283" y="339687"/>
              </a:cubicBezTo>
              <a:cubicBezTo>
                <a:pt x="82474" y="348837"/>
                <a:pt x="95005" y="357244"/>
                <a:pt x="108164" y="364433"/>
              </a:cubicBezTo>
              <a:cubicBezTo>
                <a:pt x="121324" y="371622"/>
                <a:pt x="135618" y="377869"/>
                <a:pt x="150240" y="382821"/>
              </a:cubicBezTo>
              <a:cubicBezTo>
                <a:pt x="164862" y="387773"/>
                <a:pt x="180373" y="391620"/>
                <a:pt x="195895" y="394144"/>
              </a:cubicBezTo>
              <a:cubicBezTo>
                <a:pt x="211417" y="396668"/>
                <a:pt x="227548" y="397968"/>
                <a:pt x="243375" y="397968"/>
              </a:cubicBezTo>
              <a:cubicBezTo>
                <a:pt x="259202" y="397968"/>
                <a:pt x="275333" y="396668"/>
                <a:pt x="290856" y="394144"/>
              </a:cubicBezTo>
              <a:cubicBezTo>
                <a:pt x="306379" y="391620"/>
                <a:pt x="321889" y="387773"/>
                <a:pt x="336511" y="382821"/>
              </a:cubicBezTo>
              <a:cubicBezTo>
                <a:pt x="351133" y="377869"/>
                <a:pt x="365429" y="371622"/>
                <a:pt x="378588" y="364433"/>
              </a:cubicBezTo>
              <a:cubicBezTo>
                <a:pt x="391748" y="357244"/>
                <a:pt x="404277" y="348837"/>
                <a:pt x="415468" y="339687"/>
              </a:cubicBezTo>
              <a:cubicBezTo>
                <a:pt x="426659" y="330537"/>
                <a:pt x="436942" y="320293"/>
                <a:pt x="445735" y="309534"/>
              </a:cubicBezTo>
              <a:cubicBezTo>
                <a:pt x="454528" y="298775"/>
                <a:pt x="462169" y="287087"/>
                <a:pt x="468225" y="275132"/>
              </a:cubicBezTo>
              <a:cubicBezTo>
                <a:pt x="474282" y="263177"/>
                <a:pt x="478986" y="250495"/>
                <a:pt x="482074" y="237804"/>
              </a:cubicBezTo>
              <a:cubicBezTo>
                <a:pt x="485162" y="225113"/>
                <a:pt x="486751" y="211924"/>
                <a:pt x="486751" y="198984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0.49301</cdr:x>
      <cdr:y>0.56833</cdr:y>
    </cdr:from>
    <cdr:to>
      <cdr:x>0.54858</cdr:x>
      <cdr:y>0.61261</cdr:y>
    </cdr:to>
    <cdr:sp macro="" textlink="">
      <cdr:nvSpPr>
        <cdr:cNvPr id="17" name="PlotDat11_23|1~33_1"/>
        <cdr:cNvSpPr/>
      </cdr:nvSpPr>
      <cdr:spPr>
        <a:xfrm xmlns:a="http://schemas.openxmlformats.org/drawingml/2006/main">
          <a:off x="4586504" y="3450989"/>
          <a:ext cx="516955" cy="268897"/>
        </a:xfrm>
        <a:custGeom xmlns:a="http://schemas.openxmlformats.org/drawingml/2006/main">
          <a:avLst/>
          <a:gdLst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  <a:gd name="connsiteX0" fmla="*/ 516955 w 516955"/>
            <a:gd name="connsiteY0" fmla="*/ 134449 h 268897"/>
            <a:gd name="connsiteX1" fmla="*/ 511988 w 516955"/>
            <a:gd name="connsiteY1" fmla="*/ 108219 h 268897"/>
            <a:gd name="connsiteX2" fmla="*/ 497280 w 516955"/>
            <a:gd name="connsiteY2" fmla="*/ 82997 h 268897"/>
            <a:gd name="connsiteX3" fmla="*/ 473394 w 516955"/>
            <a:gd name="connsiteY3" fmla="*/ 59753 h 268897"/>
            <a:gd name="connsiteX4" fmla="*/ 441249 w 516955"/>
            <a:gd name="connsiteY4" fmla="*/ 39379 h 268897"/>
            <a:gd name="connsiteX5" fmla="*/ 402080 w 516955"/>
            <a:gd name="connsiteY5" fmla="*/ 22659 h 268897"/>
            <a:gd name="connsiteX6" fmla="*/ 357393 w 516955"/>
            <a:gd name="connsiteY6" fmla="*/ 10234 h 268897"/>
            <a:gd name="connsiteX7" fmla="*/ 308904 w 516955"/>
            <a:gd name="connsiteY7" fmla="*/ 2583 h 268897"/>
            <a:gd name="connsiteX8" fmla="*/ 258478 w 516955"/>
            <a:gd name="connsiteY8" fmla="*/ 0 h 268897"/>
            <a:gd name="connsiteX9" fmla="*/ 208051 w 516955"/>
            <a:gd name="connsiteY9" fmla="*/ 2583 h 268897"/>
            <a:gd name="connsiteX10" fmla="*/ 159563 w 516955"/>
            <a:gd name="connsiteY10" fmla="*/ 10234 h 268897"/>
            <a:gd name="connsiteX11" fmla="*/ 114875 w 516955"/>
            <a:gd name="connsiteY11" fmla="*/ 22659 h 268897"/>
            <a:gd name="connsiteX12" fmla="*/ 75706 w 516955"/>
            <a:gd name="connsiteY12" fmla="*/ 39379 h 268897"/>
            <a:gd name="connsiteX13" fmla="*/ 43562 w 516955"/>
            <a:gd name="connsiteY13" fmla="*/ 59753 h 268897"/>
            <a:gd name="connsiteX14" fmla="*/ 19675 w 516955"/>
            <a:gd name="connsiteY14" fmla="*/ 82997 h 268897"/>
            <a:gd name="connsiteX15" fmla="*/ 4967 w 516955"/>
            <a:gd name="connsiteY15" fmla="*/ 108219 h 268897"/>
            <a:gd name="connsiteX16" fmla="*/ 0 w 516955"/>
            <a:gd name="connsiteY16" fmla="*/ 134449 h 268897"/>
            <a:gd name="connsiteX17" fmla="*/ 4967 w 516955"/>
            <a:gd name="connsiteY17" fmla="*/ 160678 h 268897"/>
            <a:gd name="connsiteX18" fmla="*/ 19675 w 516955"/>
            <a:gd name="connsiteY18" fmla="*/ 185900 h 268897"/>
            <a:gd name="connsiteX19" fmla="*/ 43562 w 516955"/>
            <a:gd name="connsiteY19" fmla="*/ 209144 h 268897"/>
            <a:gd name="connsiteX20" fmla="*/ 75706 w 516955"/>
            <a:gd name="connsiteY20" fmla="*/ 229518 h 268897"/>
            <a:gd name="connsiteX21" fmla="*/ 114875 w 516955"/>
            <a:gd name="connsiteY21" fmla="*/ 246239 h 268897"/>
            <a:gd name="connsiteX22" fmla="*/ 159563 w 516955"/>
            <a:gd name="connsiteY22" fmla="*/ 258663 h 268897"/>
            <a:gd name="connsiteX23" fmla="*/ 208051 w 516955"/>
            <a:gd name="connsiteY23" fmla="*/ 266314 h 268897"/>
            <a:gd name="connsiteX24" fmla="*/ 258478 w 516955"/>
            <a:gd name="connsiteY24" fmla="*/ 268897 h 268897"/>
            <a:gd name="connsiteX25" fmla="*/ 308904 w 516955"/>
            <a:gd name="connsiteY25" fmla="*/ 266314 h 268897"/>
            <a:gd name="connsiteX26" fmla="*/ 357393 w 516955"/>
            <a:gd name="connsiteY26" fmla="*/ 258663 h 268897"/>
            <a:gd name="connsiteX27" fmla="*/ 402080 w 516955"/>
            <a:gd name="connsiteY27" fmla="*/ 246239 h 268897"/>
            <a:gd name="connsiteX28" fmla="*/ 441249 w 516955"/>
            <a:gd name="connsiteY28" fmla="*/ 229518 h 268897"/>
            <a:gd name="connsiteX29" fmla="*/ 473394 w 516955"/>
            <a:gd name="connsiteY29" fmla="*/ 209144 h 268897"/>
            <a:gd name="connsiteX30" fmla="*/ 497280 w 516955"/>
            <a:gd name="connsiteY30" fmla="*/ 185900 h 268897"/>
            <a:gd name="connsiteX31" fmla="*/ 511988 w 516955"/>
            <a:gd name="connsiteY31" fmla="*/ 160678 h 268897"/>
            <a:gd name="connsiteX32" fmla="*/ 516955 w 516955"/>
            <a:gd name="connsiteY32" fmla="*/ 134449 h 2688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16955" h="268897">
              <a:moveTo>
                <a:pt x="516955" y="134449"/>
              </a:moveTo>
              <a:cubicBezTo>
                <a:pt x="516955" y="125706"/>
                <a:pt x="515267" y="116794"/>
                <a:pt x="511988" y="108219"/>
              </a:cubicBezTo>
              <a:cubicBezTo>
                <a:pt x="508709" y="99644"/>
                <a:pt x="503712" y="91075"/>
                <a:pt x="497280" y="82997"/>
              </a:cubicBezTo>
              <a:cubicBezTo>
                <a:pt x="490848" y="74919"/>
                <a:pt x="482733" y="67023"/>
                <a:pt x="473394" y="59753"/>
              </a:cubicBezTo>
              <a:cubicBezTo>
                <a:pt x="464056" y="52483"/>
                <a:pt x="453135" y="45561"/>
                <a:pt x="441249" y="39379"/>
              </a:cubicBezTo>
              <a:cubicBezTo>
                <a:pt x="429363" y="33197"/>
                <a:pt x="416056" y="27517"/>
                <a:pt x="402080" y="22659"/>
              </a:cubicBezTo>
              <a:cubicBezTo>
                <a:pt x="388104" y="17802"/>
                <a:pt x="372922" y="13580"/>
                <a:pt x="357393" y="10234"/>
              </a:cubicBezTo>
              <a:cubicBezTo>
                <a:pt x="341864" y="6888"/>
                <a:pt x="325390" y="4289"/>
                <a:pt x="308904" y="2583"/>
              </a:cubicBezTo>
              <a:cubicBezTo>
                <a:pt x="292418" y="877"/>
                <a:pt x="275287" y="0"/>
                <a:pt x="258478" y="0"/>
              </a:cubicBezTo>
              <a:cubicBezTo>
                <a:pt x="241669" y="0"/>
                <a:pt x="224537" y="877"/>
                <a:pt x="208051" y="2583"/>
              </a:cubicBezTo>
              <a:cubicBezTo>
                <a:pt x="191565" y="4289"/>
                <a:pt x="175092" y="6888"/>
                <a:pt x="159563" y="10234"/>
              </a:cubicBezTo>
              <a:cubicBezTo>
                <a:pt x="144034" y="13580"/>
                <a:pt x="128851" y="17802"/>
                <a:pt x="114875" y="22659"/>
              </a:cubicBezTo>
              <a:cubicBezTo>
                <a:pt x="100899" y="27516"/>
                <a:pt x="87592" y="33197"/>
                <a:pt x="75706" y="39379"/>
              </a:cubicBezTo>
              <a:cubicBezTo>
                <a:pt x="63821" y="45561"/>
                <a:pt x="52901" y="52483"/>
                <a:pt x="43562" y="59753"/>
              </a:cubicBezTo>
              <a:cubicBezTo>
                <a:pt x="34224" y="67023"/>
                <a:pt x="26107" y="74919"/>
                <a:pt x="19675" y="82997"/>
              </a:cubicBezTo>
              <a:cubicBezTo>
                <a:pt x="13243" y="91075"/>
                <a:pt x="8246" y="99644"/>
                <a:pt x="4967" y="108219"/>
              </a:cubicBezTo>
              <a:cubicBezTo>
                <a:pt x="1688" y="116794"/>
                <a:pt x="0" y="125706"/>
                <a:pt x="0" y="134449"/>
              </a:cubicBezTo>
              <a:cubicBezTo>
                <a:pt x="0" y="143192"/>
                <a:pt x="1688" y="152103"/>
                <a:pt x="4967" y="160678"/>
              </a:cubicBezTo>
              <a:cubicBezTo>
                <a:pt x="8246" y="169253"/>
                <a:pt x="13243" y="177822"/>
                <a:pt x="19675" y="185900"/>
              </a:cubicBezTo>
              <a:cubicBezTo>
                <a:pt x="26107" y="193978"/>
                <a:pt x="34224" y="201874"/>
                <a:pt x="43562" y="209144"/>
              </a:cubicBezTo>
              <a:cubicBezTo>
                <a:pt x="52901" y="216414"/>
                <a:pt x="63820" y="223335"/>
                <a:pt x="75706" y="229518"/>
              </a:cubicBezTo>
              <a:cubicBezTo>
                <a:pt x="87592" y="235701"/>
                <a:pt x="100899" y="241382"/>
                <a:pt x="114875" y="246239"/>
              </a:cubicBezTo>
              <a:cubicBezTo>
                <a:pt x="128851" y="251096"/>
                <a:pt x="144034" y="255317"/>
                <a:pt x="159563" y="258663"/>
              </a:cubicBezTo>
              <a:cubicBezTo>
                <a:pt x="175092" y="262009"/>
                <a:pt x="191565" y="264608"/>
                <a:pt x="208051" y="266314"/>
              </a:cubicBezTo>
              <a:cubicBezTo>
                <a:pt x="224537" y="268020"/>
                <a:pt x="241669" y="268897"/>
                <a:pt x="258478" y="268897"/>
              </a:cubicBezTo>
              <a:cubicBezTo>
                <a:pt x="275287" y="268897"/>
                <a:pt x="292418" y="268020"/>
                <a:pt x="308904" y="266314"/>
              </a:cubicBezTo>
              <a:cubicBezTo>
                <a:pt x="325390" y="264608"/>
                <a:pt x="341864" y="262009"/>
                <a:pt x="357393" y="258663"/>
              </a:cubicBezTo>
              <a:cubicBezTo>
                <a:pt x="372922" y="255317"/>
                <a:pt x="388104" y="251097"/>
                <a:pt x="402080" y="246239"/>
              </a:cubicBezTo>
              <a:cubicBezTo>
                <a:pt x="416056" y="241382"/>
                <a:pt x="429363" y="235700"/>
                <a:pt x="441249" y="229518"/>
              </a:cubicBezTo>
              <a:cubicBezTo>
                <a:pt x="453135" y="223336"/>
                <a:pt x="464056" y="216414"/>
                <a:pt x="473394" y="209144"/>
              </a:cubicBezTo>
              <a:cubicBezTo>
                <a:pt x="482733" y="201874"/>
                <a:pt x="490848" y="193978"/>
                <a:pt x="497280" y="185900"/>
              </a:cubicBezTo>
              <a:cubicBezTo>
                <a:pt x="503712" y="177822"/>
                <a:pt x="508709" y="169253"/>
                <a:pt x="511988" y="160678"/>
              </a:cubicBezTo>
              <a:cubicBezTo>
                <a:pt x="515267" y="152103"/>
                <a:pt x="516955" y="143192"/>
                <a:pt x="516955" y="134449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0.2935</cdr:x>
      <cdr:y>0.19727</cdr:y>
    </cdr:from>
    <cdr:to>
      <cdr:x>0.30835</cdr:x>
      <cdr:y>0.32658</cdr:y>
    </cdr:to>
    <cdr:sp macro="" textlink="">
      <cdr:nvSpPr>
        <cdr:cNvPr id="18" name="PlotDat11_25|1~33_1"/>
        <cdr:cNvSpPr/>
      </cdr:nvSpPr>
      <cdr:spPr>
        <a:xfrm xmlns:a="http://schemas.openxmlformats.org/drawingml/2006/main">
          <a:off x="2730493" y="1197882"/>
          <a:ext cx="138143" cy="785180"/>
        </a:xfrm>
        <a:custGeom xmlns:a="http://schemas.openxmlformats.org/drawingml/2006/main">
          <a:avLst/>
          <a:gdLst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  <a:gd name="connsiteX0" fmla="*/ 138143 w 138143"/>
            <a:gd name="connsiteY0" fmla="*/ 392590 h 785180"/>
            <a:gd name="connsiteX1" fmla="*/ 136815 w 138143"/>
            <a:gd name="connsiteY1" fmla="*/ 315999 h 785180"/>
            <a:gd name="connsiteX2" fmla="*/ 132885 w 138143"/>
            <a:gd name="connsiteY2" fmla="*/ 242352 h 785180"/>
            <a:gd name="connsiteX3" fmla="*/ 126502 w 138143"/>
            <a:gd name="connsiteY3" fmla="*/ 174479 h 785180"/>
            <a:gd name="connsiteX4" fmla="*/ 117912 w 138143"/>
            <a:gd name="connsiteY4" fmla="*/ 114987 h 785180"/>
            <a:gd name="connsiteX5" fmla="*/ 107445 w 138143"/>
            <a:gd name="connsiteY5" fmla="*/ 66163 h 785180"/>
            <a:gd name="connsiteX6" fmla="*/ 95504 w 138143"/>
            <a:gd name="connsiteY6" fmla="*/ 29884 h 785180"/>
            <a:gd name="connsiteX7" fmla="*/ 82547 w 138143"/>
            <a:gd name="connsiteY7" fmla="*/ 7543 h 785180"/>
            <a:gd name="connsiteX8" fmla="*/ 69072 w 138143"/>
            <a:gd name="connsiteY8" fmla="*/ 0 h 785180"/>
            <a:gd name="connsiteX9" fmla="*/ 55596 w 138143"/>
            <a:gd name="connsiteY9" fmla="*/ 7543 h 785180"/>
            <a:gd name="connsiteX10" fmla="*/ 42639 w 138143"/>
            <a:gd name="connsiteY10" fmla="*/ 29884 h 785180"/>
            <a:gd name="connsiteX11" fmla="*/ 30698 w 138143"/>
            <a:gd name="connsiteY11" fmla="*/ 66163 h 785180"/>
            <a:gd name="connsiteX12" fmla="*/ 20231 w 138143"/>
            <a:gd name="connsiteY12" fmla="*/ 114987 h 785180"/>
            <a:gd name="connsiteX13" fmla="*/ 11641 w 138143"/>
            <a:gd name="connsiteY13" fmla="*/ 174479 h 785180"/>
            <a:gd name="connsiteX14" fmla="*/ 5258 w 138143"/>
            <a:gd name="connsiteY14" fmla="*/ 242352 h 785180"/>
            <a:gd name="connsiteX15" fmla="*/ 1327 w 138143"/>
            <a:gd name="connsiteY15" fmla="*/ 315999 h 785180"/>
            <a:gd name="connsiteX16" fmla="*/ 0 w 138143"/>
            <a:gd name="connsiteY16" fmla="*/ 392590 h 785180"/>
            <a:gd name="connsiteX17" fmla="*/ 1327 w 138143"/>
            <a:gd name="connsiteY17" fmla="*/ 469180 h 785180"/>
            <a:gd name="connsiteX18" fmla="*/ 5258 w 138143"/>
            <a:gd name="connsiteY18" fmla="*/ 542827 h 785180"/>
            <a:gd name="connsiteX19" fmla="*/ 11641 w 138143"/>
            <a:gd name="connsiteY19" fmla="*/ 610701 h 785180"/>
            <a:gd name="connsiteX20" fmla="*/ 20231 w 138143"/>
            <a:gd name="connsiteY20" fmla="*/ 670193 h 785180"/>
            <a:gd name="connsiteX21" fmla="*/ 30698 w 138143"/>
            <a:gd name="connsiteY21" fmla="*/ 719016 h 785180"/>
            <a:gd name="connsiteX22" fmla="*/ 42639 w 138143"/>
            <a:gd name="connsiteY22" fmla="*/ 755296 h 785180"/>
            <a:gd name="connsiteX23" fmla="*/ 55596 w 138143"/>
            <a:gd name="connsiteY23" fmla="*/ 777636 h 785180"/>
            <a:gd name="connsiteX24" fmla="*/ 69072 w 138143"/>
            <a:gd name="connsiteY24" fmla="*/ 785180 h 785180"/>
            <a:gd name="connsiteX25" fmla="*/ 82547 w 138143"/>
            <a:gd name="connsiteY25" fmla="*/ 777636 h 785180"/>
            <a:gd name="connsiteX26" fmla="*/ 95504 w 138143"/>
            <a:gd name="connsiteY26" fmla="*/ 755296 h 785180"/>
            <a:gd name="connsiteX27" fmla="*/ 107445 w 138143"/>
            <a:gd name="connsiteY27" fmla="*/ 719016 h 785180"/>
            <a:gd name="connsiteX28" fmla="*/ 117912 w 138143"/>
            <a:gd name="connsiteY28" fmla="*/ 670193 h 785180"/>
            <a:gd name="connsiteX29" fmla="*/ 126502 w 138143"/>
            <a:gd name="connsiteY29" fmla="*/ 610701 h 785180"/>
            <a:gd name="connsiteX30" fmla="*/ 132885 w 138143"/>
            <a:gd name="connsiteY30" fmla="*/ 542827 h 785180"/>
            <a:gd name="connsiteX31" fmla="*/ 136815 w 138143"/>
            <a:gd name="connsiteY31" fmla="*/ 469180 h 785180"/>
            <a:gd name="connsiteX32" fmla="*/ 138143 w 138143"/>
            <a:gd name="connsiteY32" fmla="*/ 392590 h 7851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38143" h="785180">
              <a:moveTo>
                <a:pt x="138143" y="392590"/>
              </a:moveTo>
              <a:cubicBezTo>
                <a:pt x="138143" y="367060"/>
                <a:pt x="137691" y="341039"/>
                <a:pt x="136815" y="315999"/>
              </a:cubicBezTo>
              <a:cubicBezTo>
                <a:pt x="135939" y="290959"/>
                <a:pt x="134604" y="265939"/>
                <a:pt x="132885" y="242352"/>
              </a:cubicBezTo>
              <a:cubicBezTo>
                <a:pt x="131166" y="218765"/>
                <a:pt x="128998" y="195707"/>
                <a:pt x="126502" y="174479"/>
              </a:cubicBezTo>
              <a:cubicBezTo>
                <a:pt x="124007" y="153252"/>
                <a:pt x="121088" y="133040"/>
                <a:pt x="117912" y="114987"/>
              </a:cubicBezTo>
              <a:cubicBezTo>
                <a:pt x="114736" y="96934"/>
                <a:pt x="111180" y="80347"/>
                <a:pt x="107445" y="66163"/>
              </a:cubicBezTo>
              <a:cubicBezTo>
                <a:pt x="103710" y="51979"/>
                <a:pt x="99654" y="39654"/>
                <a:pt x="95504" y="29884"/>
              </a:cubicBezTo>
              <a:cubicBezTo>
                <a:pt x="91354" y="20114"/>
                <a:pt x="86952" y="12524"/>
                <a:pt x="82547" y="7543"/>
              </a:cubicBezTo>
              <a:cubicBezTo>
                <a:pt x="78142" y="2562"/>
                <a:pt x="73564" y="0"/>
                <a:pt x="69072" y="0"/>
              </a:cubicBezTo>
              <a:cubicBezTo>
                <a:pt x="64580" y="0"/>
                <a:pt x="60001" y="2562"/>
                <a:pt x="55596" y="7543"/>
              </a:cubicBezTo>
              <a:cubicBezTo>
                <a:pt x="51191" y="12524"/>
                <a:pt x="46789" y="20114"/>
                <a:pt x="42639" y="29884"/>
              </a:cubicBezTo>
              <a:cubicBezTo>
                <a:pt x="38489" y="39654"/>
                <a:pt x="34433" y="51979"/>
                <a:pt x="30698" y="66163"/>
              </a:cubicBezTo>
              <a:cubicBezTo>
                <a:pt x="26963" y="80347"/>
                <a:pt x="23407" y="96934"/>
                <a:pt x="20231" y="114987"/>
              </a:cubicBezTo>
              <a:cubicBezTo>
                <a:pt x="17055" y="133040"/>
                <a:pt x="14137" y="153252"/>
                <a:pt x="11641" y="174479"/>
              </a:cubicBezTo>
              <a:cubicBezTo>
                <a:pt x="9146" y="195707"/>
                <a:pt x="6977" y="218765"/>
                <a:pt x="5258" y="242352"/>
              </a:cubicBezTo>
              <a:cubicBezTo>
                <a:pt x="3539" y="265939"/>
                <a:pt x="2203" y="290959"/>
                <a:pt x="1327" y="315999"/>
              </a:cubicBezTo>
              <a:cubicBezTo>
                <a:pt x="451" y="341039"/>
                <a:pt x="0" y="367060"/>
                <a:pt x="0" y="392590"/>
              </a:cubicBezTo>
              <a:cubicBezTo>
                <a:pt x="0" y="418120"/>
                <a:pt x="451" y="444141"/>
                <a:pt x="1327" y="469180"/>
              </a:cubicBezTo>
              <a:cubicBezTo>
                <a:pt x="2203" y="494219"/>
                <a:pt x="3539" y="519240"/>
                <a:pt x="5258" y="542827"/>
              </a:cubicBezTo>
              <a:cubicBezTo>
                <a:pt x="6977" y="566414"/>
                <a:pt x="9146" y="589473"/>
                <a:pt x="11641" y="610701"/>
              </a:cubicBezTo>
              <a:cubicBezTo>
                <a:pt x="14137" y="631929"/>
                <a:pt x="17055" y="652140"/>
                <a:pt x="20231" y="670193"/>
              </a:cubicBezTo>
              <a:cubicBezTo>
                <a:pt x="23407" y="688246"/>
                <a:pt x="26963" y="704832"/>
                <a:pt x="30698" y="719016"/>
              </a:cubicBezTo>
              <a:cubicBezTo>
                <a:pt x="34433" y="733200"/>
                <a:pt x="38489" y="745526"/>
                <a:pt x="42639" y="755296"/>
              </a:cubicBezTo>
              <a:cubicBezTo>
                <a:pt x="46789" y="765066"/>
                <a:pt x="51191" y="772655"/>
                <a:pt x="55596" y="777636"/>
              </a:cubicBezTo>
              <a:cubicBezTo>
                <a:pt x="60001" y="782617"/>
                <a:pt x="64580" y="785180"/>
                <a:pt x="69072" y="785180"/>
              </a:cubicBezTo>
              <a:cubicBezTo>
                <a:pt x="73564" y="785180"/>
                <a:pt x="78142" y="782617"/>
                <a:pt x="82547" y="777636"/>
              </a:cubicBezTo>
              <a:cubicBezTo>
                <a:pt x="86952" y="772655"/>
                <a:pt x="91354" y="765066"/>
                <a:pt x="95504" y="755296"/>
              </a:cubicBezTo>
              <a:cubicBezTo>
                <a:pt x="99654" y="745526"/>
                <a:pt x="103710" y="733200"/>
                <a:pt x="107445" y="719016"/>
              </a:cubicBezTo>
              <a:cubicBezTo>
                <a:pt x="111180" y="704832"/>
                <a:pt x="114736" y="688246"/>
                <a:pt x="117912" y="670193"/>
              </a:cubicBezTo>
              <a:cubicBezTo>
                <a:pt x="121088" y="652140"/>
                <a:pt x="124007" y="631929"/>
                <a:pt x="126502" y="610701"/>
              </a:cubicBezTo>
              <a:cubicBezTo>
                <a:pt x="128998" y="589473"/>
                <a:pt x="131166" y="566414"/>
                <a:pt x="132885" y="542827"/>
              </a:cubicBezTo>
              <a:cubicBezTo>
                <a:pt x="134604" y="519240"/>
                <a:pt x="135939" y="494219"/>
                <a:pt x="136815" y="469180"/>
              </a:cubicBezTo>
              <a:cubicBezTo>
                <a:pt x="137691" y="444141"/>
                <a:pt x="138143" y="418120"/>
                <a:pt x="138143" y="39259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0.52005</cdr:x>
      <cdr:y>0.65583</cdr:y>
    </cdr:from>
    <cdr:to>
      <cdr:x>0.58068</cdr:x>
      <cdr:y>0.67708</cdr:y>
    </cdr:to>
    <cdr:sp macro="" textlink="">
      <cdr:nvSpPr>
        <cdr:cNvPr id="19" name="PlotDat11_27|1~33_1"/>
        <cdr:cNvSpPr/>
      </cdr:nvSpPr>
      <cdr:spPr>
        <a:xfrm xmlns:a="http://schemas.openxmlformats.org/drawingml/2006/main">
          <a:off x="4838122" y="3982293"/>
          <a:ext cx="564025" cy="129071"/>
        </a:xfrm>
        <a:custGeom xmlns:a="http://schemas.openxmlformats.org/drawingml/2006/main">
          <a:avLst/>
          <a:gdLst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  <a:gd name="connsiteX0" fmla="*/ 564025 w 564025"/>
            <a:gd name="connsiteY0" fmla="*/ 64536 h 129071"/>
            <a:gd name="connsiteX1" fmla="*/ 558606 w 564025"/>
            <a:gd name="connsiteY1" fmla="*/ 51945 h 129071"/>
            <a:gd name="connsiteX2" fmla="*/ 542558 w 564025"/>
            <a:gd name="connsiteY2" fmla="*/ 39839 h 129071"/>
            <a:gd name="connsiteX3" fmla="*/ 516497 w 564025"/>
            <a:gd name="connsiteY3" fmla="*/ 28682 h 129071"/>
            <a:gd name="connsiteX4" fmla="*/ 481425 w 564025"/>
            <a:gd name="connsiteY4" fmla="*/ 18902 h 129071"/>
            <a:gd name="connsiteX5" fmla="*/ 438690 w 564025"/>
            <a:gd name="connsiteY5" fmla="*/ 10877 h 129071"/>
            <a:gd name="connsiteX6" fmla="*/ 389934 w 564025"/>
            <a:gd name="connsiteY6" fmla="*/ 4913 h 129071"/>
            <a:gd name="connsiteX7" fmla="*/ 337030 w 564025"/>
            <a:gd name="connsiteY7" fmla="*/ 1240 h 129071"/>
            <a:gd name="connsiteX8" fmla="*/ 282013 w 564025"/>
            <a:gd name="connsiteY8" fmla="*/ 0 h 129071"/>
            <a:gd name="connsiteX9" fmla="*/ 226995 w 564025"/>
            <a:gd name="connsiteY9" fmla="*/ 1240 h 129071"/>
            <a:gd name="connsiteX10" fmla="*/ 174091 w 564025"/>
            <a:gd name="connsiteY10" fmla="*/ 4913 h 129071"/>
            <a:gd name="connsiteX11" fmla="*/ 125335 w 564025"/>
            <a:gd name="connsiteY11" fmla="*/ 10877 h 129071"/>
            <a:gd name="connsiteX12" fmla="*/ 82600 w 564025"/>
            <a:gd name="connsiteY12" fmla="*/ 18902 h 129071"/>
            <a:gd name="connsiteX13" fmla="*/ 47528 w 564025"/>
            <a:gd name="connsiteY13" fmla="*/ 28682 h 129071"/>
            <a:gd name="connsiteX14" fmla="*/ 21467 w 564025"/>
            <a:gd name="connsiteY14" fmla="*/ 39839 h 129071"/>
            <a:gd name="connsiteX15" fmla="*/ 5419 w 564025"/>
            <a:gd name="connsiteY15" fmla="*/ 51945 h 129071"/>
            <a:gd name="connsiteX16" fmla="*/ 0 w 564025"/>
            <a:gd name="connsiteY16" fmla="*/ 64536 h 129071"/>
            <a:gd name="connsiteX17" fmla="*/ 5419 w 564025"/>
            <a:gd name="connsiteY17" fmla="*/ 77126 h 129071"/>
            <a:gd name="connsiteX18" fmla="*/ 21467 w 564025"/>
            <a:gd name="connsiteY18" fmla="*/ 89232 h 129071"/>
            <a:gd name="connsiteX19" fmla="*/ 47528 w 564025"/>
            <a:gd name="connsiteY19" fmla="*/ 100389 h 129071"/>
            <a:gd name="connsiteX20" fmla="*/ 82600 w 564025"/>
            <a:gd name="connsiteY20" fmla="*/ 110169 h 129071"/>
            <a:gd name="connsiteX21" fmla="*/ 125335 w 564025"/>
            <a:gd name="connsiteY21" fmla="*/ 118195 h 129071"/>
            <a:gd name="connsiteX22" fmla="*/ 174091 w 564025"/>
            <a:gd name="connsiteY22" fmla="*/ 124158 h 129071"/>
            <a:gd name="connsiteX23" fmla="*/ 226995 w 564025"/>
            <a:gd name="connsiteY23" fmla="*/ 127831 h 129071"/>
            <a:gd name="connsiteX24" fmla="*/ 282013 w 564025"/>
            <a:gd name="connsiteY24" fmla="*/ 129071 h 129071"/>
            <a:gd name="connsiteX25" fmla="*/ 337030 w 564025"/>
            <a:gd name="connsiteY25" fmla="*/ 127831 h 129071"/>
            <a:gd name="connsiteX26" fmla="*/ 389934 w 564025"/>
            <a:gd name="connsiteY26" fmla="*/ 124158 h 129071"/>
            <a:gd name="connsiteX27" fmla="*/ 438690 w 564025"/>
            <a:gd name="connsiteY27" fmla="*/ 118195 h 129071"/>
            <a:gd name="connsiteX28" fmla="*/ 481425 w 564025"/>
            <a:gd name="connsiteY28" fmla="*/ 110169 h 129071"/>
            <a:gd name="connsiteX29" fmla="*/ 516497 w 564025"/>
            <a:gd name="connsiteY29" fmla="*/ 100389 h 129071"/>
            <a:gd name="connsiteX30" fmla="*/ 542558 w 564025"/>
            <a:gd name="connsiteY30" fmla="*/ 89232 h 129071"/>
            <a:gd name="connsiteX31" fmla="*/ 558606 w 564025"/>
            <a:gd name="connsiteY31" fmla="*/ 77126 h 129071"/>
            <a:gd name="connsiteX32" fmla="*/ 564025 w 564025"/>
            <a:gd name="connsiteY32" fmla="*/ 64536 h 1290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64025" h="129071">
              <a:moveTo>
                <a:pt x="564025" y="64536"/>
              </a:moveTo>
              <a:cubicBezTo>
                <a:pt x="564025" y="60339"/>
                <a:pt x="562184" y="56061"/>
                <a:pt x="558606" y="51945"/>
              </a:cubicBezTo>
              <a:cubicBezTo>
                <a:pt x="555028" y="47829"/>
                <a:pt x="549576" y="43716"/>
                <a:pt x="542558" y="39839"/>
              </a:cubicBezTo>
              <a:cubicBezTo>
                <a:pt x="535540" y="35962"/>
                <a:pt x="526686" y="32171"/>
                <a:pt x="516497" y="28682"/>
              </a:cubicBezTo>
              <a:cubicBezTo>
                <a:pt x="506308" y="25193"/>
                <a:pt x="494393" y="21869"/>
                <a:pt x="481425" y="18902"/>
              </a:cubicBezTo>
              <a:cubicBezTo>
                <a:pt x="468457" y="15935"/>
                <a:pt x="453938" y="13208"/>
                <a:pt x="438690" y="10877"/>
              </a:cubicBezTo>
              <a:cubicBezTo>
                <a:pt x="423442" y="8546"/>
                <a:pt x="406877" y="6519"/>
                <a:pt x="389934" y="4913"/>
              </a:cubicBezTo>
              <a:cubicBezTo>
                <a:pt x="372991" y="3307"/>
                <a:pt x="355017" y="2059"/>
                <a:pt x="337030" y="1240"/>
              </a:cubicBezTo>
              <a:cubicBezTo>
                <a:pt x="319043" y="421"/>
                <a:pt x="300352" y="0"/>
                <a:pt x="282013" y="0"/>
              </a:cubicBezTo>
              <a:cubicBezTo>
                <a:pt x="263674" y="0"/>
                <a:pt x="244982" y="421"/>
                <a:pt x="226995" y="1240"/>
              </a:cubicBezTo>
              <a:cubicBezTo>
                <a:pt x="209008" y="2059"/>
                <a:pt x="191034" y="3307"/>
                <a:pt x="174091" y="4913"/>
              </a:cubicBezTo>
              <a:cubicBezTo>
                <a:pt x="157148" y="6519"/>
                <a:pt x="140583" y="8546"/>
                <a:pt x="125335" y="10877"/>
              </a:cubicBezTo>
              <a:cubicBezTo>
                <a:pt x="110087" y="13208"/>
                <a:pt x="95568" y="15935"/>
                <a:pt x="82600" y="18902"/>
              </a:cubicBezTo>
              <a:cubicBezTo>
                <a:pt x="69632" y="21869"/>
                <a:pt x="57717" y="25193"/>
                <a:pt x="47528" y="28682"/>
              </a:cubicBezTo>
              <a:cubicBezTo>
                <a:pt x="37339" y="32171"/>
                <a:pt x="28485" y="35962"/>
                <a:pt x="21467" y="39839"/>
              </a:cubicBezTo>
              <a:cubicBezTo>
                <a:pt x="14449" y="43716"/>
                <a:pt x="8997" y="47829"/>
                <a:pt x="5419" y="51945"/>
              </a:cubicBezTo>
              <a:cubicBezTo>
                <a:pt x="1841" y="56061"/>
                <a:pt x="0" y="60339"/>
                <a:pt x="0" y="64536"/>
              </a:cubicBezTo>
              <a:cubicBezTo>
                <a:pt x="0" y="68733"/>
                <a:pt x="1841" y="73010"/>
                <a:pt x="5419" y="77126"/>
              </a:cubicBezTo>
              <a:cubicBezTo>
                <a:pt x="8997" y="81242"/>
                <a:pt x="14449" y="85355"/>
                <a:pt x="21467" y="89232"/>
              </a:cubicBezTo>
              <a:cubicBezTo>
                <a:pt x="28485" y="93109"/>
                <a:pt x="37339" y="96900"/>
                <a:pt x="47528" y="100389"/>
              </a:cubicBezTo>
              <a:cubicBezTo>
                <a:pt x="57717" y="103878"/>
                <a:pt x="69632" y="107201"/>
                <a:pt x="82600" y="110169"/>
              </a:cubicBezTo>
              <a:cubicBezTo>
                <a:pt x="95568" y="113137"/>
                <a:pt x="110087" y="115864"/>
                <a:pt x="125335" y="118195"/>
              </a:cubicBezTo>
              <a:cubicBezTo>
                <a:pt x="140583" y="120526"/>
                <a:pt x="157148" y="122552"/>
                <a:pt x="174091" y="124158"/>
              </a:cubicBezTo>
              <a:cubicBezTo>
                <a:pt x="191034" y="125764"/>
                <a:pt x="209008" y="127012"/>
                <a:pt x="226995" y="127831"/>
              </a:cubicBezTo>
              <a:cubicBezTo>
                <a:pt x="244982" y="128650"/>
                <a:pt x="263674" y="129071"/>
                <a:pt x="282013" y="129071"/>
              </a:cubicBezTo>
              <a:cubicBezTo>
                <a:pt x="300352" y="129071"/>
                <a:pt x="319043" y="128650"/>
                <a:pt x="337030" y="127831"/>
              </a:cubicBezTo>
              <a:cubicBezTo>
                <a:pt x="355017" y="127012"/>
                <a:pt x="372991" y="125764"/>
                <a:pt x="389934" y="124158"/>
              </a:cubicBezTo>
              <a:cubicBezTo>
                <a:pt x="406877" y="122552"/>
                <a:pt x="423442" y="120526"/>
                <a:pt x="438690" y="118195"/>
              </a:cubicBezTo>
              <a:cubicBezTo>
                <a:pt x="453938" y="115864"/>
                <a:pt x="468457" y="113137"/>
                <a:pt x="481425" y="110169"/>
              </a:cubicBezTo>
              <a:cubicBezTo>
                <a:pt x="494393" y="107201"/>
                <a:pt x="506308" y="103878"/>
                <a:pt x="516497" y="100389"/>
              </a:cubicBezTo>
              <a:cubicBezTo>
                <a:pt x="526686" y="96900"/>
                <a:pt x="535540" y="93109"/>
                <a:pt x="542558" y="89232"/>
              </a:cubicBezTo>
              <a:cubicBezTo>
                <a:pt x="549576" y="85355"/>
                <a:pt x="555028" y="81242"/>
                <a:pt x="558606" y="77126"/>
              </a:cubicBezTo>
              <a:cubicBezTo>
                <a:pt x="562184" y="73010"/>
                <a:pt x="564025" y="68733"/>
                <a:pt x="564025" y="64536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0.64566</cdr:x>
      <cdr:y>0.77467</cdr:y>
    </cdr:from>
    <cdr:to>
      <cdr:x>0.70538</cdr:x>
      <cdr:y>0.79415</cdr:y>
    </cdr:to>
    <cdr:sp macro="" textlink="">
      <cdr:nvSpPr>
        <cdr:cNvPr id="20" name="PlotDat11_29|1~33_1"/>
        <cdr:cNvSpPr/>
      </cdr:nvSpPr>
      <cdr:spPr>
        <a:xfrm xmlns:a="http://schemas.openxmlformats.org/drawingml/2006/main">
          <a:off x="6006668" y="4703926"/>
          <a:ext cx="555581" cy="118315"/>
        </a:xfrm>
        <a:custGeom xmlns:a="http://schemas.openxmlformats.org/drawingml/2006/main">
          <a:avLst/>
          <a:gdLst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  <a:gd name="connsiteX0" fmla="*/ 555581 w 555581"/>
            <a:gd name="connsiteY0" fmla="*/ 59157 h 118315"/>
            <a:gd name="connsiteX1" fmla="*/ 550243 w 555581"/>
            <a:gd name="connsiteY1" fmla="*/ 47616 h 118315"/>
            <a:gd name="connsiteX2" fmla="*/ 534435 w 555581"/>
            <a:gd name="connsiteY2" fmla="*/ 36519 h 118315"/>
            <a:gd name="connsiteX3" fmla="*/ 508764 w 555581"/>
            <a:gd name="connsiteY3" fmla="*/ 26291 h 118315"/>
            <a:gd name="connsiteX4" fmla="*/ 474218 w 555581"/>
            <a:gd name="connsiteY4" fmla="*/ 17327 h 118315"/>
            <a:gd name="connsiteX5" fmla="*/ 432122 w 555581"/>
            <a:gd name="connsiteY5" fmla="*/ 9970 h 118315"/>
            <a:gd name="connsiteX6" fmla="*/ 384096 w 555581"/>
            <a:gd name="connsiteY6" fmla="*/ 4503 h 118315"/>
            <a:gd name="connsiteX7" fmla="*/ 331984 w 555581"/>
            <a:gd name="connsiteY7" fmla="*/ 1137 h 118315"/>
            <a:gd name="connsiteX8" fmla="*/ 277790 w 555581"/>
            <a:gd name="connsiteY8" fmla="*/ 0 h 118315"/>
            <a:gd name="connsiteX9" fmla="*/ 223596 w 555581"/>
            <a:gd name="connsiteY9" fmla="*/ 1137 h 118315"/>
            <a:gd name="connsiteX10" fmla="*/ 171485 w 555581"/>
            <a:gd name="connsiteY10" fmla="*/ 4503 h 118315"/>
            <a:gd name="connsiteX11" fmla="*/ 123458 w 555581"/>
            <a:gd name="connsiteY11" fmla="*/ 9970 h 118315"/>
            <a:gd name="connsiteX12" fmla="*/ 81362 w 555581"/>
            <a:gd name="connsiteY12" fmla="*/ 17327 h 118315"/>
            <a:gd name="connsiteX13" fmla="*/ 46816 w 555581"/>
            <a:gd name="connsiteY13" fmla="*/ 26291 h 118315"/>
            <a:gd name="connsiteX14" fmla="*/ 21145 w 555581"/>
            <a:gd name="connsiteY14" fmla="*/ 36519 h 118315"/>
            <a:gd name="connsiteX15" fmla="*/ 5337 w 555581"/>
            <a:gd name="connsiteY15" fmla="*/ 47616 h 118315"/>
            <a:gd name="connsiteX16" fmla="*/ 0 w 555581"/>
            <a:gd name="connsiteY16" fmla="*/ 59157 h 118315"/>
            <a:gd name="connsiteX17" fmla="*/ 5337 w 555581"/>
            <a:gd name="connsiteY17" fmla="*/ 70698 h 118315"/>
            <a:gd name="connsiteX18" fmla="*/ 21145 w 555581"/>
            <a:gd name="connsiteY18" fmla="*/ 81796 h 118315"/>
            <a:gd name="connsiteX19" fmla="*/ 46816 w 555581"/>
            <a:gd name="connsiteY19" fmla="*/ 92023 h 118315"/>
            <a:gd name="connsiteX20" fmla="*/ 81362 w 555581"/>
            <a:gd name="connsiteY20" fmla="*/ 100988 h 118315"/>
            <a:gd name="connsiteX21" fmla="*/ 123458 w 555581"/>
            <a:gd name="connsiteY21" fmla="*/ 108345 h 118315"/>
            <a:gd name="connsiteX22" fmla="*/ 171485 w 555581"/>
            <a:gd name="connsiteY22" fmla="*/ 113811 h 118315"/>
            <a:gd name="connsiteX23" fmla="*/ 223596 w 555581"/>
            <a:gd name="connsiteY23" fmla="*/ 117178 h 118315"/>
            <a:gd name="connsiteX24" fmla="*/ 277790 w 555581"/>
            <a:gd name="connsiteY24" fmla="*/ 118315 h 118315"/>
            <a:gd name="connsiteX25" fmla="*/ 331984 w 555581"/>
            <a:gd name="connsiteY25" fmla="*/ 117178 h 118315"/>
            <a:gd name="connsiteX26" fmla="*/ 384096 w 555581"/>
            <a:gd name="connsiteY26" fmla="*/ 113811 h 118315"/>
            <a:gd name="connsiteX27" fmla="*/ 432122 w 555581"/>
            <a:gd name="connsiteY27" fmla="*/ 108345 h 118315"/>
            <a:gd name="connsiteX28" fmla="*/ 474218 w 555581"/>
            <a:gd name="connsiteY28" fmla="*/ 100988 h 118315"/>
            <a:gd name="connsiteX29" fmla="*/ 508764 w 555581"/>
            <a:gd name="connsiteY29" fmla="*/ 92023 h 118315"/>
            <a:gd name="connsiteX30" fmla="*/ 534435 w 555581"/>
            <a:gd name="connsiteY30" fmla="*/ 81796 h 118315"/>
            <a:gd name="connsiteX31" fmla="*/ 550243 w 555581"/>
            <a:gd name="connsiteY31" fmla="*/ 70698 h 118315"/>
            <a:gd name="connsiteX32" fmla="*/ 555581 w 555581"/>
            <a:gd name="connsiteY32" fmla="*/ 59157 h 1183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55581" h="118315">
              <a:moveTo>
                <a:pt x="555581" y="59157"/>
              </a:moveTo>
              <a:cubicBezTo>
                <a:pt x="555581" y="55310"/>
                <a:pt x="553767" y="51389"/>
                <a:pt x="550243" y="47616"/>
              </a:cubicBezTo>
              <a:cubicBezTo>
                <a:pt x="546719" y="43843"/>
                <a:pt x="541348" y="40073"/>
                <a:pt x="534435" y="36519"/>
              </a:cubicBezTo>
              <a:cubicBezTo>
                <a:pt x="527522" y="32965"/>
                <a:pt x="518800" y="29490"/>
                <a:pt x="508764" y="26291"/>
              </a:cubicBezTo>
              <a:cubicBezTo>
                <a:pt x="498728" y="23092"/>
                <a:pt x="486992" y="20047"/>
                <a:pt x="474218" y="17327"/>
              </a:cubicBezTo>
              <a:cubicBezTo>
                <a:pt x="461444" y="14607"/>
                <a:pt x="447142" y="12107"/>
                <a:pt x="432122" y="9970"/>
              </a:cubicBezTo>
              <a:cubicBezTo>
                <a:pt x="417102" y="7833"/>
                <a:pt x="400786" y="5975"/>
                <a:pt x="384096" y="4503"/>
              </a:cubicBezTo>
              <a:cubicBezTo>
                <a:pt x="367406" y="3031"/>
                <a:pt x="349702" y="1887"/>
                <a:pt x="331984" y="1137"/>
              </a:cubicBezTo>
              <a:cubicBezTo>
                <a:pt x="314266" y="387"/>
                <a:pt x="295855" y="0"/>
                <a:pt x="277790" y="0"/>
              </a:cubicBezTo>
              <a:cubicBezTo>
                <a:pt x="259725" y="0"/>
                <a:pt x="241313" y="387"/>
                <a:pt x="223596" y="1137"/>
              </a:cubicBezTo>
              <a:cubicBezTo>
                <a:pt x="205879" y="1887"/>
                <a:pt x="188175" y="3031"/>
                <a:pt x="171485" y="4503"/>
              </a:cubicBezTo>
              <a:cubicBezTo>
                <a:pt x="154795" y="5975"/>
                <a:pt x="138479" y="7833"/>
                <a:pt x="123458" y="9970"/>
              </a:cubicBezTo>
              <a:cubicBezTo>
                <a:pt x="108438" y="12107"/>
                <a:pt x="94136" y="14607"/>
                <a:pt x="81362" y="17327"/>
              </a:cubicBezTo>
              <a:cubicBezTo>
                <a:pt x="68588" y="20047"/>
                <a:pt x="56852" y="23092"/>
                <a:pt x="46816" y="26291"/>
              </a:cubicBezTo>
              <a:cubicBezTo>
                <a:pt x="36780" y="29490"/>
                <a:pt x="28058" y="32965"/>
                <a:pt x="21145" y="36519"/>
              </a:cubicBezTo>
              <a:cubicBezTo>
                <a:pt x="14232" y="40073"/>
                <a:pt x="8861" y="43843"/>
                <a:pt x="5337" y="47616"/>
              </a:cubicBezTo>
              <a:cubicBezTo>
                <a:pt x="1813" y="51389"/>
                <a:pt x="0" y="55310"/>
                <a:pt x="0" y="59157"/>
              </a:cubicBezTo>
              <a:cubicBezTo>
                <a:pt x="0" y="63004"/>
                <a:pt x="1813" y="66925"/>
                <a:pt x="5337" y="70698"/>
              </a:cubicBezTo>
              <a:cubicBezTo>
                <a:pt x="8861" y="74471"/>
                <a:pt x="14232" y="78242"/>
                <a:pt x="21145" y="81796"/>
              </a:cubicBezTo>
              <a:cubicBezTo>
                <a:pt x="28058" y="85350"/>
                <a:pt x="36780" y="88824"/>
                <a:pt x="46816" y="92023"/>
              </a:cubicBezTo>
              <a:cubicBezTo>
                <a:pt x="56852" y="95222"/>
                <a:pt x="68588" y="98268"/>
                <a:pt x="81362" y="100988"/>
              </a:cubicBezTo>
              <a:cubicBezTo>
                <a:pt x="94136" y="103708"/>
                <a:pt x="108438" y="106208"/>
                <a:pt x="123458" y="108345"/>
              </a:cubicBezTo>
              <a:cubicBezTo>
                <a:pt x="138478" y="110482"/>
                <a:pt x="154795" y="112339"/>
                <a:pt x="171485" y="113811"/>
              </a:cubicBezTo>
              <a:cubicBezTo>
                <a:pt x="188175" y="115283"/>
                <a:pt x="205879" y="116427"/>
                <a:pt x="223596" y="117178"/>
              </a:cubicBezTo>
              <a:cubicBezTo>
                <a:pt x="241313" y="117929"/>
                <a:pt x="259725" y="118315"/>
                <a:pt x="277790" y="118315"/>
              </a:cubicBezTo>
              <a:cubicBezTo>
                <a:pt x="295855" y="118315"/>
                <a:pt x="314266" y="117929"/>
                <a:pt x="331984" y="117178"/>
              </a:cubicBezTo>
              <a:cubicBezTo>
                <a:pt x="349702" y="116427"/>
                <a:pt x="367406" y="115283"/>
                <a:pt x="384096" y="113811"/>
              </a:cubicBezTo>
              <a:cubicBezTo>
                <a:pt x="400786" y="112339"/>
                <a:pt x="417102" y="110482"/>
                <a:pt x="432122" y="108345"/>
              </a:cubicBezTo>
              <a:cubicBezTo>
                <a:pt x="447142" y="106208"/>
                <a:pt x="461444" y="103708"/>
                <a:pt x="474218" y="100988"/>
              </a:cubicBezTo>
              <a:cubicBezTo>
                <a:pt x="486992" y="98268"/>
                <a:pt x="498728" y="95222"/>
                <a:pt x="508764" y="92023"/>
              </a:cubicBezTo>
              <a:cubicBezTo>
                <a:pt x="518800" y="88824"/>
                <a:pt x="527522" y="85350"/>
                <a:pt x="534435" y="81796"/>
              </a:cubicBezTo>
              <a:cubicBezTo>
                <a:pt x="541348" y="78242"/>
                <a:pt x="546719" y="74471"/>
                <a:pt x="550243" y="70698"/>
              </a:cubicBezTo>
              <a:cubicBezTo>
                <a:pt x="553767" y="66925"/>
                <a:pt x="555581" y="63004"/>
                <a:pt x="555581" y="5915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0.51297</cdr:x>
      <cdr:y>0.58089</cdr:y>
    </cdr:from>
    <cdr:to>
      <cdr:x>0.54445</cdr:x>
      <cdr:y>0.5986</cdr:y>
    </cdr:to>
    <cdr:sp macro="" textlink="">
      <cdr:nvSpPr>
        <cdr:cNvPr id="21" name="PlotDat11_31|1~33_1"/>
        <cdr:cNvSpPr/>
      </cdr:nvSpPr>
      <cdr:spPr>
        <a:xfrm xmlns:a="http://schemas.openxmlformats.org/drawingml/2006/main">
          <a:off x="4772263" y="3527264"/>
          <a:ext cx="292798" cy="107559"/>
        </a:xfrm>
        <a:custGeom xmlns:a="http://schemas.openxmlformats.org/drawingml/2006/main">
          <a:avLst/>
          <a:gdLst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  <a:gd name="connsiteX0" fmla="*/ 292798 w 292798"/>
            <a:gd name="connsiteY0" fmla="*/ 53780 h 107559"/>
            <a:gd name="connsiteX1" fmla="*/ 289985 w 292798"/>
            <a:gd name="connsiteY1" fmla="*/ 43288 h 107559"/>
            <a:gd name="connsiteX2" fmla="*/ 281653 w 292798"/>
            <a:gd name="connsiteY2" fmla="*/ 33199 h 107559"/>
            <a:gd name="connsiteX3" fmla="*/ 268125 w 292798"/>
            <a:gd name="connsiteY3" fmla="*/ 23901 h 107559"/>
            <a:gd name="connsiteX4" fmla="*/ 249918 w 292798"/>
            <a:gd name="connsiteY4" fmla="*/ 15752 h 107559"/>
            <a:gd name="connsiteX5" fmla="*/ 227733 w 292798"/>
            <a:gd name="connsiteY5" fmla="*/ 9063 h 107559"/>
            <a:gd name="connsiteX6" fmla="*/ 202423 w 292798"/>
            <a:gd name="connsiteY6" fmla="*/ 4094 h 107559"/>
            <a:gd name="connsiteX7" fmla="*/ 174959 w 292798"/>
            <a:gd name="connsiteY7" fmla="*/ 1033 h 107559"/>
            <a:gd name="connsiteX8" fmla="*/ 146398 w 292798"/>
            <a:gd name="connsiteY8" fmla="*/ 0 h 107559"/>
            <a:gd name="connsiteX9" fmla="*/ 117837 w 292798"/>
            <a:gd name="connsiteY9" fmla="*/ 1033 h 107559"/>
            <a:gd name="connsiteX10" fmla="*/ 90374 w 292798"/>
            <a:gd name="connsiteY10" fmla="*/ 4094 h 107559"/>
            <a:gd name="connsiteX11" fmla="*/ 65063 w 292798"/>
            <a:gd name="connsiteY11" fmla="*/ 9063 h 107559"/>
            <a:gd name="connsiteX12" fmla="*/ 42879 w 292798"/>
            <a:gd name="connsiteY12" fmla="*/ 15752 h 107559"/>
            <a:gd name="connsiteX13" fmla="*/ 24672 w 292798"/>
            <a:gd name="connsiteY13" fmla="*/ 23901 h 107559"/>
            <a:gd name="connsiteX14" fmla="*/ 11143 w 292798"/>
            <a:gd name="connsiteY14" fmla="*/ 33199 h 107559"/>
            <a:gd name="connsiteX15" fmla="*/ 2813 w 292798"/>
            <a:gd name="connsiteY15" fmla="*/ 43288 h 107559"/>
            <a:gd name="connsiteX16" fmla="*/ 0 w 292798"/>
            <a:gd name="connsiteY16" fmla="*/ 53780 h 107559"/>
            <a:gd name="connsiteX17" fmla="*/ 2813 w 292798"/>
            <a:gd name="connsiteY17" fmla="*/ 64271 h 107559"/>
            <a:gd name="connsiteX18" fmla="*/ 11143 w 292798"/>
            <a:gd name="connsiteY18" fmla="*/ 74360 h 107559"/>
            <a:gd name="connsiteX19" fmla="*/ 24672 w 292798"/>
            <a:gd name="connsiteY19" fmla="*/ 83658 h 107559"/>
            <a:gd name="connsiteX20" fmla="*/ 42879 w 292798"/>
            <a:gd name="connsiteY20" fmla="*/ 91807 h 107559"/>
            <a:gd name="connsiteX21" fmla="*/ 65063 w 292798"/>
            <a:gd name="connsiteY21" fmla="*/ 98495 h 107559"/>
            <a:gd name="connsiteX22" fmla="*/ 90374 w 292798"/>
            <a:gd name="connsiteY22" fmla="*/ 103465 h 107559"/>
            <a:gd name="connsiteX23" fmla="*/ 117837 w 292798"/>
            <a:gd name="connsiteY23" fmla="*/ 106526 h 107559"/>
            <a:gd name="connsiteX24" fmla="*/ 146398 w 292798"/>
            <a:gd name="connsiteY24" fmla="*/ 107559 h 107559"/>
            <a:gd name="connsiteX25" fmla="*/ 174959 w 292798"/>
            <a:gd name="connsiteY25" fmla="*/ 106526 h 107559"/>
            <a:gd name="connsiteX26" fmla="*/ 202423 w 292798"/>
            <a:gd name="connsiteY26" fmla="*/ 103465 h 107559"/>
            <a:gd name="connsiteX27" fmla="*/ 227733 w 292798"/>
            <a:gd name="connsiteY27" fmla="*/ 98495 h 107559"/>
            <a:gd name="connsiteX28" fmla="*/ 249918 w 292798"/>
            <a:gd name="connsiteY28" fmla="*/ 91807 h 107559"/>
            <a:gd name="connsiteX29" fmla="*/ 268125 w 292798"/>
            <a:gd name="connsiteY29" fmla="*/ 83658 h 107559"/>
            <a:gd name="connsiteX30" fmla="*/ 281653 w 292798"/>
            <a:gd name="connsiteY30" fmla="*/ 74360 h 107559"/>
            <a:gd name="connsiteX31" fmla="*/ 289985 w 292798"/>
            <a:gd name="connsiteY31" fmla="*/ 64271 h 107559"/>
            <a:gd name="connsiteX32" fmla="*/ 292798 w 292798"/>
            <a:gd name="connsiteY32" fmla="*/ 53780 h 1075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292798" h="107559">
              <a:moveTo>
                <a:pt x="292798" y="53780"/>
              </a:moveTo>
              <a:cubicBezTo>
                <a:pt x="292798" y="50283"/>
                <a:pt x="291843" y="46718"/>
                <a:pt x="289985" y="43288"/>
              </a:cubicBezTo>
              <a:cubicBezTo>
                <a:pt x="288128" y="39858"/>
                <a:pt x="285296" y="36430"/>
                <a:pt x="281653" y="33199"/>
              </a:cubicBezTo>
              <a:cubicBezTo>
                <a:pt x="278010" y="29968"/>
                <a:pt x="273414" y="26809"/>
                <a:pt x="268125" y="23901"/>
              </a:cubicBezTo>
              <a:cubicBezTo>
                <a:pt x="262836" y="20993"/>
                <a:pt x="256650" y="18225"/>
                <a:pt x="249918" y="15752"/>
              </a:cubicBezTo>
              <a:cubicBezTo>
                <a:pt x="243186" y="13279"/>
                <a:pt x="235649" y="11006"/>
                <a:pt x="227733" y="9063"/>
              </a:cubicBezTo>
              <a:cubicBezTo>
                <a:pt x="219817" y="7120"/>
                <a:pt x="211219" y="5432"/>
                <a:pt x="202423" y="4094"/>
              </a:cubicBezTo>
              <a:cubicBezTo>
                <a:pt x="193627" y="2756"/>
                <a:pt x="184296" y="1715"/>
                <a:pt x="174959" y="1033"/>
              </a:cubicBezTo>
              <a:cubicBezTo>
                <a:pt x="165622" y="351"/>
                <a:pt x="155918" y="0"/>
                <a:pt x="146398" y="0"/>
              </a:cubicBezTo>
              <a:cubicBezTo>
                <a:pt x="136878" y="0"/>
                <a:pt x="127174" y="351"/>
                <a:pt x="117837" y="1033"/>
              </a:cubicBezTo>
              <a:cubicBezTo>
                <a:pt x="108500" y="1715"/>
                <a:pt x="99170" y="2756"/>
                <a:pt x="90374" y="4094"/>
              </a:cubicBezTo>
              <a:cubicBezTo>
                <a:pt x="81578" y="5432"/>
                <a:pt x="72979" y="7120"/>
                <a:pt x="65063" y="9063"/>
              </a:cubicBezTo>
              <a:cubicBezTo>
                <a:pt x="57147" y="11006"/>
                <a:pt x="49611" y="13279"/>
                <a:pt x="42879" y="15752"/>
              </a:cubicBezTo>
              <a:cubicBezTo>
                <a:pt x="36147" y="18225"/>
                <a:pt x="29961" y="20993"/>
                <a:pt x="24672" y="23901"/>
              </a:cubicBezTo>
              <a:cubicBezTo>
                <a:pt x="19383" y="26809"/>
                <a:pt x="14786" y="29968"/>
                <a:pt x="11143" y="33199"/>
              </a:cubicBezTo>
              <a:cubicBezTo>
                <a:pt x="7500" y="36430"/>
                <a:pt x="4670" y="39858"/>
                <a:pt x="2813" y="43288"/>
              </a:cubicBezTo>
              <a:cubicBezTo>
                <a:pt x="956" y="46718"/>
                <a:pt x="0" y="50283"/>
                <a:pt x="0" y="53780"/>
              </a:cubicBezTo>
              <a:cubicBezTo>
                <a:pt x="0" y="57277"/>
                <a:pt x="956" y="60841"/>
                <a:pt x="2813" y="64271"/>
              </a:cubicBezTo>
              <a:cubicBezTo>
                <a:pt x="4670" y="67701"/>
                <a:pt x="7500" y="71129"/>
                <a:pt x="11143" y="74360"/>
              </a:cubicBezTo>
              <a:cubicBezTo>
                <a:pt x="14786" y="77591"/>
                <a:pt x="19383" y="80750"/>
                <a:pt x="24672" y="83658"/>
              </a:cubicBezTo>
              <a:cubicBezTo>
                <a:pt x="29961" y="86566"/>
                <a:pt x="36147" y="89334"/>
                <a:pt x="42879" y="91807"/>
              </a:cubicBezTo>
              <a:cubicBezTo>
                <a:pt x="49611" y="94280"/>
                <a:pt x="57147" y="96552"/>
                <a:pt x="65063" y="98495"/>
              </a:cubicBezTo>
              <a:cubicBezTo>
                <a:pt x="72979" y="100438"/>
                <a:pt x="81578" y="102127"/>
                <a:pt x="90374" y="103465"/>
              </a:cubicBezTo>
              <a:cubicBezTo>
                <a:pt x="99170" y="104803"/>
                <a:pt x="108500" y="105844"/>
                <a:pt x="117837" y="106526"/>
              </a:cubicBezTo>
              <a:cubicBezTo>
                <a:pt x="127174" y="107208"/>
                <a:pt x="136878" y="107559"/>
                <a:pt x="146398" y="107559"/>
              </a:cubicBezTo>
              <a:cubicBezTo>
                <a:pt x="155918" y="107559"/>
                <a:pt x="165622" y="107208"/>
                <a:pt x="174959" y="106526"/>
              </a:cubicBezTo>
              <a:cubicBezTo>
                <a:pt x="184296" y="105844"/>
                <a:pt x="193627" y="104803"/>
                <a:pt x="202423" y="103465"/>
              </a:cubicBezTo>
              <a:cubicBezTo>
                <a:pt x="211219" y="102127"/>
                <a:pt x="219817" y="100438"/>
                <a:pt x="227733" y="98495"/>
              </a:cubicBezTo>
              <a:cubicBezTo>
                <a:pt x="235649" y="96552"/>
                <a:pt x="243186" y="94280"/>
                <a:pt x="249918" y="91807"/>
              </a:cubicBezTo>
              <a:cubicBezTo>
                <a:pt x="256650" y="89334"/>
                <a:pt x="262836" y="86566"/>
                <a:pt x="268125" y="83658"/>
              </a:cubicBezTo>
              <a:cubicBezTo>
                <a:pt x="273414" y="80750"/>
                <a:pt x="278010" y="77591"/>
                <a:pt x="281653" y="74360"/>
              </a:cubicBezTo>
              <a:cubicBezTo>
                <a:pt x="285296" y="71129"/>
                <a:pt x="288127" y="67701"/>
                <a:pt x="289985" y="64271"/>
              </a:cubicBezTo>
              <a:cubicBezTo>
                <a:pt x="291843" y="60841"/>
                <a:pt x="292798" y="57277"/>
                <a:pt x="292798" y="5378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0.53015</cdr:x>
      <cdr:y>0.66441</cdr:y>
    </cdr:from>
    <cdr:to>
      <cdr:x>0.62677</cdr:x>
      <cdr:y>0.71047</cdr:y>
    </cdr:to>
    <cdr:sp macro="" textlink="">
      <cdr:nvSpPr>
        <cdr:cNvPr id="22" name="PlotDat11_33|1~33_1"/>
        <cdr:cNvSpPr/>
      </cdr:nvSpPr>
      <cdr:spPr>
        <a:xfrm xmlns:a="http://schemas.openxmlformats.org/drawingml/2006/main">
          <a:off x="4932020" y="4034434"/>
          <a:ext cx="898935" cy="279653"/>
        </a:xfrm>
        <a:custGeom xmlns:a="http://schemas.openxmlformats.org/drawingml/2006/main">
          <a:avLst/>
          <a:gdLst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  <a:gd name="connsiteX0" fmla="*/ 898935 w 898935"/>
            <a:gd name="connsiteY0" fmla="*/ 139826 h 279653"/>
            <a:gd name="connsiteX1" fmla="*/ 890298 w 898935"/>
            <a:gd name="connsiteY1" fmla="*/ 112548 h 279653"/>
            <a:gd name="connsiteX2" fmla="*/ 864721 w 898935"/>
            <a:gd name="connsiteY2" fmla="*/ 86317 h 279653"/>
            <a:gd name="connsiteX3" fmla="*/ 823185 w 898935"/>
            <a:gd name="connsiteY3" fmla="*/ 62143 h 279653"/>
            <a:gd name="connsiteX4" fmla="*/ 767288 w 898935"/>
            <a:gd name="connsiteY4" fmla="*/ 40954 h 279653"/>
            <a:gd name="connsiteX5" fmla="*/ 699178 w 898935"/>
            <a:gd name="connsiteY5" fmla="*/ 23565 h 279653"/>
            <a:gd name="connsiteX6" fmla="*/ 621471 w 898935"/>
            <a:gd name="connsiteY6" fmla="*/ 10644 h 279653"/>
            <a:gd name="connsiteX7" fmla="*/ 537154 w 898935"/>
            <a:gd name="connsiteY7" fmla="*/ 2686 h 279653"/>
            <a:gd name="connsiteX8" fmla="*/ 449468 w 898935"/>
            <a:gd name="connsiteY8" fmla="*/ 0 h 279653"/>
            <a:gd name="connsiteX9" fmla="*/ 361781 w 898935"/>
            <a:gd name="connsiteY9" fmla="*/ 2686 h 279653"/>
            <a:gd name="connsiteX10" fmla="*/ 277464 w 898935"/>
            <a:gd name="connsiteY10" fmla="*/ 10644 h 279653"/>
            <a:gd name="connsiteX11" fmla="*/ 199757 w 898935"/>
            <a:gd name="connsiteY11" fmla="*/ 23565 h 279653"/>
            <a:gd name="connsiteX12" fmla="*/ 131646 w 898935"/>
            <a:gd name="connsiteY12" fmla="*/ 40954 h 279653"/>
            <a:gd name="connsiteX13" fmla="*/ 75749 w 898935"/>
            <a:gd name="connsiteY13" fmla="*/ 62143 h 279653"/>
            <a:gd name="connsiteX14" fmla="*/ 34214 w 898935"/>
            <a:gd name="connsiteY14" fmla="*/ 86317 h 279653"/>
            <a:gd name="connsiteX15" fmla="*/ 8637 w 898935"/>
            <a:gd name="connsiteY15" fmla="*/ 112548 h 279653"/>
            <a:gd name="connsiteX16" fmla="*/ 0 w 898935"/>
            <a:gd name="connsiteY16" fmla="*/ 139826 h 279653"/>
            <a:gd name="connsiteX17" fmla="*/ 8637 w 898935"/>
            <a:gd name="connsiteY17" fmla="*/ 167105 h 279653"/>
            <a:gd name="connsiteX18" fmla="*/ 34214 w 898935"/>
            <a:gd name="connsiteY18" fmla="*/ 193336 h 279653"/>
            <a:gd name="connsiteX19" fmla="*/ 75749 w 898935"/>
            <a:gd name="connsiteY19" fmla="*/ 217510 h 279653"/>
            <a:gd name="connsiteX20" fmla="*/ 131646 w 898935"/>
            <a:gd name="connsiteY20" fmla="*/ 238699 h 279653"/>
            <a:gd name="connsiteX21" fmla="*/ 199757 w 898935"/>
            <a:gd name="connsiteY21" fmla="*/ 256088 h 279653"/>
            <a:gd name="connsiteX22" fmla="*/ 277464 w 898935"/>
            <a:gd name="connsiteY22" fmla="*/ 269009 h 279653"/>
            <a:gd name="connsiteX23" fmla="*/ 361781 w 898935"/>
            <a:gd name="connsiteY23" fmla="*/ 276966 h 279653"/>
            <a:gd name="connsiteX24" fmla="*/ 449468 w 898935"/>
            <a:gd name="connsiteY24" fmla="*/ 279653 h 279653"/>
            <a:gd name="connsiteX25" fmla="*/ 537154 w 898935"/>
            <a:gd name="connsiteY25" fmla="*/ 276966 h 279653"/>
            <a:gd name="connsiteX26" fmla="*/ 621471 w 898935"/>
            <a:gd name="connsiteY26" fmla="*/ 269009 h 279653"/>
            <a:gd name="connsiteX27" fmla="*/ 699178 w 898935"/>
            <a:gd name="connsiteY27" fmla="*/ 256088 h 279653"/>
            <a:gd name="connsiteX28" fmla="*/ 767288 w 898935"/>
            <a:gd name="connsiteY28" fmla="*/ 238699 h 279653"/>
            <a:gd name="connsiteX29" fmla="*/ 823185 w 898935"/>
            <a:gd name="connsiteY29" fmla="*/ 217510 h 279653"/>
            <a:gd name="connsiteX30" fmla="*/ 864721 w 898935"/>
            <a:gd name="connsiteY30" fmla="*/ 193336 h 279653"/>
            <a:gd name="connsiteX31" fmla="*/ 890298 w 898935"/>
            <a:gd name="connsiteY31" fmla="*/ 167105 h 279653"/>
            <a:gd name="connsiteX32" fmla="*/ 898935 w 898935"/>
            <a:gd name="connsiteY32" fmla="*/ 139826 h 2796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98935" h="279653">
              <a:moveTo>
                <a:pt x="898935" y="139826"/>
              </a:moveTo>
              <a:cubicBezTo>
                <a:pt x="898935" y="130733"/>
                <a:pt x="896000" y="121466"/>
                <a:pt x="890298" y="112548"/>
              </a:cubicBezTo>
              <a:cubicBezTo>
                <a:pt x="884596" y="103630"/>
                <a:pt x="875907" y="94718"/>
                <a:pt x="864721" y="86317"/>
              </a:cubicBezTo>
              <a:cubicBezTo>
                <a:pt x="853536" y="77916"/>
                <a:pt x="839424" y="69703"/>
                <a:pt x="823185" y="62143"/>
              </a:cubicBezTo>
              <a:cubicBezTo>
                <a:pt x="806946" y="54583"/>
                <a:pt x="787956" y="47384"/>
                <a:pt x="767288" y="40954"/>
              </a:cubicBezTo>
              <a:cubicBezTo>
                <a:pt x="746620" y="34524"/>
                <a:pt x="723481" y="28617"/>
                <a:pt x="699178" y="23565"/>
              </a:cubicBezTo>
              <a:cubicBezTo>
                <a:pt x="674875" y="18513"/>
                <a:pt x="648475" y="14124"/>
                <a:pt x="621471" y="10644"/>
              </a:cubicBezTo>
              <a:cubicBezTo>
                <a:pt x="594467" y="7164"/>
                <a:pt x="565821" y="4460"/>
                <a:pt x="537154" y="2686"/>
              </a:cubicBezTo>
              <a:cubicBezTo>
                <a:pt x="508487" y="912"/>
                <a:pt x="478697" y="0"/>
                <a:pt x="449468" y="0"/>
              </a:cubicBezTo>
              <a:cubicBezTo>
                <a:pt x="420239" y="0"/>
                <a:pt x="390448" y="912"/>
                <a:pt x="361781" y="2686"/>
              </a:cubicBezTo>
              <a:cubicBezTo>
                <a:pt x="333114" y="4460"/>
                <a:pt x="304468" y="7164"/>
                <a:pt x="277464" y="10644"/>
              </a:cubicBezTo>
              <a:cubicBezTo>
                <a:pt x="250460" y="14124"/>
                <a:pt x="224060" y="18513"/>
                <a:pt x="199757" y="23565"/>
              </a:cubicBezTo>
              <a:cubicBezTo>
                <a:pt x="175454" y="28617"/>
                <a:pt x="152314" y="34524"/>
                <a:pt x="131646" y="40954"/>
              </a:cubicBezTo>
              <a:cubicBezTo>
                <a:pt x="110978" y="47384"/>
                <a:pt x="91988" y="54583"/>
                <a:pt x="75749" y="62143"/>
              </a:cubicBezTo>
              <a:cubicBezTo>
                <a:pt x="59510" y="69703"/>
                <a:pt x="45399" y="77916"/>
                <a:pt x="34214" y="86317"/>
              </a:cubicBezTo>
              <a:cubicBezTo>
                <a:pt x="23029" y="94718"/>
                <a:pt x="14339" y="103630"/>
                <a:pt x="8637" y="112548"/>
              </a:cubicBezTo>
              <a:cubicBezTo>
                <a:pt x="2935" y="121466"/>
                <a:pt x="0" y="130733"/>
                <a:pt x="0" y="139826"/>
              </a:cubicBezTo>
              <a:cubicBezTo>
                <a:pt x="0" y="148919"/>
                <a:pt x="2935" y="158187"/>
                <a:pt x="8637" y="167105"/>
              </a:cubicBezTo>
              <a:cubicBezTo>
                <a:pt x="14339" y="176023"/>
                <a:pt x="23029" y="184935"/>
                <a:pt x="34214" y="193336"/>
              </a:cubicBezTo>
              <a:cubicBezTo>
                <a:pt x="45399" y="201737"/>
                <a:pt x="59510" y="209950"/>
                <a:pt x="75749" y="217510"/>
              </a:cubicBezTo>
              <a:cubicBezTo>
                <a:pt x="91988" y="225070"/>
                <a:pt x="110978" y="232269"/>
                <a:pt x="131646" y="238699"/>
              </a:cubicBezTo>
              <a:cubicBezTo>
                <a:pt x="152314" y="245129"/>
                <a:pt x="175454" y="251036"/>
                <a:pt x="199757" y="256088"/>
              </a:cubicBezTo>
              <a:cubicBezTo>
                <a:pt x="224060" y="261140"/>
                <a:pt x="250460" y="265529"/>
                <a:pt x="277464" y="269009"/>
              </a:cubicBezTo>
              <a:cubicBezTo>
                <a:pt x="304468" y="272489"/>
                <a:pt x="333114" y="275192"/>
                <a:pt x="361781" y="276966"/>
              </a:cubicBezTo>
              <a:cubicBezTo>
                <a:pt x="390448" y="278740"/>
                <a:pt x="420239" y="279653"/>
                <a:pt x="449468" y="279653"/>
              </a:cubicBezTo>
              <a:cubicBezTo>
                <a:pt x="478697" y="279653"/>
                <a:pt x="508487" y="278740"/>
                <a:pt x="537154" y="276966"/>
              </a:cubicBezTo>
              <a:cubicBezTo>
                <a:pt x="565821" y="275192"/>
                <a:pt x="594467" y="272489"/>
                <a:pt x="621471" y="269009"/>
              </a:cubicBezTo>
              <a:cubicBezTo>
                <a:pt x="648475" y="265529"/>
                <a:pt x="674875" y="261140"/>
                <a:pt x="699178" y="256088"/>
              </a:cubicBezTo>
              <a:cubicBezTo>
                <a:pt x="723481" y="251036"/>
                <a:pt x="746620" y="245129"/>
                <a:pt x="767288" y="238699"/>
              </a:cubicBezTo>
              <a:cubicBezTo>
                <a:pt x="787956" y="232269"/>
                <a:pt x="806946" y="225070"/>
                <a:pt x="823185" y="217510"/>
              </a:cubicBezTo>
              <a:cubicBezTo>
                <a:pt x="839424" y="209950"/>
                <a:pt x="853536" y="201737"/>
                <a:pt x="864721" y="193336"/>
              </a:cubicBezTo>
              <a:cubicBezTo>
                <a:pt x="875907" y="184935"/>
                <a:pt x="884596" y="176023"/>
                <a:pt x="890298" y="167105"/>
              </a:cubicBezTo>
              <a:cubicBezTo>
                <a:pt x="896000" y="158187"/>
                <a:pt x="898935" y="148919"/>
                <a:pt x="898935" y="139826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0.49436</cdr:x>
      <cdr:y>0.54292</cdr:y>
    </cdr:from>
    <cdr:to>
      <cdr:x>0.533</cdr:x>
      <cdr:y>0.58012</cdr:y>
    </cdr:to>
    <cdr:sp macro="" textlink="">
      <cdr:nvSpPr>
        <cdr:cNvPr id="23" name="PlotDat11_35|1~33_1"/>
        <cdr:cNvSpPr/>
      </cdr:nvSpPr>
      <cdr:spPr>
        <a:xfrm xmlns:a="http://schemas.openxmlformats.org/drawingml/2006/main">
          <a:off x="4599050" y="3296733"/>
          <a:ext cx="359538" cy="225873"/>
        </a:xfrm>
        <a:custGeom xmlns:a="http://schemas.openxmlformats.org/drawingml/2006/main">
          <a:avLst/>
          <a:gdLst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  <a:gd name="connsiteX0" fmla="*/ 359538 w 359538"/>
            <a:gd name="connsiteY0" fmla="*/ 112937 h 225873"/>
            <a:gd name="connsiteX1" fmla="*/ 356084 w 359538"/>
            <a:gd name="connsiteY1" fmla="*/ 90904 h 225873"/>
            <a:gd name="connsiteX2" fmla="*/ 345854 w 359538"/>
            <a:gd name="connsiteY2" fmla="*/ 69717 h 225873"/>
            <a:gd name="connsiteX3" fmla="*/ 329241 w 359538"/>
            <a:gd name="connsiteY3" fmla="*/ 50192 h 225873"/>
            <a:gd name="connsiteX4" fmla="*/ 306885 w 359538"/>
            <a:gd name="connsiteY4" fmla="*/ 33078 h 225873"/>
            <a:gd name="connsiteX5" fmla="*/ 279643 w 359538"/>
            <a:gd name="connsiteY5" fmla="*/ 19033 h 225873"/>
            <a:gd name="connsiteX6" fmla="*/ 248563 w 359538"/>
            <a:gd name="connsiteY6" fmla="*/ 8597 h 225873"/>
            <a:gd name="connsiteX7" fmla="*/ 214840 w 359538"/>
            <a:gd name="connsiteY7" fmla="*/ 2170 h 225873"/>
            <a:gd name="connsiteX8" fmla="*/ 179769 w 359538"/>
            <a:gd name="connsiteY8" fmla="*/ 0 h 225873"/>
            <a:gd name="connsiteX9" fmla="*/ 144698 w 359538"/>
            <a:gd name="connsiteY9" fmla="*/ 2170 h 225873"/>
            <a:gd name="connsiteX10" fmla="*/ 110975 w 359538"/>
            <a:gd name="connsiteY10" fmla="*/ 8597 h 225873"/>
            <a:gd name="connsiteX11" fmla="*/ 79895 w 359538"/>
            <a:gd name="connsiteY11" fmla="*/ 19033 h 225873"/>
            <a:gd name="connsiteX12" fmla="*/ 52653 w 359538"/>
            <a:gd name="connsiteY12" fmla="*/ 33078 h 225873"/>
            <a:gd name="connsiteX13" fmla="*/ 30297 w 359538"/>
            <a:gd name="connsiteY13" fmla="*/ 50192 h 225873"/>
            <a:gd name="connsiteX14" fmla="*/ 13684 w 359538"/>
            <a:gd name="connsiteY14" fmla="*/ 69717 h 225873"/>
            <a:gd name="connsiteX15" fmla="*/ 3455 w 359538"/>
            <a:gd name="connsiteY15" fmla="*/ 90904 h 225873"/>
            <a:gd name="connsiteX16" fmla="*/ 0 w 359538"/>
            <a:gd name="connsiteY16" fmla="*/ 112937 h 225873"/>
            <a:gd name="connsiteX17" fmla="*/ 3455 w 359538"/>
            <a:gd name="connsiteY17" fmla="*/ 134969 h 225873"/>
            <a:gd name="connsiteX18" fmla="*/ 13684 w 359538"/>
            <a:gd name="connsiteY18" fmla="*/ 156156 h 225873"/>
            <a:gd name="connsiteX19" fmla="*/ 30297 w 359538"/>
            <a:gd name="connsiteY19" fmla="*/ 175681 h 225873"/>
            <a:gd name="connsiteX20" fmla="*/ 52653 w 359538"/>
            <a:gd name="connsiteY20" fmla="*/ 192795 h 225873"/>
            <a:gd name="connsiteX21" fmla="*/ 79895 w 359538"/>
            <a:gd name="connsiteY21" fmla="*/ 206840 h 225873"/>
            <a:gd name="connsiteX22" fmla="*/ 110975 w 359538"/>
            <a:gd name="connsiteY22" fmla="*/ 217277 h 225873"/>
            <a:gd name="connsiteX23" fmla="*/ 144698 w 359538"/>
            <a:gd name="connsiteY23" fmla="*/ 223703 h 225873"/>
            <a:gd name="connsiteX24" fmla="*/ 179769 w 359538"/>
            <a:gd name="connsiteY24" fmla="*/ 225873 h 225873"/>
            <a:gd name="connsiteX25" fmla="*/ 214840 w 359538"/>
            <a:gd name="connsiteY25" fmla="*/ 223703 h 225873"/>
            <a:gd name="connsiteX26" fmla="*/ 248563 w 359538"/>
            <a:gd name="connsiteY26" fmla="*/ 217277 h 225873"/>
            <a:gd name="connsiteX27" fmla="*/ 279643 w 359538"/>
            <a:gd name="connsiteY27" fmla="*/ 206840 h 225873"/>
            <a:gd name="connsiteX28" fmla="*/ 306885 w 359538"/>
            <a:gd name="connsiteY28" fmla="*/ 192795 h 225873"/>
            <a:gd name="connsiteX29" fmla="*/ 329241 w 359538"/>
            <a:gd name="connsiteY29" fmla="*/ 175681 h 225873"/>
            <a:gd name="connsiteX30" fmla="*/ 345854 w 359538"/>
            <a:gd name="connsiteY30" fmla="*/ 156156 h 225873"/>
            <a:gd name="connsiteX31" fmla="*/ 356084 w 359538"/>
            <a:gd name="connsiteY31" fmla="*/ 134969 h 225873"/>
            <a:gd name="connsiteX32" fmla="*/ 359538 w 359538"/>
            <a:gd name="connsiteY32" fmla="*/ 112937 h 2258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59538" h="225873">
              <a:moveTo>
                <a:pt x="359538" y="112937"/>
              </a:moveTo>
              <a:cubicBezTo>
                <a:pt x="359538" y="105593"/>
                <a:pt x="358365" y="98107"/>
                <a:pt x="356084" y="90904"/>
              </a:cubicBezTo>
              <a:cubicBezTo>
                <a:pt x="353803" y="83701"/>
                <a:pt x="350328" y="76502"/>
                <a:pt x="345854" y="69717"/>
              </a:cubicBezTo>
              <a:cubicBezTo>
                <a:pt x="341380" y="62932"/>
                <a:pt x="335736" y="56299"/>
                <a:pt x="329241" y="50192"/>
              </a:cubicBezTo>
              <a:cubicBezTo>
                <a:pt x="322746" y="44086"/>
                <a:pt x="315151" y="38271"/>
                <a:pt x="306885" y="33078"/>
              </a:cubicBezTo>
              <a:cubicBezTo>
                <a:pt x="298619" y="27885"/>
                <a:pt x="289363" y="23113"/>
                <a:pt x="279643" y="19033"/>
              </a:cubicBezTo>
              <a:cubicBezTo>
                <a:pt x="269923" y="14953"/>
                <a:pt x="259364" y="11408"/>
                <a:pt x="248563" y="8597"/>
              </a:cubicBezTo>
              <a:cubicBezTo>
                <a:pt x="237763" y="5787"/>
                <a:pt x="226306" y="3603"/>
                <a:pt x="214840" y="2170"/>
              </a:cubicBezTo>
              <a:cubicBezTo>
                <a:pt x="203374" y="737"/>
                <a:pt x="191459" y="0"/>
                <a:pt x="179769" y="0"/>
              </a:cubicBezTo>
              <a:cubicBezTo>
                <a:pt x="168079" y="0"/>
                <a:pt x="156164" y="737"/>
                <a:pt x="144698" y="2170"/>
              </a:cubicBezTo>
              <a:cubicBezTo>
                <a:pt x="133232" y="3603"/>
                <a:pt x="121776" y="5787"/>
                <a:pt x="110975" y="8597"/>
              </a:cubicBezTo>
              <a:cubicBezTo>
                <a:pt x="100175" y="11408"/>
                <a:pt x="89615" y="14953"/>
                <a:pt x="79895" y="19033"/>
              </a:cubicBezTo>
              <a:cubicBezTo>
                <a:pt x="70175" y="23113"/>
                <a:pt x="60919" y="27885"/>
                <a:pt x="52653" y="33078"/>
              </a:cubicBezTo>
              <a:cubicBezTo>
                <a:pt x="44387" y="38271"/>
                <a:pt x="36792" y="44086"/>
                <a:pt x="30297" y="50192"/>
              </a:cubicBezTo>
              <a:cubicBezTo>
                <a:pt x="23802" y="56299"/>
                <a:pt x="18158" y="62932"/>
                <a:pt x="13684" y="69717"/>
              </a:cubicBezTo>
              <a:cubicBezTo>
                <a:pt x="9210" y="76502"/>
                <a:pt x="5736" y="83701"/>
                <a:pt x="3455" y="90904"/>
              </a:cubicBezTo>
              <a:cubicBezTo>
                <a:pt x="1174" y="98107"/>
                <a:pt x="0" y="105593"/>
                <a:pt x="0" y="112937"/>
              </a:cubicBezTo>
              <a:cubicBezTo>
                <a:pt x="0" y="120281"/>
                <a:pt x="1174" y="127766"/>
                <a:pt x="3455" y="134969"/>
              </a:cubicBezTo>
              <a:cubicBezTo>
                <a:pt x="5736" y="142172"/>
                <a:pt x="9210" y="149371"/>
                <a:pt x="13684" y="156156"/>
              </a:cubicBezTo>
              <a:cubicBezTo>
                <a:pt x="18158" y="162941"/>
                <a:pt x="23802" y="169575"/>
                <a:pt x="30297" y="175681"/>
              </a:cubicBezTo>
              <a:cubicBezTo>
                <a:pt x="36792" y="181788"/>
                <a:pt x="44387" y="187602"/>
                <a:pt x="52653" y="192795"/>
              </a:cubicBezTo>
              <a:cubicBezTo>
                <a:pt x="60919" y="197988"/>
                <a:pt x="70175" y="202760"/>
                <a:pt x="79895" y="206840"/>
              </a:cubicBezTo>
              <a:cubicBezTo>
                <a:pt x="89615" y="210920"/>
                <a:pt x="100175" y="214467"/>
                <a:pt x="110975" y="217277"/>
              </a:cubicBezTo>
              <a:cubicBezTo>
                <a:pt x="121776" y="220088"/>
                <a:pt x="133232" y="222270"/>
                <a:pt x="144698" y="223703"/>
              </a:cubicBezTo>
              <a:cubicBezTo>
                <a:pt x="156164" y="225136"/>
                <a:pt x="168079" y="225873"/>
                <a:pt x="179769" y="225873"/>
              </a:cubicBezTo>
              <a:cubicBezTo>
                <a:pt x="191459" y="225873"/>
                <a:pt x="203374" y="225136"/>
                <a:pt x="214840" y="223703"/>
              </a:cubicBezTo>
              <a:cubicBezTo>
                <a:pt x="226306" y="222270"/>
                <a:pt x="237763" y="220088"/>
                <a:pt x="248563" y="217277"/>
              </a:cubicBezTo>
              <a:cubicBezTo>
                <a:pt x="259364" y="214467"/>
                <a:pt x="269923" y="210920"/>
                <a:pt x="279643" y="206840"/>
              </a:cubicBezTo>
              <a:cubicBezTo>
                <a:pt x="289363" y="202760"/>
                <a:pt x="298619" y="197988"/>
                <a:pt x="306885" y="192795"/>
              </a:cubicBezTo>
              <a:cubicBezTo>
                <a:pt x="315151" y="187602"/>
                <a:pt x="322746" y="181788"/>
                <a:pt x="329241" y="175681"/>
              </a:cubicBezTo>
              <a:cubicBezTo>
                <a:pt x="335736" y="169575"/>
                <a:pt x="341380" y="162941"/>
                <a:pt x="345854" y="156156"/>
              </a:cubicBezTo>
              <a:cubicBezTo>
                <a:pt x="350328" y="149371"/>
                <a:pt x="353803" y="142172"/>
                <a:pt x="356084" y="134969"/>
              </a:cubicBezTo>
              <a:cubicBezTo>
                <a:pt x="358365" y="127766"/>
                <a:pt x="359538" y="120281"/>
                <a:pt x="359538" y="11293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0.6135</cdr:x>
      <cdr:y>0.73992</cdr:y>
    </cdr:from>
    <cdr:to>
      <cdr:x>0.69309</cdr:x>
      <cdr:y>0.77535</cdr:y>
    </cdr:to>
    <cdr:sp macro="" textlink="">
      <cdr:nvSpPr>
        <cdr:cNvPr id="24" name="PlotDat11_37|1~33_1"/>
        <cdr:cNvSpPr/>
      </cdr:nvSpPr>
      <cdr:spPr>
        <a:xfrm xmlns:a="http://schemas.openxmlformats.org/drawingml/2006/main">
          <a:off x="5707473" y="4492940"/>
          <a:ext cx="740429" cy="215118"/>
        </a:xfrm>
        <a:custGeom xmlns:a="http://schemas.openxmlformats.org/drawingml/2006/main">
          <a:avLst/>
          <a:gdLst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  <a:gd name="connsiteX0" fmla="*/ 740429 w 740429"/>
            <a:gd name="connsiteY0" fmla="*/ 107559 h 215118"/>
            <a:gd name="connsiteX1" fmla="*/ 733315 w 740429"/>
            <a:gd name="connsiteY1" fmla="*/ 86575 h 215118"/>
            <a:gd name="connsiteX2" fmla="*/ 712248 w 740429"/>
            <a:gd name="connsiteY2" fmla="*/ 66398 h 215118"/>
            <a:gd name="connsiteX3" fmla="*/ 678036 w 740429"/>
            <a:gd name="connsiteY3" fmla="*/ 47802 h 215118"/>
            <a:gd name="connsiteX4" fmla="*/ 631995 w 740429"/>
            <a:gd name="connsiteY4" fmla="*/ 31503 h 215118"/>
            <a:gd name="connsiteX5" fmla="*/ 575894 w 740429"/>
            <a:gd name="connsiteY5" fmla="*/ 18127 h 215118"/>
            <a:gd name="connsiteX6" fmla="*/ 511889 w 740429"/>
            <a:gd name="connsiteY6" fmla="*/ 8187 h 215118"/>
            <a:gd name="connsiteX7" fmla="*/ 442440 w 740429"/>
            <a:gd name="connsiteY7" fmla="*/ 2067 h 215118"/>
            <a:gd name="connsiteX8" fmla="*/ 370215 w 740429"/>
            <a:gd name="connsiteY8" fmla="*/ 0 h 215118"/>
            <a:gd name="connsiteX9" fmla="*/ 297989 w 740429"/>
            <a:gd name="connsiteY9" fmla="*/ 2067 h 215118"/>
            <a:gd name="connsiteX10" fmla="*/ 228540 w 740429"/>
            <a:gd name="connsiteY10" fmla="*/ 8187 h 215118"/>
            <a:gd name="connsiteX11" fmla="*/ 164535 w 740429"/>
            <a:gd name="connsiteY11" fmla="*/ 18127 h 215118"/>
            <a:gd name="connsiteX12" fmla="*/ 108433 w 740429"/>
            <a:gd name="connsiteY12" fmla="*/ 31503 h 215118"/>
            <a:gd name="connsiteX13" fmla="*/ 62392 w 740429"/>
            <a:gd name="connsiteY13" fmla="*/ 47802 h 215118"/>
            <a:gd name="connsiteX14" fmla="*/ 28181 w 740429"/>
            <a:gd name="connsiteY14" fmla="*/ 66398 h 215118"/>
            <a:gd name="connsiteX15" fmla="*/ 7114 w 740429"/>
            <a:gd name="connsiteY15" fmla="*/ 86575 h 215118"/>
            <a:gd name="connsiteX16" fmla="*/ 0 w 740429"/>
            <a:gd name="connsiteY16" fmla="*/ 107559 h 215118"/>
            <a:gd name="connsiteX17" fmla="*/ 7114 w 740429"/>
            <a:gd name="connsiteY17" fmla="*/ 128543 h 215118"/>
            <a:gd name="connsiteX18" fmla="*/ 28181 w 740429"/>
            <a:gd name="connsiteY18" fmla="*/ 148720 h 215118"/>
            <a:gd name="connsiteX19" fmla="*/ 62392 w 740429"/>
            <a:gd name="connsiteY19" fmla="*/ 167315 h 215118"/>
            <a:gd name="connsiteX20" fmla="*/ 108433 w 740429"/>
            <a:gd name="connsiteY20" fmla="*/ 183614 h 215118"/>
            <a:gd name="connsiteX21" fmla="*/ 164535 w 740429"/>
            <a:gd name="connsiteY21" fmla="*/ 196991 h 215118"/>
            <a:gd name="connsiteX22" fmla="*/ 228540 w 740429"/>
            <a:gd name="connsiteY22" fmla="*/ 206930 h 215118"/>
            <a:gd name="connsiteX23" fmla="*/ 297989 w 740429"/>
            <a:gd name="connsiteY23" fmla="*/ 213051 h 215118"/>
            <a:gd name="connsiteX24" fmla="*/ 370215 w 740429"/>
            <a:gd name="connsiteY24" fmla="*/ 215118 h 215118"/>
            <a:gd name="connsiteX25" fmla="*/ 442440 w 740429"/>
            <a:gd name="connsiteY25" fmla="*/ 213051 h 215118"/>
            <a:gd name="connsiteX26" fmla="*/ 511889 w 740429"/>
            <a:gd name="connsiteY26" fmla="*/ 206930 h 215118"/>
            <a:gd name="connsiteX27" fmla="*/ 575894 w 740429"/>
            <a:gd name="connsiteY27" fmla="*/ 196991 h 215118"/>
            <a:gd name="connsiteX28" fmla="*/ 631995 w 740429"/>
            <a:gd name="connsiteY28" fmla="*/ 183614 h 215118"/>
            <a:gd name="connsiteX29" fmla="*/ 678036 w 740429"/>
            <a:gd name="connsiteY29" fmla="*/ 167315 h 215118"/>
            <a:gd name="connsiteX30" fmla="*/ 712248 w 740429"/>
            <a:gd name="connsiteY30" fmla="*/ 148720 h 215118"/>
            <a:gd name="connsiteX31" fmla="*/ 733315 w 740429"/>
            <a:gd name="connsiteY31" fmla="*/ 128543 h 215118"/>
            <a:gd name="connsiteX32" fmla="*/ 740429 w 740429"/>
            <a:gd name="connsiteY32" fmla="*/ 107559 h 2151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40429" h="215118">
              <a:moveTo>
                <a:pt x="740429" y="107559"/>
              </a:moveTo>
              <a:cubicBezTo>
                <a:pt x="740429" y="100564"/>
                <a:pt x="738012" y="93435"/>
                <a:pt x="733315" y="86575"/>
              </a:cubicBezTo>
              <a:cubicBezTo>
                <a:pt x="728618" y="79715"/>
                <a:pt x="721461" y="72860"/>
                <a:pt x="712248" y="66398"/>
              </a:cubicBezTo>
              <a:cubicBezTo>
                <a:pt x="703035" y="59936"/>
                <a:pt x="691412" y="53618"/>
                <a:pt x="678036" y="47802"/>
              </a:cubicBezTo>
              <a:cubicBezTo>
                <a:pt x="664661" y="41986"/>
                <a:pt x="649019" y="36449"/>
                <a:pt x="631995" y="31503"/>
              </a:cubicBezTo>
              <a:cubicBezTo>
                <a:pt x="614971" y="26557"/>
                <a:pt x="595912" y="22013"/>
                <a:pt x="575894" y="18127"/>
              </a:cubicBezTo>
              <a:cubicBezTo>
                <a:pt x="555876" y="14241"/>
                <a:pt x="534131" y="10864"/>
                <a:pt x="511889" y="8187"/>
              </a:cubicBezTo>
              <a:cubicBezTo>
                <a:pt x="489647" y="5510"/>
                <a:pt x="466052" y="3432"/>
                <a:pt x="442440" y="2067"/>
              </a:cubicBezTo>
              <a:cubicBezTo>
                <a:pt x="418828" y="703"/>
                <a:pt x="394290" y="0"/>
                <a:pt x="370215" y="0"/>
              </a:cubicBezTo>
              <a:cubicBezTo>
                <a:pt x="346140" y="0"/>
                <a:pt x="321601" y="703"/>
                <a:pt x="297989" y="2067"/>
              </a:cubicBezTo>
              <a:cubicBezTo>
                <a:pt x="274377" y="3431"/>
                <a:pt x="250782" y="5510"/>
                <a:pt x="228540" y="8187"/>
              </a:cubicBezTo>
              <a:cubicBezTo>
                <a:pt x="206298" y="10864"/>
                <a:pt x="184553" y="14241"/>
                <a:pt x="164535" y="18127"/>
              </a:cubicBezTo>
              <a:cubicBezTo>
                <a:pt x="144517" y="22013"/>
                <a:pt x="125457" y="26557"/>
                <a:pt x="108433" y="31503"/>
              </a:cubicBezTo>
              <a:cubicBezTo>
                <a:pt x="91409" y="36449"/>
                <a:pt x="75767" y="41986"/>
                <a:pt x="62392" y="47802"/>
              </a:cubicBezTo>
              <a:cubicBezTo>
                <a:pt x="49017" y="53618"/>
                <a:pt x="37394" y="59936"/>
                <a:pt x="28181" y="66398"/>
              </a:cubicBezTo>
              <a:cubicBezTo>
                <a:pt x="18968" y="72860"/>
                <a:pt x="11811" y="79715"/>
                <a:pt x="7114" y="86575"/>
              </a:cubicBezTo>
              <a:cubicBezTo>
                <a:pt x="2417" y="93435"/>
                <a:pt x="0" y="100564"/>
                <a:pt x="0" y="107559"/>
              </a:cubicBezTo>
              <a:cubicBezTo>
                <a:pt x="0" y="114554"/>
                <a:pt x="2417" y="121683"/>
                <a:pt x="7114" y="128543"/>
              </a:cubicBezTo>
              <a:cubicBezTo>
                <a:pt x="11811" y="135403"/>
                <a:pt x="18968" y="142258"/>
                <a:pt x="28181" y="148720"/>
              </a:cubicBezTo>
              <a:cubicBezTo>
                <a:pt x="37394" y="155182"/>
                <a:pt x="49017" y="161499"/>
                <a:pt x="62392" y="167315"/>
              </a:cubicBezTo>
              <a:cubicBezTo>
                <a:pt x="75767" y="173131"/>
                <a:pt x="91409" y="178668"/>
                <a:pt x="108433" y="183614"/>
              </a:cubicBezTo>
              <a:cubicBezTo>
                <a:pt x="125457" y="188560"/>
                <a:pt x="144517" y="193105"/>
                <a:pt x="164535" y="196991"/>
              </a:cubicBezTo>
              <a:cubicBezTo>
                <a:pt x="184553" y="200877"/>
                <a:pt x="206298" y="204253"/>
                <a:pt x="228540" y="206930"/>
              </a:cubicBezTo>
              <a:cubicBezTo>
                <a:pt x="250782" y="209607"/>
                <a:pt x="274377" y="211686"/>
                <a:pt x="297989" y="213051"/>
              </a:cubicBezTo>
              <a:cubicBezTo>
                <a:pt x="321601" y="214416"/>
                <a:pt x="346140" y="215118"/>
                <a:pt x="370215" y="215118"/>
              </a:cubicBezTo>
              <a:cubicBezTo>
                <a:pt x="394290" y="215118"/>
                <a:pt x="418828" y="214416"/>
                <a:pt x="442440" y="213051"/>
              </a:cubicBezTo>
              <a:cubicBezTo>
                <a:pt x="466052" y="211686"/>
                <a:pt x="489647" y="209607"/>
                <a:pt x="511889" y="206930"/>
              </a:cubicBezTo>
              <a:cubicBezTo>
                <a:pt x="534131" y="204253"/>
                <a:pt x="555876" y="200877"/>
                <a:pt x="575894" y="196991"/>
              </a:cubicBezTo>
              <a:cubicBezTo>
                <a:pt x="595912" y="193105"/>
                <a:pt x="614971" y="188560"/>
                <a:pt x="631995" y="183614"/>
              </a:cubicBezTo>
              <a:cubicBezTo>
                <a:pt x="649019" y="178668"/>
                <a:pt x="664661" y="173131"/>
                <a:pt x="678036" y="167315"/>
              </a:cubicBezTo>
              <a:cubicBezTo>
                <a:pt x="691412" y="161499"/>
                <a:pt x="703035" y="155182"/>
                <a:pt x="712248" y="148720"/>
              </a:cubicBezTo>
              <a:cubicBezTo>
                <a:pt x="721461" y="142258"/>
                <a:pt x="728618" y="135403"/>
                <a:pt x="733315" y="128543"/>
              </a:cubicBezTo>
              <a:cubicBezTo>
                <a:pt x="738012" y="121683"/>
                <a:pt x="740429" y="114554"/>
                <a:pt x="740429" y="107559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0.61498</cdr:x>
      <cdr:y>0.74435</cdr:y>
    </cdr:from>
    <cdr:to>
      <cdr:x>0.66772</cdr:x>
      <cdr:y>0.77092</cdr:y>
    </cdr:to>
    <cdr:sp macro="" textlink="">
      <cdr:nvSpPr>
        <cdr:cNvPr id="25" name="PlotDat11_39|1~33_1"/>
        <cdr:cNvSpPr/>
      </cdr:nvSpPr>
      <cdr:spPr>
        <a:xfrm xmlns:a="http://schemas.openxmlformats.org/drawingml/2006/main">
          <a:off x="5721224" y="4519830"/>
          <a:ext cx="490636" cy="161338"/>
        </a:xfrm>
        <a:custGeom xmlns:a="http://schemas.openxmlformats.org/drawingml/2006/main">
          <a:avLst/>
          <a:gdLst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  <a:gd name="connsiteX0" fmla="*/ 490636 w 490636"/>
            <a:gd name="connsiteY0" fmla="*/ 80669 h 161338"/>
            <a:gd name="connsiteX1" fmla="*/ 485923 w 490636"/>
            <a:gd name="connsiteY1" fmla="*/ 64931 h 161338"/>
            <a:gd name="connsiteX2" fmla="*/ 471963 w 490636"/>
            <a:gd name="connsiteY2" fmla="*/ 49798 h 161338"/>
            <a:gd name="connsiteX3" fmla="*/ 449293 w 490636"/>
            <a:gd name="connsiteY3" fmla="*/ 35851 h 161338"/>
            <a:gd name="connsiteX4" fmla="*/ 418784 w 490636"/>
            <a:gd name="connsiteY4" fmla="*/ 23627 h 161338"/>
            <a:gd name="connsiteX5" fmla="*/ 381609 w 490636"/>
            <a:gd name="connsiteY5" fmla="*/ 13595 h 161338"/>
            <a:gd name="connsiteX6" fmla="*/ 339197 w 490636"/>
            <a:gd name="connsiteY6" fmla="*/ 6140 h 161338"/>
            <a:gd name="connsiteX7" fmla="*/ 293177 w 490636"/>
            <a:gd name="connsiteY7" fmla="*/ 1550 h 161338"/>
            <a:gd name="connsiteX8" fmla="*/ 245318 w 490636"/>
            <a:gd name="connsiteY8" fmla="*/ 0 h 161338"/>
            <a:gd name="connsiteX9" fmla="*/ 197459 w 490636"/>
            <a:gd name="connsiteY9" fmla="*/ 1550 h 161338"/>
            <a:gd name="connsiteX10" fmla="*/ 151439 w 490636"/>
            <a:gd name="connsiteY10" fmla="*/ 6140 h 161338"/>
            <a:gd name="connsiteX11" fmla="*/ 109027 w 490636"/>
            <a:gd name="connsiteY11" fmla="*/ 13595 h 161338"/>
            <a:gd name="connsiteX12" fmla="*/ 71852 w 490636"/>
            <a:gd name="connsiteY12" fmla="*/ 23627 h 161338"/>
            <a:gd name="connsiteX13" fmla="*/ 41344 w 490636"/>
            <a:gd name="connsiteY13" fmla="*/ 35851 h 161338"/>
            <a:gd name="connsiteX14" fmla="*/ 18674 w 490636"/>
            <a:gd name="connsiteY14" fmla="*/ 49798 h 161338"/>
            <a:gd name="connsiteX15" fmla="*/ 4714 w 490636"/>
            <a:gd name="connsiteY15" fmla="*/ 64931 h 161338"/>
            <a:gd name="connsiteX16" fmla="*/ 0 w 490636"/>
            <a:gd name="connsiteY16" fmla="*/ 80669 h 161338"/>
            <a:gd name="connsiteX17" fmla="*/ 4714 w 490636"/>
            <a:gd name="connsiteY17" fmla="*/ 96406 h 161338"/>
            <a:gd name="connsiteX18" fmla="*/ 18674 w 490636"/>
            <a:gd name="connsiteY18" fmla="*/ 111540 h 161338"/>
            <a:gd name="connsiteX19" fmla="*/ 41344 w 490636"/>
            <a:gd name="connsiteY19" fmla="*/ 125486 h 161338"/>
            <a:gd name="connsiteX20" fmla="*/ 71852 w 490636"/>
            <a:gd name="connsiteY20" fmla="*/ 137711 h 161338"/>
            <a:gd name="connsiteX21" fmla="*/ 109027 w 490636"/>
            <a:gd name="connsiteY21" fmla="*/ 147743 h 161338"/>
            <a:gd name="connsiteX22" fmla="*/ 151439 w 490636"/>
            <a:gd name="connsiteY22" fmla="*/ 155197 h 161338"/>
            <a:gd name="connsiteX23" fmla="*/ 197459 w 490636"/>
            <a:gd name="connsiteY23" fmla="*/ 159788 h 161338"/>
            <a:gd name="connsiteX24" fmla="*/ 245318 w 490636"/>
            <a:gd name="connsiteY24" fmla="*/ 161338 h 161338"/>
            <a:gd name="connsiteX25" fmla="*/ 293177 w 490636"/>
            <a:gd name="connsiteY25" fmla="*/ 159788 h 161338"/>
            <a:gd name="connsiteX26" fmla="*/ 339197 w 490636"/>
            <a:gd name="connsiteY26" fmla="*/ 155197 h 161338"/>
            <a:gd name="connsiteX27" fmla="*/ 381609 w 490636"/>
            <a:gd name="connsiteY27" fmla="*/ 147743 h 161338"/>
            <a:gd name="connsiteX28" fmla="*/ 418784 w 490636"/>
            <a:gd name="connsiteY28" fmla="*/ 137711 h 161338"/>
            <a:gd name="connsiteX29" fmla="*/ 449293 w 490636"/>
            <a:gd name="connsiteY29" fmla="*/ 125486 h 161338"/>
            <a:gd name="connsiteX30" fmla="*/ 471963 w 490636"/>
            <a:gd name="connsiteY30" fmla="*/ 111540 h 161338"/>
            <a:gd name="connsiteX31" fmla="*/ 485923 w 490636"/>
            <a:gd name="connsiteY31" fmla="*/ 96406 h 161338"/>
            <a:gd name="connsiteX32" fmla="*/ 490636 w 490636"/>
            <a:gd name="connsiteY32" fmla="*/ 80669 h 1613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90636" h="161338">
              <a:moveTo>
                <a:pt x="490636" y="80669"/>
              </a:moveTo>
              <a:cubicBezTo>
                <a:pt x="490636" y="75423"/>
                <a:pt x="489035" y="70076"/>
                <a:pt x="485923" y="64931"/>
              </a:cubicBezTo>
              <a:cubicBezTo>
                <a:pt x="482811" y="59786"/>
                <a:pt x="478068" y="54645"/>
                <a:pt x="471963" y="49798"/>
              </a:cubicBezTo>
              <a:cubicBezTo>
                <a:pt x="465858" y="44951"/>
                <a:pt x="458156" y="40213"/>
                <a:pt x="449293" y="35851"/>
              </a:cubicBezTo>
              <a:cubicBezTo>
                <a:pt x="440430" y="31489"/>
                <a:pt x="430065" y="27336"/>
                <a:pt x="418784" y="23627"/>
              </a:cubicBezTo>
              <a:cubicBezTo>
                <a:pt x="407503" y="19918"/>
                <a:pt x="394874" y="16510"/>
                <a:pt x="381609" y="13595"/>
              </a:cubicBezTo>
              <a:cubicBezTo>
                <a:pt x="368345" y="10681"/>
                <a:pt x="353936" y="8148"/>
                <a:pt x="339197" y="6140"/>
              </a:cubicBezTo>
              <a:cubicBezTo>
                <a:pt x="324458" y="4132"/>
                <a:pt x="308823" y="2573"/>
                <a:pt x="293177" y="1550"/>
              </a:cubicBezTo>
              <a:cubicBezTo>
                <a:pt x="277531" y="527"/>
                <a:pt x="261271" y="0"/>
                <a:pt x="245318" y="0"/>
              </a:cubicBezTo>
              <a:cubicBezTo>
                <a:pt x="229365" y="0"/>
                <a:pt x="213105" y="527"/>
                <a:pt x="197459" y="1550"/>
              </a:cubicBezTo>
              <a:cubicBezTo>
                <a:pt x="181813" y="2573"/>
                <a:pt x="166178" y="4132"/>
                <a:pt x="151439" y="6140"/>
              </a:cubicBezTo>
              <a:cubicBezTo>
                <a:pt x="136700" y="8148"/>
                <a:pt x="122292" y="10681"/>
                <a:pt x="109027" y="13595"/>
              </a:cubicBezTo>
              <a:cubicBezTo>
                <a:pt x="95763" y="16510"/>
                <a:pt x="83132" y="19918"/>
                <a:pt x="71852" y="23627"/>
              </a:cubicBezTo>
              <a:cubicBezTo>
                <a:pt x="60572" y="27336"/>
                <a:pt x="50207" y="31489"/>
                <a:pt x="41344" y="35851"/>
              </a:cubicBezTo>
              <a:cubicBezTo>
                <a:pt x="32481" y="40213"/>
                <a:pt x="24779" y="44951"/>
                <a:pt x="18674" y="49798"/>
              </a:cubicBezTo>
              <a:cubicBezTo>
                <a:pt x="12569" y="54645"/>
                <a:pt x="7826" y="59786"/>
                <a:pt x="4714" y="64931"/>
              </a:cubicBezTo>
              <a:cubicBezTo>
                <a:pt x="1602" y="70076"/>
                <a:pt x="0" y="75423"/>
                <a:pt x="0" y="80669"/>
              </a:cubicBezTo>
              <a:cubicBezTo>
                <a:pt x="0" y="85915"/>
                <a:pt x="1602" y="91261"/>
                <a:pt x="4714" y="96406"/>
              </a:cubicBezTo>
              <a:cubicBezTo>
                <a:pt x="7826" y="101551"/>
                <a:pt x="12569" y="106693"/>
                <a:pt x="18674" y="111540"/>
              </a:cubicBezTo>
              <a:cubicBezTo>
                <a:pt x="24779" y="116387"/>
                <a:pt x="32481" y="121124"/>
                <a:pt x="41344" y="125486"/>
              </a:cubicBezTo>
              <a:cubicBezTo>
                <a:pt x="50207" y="129848"/>
                <a:pt x="60572" y="134002"/>
                <a:pt x="71852" y="137711"/>
              </a:cubicBezTo>
              <a:cubicBezTo>
                <a:pt x="83133" y="141421"/>
                <a:pt x="95763" y="144829"/>
                <a:pt x="109027" y="147743"/>
              </a:cubicBezTo>
              <a:cubicBezTo>
                <a:pt x="122291" y="150657"/>
                <a:pt x="136700" y="153189"/>
                <a:pt x="151439" y="155197"/>
              </a:cubicBezTo>
              <a:cubicBezTo>
                <a:pt x="166178" y="157205"/>
                <a:pt x="181813" y="158765"/>
                <a:pt x="197459" y="159788"/>
              </a:cubicBezTo>
              <a:cubicBezTo>
                <a:pt x="213105" y="160811"/>
                <a:pt x="229365" y="161338"/>
                <a:pt x="245318" y="161338"/>
              </a:cubicBezTo>
              <a:cubicBezTo>
                <a:pt x="261271" y="161338"/>
                <a:pt x="277531" y="160811"/>
                <a:pt x="293177" y="159788"/>
              </a:cubicBezTo>
              <a:cubicBezTo>
                <a:pt x="308823" y="158765"/>
                <a:pt x="324458" y="157205"/>
                <a:pt x="339197" y="155197"/>
              </a:cubicBezTo>
              <a:cubicBezTo>
                <a:pt x="353936" y="153189"/>
                <a:pt x="368345" y="150657"/>
                <a:pt x="381609" y="147743"/>
              </a:cubicBezTo>
              <a:cubicBezTo>
                <a:pt x="394873" y="144829"/>
                <a:pt x="407503" y="141421"/>
                <a:pt x="418784" y="137711"/>
              </a:cubicBezTo>
              <a:cubicBezTo>
                <a:pt x="430065" y="134002"/>
                <a:pt x="440430" y="129848"/>
                <a:pt x="449293" y="125486"/>
              </a:cubicBezTo>
              <a:cubicBezTo>
                <a:pt x="458156" y="121124"/>
                <a:pt x="465858" y="116387"/>
                <a:pt x="471963" y="111540"/>
              </a:cubicBezTo>
              <a:cubicBezTo>
                <a:pt x="478068" y="106693"/>
                <a:pt x="482811" y="101551"/>
                <a:pt x="485923" y="96406"/>
              </a:cubicBezTo>
              <a:cubicBezTo>
                <a:pt x="489035" y="91261"/>
                <a:pt x="490636" y="85915"/>
                <a:pt x="490636" y="80669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0.51913</cdr:x>
      <cdr:y>0.62284</cdr:y>
    </cdr:from>
    <cdr:to>
      <cdr:x>0.5624</cdr:x>
      <cdr:y>0.67244</cdr:y>
    </cdr:to>
    <cdr:sp macro="" textlink="">
      <cdr:nvSpPr>
        <cdr:cNvPr id="26" name="PlotDat11_41|1~33_1"/>
        <cdr:cNvSpPr/>
      </cdr:nvSpPr>
      <cdr:spPr>
        <a:xfrm xmlns:a="http://schemas.openxmlformats.org/drawingml/2006/main">
          <a:off x="4829554" y="3781997"/>
          <a:ext cx="402527" cy="301165"/>
        </a:xfrm>
        <a:custGeom xmlns:a="http://schemas.openxmlformats.org/drawingml/2006/main">
          <a:avLst/>
          <a:gdLst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  <a:gd name="connsiteX0" fmla="*/ 402527 w 402527"/>
            <a:gd name="connsiteY0" fmla="*/ 150583 h 301165"/>
            <a:gd name="connsiteX1" fmla="*/ 398660 w 402527"/>
            <a:gd name="connsiteY1" fmla="*/ 121205 h 301165"/>
            <a:gd name="connsiteX2" fmla="*/ 387207 w 402527"/>
            <a:gd name="connsiteY2" fmla="*/ 92957 h 301165"/>
            <a:gd name="connsiteX3" fmla="*/ 368608 w 402527"/>
            <a:gd name="connsiteY3" fmla="*/ 66923 h 301165"/>
            <a:gd name="connsiteX4" fmla="*/ 343578 w 402527"/>
            <a:gd name="connsiteY4" fmla="*/ 44105 h 301165"/>
            <a:gd name="connsiteX5" fmla="*/ 313080 w 402527"/>
            <a:gd name="connsiteY5" fmla="*/ 25378 h 301165"/>
            <a:gd name="connsiteX6" fmla="*/ 278284 w 402527"/>
            <a:gd name="connsiteY6" fmla="*/ 11462 h 301165"/>
            <a:gd name="connsiteX7" fmla="*/ 240528 w 402527"/>
            <a:gd name="connsiteY7" fmla="*/ 2893 h 301165"/>
            <a:gd name="connsiteX8" fmla="*/ 201264 w 402527"/>
            <a:gd name="connsiteY8" fmla="*/ 0 h 301165"/>
            <a:gd name="connsiteX9" fmla="*/ 161999 w 402527"/>
            <a:gd name="connsiteY9" fmla="*/ 2893 h 301165"/>
            <a:gd name="connsiteX10" fmla="*/ 124243 w 402527"/>
            <a:gd name="connsiteY10" fmla="*/ 11462 h 301165"/>
            <a:gd name="connsiteX11" fmla="*/ 89447 w 402527"/>
            <a:gd name="connsiteY11" fmla="*/ 25378 h 301165"/>
            <a:gd name="connsiteX12" fmla="*/ 58949 w 402527"/>
            <a:gd name="connsiteY12" fmla="*/ 44105 h 301165"/>
            <a:gd name="connsiteX13" fmla="*/ 33919 w 402527"/>
            <a:gd name="connsiteY13" fmla="*/ 66923 h 301165"/>
            <a:gd name="connsiteX14" fmla="*/ 15320 w 402527"/>
            <a:gd name="connsiteY14" fmla="*/ 92957 h 301165"/>
            <a:gd name="connsiteX15" fmla="*/ 3867 w 402527"/>
            <a:gd name="connsiteY15" fmla="*/ 121205 h 301165"/>
            <a:gd name="connsiteX16" fmla="*/ 0 w 402527"/>
            <a:gd name="connsiteY16" fmla="*/ 150583 h 301165"/>
            <a:gd name="connsiteX17" fmla="*/ 3867 w 402527"/>
            <a:gd name="connsiteY17" fmla="*/ 179959 h 301165"/>
            <a:gd name="connsiteX18" fmla="*/ 15320 w 402527"/>
            <a:gd name="connsiteY18" fmla="*/ 208208 h 301165"/>
            <a:gd name="connsiteX19" fmla="*/ 33919 w 402527"/>
            <a:gd name="connsiteY19" fmla="*/ 234241 h 301165"/>
            <a:gd name="connsiteX20" fmla="*/ 58949 w 402527"/>
            <a:gd name="connsiteY20" fmla="*/ 257060 h 301165"/>
            <a:gd name="connsiteX21" fmla="*/ 89447 w 402527"/>
            <a:gd name="connsiteY21" fmla="*/ 275787 h 301165"/>
            <a:gd name="connsiteX22" fmla="*/ 124243 w 402527"/>
            <a:gd name="connsiteY22" fmla="*/ 289702 h 301165"/>
            <a:gd name="connsiteX23" fmla="*/ 161999 w 402527"/>
            <a:gd name="connsiteY23" fmla="*/ 298272 h 301165"/>
            <a:gd name="connsiteX24" fmla="*/ 201264 w 402527"/>
            <a:gd name="connsiteY24" fmla="*/ 301165 h 301165"/>
            <a:gd name="connsiteX25" fmla="*/ 240528 w 402527"/>
            <a:gd name="connsiteY25" fmla="*/ 298272 h 301165"/>
            <a:gd name="connsiteX26" fmla="*/ 278284 w 402527"/>
            <a:gd name="connsiteY26" fmla="*/ 289702 h 301165"/>
            <a:gd name="connsiteX27" fmla="*/ 313080 w 402527"/>
            <a:gd name="connsiteY27" fmla="*/ 275787 h 301165"/>
            <a:gd name="connsiteX28" fmla="*/ 343578 w 402527"/>
            <a:gd name="connsiteY28" fmla="*/ 257060 h 301165"/>
            <a:gd name="connsiteX29" fmla="*/ 368608 w 402527"/>
            <a:gd name="connsiteY29" fmla="*/ 234241 h 301165"/>
            <a:gd name="connsiteX30" fmla="*/ 387207 w 402527"/>
            <a:gd name="connsiteY30" fmla="*/ 208208 h 301165"/>
            <a:gd name="connsiteX31" fmla="*/ 398660 w 402527"/>
            <a:gd name="connsiteY31" fmla="*/ 179959 h 301165"/>
            <a:gd name="connsiteX32" fmla="*/ 402527 w 402527"/>
            <a:gd name="connsiteY32" fmla="*/ 150583 h 3011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02527" h="301165">
              <a:moveTo>
                <a:pt x="402527" y="150583"/>
              </a:moveTo>
              <a:cubicBezTo>
                <a:pt x="402527" y="140791"/>
                <a:pt x="401213" y="130809"/>
                <a:pt x="398660" y="121205"/>
              </a:cubicBezTo>
              <a:cubicBezTo>
                <a:pt x="396107" y="111601"/>
                <a:pt x="392216" y="102004"/>
                <a:pt x="387207" y="92957"/>
              </a:cubicBezTo>
              <a:cubicBezTo>
                <a:pt x="382198" y="83910"/>
                <a:pt x="375880" y="75065"/>
                <a:pt x="368608" y="66923"/>
              </a:cubicBezTo>
              <a:cubicBezTo>
                <a:pt x="361336" y="58781"/>
                <a:pt x="352833" y="51029"/>
                <a:pt x="343578" y="44105"/>
              </a:cubicBezTo>
              <a:cubicBezTo>
                <a:pt x="334323" y="37181"/>
                <a:pt x="323962" y="30819"/>
                <a:pt x="313080" y="25378"/>
              </a:cubicBezTo>
              <a:cubicBezTo>
                <a:pt x="302198" y="19938"/>
                <a:pt x="290376" y="15210"/>
                <a:pt x="278284" y="11462"/>
              </a:cubicBezTo>
              <a:cubicBezTo>
                <a:pt x="266192" y="7715"/>
                <a:pt x="253365" y="4803"/>
                <a:pt x="240528" y="2893"/>
              </a:cubicBezTo>
              <a:cubicBezTo>
                <a:pt x="227691" y="983"/>
                <a:pt x="214352" y="0"/>
                <a:pt x="201264" y="0"/>
              </a:cubicBezTo>
              <a:cubicBezTo>
                <a:pt x="188176" y="0"/>
                <a:pt x="174836" y="983"/>
                <a:pt x="161999" y="2893"/>
              </a:cubicBezTo>
              <a:cubicBezTo>
                <a:pt x="149162" y="4803"/>
                <a:pt x="136335" y="7715"/>
                <a:pt x="124243" y="11462"/>
              </a:cubicBezTo>
              <a:cubicBezTo>
                <a:pt x="112151" y="15210"/>
                <a:pt x="100329" y="19938"/>
                <a:pt x="89447" y="25378"/>
              </a:cubicBezTo>
              <a:cubicBezTo>
                <a:pt x="78565" y="30819"/>
                <a:pt x="68204" y="37181"/>
                <a:pt x="58949" y="44105"/>
              </a:cubicBezTo>
              <a:cubicBezTo>
                <a:pt x="49694" y="51029"/>
                <a:pt x="41191" y="58781"/>
                <a:pt x="33919" y="66923"/>
              </a:cubicBezTo>
              <a:cubicBezTo>
                <a:pt x="26647" y="75065"/>
                <a:pt x="20329" y="83910"/>
                <a:pt x="15320" y="92957"/>
              </a:cubicBezTo>
              <a:cubicBezTo>
                <a:pt x="10311" y="102004"/>
                <a:pt x="6420" y="111601"/>
                <a:pt x="3867" y="121205"/>
              </a:cubicBezTo>
              <a:cubicBezTo>
                <a:pt x="1314" y="130809"/>
                <a:pt x="0" y="140791"/>
                <a:pt x="0" y="150583"/>
              </a:cubicBezTo>
              <a:cubicBezTo>
                <a:pt x="0" y="160375"/>
                <a:pt x="1314" y="170355"/>
                <a:pt x="3867" y="179959"/>
              </a:cubicBezTo>
              <a:cubicBezTo>
                <a:pt x="6420" y="189563"/>
                <a:pt x="10311" y="199161"/>
                <a:pt x="15320" y="208208"/>
              </a:cubicBezTo>
              <a:cubicBezTo>
                <a:pt x="20329" y="217255"/>
                <a:pt x="26647" y="226099"/>
                <a:pt x="33919" y="234241"/>
              </a:cubicBezTo>
              <a:cubicBezTo>
                <a:pt x="41191" y="242383"/>
                <a:pt x="49694" y="250136"/>
                <a:pt x="58949" y="257060"/>
              </a:cubicBezTo>
              <a:cubicBezTo>
                <a:pt x="68204" y="263984"/>
                <a:pt x="78565" y="270347"/>
                <a:pt x="89447" y="275787"/>
              </a:cubicBezTo>
              <a:cubicBezTo>
                <a:pt x="100329" y="281227"/>
                <a:pt x="112151" y="285955"/>
                <a:pt x="124243" y="289702"/>
              </a:cubicBezTo>
              <a:cubicBezTo>
                <a:pt x="136335" y="293450"/>
                <a:pt x="149162" y="296362"/>
                <a:pt x="161999" y="298272"/>
              </a:cubicBezTo>
              <a:cubicBezTo>
                <a:pt x="174836" y="300182"/>
                <a:pt x="188176" y="301165"/>
                <a:pt x="201264" y="301165"/>
              </a:cubicBezTo>
              <a:cubicBezTo>
                <a:pt x="214352" y="301165"/>
                <a:pt x="227691" y="300182"/>
                <a:pt x="240528" y="298272"/>
              </a:cubicBezTo>
              <a:cubicBezTo>
                <a:pt x="253365" y="296362"/>
                <a:pt x="266192" y="293450"/>
                <a:pt x="278284" y="289702"/>
              </a:cubicBezTo>
              <a:cubicBezTo>
                <a:pt x="290376" y="285955"/>
                <a:pt x="302198" y="281227"/>
                <a:pt x="313080" y="275787"/>
              </a:cubicBezTo>
              <a:cubicBezTo>
                <a:pt x="323962" y="270347"/>
                <a:pt x="334323" y="263984"/>
                <a:pt x="343578" y="257060"/>
              </a:cubicBezTo>
              <a:cubicBezTo>
                <a:pt x="352833" y="250136"/>
                <a:pt x="361336" y="242383"/>
                <a:pt x="368608" y="234241"/>
              </a:cubicBezTo>
              <a:cubicBezTo>
                <a:pt x="375880" y="226099"/>
                <a:pt x="382198" y="217255"/>
                <a:pt x="387207" y="208208"/>
              </a:cubicBezTo>
              <a:cubicBezTo>
                <a:pt x="392216" y="199161"/>
                <a:pt x="396107" y="189563"/>
                <a:pt x="398660" y="179959"/>
              </a:cubicBezTo>
              <a:cubicBezTo>
                <a:pt x="401213" y="170355"/>
                <a:pt x="402527" y="160375"/>
                <a:pt x="402527" y="15058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0.40636</cdr:x>
      <cdr:y>0.50607</cdr:y>
    </cdr:from>
    <cdr:to>
      <cdr:x>0.49618</cdr:x>
      <cdr:y>0.58224</cdr:y>
    </cdr:to>
    <cdr:sp macro="" textlink="">
      <cdr:nvSpPr>
        <cdr:cNvPr id="27" name="PlotDat11_43|1~33_1"/>
        <cdr:cNvSpPr/>
      </cdr:nvSpPr>
      <cdr:spPr>
        <a:xfrm xmlns:a="http://schemas.openxmlformats.org/drawingml/2006/main">
          <a:off x="3780388" y="3072957"/>
          <a:ext cx="835643" cy="462503"/>
        </a:xfrm>
        <a:custGeom xmlns:a="http://schemas.openxmlformats.org/drawingml/2006/main">
          <a:avLst/>
          <a:gdLst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  <a:gd name="connsiteX0" fmla="*/ 835643 w 835643"/>
            <a:gd name="connsiteY0" fmla="*/ 231252 h 462503"/>
            <a:gd name="connsiteX1" fmla="*/ 827615 w 835643"/>
            <a:gd name="connsiteY1" fmla="*/ 186137 h 462503"/>
            <a:gd name="connsiteX2" fmla="*/ 803839 w 835643"/>
            <a:gd name="connsiteY2" fmla="*/ 142756 h 462503"/>
            <a:gd name="connsiteX3" fmla="*/ 765228 w 835643"/>
            <a:gd name="connsiteY3" fmla="*/ 102775 h 462503"/>
            <a:gd name="connsiteX4" fmla="*/ 713266 w 835643"/>
            <a:gd name="connsiteY4" fmla="*/ 67732 h 462503"/>
            <a:gd name="connsiteX5" fmla="*/ 649951 w 835643"/>
            <a:gd name="connsiteY5" fmla="*/ 38973 h 462503"/>
            <a:gd name="connsiteX6" fmla="*/ 577715 w 835643"/>
            <a:gd name="connsiteY6" fmla="*/ 17603 h 462503"/>
            <a:gd name="connsiteX7" fmla="*/ 499335 w 835643"/>
            <a:gd name="connsiteY7" fmla="*/ 4444 h 462503"/>
            <a:gd name="connsiteX8" fmla="*/ 417821 w 835643"/>
            <a:gd name="connsiteY8" fmla="*/ 0 h 462503"/>
            <a:gd name="connsiteX9" fmla="*/ 336309 w 835643"/>
            <a:gd name="connsiteY9" fmla="*/ 4444 h 462503"/>
            <a:gd name="connsiteX10" fmla="*/ 257928 w 835643"/>
            <a:gd name="connsiteY10" fmla="*/ 17603 h 462503"/>
            <a:gd name="connsiteX11" fmla="*/ 185692 w 835643"/>
            <a:gd name="connsiteY11" fmla="*/ 38973 h 462503"/>
            <a:gd name="connsiteX12" fmla="*/ 122377 w 835643"/>
            <a:gd name="connsiteY12" fmla="*/ 67732 h 462503"/>
            <a:gd name="connsiteX13" fmla="*/ 70415 w 835643"/>
            <a:gd name="connsiteY13" fmla="*/ 102775 h 462503"/>
            <a:gd name="connsiteX14" fmla="*/ 31804 w 835643"/>
            <a:gd name="connsiteY14" fmla="*/ 142756 h 462503"/>
            <a:gd name="connsiteX15" fmla="*/ 8028 w 835643"/>
            <a:gd name="connsiteY15" fmla="*/ 186137 h 462503"/>
            <a:gd name="connsiteX16" fmla="*/ 0 w 835643"/>
            <a:gd name="connsiteY16" fmla="*/ 231252 h 462503"/>
            <a:gd name="connsiteX17" fmla="*/ 8028 w 835643"/>
            <a:gd name="connsiteY17" fmla="*/ 276367 h 462503"/>
            <a:gd name="connsiteX18" fmla="*/ 31804 w 835643"/>
            <a:gd name="connsiteY18" fmla="*/ 319748 h 462503"/>
            <a:gd name="connsiteX19" fmla="*/ 70415 w 835643"/>
            <a:gd name="connsiteY19" fmla="*/ 359728 h 462503"/>
            <a:gd name="connsiteX20" fmla="*/ 122377 w 835643"/>
            <a:gd name="connsiteY20" fmla="*/ 394771 h 462503"/>
            <a:gd name="connsiteX21" fmla="*/ 185692 w 835643"/>
            <a:gd name="connsiteY21" fmla="*/ 423531 h 462503"/>
            <a:gd name="connsiteX22" fmla="*/ 257928 w 835643"/>
            <a:gd name="connsiteY22" fmla="*/ 444901 h 462503"/>
            <a:gd name="connsiteX23" fmla="*/ 336309 w 835643"/>
            <a:gd name="connsiteY23" fmla="*/ 458060 h 462503"/>
            <a:gd name="connsiteX24" fmla="*/ 417821 w 835643"/>
            <a:gd name="connsiteY24" fmla="*/ 462503 h 462503"/>
            <a:gd name="connsiteX25" fmla="*/ 499335 w 835643"/>
            <a:gd name="connsiteY25" fmla="*/ 458060 h 462503"/>
            <a:gd name="connsiteX26" fmla="*/ 577715 w 835643"/>
            <a:gd name="connsiteY26" fmla="*/ 444901 h 462503"/>
            <a:gd name="connsiteX27" fmla="*/ 649951 w 835643"/>
            <a:gd name="connsiteY27" fmla="*/ 423531 h 462503"/>
            <a:gd name="connsiteX28" fmla="*/ 713266 w 835643"/>
            <a:gd name="connsiteY28" fmla="*/ 394771 h 462503"/>
            <a:gd name="connsiteX29" fmla="*/ 765228 w 835643"/>
            <a:gd name="connsiteY29" fmla="*/ 359728 h 462503"/>
            <a:gd name="connsiteX30" fmla="*/ 803839 w 835643"/>
            <a:gd name="connsiteY30" fmla="*/ 319748 h 462503"/>
            <a:gd name="connsiteX31" fmla="*/ 827615 w 835643"/>
            <a:gd name="connsiteY31" fmla="*/ 276367 h 462503"/>
            <a:gd name="connsiteX32" fmla="*/ 835643 w 835643"/>
            <a:gd name="connsiteY32" fmla="*/ 231252 h 462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35643" h="462503">
              <a:moveTo>
                <a:pt x="835643" y="231252"/>
              </a:moveTo>
              <a:cubicBezTo>
                <a:pt x="835643" y="216214"/>
                <a:pt x="832916" y="200886"/>
                <a:pt x="827615" y="186137"/>
              </a:cubicBezTo>
              <a:cubicBezTo>
                <a:pt x="822314" y="171388"/>
                <a:pt x="814237" y="156650"/>
                <a:pt x="803839" y="142756"/>
              </a:cubicBezTo>
              <a:cubicBezTo>
                <a:pt x="793441" y="128862"/>
                <a:pt x="780323" y="115279"/>
                <a:pt x="765228" y="102775"/>
              </a:cubicBezTo>
              <a:cubicBezTo>
                <a:pt x="750133" y="90271"/>
                <a:pt x="732479" y="78366"/>
                <a:pt x="713266" y="67732"/>
              </a:cubicBezTo>
              <a:cubicBezTo>
                <a:pt x="694053" y="57098"/>
                <a:pt x="672543" y="47328"/>
                <a:pt x="649951" y="38973"/>
              </a:cubicBezTo>
              <a:cubicBezTo>
                <a:pt x="627359" y="30618"/>
                <a:pt x="602818" y="23358"/>
                <a:pt x="577715" y="17603"/>
              </a:cubicBezTo>
              <a:cubicBezTo>
                <a:pt x="552612" y="11848"/>
                <a:pt x="525984" y="7378"/>
                <a:pt x="499335" y="4444"/>
              </a:cubicBezTo>
              <a:cubicBezTo>
                <a:pt x="472686" y="1510"/>
                <a:pt x="444992" y="0"/>
                <a:pt x="417821" y="0"/>
              </a:cubicBezTo>
              <a:cubicBezTo>
                <a:pt x="390650" y="0"/>
                <a:pt x="362958" y="1510"/>
                <a:pt x="336309" y="4444"/>
              </a:cubicBezTo>
              <a:cubicBezTo>
                <a:pt x="309660" y="7378"/>
                <a:pt x="283031" y="11848"/>
                <a:pt x="257928" y="17603"/>
              </a:cubicBezTo>
              <a:cubicBezTo>
                <a:pt x="232825" y="23358"/>
                <a:pt x="208284" y="30618"/>
                <a:pt x="185692" y="38973"/>
              </a:cubicBezTo>
              <a:cubicBezTo>
                <a:pt x="163100" y="47328"/>
                <a:pt x="141590" y="57098"/>
                <a:pt x="122377" y="67732"/>
              </a:cubicBezTo>
              <a:cubicBezTo>
                <a:pt x="103164" y="78366"/>
                <a:pt x="85510" y="90271"/>
                <a:pt x="70415" y="102775"/>
              </a:cubicBezTo>
              <a:cubicBezTo>
                <a:pt x="55320" y="115279"/>
                <a:pt x="42202" y="128862"/>
                <a:pt x="31804" y="142756"/>
              </a:cubicBezTo>
              <a:cubicBezTo>
                <a:pt x="21406" y="156650"/>
                <a:pt x="13329" y="171388"/>
                <a:pt x="8028" y="186137"/>
              </a:cubicBezTo>
              <a:cubicBezTo>
                <a:pt x="2727" y="200886"/>
                <a:pt x="0" y="216214"/>
                <a:pt x="0" y="231252"/>
              </a:cubicBezTo>
              <a:cubicBezTo>
                <a:pt x="0" y="246290"/>
                <a:pt x="2727" y="261618"/>
                <a:pt x="8028" y="276367"/>
              </a:cubicBezTo>
              <a:cubicBezTo>
                <a:pt x="13329" y="291116"/>
                <a:pt x="21406" y="305855"/>
                <a:pt x="31804" y="319748"/>
              </a:cubicBezTo>
              <a:cubicBezTo>
                <a:pt x="42202" y="333642"/>
                <a:pt x="55320" y="347224"/>
                <a:pt x="70415" y="359728"/>
              </a:cubicBezTo>
              <a:cubicBezTo>
                <a:pt x="85510" y="372232"/>
                <a:pt x="103164" y="384137"/>
                <a:pt x="122377" y="394771"/>
              </a:cubicBezTo>
              <a:cubicBezTo>
                <a:pt x="141590" y="405405"/>
                <a:pt x="163100" y="415176"/>
                <a:pt x="185692" y="423531"/>
              </a:cubicBezTo>
              <a:cubicBezTo>
                <a:pt x="208284" y="431886"/>
                <a:pt x="232825" y="439146"/>
                <a:pt x="257928" y="444901"/>
              </a:cubicBezTo>
              <a:cubicBezTo>
                <a:pt x="283031" y="450656"/>
                <a:pt x="309660" y="455126"/>
                <a:pt x="336309" y="458060"/>
              </a:cubicBezTo>
              <a:cubicBezTo>
                <a:pt x="362958" y="460994"/>
                <a:pt x="390650" y="462503"/>
                <a:pt x="417821" y="462503"/>
              </a:cubicBezTo>
              <a:cubicBezTo>
                <a:pt x="444992" y="462503"/>
                <a:pt x="472686" y="460994"/>
                <a:pt x="499335" y="458060"/>
              </a:cubicBezTo>
              <a:cubicBezTo>
                <a:pt x="525984" y="455126"/>
                <a:pt x="552612" y="450656"/>
                <a:pt x="577715" y="444901"/>
              </a:cubicBezTo>
              <a:cubicBezTo>
                <a:pt x="602818" y="439146"/>
                <a:pt x="627359" y="431886"/>
                <a:pt x="649951" y="423531"/>
              </a:cubicBezTo>
              <a:cubicBezTo>
                <a:pt x="672543" y="415176"/>
                <a:pt x="694053" y="405405"/>
                <a:pt x="713266" y="394771"/>
              </a:cubicBezTo>
              <a:cubicBezTo>
                <a:pt x="732479" y="384137"/>
                <a:pt x="750133" y="372232"/>
                <a:pt x="765228" y="359728"/>
              </a:cubicBezTo>
              <a:cubicBezTo>
                <a:pt x="780323" y="347224"/>
                <a:pt x="793441" y="333642"/>
                <a:pt x="803839" y="319748"/>
              </a:cubicBezTo>
              <a:cubicBezTo>
                <a:pt x="814237" y="305855"/>
                <a:pt x="822314" y="291116"/>
                <a:pt x="827615" y="276367"/>
              </a:cubicBezTo>
              <a:cubicBezTo>
                <a:pt x="832916" y="261618"/>
                <a:pt x="835643" y="246290"/>
                <a:pt x="835643" y="231252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0.59495</cdr:x>
      <cdr:y>0.75532</cdr:y>
    </cdr:from>
    <cdr:to>
      <cdr:x>0.66834</cdr:x>
      <cdr:y>0.764</cdr:y>
    </cdr:to>
    <cdr:sp macro="" textlink="">
      <cdr:nvSpPr>
        <cdr:cNvPr id="28" name="PlotDat11_45|1~33_1"/>
        <cdr:cNvSpPr/>
      </cdr:nvSpPr>
      <cdr:spPr>
        <a:xfrm xmlns:a="http://schemas.openxmlformats.org/drawingml/2006/main">
          <a:off x="5534864" y="4586450"/>
          <a:ext cx="682805" cy="52703"/>
        </a:xfrm>
        <a:custGeom xmlns:a="http://schemas.openxmlformats.org/drawingml/2006/main">
          <a:avLst/>
          <a:gdLst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  <a:gd name="connsiteX0" fmla="*/ 682805 w 682805"/>
            <a:gd name="connsiteY0" fmla="*/ 26352 h 52703"/>
            <a:gd name="connsiteX1" fmla="*/ 676245 w 682805"/>
            <a:gd name="connsiteY1" fmla="*/ 21210 h 52703"/>
            <a:gd name="connsiteX2" fmla="*/ 656818 w 682805"/>
            <a:gd name="connsiteY2" fmla="*/ 16267 h 52703"/>
            <a:gd name="connsiteX3" fmla="*/ 625269 w 682805"/>
            <a:gd name="connsiteY3" fmla="*/ 11711 h 52703"/>
            <a:gd name="connsiteX4" fmla="*/ 582811 w 682805"/>
            <a:gd name="connsiteY4" fmla="*/ 7718 h 52703"/>
            <a:gd name="connsiteX5" fmla="*/ 531076 w 682805"/>
            <a:gd name="connsiteY5" fmla="*/ 4441 h 52703"/>
            <a:gd name="connsiteX6" fmla="*/ 472052 w 682805"/>
            <a:gd name="connsiteY6" fmla="*/ 2005 h 52703"/>
            <a:gd name="connsiteX7" fmla="*/ 408007 w 682805"/>
            <a:gd name="connsiteY7" fmla="*/ 506 h 52703"/>
            <a:gd name="connsiteX8" fmla="*/ 341403 w 682805"/>
            <a:gd name="connsiteY8" fmla="*/ 0 h 52703"/>
            <a:gd name="connsiteX9" fmla="*/ 274798 w 682805"/>
            <a:gd name="connsiteY9" fmla="*/ 506 h 52703"/>
            <a:gd name="connsiteX10" fmla="*/ 210753 w 682805"/>
            <a:gd name="connsiteY10" fmla="*/ 2005 h 52703"/>
            <a:gd name="connsiteX11" fmla="*/ 151730 w 682805"/>
            <a:gd name="connsiteY11" fmla="*/ 4441 h 52703"/>
            <a:gd name="connsiteX12" fmla="*/ 99995 w 682805"/>
            <a:gd name="connsiteY12" fmla="*/ 7718 h 52703"/>
            <a:gd name="connsiteX13" fmla="*/ 57537 w 682805"/>
            <a:gd name="connsiteY13" fmla="*/ 11711 h 52703"/>
            <a:gd name="connsiteX14" fmla="*/ 25988 w 682805"/>
            <a:gd name="connsiteY14" fmla="*/ 16267 h 52703"/>
            <a:gd name="connsiteX15" fmla="*/ 6560 w 682805"/>
            <a:gd name="connsiteY15" fmla="*/ 21210 h 52703"/>
            <a:gd name="connsiteX16" fmla="*/ 0 w 682805"/>
            <a:gd name="connsiteY16" fmla="*/ 26352 h 52703"/>
            <a:gd name="connsiteX17" fmla="*/ 6560 w 682805"/>
            <a:gd name="connsiteY17" fmla="*/ 31493 h 52703"/>
            <a:gd name="connsiteX18" fmla="*/ 25988 w 682805"/>
            <a:gd name="connsiteY18" fmla="*/ 36436 h 52703"/>
            <a:gd name="connsiteX19" fmla="*/ 57537 w 682805"/>
            <a:gd name="connsiteY19" fmla="*/ 40992 h 52703"/>
            <a:gd name="connsiteX20" fmla="*/ 99995 w 682805"/>
            <a:gd name="connsiteY20" fmla="*/ 44985 h 52703"/>
            <a:gd name="connsiteX21" fmla="*/ 151730 w 682805"/>
            <a:gd name="connsiteY21" fmla="*/ 48262 h 52703"/>
            <a:gd name="connsiteX22" fmla="*/ 210753 w 682805"/>
            <a:gd name="connsiteY22" fmla="*/ 50698 h 52703"/>
            <a:gd name="connsiteX23" fmla="*/ 274798 w 682805"/>
            <a:gd name="connsiteY23" fmla="*/ 52197 h 52703"/>
            <a:gd name="connsiteX24" fmla="*/ 341403 w 682805"/>
            <a:gd name="connsiteY24" fmla="*/ 52703 h 52703"/>
            <a:gd name="connsiteX25" fmla="*/ 408007 w 682805"/>
            <a:gd name="connsiteY25" fmla="*/ 52197 h 52703"/>
            <a:gd name="connsiteX26" fmla="*/ 472052 w 682805"/>
            <a:gd name="connsiteY26" fmla="*/ 50698 h 52703"/>
            <a:gd name="connsiteX27" fmla="*/ 531076 w 682805"/>
            <a:gd name="connsiteY27" fmla="*/ 48262 h 52703"/>
            <a:gd name="connsiteX28" fmla="*/ 582811 w 682805"/>
            <a:gd name="connsiteY28" fmla="*/ 44985 h 52703"/>
            <a:gd name="connsiteX29" fmla="*/ 625269 w 682805"/>
            <a:gd name="connsiteY29" fmla="*/ 40992 h 52703"/>
            <a:gd name="connsiteX30" fmla="*/ 656818 w 682805"/>
            <a:gd name="connsiteY30" fmla="*/ 36436 h 52703"/>
            <a:gd name="connsiteX31" fmla="*/ 676245 w 682805"/>
            <a:gd name="connsiteY31" fmla="*/ 31493 h 52703"/>
            <a:gd name="connsiteX32" fmla="*/ 682805 w 682805"/>
            <a:gd name="connsiteY32" fmla="*/ 26352 h 527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82805" h="52703">
              <a:moveTo>
                <a:pt x="682805" y="26352"/>
              </a:moveTo>
              <a:cubicBezTo>
                <a:pt x="682805" y="24638"/>
                <a:pt x="680576" y="22891"/>
                <a:pt x="676245" y="21210"/>
              </a:cubicBezTo>
              <a:cubicBezTo>
                <a:pt x="671914" y="19529"/>
                <a:pt x="665314" y="17850"/>
                <a:pt x="656818" y="16267"/>
              </a:cubicBezTo>
              <a:cubicBezTo>
                <a:pt x="648322" y="14684"/>
                <a:pt x="637603" y="13136"/>
                <a:pt x="625269" y="11711"/>
              </a:cubicBezTo>
              <a:cubicBezTo>
                <a:pt x="612935" y="10286"/>
                <a:pt x="598510" y="8930"/>
                <a:pt x="582811" y="7718"/>
              </a:cubicBezTo>
              <a:cubicBezTo>
                <a:pt x="567112" y="6506"/>
                <a:pt x="549536" y="5393"/>
                <a:pt x="531076" y="4441"/>
              </a:cubicBezTo>
              <a:cubicBezTo>
                <a:pt x="512616" y="3489"/>
                <a:pt x="492563" y="2661"/>
                <a:pt x="472052" y="2005"/>
              </a:cubicBezTo>
              <a:lnTo>
                <a:pt x="408007" y="506"/>
              </a:lnTo>
              <a:lnTo>
                <a:pt x="341403" y="0"/>
              </a:lnTo>
              <a:lnTo>
                <a:pt x="274798" y="506"/>
              </a:lnTo>
              <a:lnTo>
                <a:pt x="210753" y="2005"/>
              </a:lnTo>
              <a:lnTo>
                <a:pt x="151730" y="4441"/>
              </a:lnTo>
              <a:cubicBezTo>
                <a:pt x="133270" y="5393"/>
                <a:pt x="115694" y="6506"/>
                <a:pt x="99995" y="7718"/>
              </a:cubicBezTo>
              <a:cubicBezTo>
                <a:pt x="84296" y="8930"/>
                <a:pt x="69871" y="10286"/>
                <a:pt x="57537" y="11711"/>
              </a:cubicBezTo>
              <a:cubicBezTo>
                <a:pt x="45203" y="13136"/>
                <a:pt x="34484" y="14684"/>
                <a:pt x="25988" y="16267"/>
              </a:cubicBezTo>
              <a:cubicBezTo>
                <a:pt x="17492" y="17850"/>
                <a:pt x="10891" y="19529"/>
                <a:pt x="6560" y="21210"/>
              </a:cubicBezTo>
              <a:cubicBezTo>
                <a:pt x="2229" y="22891"/>
                <a:pt x="0" y="24638"/>
                <a:pt x="0" y="26352"/>
              </a:cubicBezTo>
              <a:cubicBezTo>
                <a:pt x="0" y="28066"/>
                <a:pt x="2229" y="29812"/>
                <a:pt x="6560" y="31493"/>
              </a:cubicBezTo>
              <a:cubicBezTo>
                <a:pt x="10891" y="33174"/>
                <a:pt x="17492" y="34853"/>
                <a:pt x="25988" y="36436"/>
              </a:cubicBezTo>
              <a:cubicBezTo>
                <a:pt x="34484" y="38019"/>
                <a:pt x="45203" y="39567"/>
                <a:pt x="57537" y="40992"/>
              </a:cubicBezTo>
              <a:cubicBezTo>
                <a:pt x="69871" y="42417"/>
                <a:pt x="84296" y="43773"/>
                <a:pt x="99995" y="44985"/>
              </a:cubicBezTo>
              <a:cubicBezTo>
                <a:pt x="115694" y="46197"/>
                <a:pt x="133270" y="47310"/>
                <a:pt x="151730" y="48262"/>
              </a:cubicBezTo>
              <a:cubicBezTo>
                <a:pt x="170190" y="49214"/>
                <a:pt x="190242" y="50042"/>
                <a:pt x="210753" y="50698"/>
              </a:cubicBezTo>
              <a:lnTo>
                <a:pt x="274798" y="52197"/>
              </a:lnTo>
              <a:lnTo>
                <a:pt x="341403" y="52703"/>
              </a:lnTo>
              <a:lnTo>
                <a:pt x="408007" y="52197"/>
              </a:lnTo>
              <a:lnTo>
                <a:pt x="472052" y="50698"/>
              </a:lnTo>
              <a:lnTo>
                <a:pt x="531076" y="48262"/>
              </a:lnTo>
              <a:cubicBezTo>
                <a:pt x="549536" y="47310"/>
                <a:pt x="567112" y="46197"/>
                <a:pt x="582811" y="44985"/>
              </a:cubicBezTo>
              <a:cubicBezTo>
                <a:pt x="598510" y="43773"/>
                <a:pt x="612935" y="42417"/>
                <a:pt x="625269" y="40992"/>
              </a:cubicBezTo>
              <a:cubicBezTo>
                <a:pt x="637603" y="39567"/>
                <a:pt x="648322" y="38019"/>
                <a:pt x="656818" y="36436"/>
              </a:cubicBezTo>
              <a:cubicBezTo>
                <a:pt x="665314" y="34853"/>
                <a:pt x="671914" y="33174"/>
                <a:pt x="676245" y="31493"/>
              </a:cubicBezTo>
              <a:cubicBezTo>
                <a:pt x="680576" y="29812"/>
                <a:pt x="682805" y="28066"/>
                <a:pt x="682805" y="26352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0.58638</cdr:x>
      <cdr:y>0.71468</cdr:y>
    </cdr:from>
    <cdr:to>
      <cdr:x>0.63086</cdr:x>
      <cdr:y>0.74125</cdr:y>
    </cdr:to>
    <cdr:sp macro="" textlink="">
      <cdr:nvSpPr>
        <cdr:cNvPr id="29" name="PlotDat11_47|1~33_1"/>
        <cdr:cNvSpPr/>
      </cdr:nvSpPr>
      <cdr:spPr>
        <a:xfrm xmlns:a="http://schemas.openxmlformats.org/drawingml/2006/main">
          <a:off x="5455168" y="4339666"/>
          <a:ext cx="413837" cy="161339"/>
        </a:xfrm>
        <a:custGeom xmlns:a="http://schemas.openxmlformats.org/drawingml/2006/main">
          <a:avLst/>
          <a:gdLst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  <a:gd name="connsiteX0" fmla="*/ 413837 w 413837"/>
            <a:gd name="connsiteY0" fmla="*/ 80669 h 161339"/>
            <a:gd name="connsiteX1" fmla="*/ 409861 w 413837"/>
            <a:gd name="connsiteY1" fmla="*/ 64932 h 161339"/>
            <a:gd name="connsiteX2" fmla="*/ 398086 w 413837"/>
            <a:gd name="connsiteY2" fmla="*/ 49799 h 161339"/>
            <a:gd name="connsiteX3" fmla="*/ 378964 w 413837"/>
            <a:gd name="connsiteY3" fmla="*/ 35852 h 161339"/>
            <a:gd name="connsiteX4" fmla="*/ 353232 w 413837"/>
            <a:gd name="connsiteY4" fmla="*/ 23628 h 161339"/>
            <a:gd name="connsiteX5" fmla="*/ 321876 w 413837"/>
            <a:gd name="connsiteY5" fmla="*/ 13596 h 161339"/>
            <a:gd name="connsiteX6" fmla="*/ 286103 w 413837"/>
            <a:gd name="connsiteY6" fmla="*/ 6141 h 161339"/>
            <a:gd name="connsiteX7" fmla="*/ 247286 w 413837"/>
            <a:gd name="connsiteY7" fmla="*/ 1551 h 161339"/>
            <a:gd name="connsiteX8" fmla="*/ 206918 w 413837"/>
            <a:gd name="connsiteY8" fmla="*/ 0 h 161339"/>
            <a:gd name="connsiteX9" fmla="*/ 166550 w 413837"/>
            <a:gd name="connsiteY9" fmla="*/ 1551 h 161339"/>
            <a:gd name="connsiteX10" fmla="*/ 127734 w 413837"/>
            <a:gd name="connsiteY10" fmla="*/ 6141 h 161339"/>
            <a:gd name="connsiteX11" fmla="*/ 91961 w 413837"/>
            <a:gd name="connsiteY11" fmla="*/ 13596 h 161339"/>
            <a:gd name="connsiteX12" fmla="*/ 60605 w 413837"/>
            <a:gd name="connsiteY12" fmla="*/ 23628 h 161339"/>
            <a:gd name="connsiteX13" fmla="*/ 34872 w 413837"/>
            <a:gd name="connsiteY13" fmla="*/ 35852 h 161339"/>
            <a:gd name="connsiteX14" fmla="*/ 15751 w 413837"/>
            <a:gd name="connsiteY14" fmla="*/ 49799 h 161339"/>
            <a:gd name="connsiteX15" fmla="*/ 3976 w 413837"/>
            <a:gd name="connsiteY15" fmla="*/ 64932 h 161339"/>
            <a:gd name="connsiteX16" fmla="*/ 0 w 413837"/>
            <a:gd name="connsiteY16" fmla="*/ 80669 h 161339"/>
            <a:gd name="connsiteX17" fmla="*/ 3976 w 413837"/>
            <a:gd name="connsiteY17" fmla="*/ 96408 h 161339"/>
            <a:gd name="connsiteX18" fmla="*/ 15751 w 413837"/>
            <a:gd name="connsiteY18" fmla="*/ 111540 h 161339"/>
            <a:gd name="connsiteX19" fmla="*/ 34872 w 413837"/>
            <a:gd name="connsiteY19" fmla="*/ 125487 h 161339"/>
            <a:gd name="connsiteX20" fmla="*/ 60605 w 413837"/>
            <a:gd name="connsiteY20" fmla="*/ 137711 h 161339"/>
            <a:gd name="connsiteX21" fmla="*/ 91961 w 413837"/>
            <a:gd name="connsiteY21" fmla="*/ 147744 h 161339"/>
            <a:gd name="connsiteX22" fmla="*/ 127734 w 413837"/>
            <a:gd name="connsiteY22" fmla="*/ 155198 h 161339"/>
            <a:gd name="connsiteX23" fmla="*/ 166550 w 413837"/>
            <a:gd name="connsiteY23" fmla="*/ 159789 h 161339"/>
            <a:gd name="connsiteX24" fmla="*/ 206918 w 413837"/>
            <a:gd name="connsiteY24" fmla="*/ 161339 h 161339"/>
            <a:gd name="connsiteX25" fmla="*/ 247286 w 413837"/>
            <a:gd name="connsiteY25" fmla="*/ 159789 h 161339"/>
            <a:gd name="connsiteX26" fmla="*/ 286103 w 413837"/>
            <a:gd name="connsiteY26" fmla="*/ 155198 h 161339"/>
            <a:gd name="connsiteX27" fmla="*/ 321876 w 413837"/>
            <a:gd name="connsiteY27" fmla="*/ 147744 h 161339"/>
            <a:gd name="connsiteX28" fmla="*/ 353232 w 413837"/>
            <a:gd name="connsiteY28" fmla="*/ 137711 h 161339"/>
            <a:gd name="connsiteX29" fmla="*/ 378964 w 413837"/>
            <a:gd name="connsiteY29" fmla="*/ 125487 h 161339"/>
            <a:gd name="connsiteX30" fmla="*/ 398086 w 413837"/>
            <a:gd name="connsiteY30" fmla="*/ 111540 h 161339"/>
            <a:gd name="connsiteX31" fmla="*/ 409861 w 413837"/>
            <a:gd name="connsiteY31" fmla="*/ 96408 h 161339"/>
            <a:gd name="connsiteX32" fmla="*/ 413837 w 413837"/>
            <a:gd name="connsiteY32" fmla="*/ 80669 h 1613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13837" h="161339">
              <a:moveTo>
                <a:pt x="413837" y="80669"/>
              </a:moveTo>
              <a:cubicBezTo>
                <a:pt x="413837" y="75423"/>
                <a:pt x="412486" y="70077"/>
                <a:pt x="409861" y="64932"/>
              </a:cubicBezTo>
              <a:cubicBezTo>
                <a:pt x="407236" y="59787"/>
                <a:pt x="403235" y="54645"/>
                <a:pt x="398086" y="49799"/>
              </a:cubicBezTo>
              <a:cubicBezTo>
                <a:pt x="392937" y="44953"/>
                <a:pt x="386440" y="40214"/>
                <a:pt x="378964" y="35852"/>
              </a:cubicBezTo>
              <a:cubicBezTo>
                <a:pt x="371488" y="31490"/>
                <a:pt x="362747" y="27337"/>
                <a:pt x="353232" y="23628"/>
              </a:cubicBezTo>
              <a:cubicBezTo>
                <a:pt x="343717" y="19919"/>
                <a:pt x="333064" y="16511"/>
                <a:pt x="321876" y="13596"/>
              </a:cubicBezTo>
              <a:cubicBezTo>
                <a:pt x="310688" y="10682"/>
                <a:pt x="298535" y="8149"/>
                <a:pt x="286103" y="6141"/>
              </a:cubicBezTo>
              <a:cubicBezTo>
                <a:pt x="273671" y="4134"/>
                <a:pt x="260483" y="2574"/>
                <a:pt x="247286" y="1551"/>
              </a:cubicBezTo>
              <a:cubicBezTo>
                <a:pt x="234089" y="528"/>
                <a:pt x="220374" y="0"/>
                <a:pt x="206918" y="0"/>
              </a:cubicBezTo>
              <a:cubicBezTo>
                <a:pt x="193462" y="0"/>
                <a:pt x="179747" y="528"/>
                <a:pt x="166550" y="1551"/>
              </a:cubicBezTo>
              <a:cubicBezTo>
                <a:pt x="153353" y="2574"/>
                <a:pt x="140166" y="4134"/>
                <a:pt x="127734" y="6141"/>
              </a:cubicBezTo>
              <a:cubicBezTo>
                <a:pt x="115303" y="8149"/>
                <a:pt x="103149" y="10682"/>
                <a:pt x="91961" y="13596"/>
              </a:cubicBezTo>
              <a:cubicBezTo>
                <a:pt x="80773" y="16511"/>
                <a:pt x="70120" y="19919"/>
                <a:pt x="60605" y="23628"/>
              </a:cubicBezTo>
              <a:cubicBezTo>
                <a:pt x="51090" y="27337"/>
                <a:pt x="42348" y="31490"/>
                <a:pt x="34872" y="35852"/>
              </a:cubicBezTo>
              <a:cubicBezTo>
                <a:pt x="27396" y="40214"/>
                <a:pt x="20900" y="44952"/>
                <a:pt x="15751" y="49799"/>
              </a:cubicBezTo>
              <a:cubicBezTo>
                <a:pt x="10602" y="54646"/>
                <a:pt x="6601" y="59787"/>
                <a:pt x="3976" y="64932"/>
              </a:cubicBezTo>
              <a:cubicBezTo>
                <a:pt x="1351" y="70077"/>
                <a:pt x="0" y="75423"/>
                <a:pt x="0" y="80669"/>
              </a:cubicBezTo>
              <a:cubicBezTo>
                <a:pt x="0" y="85915"/>
                <a:pt x="1351" y="91263"/>
                <a:pt x="3976" y="96408"/>
              </a:cubicBezTo>
              <a:cubicBezTo>
                <a:pt x="6601" y="101553"/>
                <a:pt x="10602" y="106693"/>
                <a:pt x="15751" y="111540"/>
              </a:cubicBezTo>
              <a:cubicBezTo>
                <a:pt x="20900" y="116387"/>
                <a:pt x="27396" y="121125"/>
                <a:pt x="34872" y="125487"/>
              </a:cubicBezTo>
              <a:cubicBezTo>
                <a:pt x="42348" y="129849"/>
                <a:pt x="51090" y="134002"/>
                <a:pt x="60605" y="137711"/>
              </a:cubicBezTo>
              <a:cubicBezTo>
                <a:pt x="70120" y="141421"/>
                <a:pt x="80773" y="144830"/>
                <a:pt x="91961" y="147744"/>
              </a:cubicBezTo>
              <a:cubicBezTo>
                <a:pt x="103149" y="150659"/>
                <a:pt x="115303" y="153191"/>
                <a:pt x="127734" y="155198"/>
              </a:cubicBezTo>
              <a:cubicBezTo>
                <a:pt x="140166" y="157206"/>
                <a:pt x="153353" y="158766"/>
                <a:pt x="166550" y="159789"/>
              </a:cubicBezTo>
              <a:cubicBezTo>
                <a:pt x="179747" y="160812"/>
                <a:pt x="193462" y="161339"/>
                <a:pt x="206918" y="161339"/>
              </a:cubicBezTo>
              <a:cubicBezTo>
                <a:pt x="220374" y="161339"/>
                <a:pt x="234089" y="160812"/>
                <a:pt x="247286" y="159789"/>
              </a:cubicBezTo>
              <a:cubicBezTo>
                <a:pt x="260483" y="158766"/>
                <a:pt x="273671" y="157206"/>
                <a:pt x="286103" y="155198"/>
              </a:cubicBezTo>
              <a:cubicBezTo>
                <a:pt x="298535" y="153191"/>
                <a:pt x="310688" y="150659"/>
                <a:pt x="321876" y="147744"/>
              </a:cubicBezTo>
              <a:cubicBezTo>
                <a:pt x="333064" y="144830"/>
                <a:pt x="343717" y="141421"/>
                <a:pt x="353232" y="137711"/>
              </a:cubicBezTo>
              <a:cubicBezTo>
                <a:pt x="362747" y="134002"/>
                <a:pt x="371488" y="129849"/>
                <a:pt x="378964" y="125487"/>
              </a:cubicBezTo>
              <a:cubicBezTo>
                <a:pt x="386440" y="121125"/>
                <a:pt x="392936" y="116387"/>
                <a:pt x="398086" y="111540"/>
              </a:cubicBezTo>
              <a:cubicBezTo>
                <a:pt x="403236" y="106693"/>
                <a:pt x="407236" y="101553"/>
                <a:pt x="409861" y="96408"/>
              </a:cubicBezTo>
              <a:cubicBezTo>
                <a:pt x="412486" y="91263"/>
                <a:pt x="413837" y="85915"/>
                <a:pt x="413837" y="80669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0.63593</cdr:x>
      <cdr:y>0.76478</cdr:y>
    </cdr:from>
    <cdr:to>
      <cdr:x>0.6979</cdr:x>
      <cdr:y>0.77452</cdr:y>
    </cdr:to>
    <cdr:sp macro="" textlink="">
      <cdr:nvSpPr>
        <cdr:cNvPr id="30" name="PlotDat11_49|1~33_1"/>
        <cdr:cNvSpPr/>
      </cdr:nvSpPr>
      <cdr:spPr>
        <a:xfrm xmlns:a="http://schemas.openxmlformats.org/drawingml/2006/main">
          <a:off x="5916102" y="4643863"/>
          <a:ext cx="576524" cy="59157"/>
        </a:xfrm>
        <a:custGeom xmlns:a="http://schemas.openxmlformats.org/drawingml/2006/main">
          <a:avLst/>
          <a:gdLst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  <a:gd name="connsiteX0" fmla="*/ 576524 w 576524"/>
            <a:gd name="connsiteY0" fmla="*/ 29579 h 59157"/>
            <a:gd name="connsiteX1" fmla="*/ 570985 w 576524"/>
            <a:gd name="connsiteY1" fmla="*/ 23808 h 59157"/>
            <a:gd name="connsiteX2" fmla="*/ 554582 w 576524"/>
            <a:gd name="connsiteY2" fmla="*/ 18259 h 59157"/>
            <a:gd name="connsiteX3" fmla="*/ 527943 w 576524"/>
            <a:gd name="connsiteY3" fmla="*/ 13146 h 59157"/>
            <a:gd name="connsiteX4" fmla="*/ 492094 w 576524"/>
            <a:gd name="connsiteY4" fmla="*/ 8663 h 59157"/>
            <a:gd name="connsiteX5" fmla="*/ 448412 w 576524"/>
            <a:gd name="connsiteY5" fmla="*/ 4985 h 59157"/>
            <a:gd name="connsiteX6" fmla="*/ 398575 w 576524"/>
            <a:gd name="connsiteY6" fmla="*/ 2251 h 59157"/>
            <a:gd name="connsiteX7" fmla="*/ 344499 w 576524"/>
            <a:gd name="connsiteY7" fmla="*/ 568 h 59157"/>
            <a:gd name="connsiteX8" fmla="*/ 288262 w 576524"/>
            <a:gd name="connsiteY8" fmla="*/ 0 h 59157"/>
            <a:gd name="connsiteX9" fmla="*/ 232025 w 576524"/>
            <a:gd name="connsiteY9" fmla="*/ 568 h 59157"/>
            <a:gd name="connsiteX10" fmla="*/ 177949 w 576524"/>
            <a:gd name="connsiteY10" fmla="*/ 2251 h 59157"/>
            <a:gd name="connsiteX11" fmla="*/ 128112 w 576524"/>
            <a:gd name="connsiteY11" fmla="*/ 4985 h 59157"/>
            <a:gd name="connsiteX12" fmla="*/ 84430 w 576524"/>
            <a:gd name="connsiteY12" fmla="*/ 8663 h 59157"/>
            <a:gd name="connsiteX13" fmla="*/ 48581 w 576524"/>
            <a:gd name="connsiteY13" fmla="*/ 13146 h 59157"/>
            <a:gd name="connsiteX14" fmla="*/ 21942 w 576524"/>
            <a:gd name="connsiteY14" fmla="*/ 18259 h 59157"/>
            <a:gd name="connsiteX15" fmla="*/ 5538 w 576524"/>
            <a:gd name="connsiteY15" fmla="*/ 23808 h 59157"/>
            <a:gd name="connsiteX16" fmla="*/ 0 w 576524"/>
            <a:gd name="connsiteY16" fmla="*/ 29579 h 59157"/>
            <a:gd name="connsiteX17" fmla="*/ 5538 w 576524"/>
            <a:gd name="connsiteY17" fmla="*/ 35349 h 59157"/>
            <a:gd name="connsiteX18" fmla="*/ 21942 w 576524"/>
            <a:gd name="connsiteY18" fmla="*/ 40898 h 59157"/>
            <a:gd name="connsiteX19" fmla="*/ 48581 w 576524"/>
            <a:gd name="connsiteY19" fmla="*/ 46011 h 59157"/>
            <a:gd name="connsiteX20" fmla="*/ 84430 w 576524"/>
            <a:gd name="connsiteY20" fmla="*/ 50494 h 59157"/>
            <a:gd name="connsiteX21" fmla="*/ 128112 w 576524"/>
            <a:gd name="connsiteY21" fmla="*/ 54172 h 59157"/>
            <a:gd name="connsiteX22" fmla="*/ 177949 w 576524"/>
            <a:gd name="connsiteY22" fmla="*/ 56906 h 59157"/>
            <a:gd name="connsiteX23" fmla="*/ 232025 w 576524"/>
            <a:gd name="connsiteY23" fmla="*/ 58589 h 59157"/>
            <a:gd name="connsiteX24" fmla="*/ 288262 w 576524"/>
            <a:gd name="connsiteY24" fmla="*/ 59157 h 59157"/>
            <a:gd name="connsiteX25" fmla="*/ 344499 w 576524"/>
            <a:gd name="connsiteY25" fmla="*/ 58589 h 59157"/>
            <a:gd name="connsiteX26" fmla="*/ 398575 w 576524"/>
            <a:gd name="connsiteY26" fmla="*/ 56906 h 59157"/>
            <a:gd name="connsiteX27" fmla="*/ 448412 w 576524"/>
            <a:gd name="connsiteY27" fmla="*/ 54172 h 59157"/>
            <a:gd name="connsiteX28" fmla="*/ 492094 w 576524"/>
            <a:gd name="connsiteY28" fmla="*/ 50494 h 59157"/>
            <a:gd name="connsiteX29" fmla="*/ 527943 w 576524"/>
            <a:gd name="connsiteY29" fmla="*/ 46011 h 59157"/>
            <a:gd name="connsiteX30" fmla="*/ 554582 w 576524"/>
            <a:gd name="connsiteY30" fmla="*/ 40898 h 59157"/>
            <a:gd name="connsiteX31" fmla="*/ 570985 w 576524"/>
            <a:gd name="connsiteY31" fmla="*/ 35349 h 59157"/>
            <a:gd name="connsiteX32" fmla="*/ 576524 w 576524"/>
            <a:gd name="connsiteY32" fmla="*/ 29579 h 591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76524" h="59157">
              <a:moveTo>
                <a:pt x="576524" y="29579"/>
              </a:moveTo>
              <a:cubicBezTo>
                <a:pt x="576524" y="27656"/>
                <a:pt x="574642" y="25695"/>
                <a:pt x="570985" y="23808"/>
              </a:cubicBezTo>
              <a:cubicBezTo>
                <a:pt x="567328" y="21921"/>
                <a:pt x="561756" y="20036"/>
                <a:pt x="554582" y="18259"/>
              </a:cubicBezTo>
              <a:cubicBezTo>
                <a:pt x="547408" y="16482"/>
                <a:pt x="538358" y="14745"/>
                <a:pt x="527943" y="13146"/>
              </a:cubicBezTo>
              <a:cubicBezTo>
                <a:pt x="517528" y="11547"/>
                <a:pt x="505349" y="10023"/>
                <a:pt x="492094" y="8663"/>
              </a:cubicBezTo>
              <a:cubicBezTo>
                <a:pt x="478839" y="7303"/>
                <a:pt x="463999" y="6054"/>
                <a:pt x="448412" y="4985"/>
              </a:cubicBezTo>
              <a:cubicBezTo>
                <a:pt x="432826" y="3916"/>
                <a:pt x="415894" y="2987"/>
                <a:pt x="398575" y="2251"/>
              </a:cubicBezTo>
              <a:cubicBezTo>
                <a:pt x="381256" y="1515"/>
                <a:pt x="362884" y="943"/>
                <a:pt x="344499" y="568"/>
              </a:cubicBezTo>
              <a:cubicBezTo>
                <a:pt x="326114" y="193"/>
                <a:pt x="307008" y="0"/>
                <a:pt x="288262" y="0"/>
              </a:cubicBezTo>
              <a:cubicBezTo>
                <a:pt x="269516" y="0"/>
                <a:pt x="250410" y="193"/>
                <a:pt x="232025" y="568"/>
              </a:cubicBezTo>
              <a:cubicBezTo>
                <a:pt x="213640" y="943"/>
                <a:pt x="195268" y="1515"/>
                <a:pt x="177949" y="2251"/>
              </a:cubicBezTo>
              <a:cubicBezTo>
                <a:pt x="160630" y="2987"/>
                <a:pt x="143699" y="3916"/>
                <a:pt x="128112" y="4985"/>
              </a:cubicBezTo>
              <a:cubicBezTo>
                <a:pt x="112526" y="6054"/>
                <a:pt x="97685" y="7303"/>
                <a:pt x="84430" y="8663"/>
              </a:cubicBezTo>
              <a:cubicBezTo>
                <a:pt x="71175" y="10023"/>
                <a:pt x="58996" y="11547"/>
                <a:pt x="48581" y="13146"/>
              </a:cubicBezTo>
              <a:cubicBezTo>
                <a:pt x="38166" y="14745"/>
                <a:pt x="29116" y="16482"/>
                <a:pt x="21942" y="18259"/>
              </a:cubicBezTo>
              <a:cubicBezTo>
                <a:pt x="14768" y="20036"/>
                <a:pt x="9195" y="21921"/>
                <a:pt x="5538" y="23808"/>
              </a:cubicBezTo>
              <a:cubicBezTo>
                <a:pt x="1881" y="25695"/>
                <a:pt x="0" y="27656"/>
                <a:pt x="0" y="29579"/>
              </a:cubicBezTo>
              <a:cubicBezTo>
                <a:pt x="0" y="31502"/>
                <a:pt x="1881" y="33463"/>
                <a:pt x="5538" y="35349"/>
              </a:cubicBezTo>
              <a:cubicBezTo>
                <a:pt x="9195" y="37235"/>
                <a:pt x="14768" y="39121"/>
                <a:pt x="21942" y="40898"/>
              </a:cubicBezTo>
              <a:cubicBezTo>
                <a:pt x="29116" y="42675"/>
                <a:pt x="38166" y="44412"/>
                <a:pt x="48581" y="46011"/>
              </a:cubicBezTo>
              <a:cubicBezTo>
                <a:pt x="58996" y="47610"/>
                <a:pt x="71175" y="49134"/>
                <a:pt x="84430" y="50494"/>
              </a:cubicBezTo>
              <a:cubicBezTo>
                <a:pt x="97685" y="51854"/>
                <a:pt x="112526" y="53103"/>
                <a:pt x="128112" y="54172"/>
              </a:cubicBezTo>
              <a:cubicBezTo>
                <a:pt x="143699" y="55241"/>
                <a:pt x="160630" y="56170"/>
                <a:pt x="177949" y="56906"/>
              </a:cubicBezTo>
              <a:cubicBezTo>
                <a:pt x="195268" y="57642"/>
                <a:pt x="213640" y="58214"/>
                <a:pt x="232025" y="58589"/>
              </a:cubicBezTo>
              <a:cubicBezTo>
                <a:pt x="250410" y="58964"/>
                <a:pt x="269516" y="59157"/>
                <a:pt x="288262" y="59157"/>
              </a:cubicBezTo>
              <a:cubicBezTo>
                <a:pt x="307008" y="59157"/>
                <a:pt x="326114" y="58964"/>
                <a:pt x="344499" y="58589"/>
              </a:cubicBezTo>
              <a:cubicBezTo>
                <a:pt x="362884" y="58214"/>
                <a:pt x="381256" y="57642"/>
                <a:pt x="398575" y="56906"/>
              </a:cubicBezTo>
              <a:cubicBezTo>
                <a:pt x="415894" y="56170"/>
                <a:pt x="432826" y="55241"/>
                <a:pt x="448412" y="54172"/>
              </a:cubicBezTo>
              <a:cubicBezTo>
                <a:pt x="463999" y="53103"/>
                <a:pt x="478839" y="51854"/>
                <a:pt x="492094" y="50494"/>
              </a:cubicBezTo>
              <a:cubicBezTo>
                <a:pt x="505349" y="49134"/>
                <a:pt x="517528" y="47610"/>
                <a:pt x="527943" y="46011"/>
              </a:cubicBezTo>
              <a:cubicBezTo>
                <a:pt x="538358" y="44412"/>
                <a:pt x="547408" y="42675"/>
                <a:pt x="554582" y="40898"/>
              </a:cubicBezTo>
              <a:cubicBezTo>
                <a:pt x="561756" y="39121"/>
                <a:pt x="567328" y="37235"/>
                <a:pt x="570985" y="35349"/>
              </a:cubicBezTo>
              <a:cubicBezTo>
                <a:pt x="574642" y="33463"/>
                <a:pt x="576524" y="31502"/>
                <a:pt x="576524" y="29579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0.36666</cdr:x>
      <cdr:y>0.34526</cdr:y>
    </cdr:from>
    <cdr:to>
      <cdr:x>0.38443</cdr:x>
      <cdr:y>0.4232</cdr:y>
    </cdr:to>
    <cdr:sp macro="" textlink="">
      <cdr:nvSpPr>
        <cdr:cNvPr id="31" name="PlotDat11_51|1~33_1"/>
        <cdr:cNvSpPr/>
      </cdr:nvSpPr>
      <cdr:spPr>
        <a:xfrm xmlns:a="http://schemas.openxmlformats.org/drawingml/2006/main">
          <a:off x="3411067" y="2096461"/>
          <a:ext cx="165296" cy="473259"/>
        </a:xfrm>
        <a:custGeom xmlns:a="http://schemas.openxmlformats.org/drawingml/2006/main">
          <a:avLst/>
          <a:gdLst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  <a:gd name="connsiteX0" fmla="*/ 165296 w 165296"/>
            <a:gd name="connsiteY0" fmla="*/ 236630 h 473259"/>
            <a:gd name="connsiteX1" fmla="*/ 163709 w 165296"/>
            <a:gd name="connsiteY1" fmla="*/ 190466 h 473259"/>
            <a:gd name="connsiteX2" fmla="*/ 159005 w 165296"/>
            <a:gd name="connsiteY2" fmla="*/ 146076 h 473259"/>
            <a:gd name="connsiteX3" fmla="*/ 151368 w 165296"/>
            <a:gd name="connsiteY3" fmla="*/ 105165 h 473259"/>
            <a:gd name="connsiteX4" fmla="*/ 141089 w 165296"/>
            <a:gd name="connsiteY4" fmla="*/ 69307 h 473259"/>
            <a:gd name="connsiteX5" fmla="*/ 128565 w 165296"/>
            <a:gd name="connsiteY5" fmla="*/ 39879 h 473259"/>
            <a:gd name="connsiteX6" fmla="*/ 114276 w 165296"/>
            <a:gd name="connsiteY6" fmla="*/ 18012 h 473259"/>
            <a:gd name="connsiteX7" fmla="*/ 98772 w 165296"/>
            <a:gd name="connsiteY7" fmla="*/ 4547 h 473259"/>
            <a:gd name="connsiteX8" fmla="*/ 82648 w 165296"/>
            <a:gd name="connsiteY8" fmla="*/ 0 h 473259"/>
            <a:gd name="connsiteX9" fmla="*/ 66525 w 165296"/>
            <a:gd name="connsiteY9" fmla="*/ 4547 h 473259"/>
            <a:gd name="connsiteX10" fmla="*/ 51020 w 165296"/>
            <a:gd name="connsiteY10" fmla="*/ 18012 h 473259"/>
            <a:gd name="connsiteX11" fmla="*/ 36731 w 165296"/>
            <a:gd name="connsiteY11" fmla="*/ 39879 h 473259"/>
            <a:gd name="connsiteX12" fmla="*/ 24207 w 165296"/>
            <a:gd name="connsiteY12" fmla="*/ 69307 h 473259"/>
            <a:gd name="connsiteX13" fmla="*/ 13929 w 165296"/>
            <a:gd name="connsiteY13" fmla="*/ 105165 h 473259"/>
            <a:gd name="connsiteX14" fmla="*/ 6291 w 165296"/>
            <a:gd name="connsiteY14" fmla="*/ 146076 h 473259"/>
            <a:gd name="connsiteX15" fmla="*/ 1588 w 165296"/>
            <a:gd name="connsiteY15" fmla="*/ 190466 h 473259"/>
            <a:gd name="connsiteX16" fmla="*/ 0 w 165296"/>
            <a:gd name="connsiteY16" fmla="*/ 236630 h 473259"/>
            <a:gd name="connsiteX17" fmla="*/ 1588 w 165296"/>
            <a:gd name="connsiteY17" fmla="*/ 282794 h 473259"/>
            <a:gd name="connsiteX18" fmla="*/ 6291 w 165296"/>
            <a:gd name="connsiteY18" fmla="*/ 327184 h 473259"/>
            <a:gd name="connsiteX19" fmla="*/ 13929 w 165296"/>
            <a:gd name="connsiteY19" fmla="*/ 368094 h 473259"/>
            <a:gd name="connsiteX20" fmla="*/ 24207 w 165296"/>
            <a:gd name="connsiteY20" fmla="*/ 403952 h 473259"/>
            <a:gd name="connsiteX21" fmla="*/ 36731 w 165296"/>
            <a:gd name="connsiteY21" fmla="*/ 433380 h 473259"/>
            <a:gd name="connsiteX22" fmla="*/ 51020 w 165296"/>
            <a:gd name="connsiteY22" fmla="*/ 455247 h 473259"/>
            <a:gd name="connsiteX23" fmla="*/ 66525 w 165296"/>
            <a:gd name="connsiteY23" fmla="*/ 468712 h 473259"/>
            <a:gd name="connsiteX24" fmla="*/ 82648 w 165296"/>
            <a:gd name="connsiteY24" fmla="*/ 473259 h 473259"/>
            <a:gd name="connsiteX25" fmla="*/ 98772 w 165296"/>
            <a:gd name="connsiteY25" fmla="*/ 468712 h 473259"/>
            <a:gd name="connsiteX26" fmla="*/ 114276 w 165296"/>
            <a:gd name="connsiteY26" fmla="*/ 455247 h 473259"/>
            <a:gd name="connsiteX27" fmla="*/ 128565 w 165296"/>
            <a:gd name="connsiteY27" fmla="*/ 433380 h 473259"/>
            <a:gd name="connsiteX28" fmla="*/ 141089 w 165296"/>
            <a:gd name="connsiteY28" fmla="*/ 403952 h 473259"/>
            <a:gd name="connsiteX29" fmla="*/ 151368 w 165296"/>
            <a:gd name="connsiteY29" fmla="*/ 368094 h 473259"/>
            <a:gd name="connsiteX30" fmla="*/ 159005 w 165296"/>
            <a:gd name="connsiteY30" fmla="*/ 327184 h 473259"/>
            <a:gd name="connsiteX31" fmla="*/ 163709 w 165296"/>
            <a:gd name="connsiteY31" fmla="*/ 282794 h 473259"/>
            <a:gd name="connsiteX32" fmla="*/ 165296 w 165296"/>
            <a:gd name="connsiteY32" fmla="*/ 236630 h 4732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65296" h="473259">
              <a:moveTo>
                <a:pt x="165296" y="236630"/>
              </a:moveTo>
              <a:cubicBezTo>
                <a:pt x="165296" y="221242"/>
                <a:pt x="164758" y="205558"/>
                <a:pt x="163709" y="190466"/>
              </a:cubicBezTo>
              <a:cubicBezTo>
                <a:pt x="162661" y="175374"/>
                <a:pt x="161062" y="160293"/>
                <a:pt x="159005" y="146076"/>
              </a:cubicBezTo>
              <a:cubicBezTo>
                <a:pt x="156948" y="131859"/>
                <a:pt x="154354" y="117960"/>
                <a:pt x="151368" y="105165"/>
              </a:cubicBezTo>
              <a:cubicBezTo>
                <a:pt x="148382" y="92370"/>
                <a:pt x="144889" y="80188"/>
                <a:pt x="141089" y="69307"/>
              </a:cubicBezTo>
              <a:cubicBezTo>
                <a:pt x="137289" y="58426"/>
                <a:pt x="133034" y="48428"/>
                <a:pt x="128565" y="39879"/>
              </a:cubicBezTo>
              <a:cubicBezTo>
                <a:pt x="124096" y="31330"/>
                <a:pt x="119241" y="23900"/>
                <a:pt x="114276" y="18012"/>
              </a:cubicBezTo>
              <a:cubicBezTo>
                <a:pt x="109311" y="12124"/>
                <a:pt x="104043" y="7549"/>
                <a:pt x="98772" y="4547"/>
              </a:cubicBezTo>
              <a:cubicBezTo>
                <a:pt x="93501" y="1545"/>
                <a:pt x="88022" y="0"/>
                <a:pt x="82648" y="0"/>
              </a:cubicBezTo>
              <a:cubicBezTo>
                <a:pt x="77274" y="0"/>
                <a:pt x="71796" y="1545"/>
                <a:pt x="66525" y="4547"/>
              </a:cubicBezTo>
              <a:cubicBezTo>
                <a:pt x="61254" y="7549"/>
                <a:pt x="55986" y="12123"/>
                <a:pt x="51020" y="18012"/>
              </a:cubicBezTo>
              <a:cubicBezTo>
                <a:pt x="46054" y="23901"/>
                <a:pt x="41200" y="31330"/>
                <a:pt x="36731" y="39879"/>
              </a:cubicBezTo>
              <a:cubicBezTo>
                <a:pt x="32262" y="48428"/>
                <a:pt x="28007" y="58426"/>
                <a:pt x="24207" y="69307"/>
              </a:cubicBezTo>
              <a:cubicBezTo>
                <a:pt x="20407" y="80188"/>
                <a:pt x="16915" y="92370"/>
                <a:pt x="13929" y="105165"/>
              </a:cubicBezTo>
              <a:cubicBezTo>
                <a:pt x="10943" y="117960"/>
                <a:pt x="8348" y="131859"/>
                <a:pt x="6291" y="146076"/>
              </a:cubicBezTo>
              <a:cubicBezTo>
                <a:pt x="4234" y="160293"/>
                <a:pt x="2637" y="175374"/>
                <a:pt x="1588" y="190466"/>
              </a:cubicBezTo>
              <a:cubicBezTo>
                <a:pt x="540" y="205558"/>
                <a:pt x="0" y="221242"/>
                <a:pt x="0" y="236630"/>
              </a:cubicBezTo>
              <a:cubicBezTo>
                <a:pt x="0" y="252018"/>
                <a:pt x="540" y="267702"/>
                <a:pt x="1588" y="282794"/>
              </a:cubicBezTo>
              <a:cubicBezTo>
                <a:pt x="2637" y="297886"/>
                <a:pt x="4234" y="312967"/>
                <a:pt x="6291" y="327184"/>
              </a:cubicBezTo>
              <a:cubicBezTo>
                <a:pt x="8348" y="341401"/>
                <a:pt x="10943" y="355299"/>
                <a:pt x="13929" y="368094"/>
              </a:cubicBezTo>
              <a:cubicBezTo>
                <a:pt x="16915" y="380889"/>
                <a:pt x="20407" y="393071"/>
                <a:pt x="24207" y="403952"/>
              </a:cubicBezTo>
              <a:cubicBezTo>
                <a:pt x="28007" y="414833"/>
                <a:pt x="32262" y="424831"/>
                <a:pt x="36731" y="433380"/>
              </a:cubicBezTo>
              <a:cubicBezTo>
                <a:pt x="41200" y="441929"/>
                <a:pt x="46054" y="449358"/>
                <a:pt x="51020" y="455247"/>
              </a:cubicBezTo>
              <a:cubicBezTo>
                <a:pt x="55986" y="461136"/>
                <a:pt x="61254" y="465710"/>
                <a:pt x="66525" y="468712"/>
              </a:cubicBezTo>
              <a:cubicBezTo>
                <a:pt x="71796" y="471714"/>
                <a:pt x="77274" y="473259"/>
                <a:pt x="82648" y="473259"/>
              </a:cubicBezTo>
              <a:cubicBezTo>
                <a:pt x="88022" y="473259"/>
                <a:pt x="93501" y="471714"/>
                <a:pt x="98772" y="468712"/>
              </a:cubicBezTo>
              <a:cubicBezTo>
                <a:pt x="104043" y="465710"/>
                <a:pt x="109311" y="461135"/>
                <a:pt x="114276" y="455247"/>
              </a:cubicBezTo>
              <a:cubicBezTo>
                <a:pt x="119241" y="449359"/>
                <a:pt x="124096" y="441929"/>
                <a:pt x="128565" y="433380"/>
              </a:cubicBezTo>
              <a:cubicBezTo>
                <a:pt x="133034" y="424831"/>
                <a:pt x="137289" y="414833"/>
                <a:pt x="141089" y="403952"/>
              </a:cubicBezTo>
              <a:cubicBezTo>
                <a:pt x="144889" y="393071"/>
                <a:pt x="148382" y="380889"/>
                <a:pt x="151368" y="368094"/>
              </a:cubicBezTo>
              <a:cubicBezTo>
                <a:pt x="154354" y="355299"/>
                <a:pt x="156948" y="341401"/>
                <a:pt x="159005" y="327184"/>
              </a:cubicBezTo>
              <a:cubicBezTo>
                <a:pt x="161062" y="312967"/>
                <a:pt x="162661" y="297886"/>
                <a:pt x="163709" y="282794"/>
              </a:cubicBezTo>
              <a:cubicBezTo>
                <a:pt x="164758" y="267702"/>
                <a:pt x="165296" y="252018"/>
                <a:pt x="165296" y="236630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0.55788</cdr:x>
      <cdr:y>0.70459</cdr:y>
    </cdr:from>
    <cdr:to>
      <cdr:x>0.61719</cdr:x>
      <cdr:y>0.72124</cdr:y>
    </cdr:to>
    <cdr:sp macro="" textlink="">
      <cdr:nvSpPr>
        <cdr:cNvPr id="32" name="PlotDat11_53|1~33_1"/>
        <cdr:cNvSpPr/>
      </cdr:nvSpPr>
      <cdr:spPr>
        <a:xfrm xmlns:a="http://schemas.openxmlformats.org/drawingml/2006/main">
          <a:off x="5190054" y="4278384"/>
          <a:ext cx="551719" cy="101105"/>
        </a:xfrm>
        <a:custGeom xmlns:a="http://schemas.openxmlformats.org/drawingml/2006/main">
          <a:avLst/>
          <a:gdLst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  <a:gd name="connsiteX0" fmla="*/ 551719 w 551719"/>
            <a:gd name="connsiteY0" fmla="*/ 50552 h 101105"/>
            <a:gd name="connsiteX1" fmla="*/ 546418 w 551719"/>
            <a:gd name="connsiteY1" fmla="*/ 40690 h 101105"/>
            <a:gd name="connsiteX2" fmla="*/ 530721 w 551719"/>
            <a:gd name="connsiteY2" fmla="*/ 31207 h 101105"/>
            <a:gd name="connsiteX3" fmla="*/ 505229 w 551719"/>
            <a:gd name="connsiteY3" fmla="*/ 22467 h 101105"/>
            <a:gd name="connsiteX4" fmla="*/ 470922 w 551719"/>
            <a:gd name="connsiteY4" fmla="*/ 14806 h 101105"/>
            <a:gd name="connsiteX5" fmla="*/ 429119 w 551719"/>
            <a:gd name="connsiteY5" fmla="*/ 8519 h 101105"/>
            <a:gd name="connsiteX6" fmla="*/ 381427 w 551719"/>
            <a:gd name="connsiteY6" fmla="*/ 3848 h 101105"/>
            <a:gd name="connsiteX7" fmla="*/ 329677 w 551719"/>
            <a:gd name="connsiteY7" fmla="*/ 971 h 101105"/>
            <a:gd name="connsiteX8" fmla="*/ 275860 w 551719"/>
            <a:gd name="connsiteY8" fmla="*/ 0 h 101105"/>
            <a:gd name="connsiteX9" fmla="*/ 222042 w 551719"/>
            <a:gd name="connsiteY9" fmla="*/ 971 h 101105"/>
            <a:gd name="connsiteX10" fmla="*/ 170293 w 551719"/>
            <a:gd name="connsiteY10" fmla="*/ 3848 h 101105"/>
            <a:gd name="connsiteX11" fmla="*/ 122601 w 551719"/>
            <a:gd name="connsiteY11" fmla="*/ 8519 h 101105"/>
            <a:gd name="connsiteX12" fmla="*/ 80798 w 551719"/>
            <a:gd name="connsiteY12" fmla="*/ 14806 h 101105"/>
            <a:gd name="connsiteX13" fmla="*/ 46491 w 551719"/>
            <a:gd name="connsiteY13" fmla="*/ 22467 h 101105"/>
            <a:gd name="connsiteX14" fmla="*/ 20999 w 551719"/>
            <a:gd name="connsiteY14" fmla="*/ 31207 h 101105"/>
            <a:gd name="connsiteX15" fmla="*/ 5301 w 551719"/>
            <a:gd name="connsiteY15" fmla="*/ 40690 h 101105"/>
            <a:gd name="connsiteX16" fmla="*/ 0 w 551719"/>
            <a:gd name="connsiteY16" fmla="*/ 50552 h 101105"/>
            <a:gd name="connsiteX17" fmla="*/ 5301 w 551719"/>
            <a:gd name="connsiteY17" fmla="*/ 60415 h 101105"/>
            <a:gd name="connsiteX18" fmla="*/ 20999 w 551719"/>
            <a:gd name="connsiteY18" fmla="*/ 69898 h 101105"/>
            <a:gd name="connsiteX19" fmla="*/ 46491 w 551719"/>
            <a:gd name="connsiteY19" fmla="*/ 78638 h 101105"/>
            <a:gd name="connsiteX20" fmla="*/ 80798 w 551719"/>
            <a:gd name="connsiteY20" fmla="*/ 86298 h 101105"/>
            <a:gd name="connsiteX21" fmla="*/ 122601 w 551719"/>
            <a:gd name="connsiteY21" fmla="*/ 92585 h 101105"/>
            <a:gd name="connsiteX22" fmla="*/ 170293 w 551719"/>
            <a:gd name="connsiteY22" fmla="*/ 97257 h 101105"/>
            <a:gd name="connsiteX23" fmla="*/ 222042 w 551719"/>
            <a:gd name="connsiteY23" fmla="*/ 100133 h 101105"/>
            <a:gd name="connsiteX24" fmla="*/ 275860 w 551719"/>
            <a:gd name="connsiteY24" fmla="*/ 101105 h 101105"/>
            <a:gd name="connsiteX25" fmla="*/ 329677 w 551719"/>
            <a:gd name="connsiteY25" fmla="*/ 100133 h 101105"/>
            <a:gd name="connsiteX26" fmla="*/ 381427 w 551719"/>
            <a:gd name="connsiteY26" fmla="*/ 97257 h 101105"/>
            <a:gd name="connsiteX27" fmla="*/ 429119 w 551719"/>
            <a:gd name="connsiteY27" fmla="*/ 92585 h 101105"/>
            <a:gd name="connsiteX28" fmla="*/ 470922 w 551719"/>
            <a:gd name="connsiteY28" fmla="*/ 86298 h 101105"/>
            <a:gd name="connsiteX29" fmla="*/ 505229 w 551719"/>
            <a:gd name="connsiteY29" fmla="*/ 78638 h 101105"/>
            <a:gd name="connsiteX30" fmla="*/ 530721 w 551719"/>
            <a:gd name="connsiteY30" fmla="*/ 69898 h 101105"/>
            <a:gd name="connsiteX31" fmla="*/ 546418 w 551719"/>
            <a:gd name="connsiteY31" fmla="*/ 60415 h 101105"/>
            <a:gd name="connsiteX32" fmla="*/ 551719 w 551719"/>
            <a:gd name="connsiteY32" fmla="*/ 50552 h 1011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51719" h="101105">
              <a:moveTo>
                <a:pt x="551719" y="50552"/>
              </a:moveTo>
              <a:cubicBezTo>
                <a:pt x="551719" y="47265"/>
                <a:pt x="549918" y="43914"/>
                <a:pt x="546418" y="40690"/>
              </a:cubicBezTo>
              <a:cubicBezTo>
                <a:pt x="542918" y="37466"/>
                <a:pt x="537586" y="34244"/>
                <a:pt x="530721" y="31207"/>
              </a:cubicBezTo>
              <a:cubicBezTo>
                <a:pt x="523856" y="28170"/>
                <a:pt x="515195" y="25200"/>
                <a:pt x="505229" y="22467"/>
              </a:cubicBezTo>
              <a:cubicBezTo>
                <a:pt x="495263" y="19734"/>
                <a:pt x="483607" y="17131"/>
                <a:pt x="470922" y="14806"/>
              </a:cubicBezTo>
              <a:cubicBezTo>
                <a:pt x="458237" y="12481"/>
                <a:pt x="444035" y="10345"/>
                <a:pt x="429119" y="8519"/>
              </a:cubicBezTo>
              <a:cubicBezTo>
                <a:pt x="414203" y="6693"/>
                <a:pt x="398001" y="5106"/>
                <a:pt x="381427" y="3848"/>
              </a:cubicBezTo>
              <a:cubicBezTo>
                <a:pt x="364853" y="2590"/>
                <a:pt x="347271" y="1612"/>
                <a:pt x="329677" y="971"/>
              </a:cubicBezTo>
              <a:cubicBezTo>
                <a:pt x="312083" y="330"/>
                <a:pt x="293799" y="0"/>
                <a:pt x="275860" y="0"/>
              </a:cubicBezTo>
              <a:cubicBezTo>
                <a:pt x="257921" y="0"/>
                <a:pt x="239636" y="330"/>
                <a:pt x="222042" y="971"/>
              </a:cubicBezTo>
              <a:cubicBezTo>
                <a:pt x="204448" y="1612"/>
                <a:pt x="186866" y="2590"/>
                <a:pt x="170293" y="3848"/>
              </a:cubicBezTo>
              <a:cubicBezTo>
                <a:pt x="153720" y="5106"/>
                <a:pt x="137517" y="6693"/>
                <a:pt x="122601" y="8519"/>
              </a:cubicBezTo>
              <a:cubicBezTo>
                <a:pt x="107685" y="10345"/>
                <a:pt x="93483" y="12481"/>
                <a:pt x="80798" y="14806"/>
              </a:cubicBezTo>
              <a:cubicBezTo>
                <a:pt x="68113" y="17131"/>
                <a:pt x="56457" y="19734"/>
                <a:pt x="46491" y="22467"/>
              </a:cubicBezTo>
              <a:cubicBezTo>
                <a:pt x="36525" y="25200"/>
                <a:pt x="27864" y="28170"/>
                <a:pt x="20999" y="31207"/>
              </a:cubicBezTo>
              <a:cubicBezTo>
                <a:pt x="14134" y="34244"/>
                <a:pt x="8801" y="37466"/>
                <a:pt x="5301" y="40690"/>
              </a:cubicBezTo>
              <a:cubicBezTo>
                <a:pt x="1801" y="43914"/>
                <a:pt x="0" y="47265"/>
                <a:pt x="0" y="50552"/>
              </a:cubicBezTo>
              <a:cubicBezTo>
                <a:pt x="0" y="53839"/>
                <a:pt x="1801" y="57191"/>
                <a:pt x="5301" y="60415"/>
              </a:cubicBezTo>
              <a:cubicBezTo>
                <a:pt x="8801" y="63639"/>
                <a:pt x="14134" y="66861"/>
                <a:pt x="20999" y="69898"/>
              </a:cubicBezTo>
              <a:cubicBezTo>
                <a:pt x="27864" y="72935"/>
                <a:pt x="36525" y="75905"/>
                <a:pt x="46491" y="78638"/>
              </a:cubicBezTo>
              <a:cubicBezTo>
                <a:pt x="56457" y="81371"/>
                <a:pt x="68113" y="83974"/>
                <a:pt x="80798" y="86298"/>
              </a:cubicBezTo>
              <a:cubicBezTo>
                <a:pt x="93483" y="88623"/>
                <a:pt x="107685" y="90759"/>
                <a:pt x="122601" y="92585"/>
              </a:cubicBezTo>
              <a:cubicBezTo>
                <a:pt x="137517" y="94411"/>
                <a:pt x="153720" y="95999"/>
                <a:pt x="170293" y="97257"/>
              </a:cubicBezTo>
              <a:cubicBezTo>
                <a:pt x="186866" y="98515"/>
                <a:pt x="204448" y="99492"/>
                <a:pt x="222042" y="100133"/>
              </a:cubicBezTo>
              <a:cubicBezTo>
                <a:pt x="239636" y="100774"/>
                <a:pt x="257921" y="101105"/>
                <a:pt x="275860" y="101105"/>
              </a:cubicBezTo>
              <a:cubicBezTo>
                <a:pt x="293799" y="101105"/>
                <a:pt x="312083" y="100774"/>
                <a:pt x="329677" y="100133"/>
              </a:cubicBezTo>
              <a:cubicBezTo>
                <a:pt x="347271" y="99492"/>
                <a:pt x="364853" y="98515"/>
                <a:pt x="381427" y="97257"/>
              </a:cubicBezTo>
              <a:cubicBezTo>
                <a:pt x="398001" y="95999"/>
                <a:pt x="414203" y="94411"/>
                <a:pt x="429119" y="92585"/>
              </a:cubicBezTo>
              <a:cubicBezTo>
                <a:pt x="444035" y="90759"/>
                <a:pt x="458237" y="88623"/>
                <a:pt x="470922" y="86298"/>
              </a:cubicBezTo>
              <a:cubicBezTo>
                <a:pt x="483607" y="83974"/>
                <a:pt x="495263" y="81371"/>
                <a:pt x="505229" y="78638"/>
              </a:cubicBezTo>
              <a:cubicBezTo>
                <a:pt x="515195" y="75905"/>
                <a:pt x="523856" y="72935"/>
                <a:pt x="530721" y="69898"/>
              </a:cubicBezTo>
              <a:cubicBezTo>
                <a:pt x="537586" y="66861"/>
                <a:pt x="542918" y="63639"/>
                <a:pt x="546418" y="60415"/>
              </a:cubicBezTo>
              <a:cubicBezTo>
                <a:pt x="549918" y="57191"/>
                <a:pt x="551719" y="53839"/>
                <a:pt x="551719" y="50552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0.34185</cdr:x>
      <cdr:y>0.21502</cdr:y>
    </cdr:from>
    <cdr:to>
      <cdr:x>0.37542</cdr:x>
      <cdr:y>0.49843</cdr:y>
    </cdr:to>
    <cdr:sp macro="" textlink="">
      <cdr:nvSpPr>
        <cdr:cNvPr id="33" name="PlotDat11_55|1~33_1"/>
        <cdr:cNvSpPr/>
      </cdr:nvSpPr>
      <cdr:spPr>
        <a:xfrm xmlns:a="http://schemas.openxmlformats.org/drawingml/2006/main">
          <a:off x="3180262" y="1305641"/>
          <a:ext cx="312278" cy="1720942"/>
        </a:xfrm>
        <a:custGeom xmlns:a="http://schemas.openxmlformats.org/drawingml/2006/main">
          <a:avLst/>
          <a:gdLst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  <a:gd name="connsiteX0" fmla="*/ 312278 w 312278"/>
            <a:gd name="connsiteY0" fmla="*/ 860471 h 1720942"/>
            <a:gd name="connsiteX1" fmla="*/ 309278 w 312278"/>
            <a:gd name="connsiteY1" fmla="*/ 692602 h 1720942"/>
            <a:gd name="connsiteX2" fmla="*/ 300393 w 312278"/>
            <a:gd name="connsiteY2" fmla="*/ 531183 h 1720942"/>
            <a:gd name="connsiteX3" fmla="*/ 285964 w 312278"/>
            <a:gd name="connsiteY3" fmla="*/ 382419 h 1720942"/>
            <a:gd name="connsiteX4" fmla="*/ 266546 w 312278"/>
            <a:gd name="connsiteY4" fmla="*/ 252026 h 1720942"/>
            <a:gd name="connsiteX5" fmla="*/ 242885 w 312278"/>
            <a:gd name="connsiteY5" fmla="*/ 145015 h 1720942"/>
            <a:gd name="connsiteX6" fmla="*/ 215891 w 312278"/>
            <a:gd name="connsiteY6" fmla="*/ 65499 h 1720942"/>
            <a:gd name="connsiteX7" fmla="*/ 186600 w 312278"/>
            <a:gd name="connsiteY7" fmla="*/ 16534 h 1720942"/>
            <a:gd name="connsiteX8" fmla="*/ 156139 w 312278"/>
            <a:gd name="connsiteY8" fmla="*/ 0 h 1720942"/>
            <a:gd name="connsiteX9" fmla="*/ 125678 w 312278"/>
            <a:gd name="connsiteY9" fmla="*/ 16534 h 1720942"/>
            <a:gd name="connsiteX10" fmla="*/ 96387 w 312278"/>
            <a:gd name="connsiteY10" fmla="*/ 65499 h 1720942"/>
            <a:gd name="connsiteX11" fmla="*/ 69393 w 312278"/>
            <a:gd name="connsiteY11" fmla="*/ 145015 h 1720942"/>
            <a:gd name="connsiteX12" fmla="*/ 45732 w 312278"/>
            <a:gd name="connsiteY12" fmla="*/ 252026 h 1720942"/>
            <a:gd name="connsiteX13" fmla="*/ 26314 w 312278"/>
            <a:gd name="connsiteY13" fmla="*/ 382419 h 1720942"/>
            <a:gd name="connsiteX14" fmla="*/ 11885 w 312278"/>
            <a:gd name="connsiteY14" fmla="*/ 531183 h 1720942"/>
            <a:gd name="connsiteX15" fmla="*/ 3000 w 312278"/>
            <a:gd name="connsiteY15" fmla="*/ 692602 h 1720942"/>
            <a:gd name="connsiteX16" fmla="*/ 0 w 312278"/>
            <a:gd name="connsiteY16" fmla="*/ 860471 h 1720942"/>
            <a:gd name="connsiteX17" fmla="*/ 3000 w 312278"/>
            <a:gd name="connsiteY17" fmla="*/ 1028341 h 1720942"/>
            <a:gd name="connsiteX18" fmla="*/ 11885 w 312278"/>
            <a:gd name="connsiteY18" fmla="*/ 1189759 h 1720942"/>
            <a:gd name="connsiteX19" fmla="*/ 26314 w 312278"/>
            <a:gd name="connsiteY19" fmla="*/ 1338523 h 1720942"/>
            <a:gd name="connsiteX20" fmla="*/ 45732 w 312278"/>
            <a:gd name="connsiteY20" fmla="*/ 1468916 h 1720942"/>
            <a:gd name="connsiteX21" fmla="*/ 69393 w 312278"/>
            <a:gd name="connsiteY21" fmla="*/ 1575927 h 1720942"/>
            <a:gd name="connsiteX22" fmla="*/ 96387 w 312278"/>
            <a:gd name="connsiteY22" fmla="*/ 1655443 h 1720942"/>
            <a:gd name="connsiteX23" fmla="*/ 125678 w 312278"/>
            <a:gd name="connsiteY23" fmla="*/ 1704408 h 1720942"/>
            <a:gd name="connsiteX24" fmla="*/ 156139 w 312278"/>
            <a:gd name="connsiteY24" fmla="*/ 1720942 h 1720942"/>
            <a:gd name="connsiteX25" fmla="*/ 186600 w 312278"/>
            <a:gd name="connsiteY25" fmla="*/ 1704408 h 1720942"/>
            <a:gd name="connsiteX26" fmla="*/ 215891 w 312278"/>
            <a:gd name="connsiteY26" fmla="*/ 1655443 h 1720942"/>
            <a:gd name="connsiteX27" fmla="*/ 242885 w 312278"/>
            <a:gd name="connsiteY27" fmla="*/ 1575927 h 1720942"/>
            <a:gd name="connsiteX28" fmla="*/ 266546 w 312278"/>
            <a:gd name="connsiteY28" fmla="*/ 1468916 h 1720942"/>
            <a:gd name="connsiteX29" fmla="*/ 285964 w 312278"/>
            <a:gd name="connsiteY29" fmla="*/ 1338523 h 1720942"/>
            <a:gd name="connsiteX30" fmla="*/ 300393 w 312278"/>
            <a:gd name="connsiteY30" fmla="*/ 1189759 h 1720942"/>
            <a:gd name="connsiteX31" fmla="*/ 309278 w 312278"/>
            <a:gd name="connsiteY31" fmla="*/ 1028341 h 1720942"/>
            <a:gd name="connsiteX32" fmla="*/ 312278 w 312278"/>
            <a:gd name="connsiteY32" fmla="*/ 860471 h 17209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12278" h="1720942">
              <a:moveTo>
                <a:pt x="312278" y="860471"/>
              </a:moveTo>
              <a:cubicBezTo>
                <a:pt x="312278" y="804515"/>
                <a:pt x="311259" y="747483"/>
                <a:pt x="309278" y="692602"/>
              </a:cubicBezTo>
              <a:cubicBezTo>
                <a:pt x="307297" y="637721"/>
                <a:pt x="304279" y="582880"/>
                <a:pt x="300393" y="531183"/>
              </a:cubicBezTo>
              <a:cubicBezTo>
                <a:pt x="296507" y="479486"/>
                <a:pt x="291605" y="428945"/>
                <a:pt x="285964" y="382419"/>
              </a:cubicBezTo>
              <a:cubicBezTo>
                <a:pt x="280323" y="335893"/>
                <a:pt x="273726" y="291593"/>
                <a:pt x="266546" y="252026"/>
              </a:cubicBezTo>
              <a:cubicBezTo>
                <a:pt x="259366" y="212459"/>
                <a:pt x="251327" y="176103"/>
                <a:pt x="242885" y="145015"/>
              </a:cubicBezTo>
              <a:cubicBezTo>
                <a:pt x="234443" y="113927"/>
                <a:pt x="225272" y="86912"/>
                <a:pt x="215891" y="65499"/>
              </a:cubicBezTo>
              <a:cubicBezTo>
                <a:pt x="206510" y="44086"/>
                <a:pt x="196559" y="27451"/>
                <a:pt x="186600" y="16534"/>
              </a:cubicBezTo>
              <a:cubicBezTo>
                <a:pt x="176641" y="5618"/>
                <a:pt x="166293" y="0"/>
                <a:pt x="156139" y="0"/>
              </a:cubicBezTo>
              <a:cubicBezTo>
                <a:pt x="145985" y="0"/>
                <a:pt x="135637" y="5618"/>
                <a:pt x="125678" y="16534"/>
              </a:cubicBezTo>
              <a:cubicBezTo>
                <a:pt x="115719" y="27451"/>
                <a:pt x="105768" y="44086"/>
                <a:pt x="96387" y="65499"/>
              </a:cubicBezTo>
              <a:cubicBezTo>
                <a:pt x="87006" y="86912"/>
                <a:pt x="77835" y="113927"/>
                <a:pt x="69393" y="145015"/>
              </a:cubicBezTo>
              <a:cubicBezTo>
                <a:pt x="60951" y="176103"/>
                <a:pt x="52912" y="212459"/>
                <a:pt x="45732" y="252026"/>
              </a:cubicBezTo>
              <a:cubicBezTo>
                <a:pt x="38552" y="291593"/>
                <a:pt x="31955" y="335893"/>
                <a:pt x="26314" y="382419"/>
              </a:cubicBezTo>
              <a:cubicBezTo>
                <a:pt x="20673" y="428945"/>
                <a:pt x="15771" y="479486"/>
                <a:pt x="11885" y="531183"/>
              </a:cubicBezTo>
              <a:cubicBezTo>
                <a:pt x="7999" y="582880"/>
                <a:pt x="4981" y="637721"/>
                <a:pt x="3000" y="692602"/>
              </a:cubicBezTo>
              <a:cubicBezTo>
                <a:pt x="1019" y="747483"/>
                <a:pt x="0" y="804515"/>
                <a:pt x="0" y="860471"/>
              </a:cubicBezTo>
              <a:cubicBezTo>
                <a:pt x="0" y="916427"/>
                <a:pt x="1019" y="973460"/>
                <a:pt x="3000" y="1028341"/>
              </a:cubicBezTo>
              <a:cubicBezTo>
                <a:pt x="4981" y="1083222"/>
                <a:pt x="7999" y="1138062"/>
                <a:pt x="11885" y="1189759"/>
              </a:cubicBezTo>
              <a:cubicBezTo>
                <a:pt x="15771" y="1241456"/>
                <a:pt x="20673" y="1291997"/>
                <a:pt x="26314" y="1338523"/>
              </a:cubicBezTo>
              <a:cubicBezTo>
                <a:pt x="31955" y="1385049"/>
                <a:pt x="38552" y="1429349"/>
                <a:pt x="45732" y="1468916"/>
              </a:cubicBezTo>
              <a:cubicBezTo>
                <a:pt x="52912" y="1508483"/>
                <a:pt x="60951" y="1544839"/>
                <a:pt x="69393" y="1575927"/>
              </a:cubicBezTo>
              <a:cubicBezTo>
                <a:pt x="77835" y="1607015"/>
                <a:pt x="87006" y="1634030"/>
                <a:pt x="96387" y="1655443"/>
              </a:cubicBezTo>
              <a:cubicBezTo>
                <a:pt x="105768" y="1676856"/>
                <a:pt x="115719" y="1693492"/>
                <a:pt x="125678" y="1704408"/>
              </a:cubicBezTo>
              <a:cubicBezTo>
                <a:pt x="135637" y="1715325"/>
                <a:pt x="145985" y="1720942"/>
                <a:pt x="156139" y="1720942"/>
              </a:cubicBezTo>
              <a:cubicBezTo>
                <a:pt x="166293" y="1720942"/>
                <a:pt x="176641" y="1715325"/>
                <a:pt x="186600" y="1704408"/>
              </a:cubicBezTo>
              <a:cubicBezTo>
                <a:pt x="196559" y="1693492"/>
                <a:pt x="206510" y="1676856"/>
                <a:pt x="215891" y="1655443"/>
              </a:cubicBezTo>
              <a:cubicBezTo>
                <a:pt x="225272" y="1634030"/>
                <a:pt x="234443" y="1607015"/>
                <a:pt x="242885" y="1575927"/>
              </a:cubicBezTo>
              <a:cubicBezTo>
                <a:pt x="251327" y="1544839"/>
                <a:pt x="259366" y="1508483"/>
                <a:pt x="266546" y="1468916"/>
              </a:cubicBezTo>
              <a:cubicBezTo>
                <a:pt x="273726" y="1429349"/>
                <a:pt x="280323" y="1385049"/>
                <a:pt x="285964" y="1338523"/>
              </a:cubicBezTo>
              <a:cubicBezTo>
                <a:pt x="291605" y="1291997"/>
                <a:pt x="296507" y="1241456"/>
                <a:pt x="300393" y="1189759"/>
              </a:cubicBezTo>
              <a:cubicBezTo>
                <a:pt x="304279" y="1138062"/>
                <a:pt x="307297" y="1083222"/>
                <a:pt x="309278" y="1028341"/>
              </a:cubicBezTo>
              <a:cubicBezTo>
                <a:pt x="311259" y="973460"/>
                <a:pt x="312278" y="916427"/>
                <a:pt x="312278" y="860471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0.60081</cdr:x>
      <cdr:y>0.74676</cdr:y>
    </cdr:from>
    <cdr:to>
      <cdr:x>0.67695</cdr:x>
      <cdr:y>0.77864</cdr:y>
    </cdr:to>
    <cdr:sp macro="" textlink="">
      <cdr:nvSpPr>
        <cdr:cNvPr id="34" name="PlotDat11_57|1~33_1"/>
        <cdr:cNvSpPr/>
      </cdr:nvSpPr>
      <cdr:spPr>
        <a:xfrm xmlns:a="http://schemas.openxmlformats.org/drawingml/2006/main">
          <a:off x="5589419" y="4534455"/>
          <a:ext cx="708276" cy="193606"/>
        </a:xfrm>
        <a:custGeom xmlns:a="http://schemas.openxmlformats.org/drawingml/2006/main">
          <a:avLst/>
          <a:gdLst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  <a:gd name="connsiteX0" fmla="*/ 708276 w 708276"/>
            <a:gd name="connsiteY0" fmla="*/ 96803 h 193606"/>
            <a:gd name="connsiteX1" fmla="*/ 701471 w 708276"/>
            <a:gd name="connsiteY1" fmla="*/ 77918 h 193606"/>
            <a:gd name="connsiteX2" fmla="*/ 681318 w 708276"/>
            <a:gd name="connsiteY2" fmla="*/ 59758 h 193606"/>
            <a:gd name="connsiteX3" fmla="*/ 648592 w 708276"/>
            <a:gd name="connsiteY3" fmla="*/ 43022 h 193606"/>
            <a:gd name="connsiteX4" fmla="*/ 604551 w 708276"/>
            <a:gd name="connsiteY4" fmla="*/ 28353 h 193606"/>
            <a:gd name="connsiteX5" fmla="*/ 550886 w 708276"/>
            <a:gd name="connsiteY5" fmla="*/ 16315 h 193606"/>
            <a:gd name="connsiteX6" fmla="*/ 489660 w 708276"/>
            <a:gd name="connsiteY6" fmla="*/ 7369 h 193606"/>
            <a:gd name="connsiteX7" fmla="*/ 423226 w 708276"/>
            <a:gd name="connsiteY7" fmla="*/ 1860 h 193606"/>
            <a:gd name="connsiteX8" fmla="*/ 354138 w 708276"/>
            <a:gd name="connsiteY8" fmla="*/ 0 h 193606"/>
            <a:gd name="connsiteX9" fmla="*/ 285048 w 708276"/>
            <a:gd name="connsiteY9" fmla="*/ 1860 h 193606"/>
            <a:gd name="connsiteX10" fmla="*/ 218615 w 708276"/>
            <a:gd name="connsiteY10" fmla="*/ 7369 h 193606"/>
            <a:gd name="connsiteX11" fmla="*/ 157389 w 708276"/>
            <a:gd name="connsiteY11" fmla="*/ 16315 h 193606"/>
            <a:gd name="connsiteX12" fmla="*/ 103724 w 708276"/>
            <a:gd name="connsiteY12" fmla="*/ 28353 h 193606"/>
            <a:gd name="connsiteX13" fmla="*/ 59682 w 708276"/>
            <a:gd name="connsiteY13" fmla="*/ 43022 h 193606"/>
            <a:gd name="connsiteX14" fmla="*/ 26956 w 708276"/>
            <a:gd name="connsiteY14" fmla="*/ 59758 h 193606"/>
            <a:gd name="connsiteX15" fmla="*/ 6804 w 708276"/>
            <a:gd name="connsiteY15" fmla="*/ 77918 h 193606"/>
            <a:gd name="connsiteX16" fmla="*/ 0 w 708276"/>
            <a:gd name="connsiteY16" fmla="*/ 96803 h 193606"/>
            <a:gd name="connsiteX17" fmla="*/ 6804 w 708276"/>
            <a:gd name="connsiteY17" fmla="*/ 115689 h 193606"/>
            <a:gd name="connsiteX18" fmla="*/ 26956 w 708276"/>
            <a:gd name="connsiteY18" fmla="*/ 133848 h 193606"/>
            <a:gd name="connsiteX19" fmla="*/ 59682 w 708276"/>
            <a:gd name="connsiteY19" fmla="*/ 150584 h 193606"/>
            <a:gd name="connsiteX20" fmla="*/ 103724 w 708276"/>
            <a:gd name="connsiteY20" fmla="*/ 165253 h 193606"/>
            <a:gd name="connsiteX21" fmla="*/ 157389 w 708276"/>
            <a:gd name="connsiteY21" fmla="*/ 177292 h 193606"/>
            <a:gd name="connsiteX22" fmla="*/ 218615 w 708276"/>
            <a:gd name="connsiteY22" fmla="*/ 186237 h 193606"/>
            <a:gd name="connsiteX23" fmla="*/ 285048 w 708276"/>
            <a:gd name="connsiteY23" fmla="*/ 191746 h 193606"/>
            <a:gd name="connsiteX24" fmla="*/ 354138 w 708276"/>
            <a:gd name="connsiteY24" fmla="*/ 193606 h 193606"/>
            <a:gd name="connsiteX25" fmla="*/ 423226 w 708276"/>
            <a:gd name="connsiteY25" fmla="*/ 191746 h 193606"/>
            <a:gd name="connsiteX26" fmla="*/ 489660 w 708276"/>
            <a:gd name="connsiteY26" fmla="*/ 186237 h 193606"/>
            <a:gd name="connsiteX27" fmla="*/ 550886 w 708276"/>
            <a:gd name="connsiteY27" fmla="*/ 177292 h 193606"/>
            <a:gd name="connsiteX28" fmla="*/ 604551 w 708276"/>
            <a:gd name="connsiteY28" fmla="*/ 165253 h 193606"/>
            <a:gd name="connsiteX29" fmla="*/ 648592 w 708276"/>
            <a:gd name="connsiteY29" fmla="*/ 150584 h 193606"/>
            <a:gd name="connsiteX30" fmla="*/ 681318 w 708276"/>
            <a:gd name="connsiteY30" fmla="*/ 133848 h 193606"/>
            <a:gd name="connsiteX31" fmla="*/ 701471 w 708276"/>
            <a:gd name="connsiteY31" fmla="*/ 115689 h 193606"/>
            <a:gd name="connsiteX32" fmla="*/ 708276 w 708276"/>
            <a:gd name="connsiteY32" fmla="*/ 96803 h 1936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08276" h="193606">
              <a:moveTo>
                <a:pt x="708276" y="96803"/>
              </a:moveTo>
              <a:cubicBezTo>
                <a:pt x="708276" y="90508"/>
                <a:pt x="705964" y="84092"/>
                <a:pt x="701471" y="77918"/>
              </a:cubicBezTo>
              <a:cubicBezTo>
                <a:pt x="696978" y="71744"/>
                <a:pt x="690131" y="65574"/>
                <a:pt x="681318" y="59758"/>
              </a:cubicBezTo>
              <a:cubicBezTo>
                <a:pt x="672505" y="53942"/>
                <a:pt x="661387" y="48256"/>
                <a:pt x="648592" y="43022"/>
              </a:cubicBezTo>
              <a:cubicBezTo>
                <a:pt x="635797" y="37788"/>
                <a:pt x="620835" y="32804"/>
                <a:pt x="604551" y="28353"/>
              </a:cubicBezTo>
              <a:cubicBezTo>
                <a:pt x="588267" y="23902"/>
                <a:pt x="570035" y="19812"/>
                <a:pt x="550886" y="16315"/>
              </a:cubicBezTo>
              <a:cubicBezTo>
                <a:pt x="531738" y="12818"/>
                <a:pt x="510937" y="9778"/>
                <a:pt x="489660" y="7369"/>
              </a:cubicBezTo>
              <a:cubicBezTo>
                <a:pt x="468383" y="4960"/>
                <a:pt x="445813" y="3088"/>
                <a:pt x="423226" y="1860"/>
              </a:cubicBezTo>
              <a:cubicBezTo>
                <a:pt x="400639" y="632"/>
                <a:pt x="377168" y="0"/>
                <a:pt x="354138" y="0"/>
              </a:cubicBezTo>
              <a:cubicBezTo>
                <a:pt x="331108" y="0"/>
                <a:pt x="307635" y="632"/>
                <a:pt x="285048" y="1860"/>
              </a:cubicBezTo>
              <a:cubicBezTo>
                <a:pt x="262461" y="3088"/>
                <a:pt x="239892" y="4960"/>
                <a:pt x="218615" y="7369"/>
              </a:cubicBezTo>
              <a:cubicBezTo>
                <a:pt x="197339" y="9778"/>
                <a:pt x="176538" y="12818"/>
                <a:pt x="157389" y="16315"/>
              </a:cubicBezTo>
              <a:cubicBezTo>
                <a:pt x="138241" y="19812"/>
                <a:pt x="120008" y="23902"/>
                <a:pt x="103724" y="28353"/>
              </a:cubicBezTo>
              <a:cubicBezTo>
                <a:pt x="87440" y="32804"/>
                <a:pt x="72477" y="37788"/>
                <a:pt x="59682" y="43022"/>
              </a:cubicBezTo>
              <a:cubicBezTo>
                <a:pt x="46887" y="48256"/>
                <a:pt x="35769" y="53942"/>
                <a:pt x="26956" y="59758"/>
              </a:cubicBezTo>
              <a:cubicBezTo>
                <a:pt x="18143" y="65574"/>
                <a:pt x="11296" y="71744"/>
                <a:pt x="6804" y="77918"/>
              </a:cubicBezTo>
              <a:cubicBezTo>
                <a:pt x="2312" y="84092"/>
                <a:pt x="0" y="90508"/>
                <a:pt x="0" y="96803"/>
              </a:cubicBezTo>
              <a:cubicBezTo>
                <a:pt x="0" y="103098"/>
                <a:pt x="2312" y="109515"/>
                <a:pt x="6804" y="115689"/>
              </a:cubicBezTo>
              <a:cubicBezTo>
                <a:pt x="11296" y="121863"/>
                <a:pt x="18143" y="128032"/>
                <a:pt x="26956" y="133848"/>
              </a:cubicBezTo>
              <a:cubicBezTo>
                <a:pt x="35769" y="139664"/>
                <a:pt x="46887" y="145350"/>
                <a:pt x="59682" y="150584"/>
              </a:cubicBezTo>
              <a:cubicBezTo>
                <a:pt x="72477" y="155818"/>
                <a:pt x="87440" y="160802"/>
                <a:pt x="103724" y="165253"/>
              </a:cubicBezTo>
              <a:cubicBezTo>
                <a:pt x="120009" y="169704"/>
                <a:pt x="138241" y="173795"/>
                <a:pt x="157389" y="177292"/>
              </a:cubicBezTo>
              <a:cubicBezTo>
                <a:pt x="176538" y="180789"/>
                <a:pt x="197339" y="183828"/>
                <a:pt x="218615" y="186237"/>
              </a:cubicBezTo>
              <a:cubicBezTo>
                <a:pt x="239891" y="188646"/>
                <a:pt x="262461" y="190518"/>
                <a:pt x="285048" y="191746"/>
              </a:cubicBezTo>
              <a:cubicBezTo>
                <a:pt x="307635" y="192974"/>
                <a:pt x="331108" y="193606"/>
                <a:pt x="354138" y="193606"/>
              </a:cubicBezTo>
              <a:cubicBezTo>
                <a:pt x="377168" y="193606"/>
                <a:pt x="400639" y="192974"/>
                <a:pt x="423226" y="191746"/>
              </a:cubicBezTo>
              <a:cubicBezTo>
                <a:pt x="445813" y="190518"/>
                <a:pt x="468383" y="188646"/>
                <a:pt x="489660" y="186237"/>
              </a:cubicBezTo>
              <a:cubicBezTo>
                <a:pt x="510937" y="183828"/>
                <a:pt x="531738" y="180789"/>
                <a:pt x="550886" y="177292"/>
              </a:cubicBezTo>
              <a:cubicBezTo>
                <a:pt x="570035" y="173795"/>
                <a:pt x="588267" y="169704"/>
                <a:pt x="604551" y="165253"/>
              </a:cubicBezTo>
              <a:cubicBezTo>
                <a:pt x="620835" y="160802"/>
                <a:pt x="635797" y="155818"/>
                <a:pt x="648592" y="150584"/>
              </a:cubicBezTo>
              <a:cubicBezTo>
                <a:pt x="661387" y="145350"/>
                <a:pt x="672505" y="139664"/>
                <a:pt x="681318" y="133848"/>
              </a:cubicBezTo>
              <a:cubicBezTo>
                <a:pt x="690131" y="128032"/>
                <a:pt x="696978" y="121863"/>
                <a:pt x="701471" y="115689"/>
              </a:cubicBezTo>
              <a:cubicBezTo>
                <a:pt x="705964" y="109515"/>
                <a:pt x="708276" y="103098"/>
                <a:pt x="708276" y="9680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0.62443</cdr:x>
      <cdr:y>0.76204</cdr:y>
    </cdr:from>
    <cdr:to>
      <cdr:x>0.69285</cdr:x>
      <cdr:y>0.78507</cdr:y>
    </cdr:to>
    <cdr:sp macro="" textlink="">
      <cdr:nvSpPr>
        <cdr:cNvPr id="35" name="PlotDat11_59|1~33_1"/>
        <cdr:cNvSpPr/>
      </cdr:nvSpPr>
      <cdr:spPr>
        <a:xfrm xmlns:a="http://schemas.openxmlformats.org/drawingml/2006/main">
          <a:off x="5809123" y="4627257"/>
          <a:ext cx="636506" cy="139827"/>
        </a:xfrm>
        <a:custGeom xmlns:a="http://schemas.openxmlformats.org/drawingml/2006/main">
          <a:avLst/>
          <a:gdLst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  <a:gd name="connsiteX0" fmla="*/ 636506 w 636506"/>
            <a:gd name="connsiteY0" fmla="*/ 69913 h 139827"/>
            <a:gd name="connsiteX1" fmla="*/ 630391 w 636506"/>
            <a:gd name="connsiteY1" fmla="*/ 56274 h 139827"/>
            <a:gd name="connsiteX2" fmla="*/ 612280 w 636506"/>
            <a:gd name="connsiteY2" fmla="*/ 43158 h 139827"/>
            <a:gd name="connsiteX3" fmla="*/ 582871 w 636506"/>
            <a:gd name="connsiteY3" fmla="*/ 31072 h 139827"/>
            <a:gd name="connsiteX4" fmla="*/ 543292 w 636506"/>
            <a:gd name="connsiteY4" fmla="*/ 20477 h 139827"/>
            <a:gd name="connsiteX5" fmla="*/ 495065 w 636506"/>
            <a:gd name="connsiteY5" fmla="*/ 11782 h 139827"/>
            <a:gd name="connsiteX6" fmla="*/ 440043 w 636506"/>
            <a:gd name="connsiteY6" fmla="*/ 5322 h 139827"/>
            <a:gd name="connsiteX7" fmla="*/ 380341 w 636506"/>
            <a:gd name="connsiteY7" fmla="*/ 1343 h 139827"/>
            <a:gd name="connsiteX8" fmla="*/ 318253 w 636506"/>
            <a:gd name="connsiteY8" fmla="*/ 0 h 139827"/>
            <a:gd name="connsiteX9" fmla="*/ 256165 w 636506"/>
            <a:gd name="connsiteY9" fmla="*/ 1343 h 139827"/>
            <a:gd name="connsiteX10" fmla="*/ 196462 w 636506"/>
            <a:gd name="connsiteY10" fmla="*/ 5322 h 139827"/>
            <a:gd name="connsiteX11" fmla="*/ 141441 w 636506"/>
            <a:gd name="connsiteY11" fmla="*/ 11782 h 139827"/>
            <a:gd name="connsiteX12" fmla="*/ 93214 w 636506"/>
            <a:gd name="connsiteY12" fmla="*/ 20477 h 139827"/>
            <a:gd name="connsiteX13" fmla="*/ 53635 w 636506"/>
            <a:gd name="connsiteY13" fmla="*/ 31072 h 139827"/>
            <a:gd name="connsiteX14" fmla="*/ 24226 w 636506"/>
            <a:gd name="connsiteY14" fmla="*/ 43158 h 139827"/>
            <a:gd name="connsiteX15" fmla="*/ 6115 w 636506"/>
            <a:gd name="connsiteY15" fmla="*/ 56274 h 139827"/>
            <a:gd name="connsiteX16" fmla="*/ 0 w 636506"/>
            <a:gd name="connsiteY16" fmla="*/ 69913 h 139827"/>
            <a:gd name="connsiteX17" fmla="*/ 6115 w 636506"/>
            <a:gd name="connsiteY17" fmla="*/ 83553 h 139827"/>
            <a:gd name="connsiteX18" fmla="*/ 24226 w 636506"/>
            <a:gd name="connsiteY18" fmla="*/ 96668 h 139827"/>
            <a:gd name="connsiteX19" fmla="*/ 53635 w 636506"/>
            <a:gd name="connsiteY19" fmla="*/ 108755 h 139827"/>
            <a:gd name="connsiteX20" fmla="*/ 93214 w 636506"/>
            <a:gd name="connsiteY20" fmla="*/ 119349 h 139827"/>
            <a:gd name="connsiteX21" fmla="*/ 141441 w 636506"/>
            <a:gd name="connsiteY21" fmla="*/ 128044 h 139827"/>
            <a:gd name="connsiteX22" fmla="*/ 196462 w 636506"/>
            <a:gd name="connsiteY22" fmla="*/ 134505 h 139827"/>
            <a:gd name="connsiteX23" fmla="*/ 256165 w 636506"/>
            <a:gd name="connsiteY23" fmla="*/ 138483 h 139827"/>
            <a:gd name="connsiteX24" fmla="*/ 318253 w 636506"/>
            <a:gd name="connsiteY24" fmla="*/ 139827 h 139827"/>
            <a:gd name="connsiteX25" fmla="*/ 380341 w 636506"/>
            <a:gd name="connsiteY25" fmla="*/ 138483 h 139827"/>
            <a:gd name="connsiteX26" fmla="*/ 440043 w 636506"/>
            <a:gd name="connsiteY26" fmla="*/ 134505 h 139827"/>
            <a:gd name="connsiteX27" fmla="*/ 495065 w 636506"/>
            <a:gd name="connsiteY27" fmla="*/ 128044 h 139827"/>
            <a:gd name="connsiteX28" fmla="*/ 543292 w 636506"/>
            <a:gd name="connsiteY28" fmla="*/ 119349 h 139827"/>
            <a:gd name="connsiteX29" fmla="*/ 582871 w 636506"/>
            <a:gd name="connsiteY29" fmla="*/ 108755 h 139827"/>
            <a:gd name="connsiteX30" fmla="*/ 612280 w 636506"/>
            <a:gd name="connsiteY30" fmla="*/ 96668 h 139827"/>
            <a:gd name="connsiteX31" fmla="*/ 630391 w 636506"/>
            <a:gd name="connsiteY31" fmla="*/ 83553 h 139827"/>
            <a:gd name="connsiteX32" fmla="*/ 636506 w 636506"/>
            <a:gd name="connsiteY32" fmla="*/ 69913 h 1398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36506" h="139827">
              <a:moveTo>
                <a:pt x="636506" y="69913"/>
              </a:moveTo>
              <a:cubicBezTo>
                <a:pt x="636506" y="65367"/>
                <a:pt x="634429" y="60733"/>
                <a:pt x="630391" y="56274"/>
              </a:cubicBezTo>
              <a:cubicBezTo>
                <a:pt x="626353" y="51815"/>
                <a:pt x="620200" y="47358"/>
                <a:pt x="612280" y="43158"/>
              </a:cubicBezTo>
              <a:cubicBezTo>
                <a:pt x="604360" y="38958"/>
                <a:pt x="594369" y="34852"/>
                <a:pt x="582871" y="31072"/>
              </a:cubicBezTo>
              <a:cubicBezTo>
                <a:pt x="571373" y="27292"/>
                <a:pt x="557926" y="23692"/>
                <a:pt x="543292" y="20477"/>
              </a:cubicBezTo>
              <a:cubicBezTo>
                <a:pt x="528658" y="17262"/>
                <a:pt x="512273" y="14308"/>
                <a:pt x="495065" y="11782"/>
              </a:cubicBezTo>
              <a:cubicBezTo>
                <a:pt x="477857" y="9256"/>
                <a:pt x="459164" y="7062"/>
                <a:pt x="440043" y="5322"/>
              </a:cubicBezTo>
              <a:cubicBezTo>
                <a:pt x="420922" y="3582"/>
                <a:pt x="400639" y="2230"/>
                <a:pt x="380341" y="1343"/>
              </a:cubicBezTo>
              <a:cubicBezTo>
                <a:pt x="360043" y="456"/>
                <a:pt x="338949" y="0"/>
                <a:pt x="318253" y="0"/>
              </a:cubicBezTo>
              <a:cubicBezTo>
                <a:pt x="297557" y="0"/>
                <a:pt x="276463" y="456"/>
                <a:pt x="256165" y="1343"/>
              </a:cubicBezTo>
              <a:cubicBezTo>
                <a:pt x="235867" y="2230"/>
                <a:pt x="215583" y="3582"/>
                <a:pt x="196462" y="5322"/>
              </a:cubicBezTo>
              <a:cubicBezTo>
                <a:pt x="177341" y="7062"/>
                <a:pt x="158649" y="9256"/>
                <a:pt x="141441" y="11782"/>
              </a:cubicBezTo>
              <a:cubicBezTo>
                <a:pt x="124233" y="14308"/>
                <a:pt x="107848" y="17262"/>
                <a:pt x="93214" y="20477"/>
              </a:cubicBezTo>
              <a:cubicBezTo>
                <a:pt x="78580" y="23692"/>
                <a:pt x="65133" y="27292"/>
                <a:pt x="53635" y="31072"/>
              </a:cubicBezTo>
              <a:cubicBezTo>
                <a:pt x="42137" y="34852"/>
                <a:pt x="32146" y="38958"/>
                <a:pt x="24226" y="43158"/>
              </a:cubicBezTo>
              <a:cubicBezTo>
                <a:pt x="16306" y="47358"/>
                <a:pt x="10153" y="51815"/>
                <a:pt x="6115" y="56274"/>
              </a:cubicBezTo>
              <a:cubicBezTo>
                <a:pt x="2077" y="60733"/>
                <a:pt x="0" y="65367"/>
                <a:pt x="0" y="69913"/>
              </a:cubicBezTo>
              <a:cubicBezTo>
                <a:pt x="0" y="74459"/>
                <a:pt x="2077" y="79094"/>
                <a:pt x="6115" y="83553"/>
              </a:cubicBezTo>
              <a:cubicBezTo>
                <a:pt x="10153" y="88012"/>
                <a:pt x="16306" y="92468"/>
                <a:pt x="24226" y="96668"/>
              </a:cubicBezTo>
              <a:cubicBezTo>
                <a:pt x="32146" y="100868"/>
                <a:pt x="42137" y="104975"/>
                <a:pt x="53635" y="108755"/>
              </a:cubicBezTo>
              <a:cubicBezTo>
                <a:pt x="65133" y="112535"/>
                <a:pt x="78580" y="116134"/>
                <a:pt x="93214" y="119349"/>
              </a:cubicBezTo>
              <a:cubicBezTo>
                <a:pt x="107848" y="122564"/>
                <a:pt x="124233" y="125518"/>
                <a:pt x="141441" y="128044"/>
              </a:cubicBezTo>
              <a:cubicBezTo>
                <a:pt x="158649" y="130570"/>
                <a:pt x="177341" y="132765"/>
                <a:pt x="196462" y="134505"/>
              </a:cubicBezTo>
              <a:cubicBezTo>
                <a:pt x="215583" y="136245"/>
                <a:pt x="235867" y="137596"/>
                <a:pt x="256165" y="138483"/>
              </a:cubicBezTo>
              <a:cubicBezTo>
                <a:pt x="276463" y="139370"/>
                <a:pt x="297557" y="139827"/>
                <a:pt x="318253" y="139827"/>
              </a:cubicBezTo>
              <a:cubicBezTo>
                <a:pt x="338949" y="139827"/>
                <a:pt x="360043" y="139370"/>
                <a:pt x="380341" y="138483"/>
              </a:cubicBezTo>
              <a:cubicBezTo>
                <a:pt x="400639" y="137596"/>
                <a:pt x="420922" y="136245"/>
                <a:pt x="440043" y="134505"/>
              </a:cubicBezTo>
              <a:cubicBezTo>
                <a:pt x="459164" y="132765"/>
                <a:pt x="477857" y="130570"/>
                <a:pt x="495065" y="128044"/>
              </a:cubicBezTo>
              <a:cubicBezTo>
                <a:pt x="512273" y="125518"/>
                <a:pt x="528658" y="122564"/>
                <a:pt x="543292" y="119349"/>
              </a:cubicBezTo>
              <a:cubicBezTo>
                <a:pt x="557926" y="116134"/>
                <a:pt x="571373" y="112535"/>
                <a:pt x="582871" y="108755"/>
              </a:cubicBezTo>
              <a:cubicBezTo>
                <a:pt x="594369" y="104975"/>
                <a:pt x="604360" y="100868"/>
                <a:pt x="612280" y="96668"/>
              </a:cubicBezTo>
              <a:cubicBezTo>
                <a:pt x="620200" y="92468"/>
                <a:pt x="626353" y="88012"/>
                <a:pt x="630391" y="83553"/>
              </a:cubicBezTo>
              <a:cubicBezTo>
                <a:pt x="634429" y="79094"/>
                <a:pt x="636506" y="74459"/>
                <a:pt x="636506" y="6991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0.42394</cdr:x>
      <cdr:y>0.50552</cdr:y>
    </cdr:from>
    <cdr:to>
      <cdr:x>0.47317</cdr:x>
      <cdr:y>0.56397</cdr:y>
    </cdr:to>
    <cdr:sp macro="" textlink="">
      <cdr:nvSpPr>
        <cdr:cNvPr id="36" name="PlotDat11_61|1~33_1"/>
        <cdr:cNvSpPr/>
      </cdr:nvSpPr>
      <cdr:spPr>
        <a:xfrm xmlns:a="http://schemas.openxmlformats.org/drawingml/2006/main">
          <a:off x="3943923" y="3069613"/>
          <a:ext cx="458023" cy="354944"/>
        </a:xfrm>
        <a:custGeom xmlns:a="http://schemas.openxmlformats.org/drawingml/2006/main">
          <a:avLst/>
          <a:gdLst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  <a:gd name="connsiteX0" fmla="*/ 458023 w 458023"/>
            <a:gd name="connsiteY0" fmla="*/ 177472 h 354944"/>
            <a:gd name="connsiteX1" fmla="*/ 453623 w 458023"/>
            <a:gd name="connsiteY1" fmla="*/ 142849 h 354944"/>
            <a:gd name="connsiteX2" fmla="*/ 440591 w 458023"/>
            <a:gd name="connsiteY2" fmla="*/ 109557 h 354944"/>
            <a:gd name="connsiteX3" fmla="*/ 419428 w 458023"/>
            <a:gd name="connsiteY3" fmla="*/ 78874 h 354944"/>
            <a:gd name="connsiteX4" fmla="*/ 390947 w 458023"/>
            <a:gd name="connsiteY4" fmla="*/ 51980 h 354944"/>
            <a:gd name="connsiteX5" fmla="*/ 356244 w 458023"/>
            <a:gd name="connsiteY5" fmla="*/ 29909 h 354944"/>
            <a:gd name="connsiteX6" fmla="*/ 316650 w 458023"/>
            <a:gd name="connsiteY6" fmla="*/ 13509 h 354944"/>
            <a:gd name="connsiteX7" fmla="*/ 273689 w 458023"/>
            <a:gd name="connsiteY7" fmla="*/ 3410 h 354944"/>
            <a:gd name="connsiteX8" fmla="*/ 229012 w 458023"/>
            <a:gd name="connsiteY8" fmla="*/ 0 h 354944"/>
            <a:gd name="connsiteX9" fmla="*/ 184334 w 458023"/>
            <a:gd name="connsiteY9" fmla="*/ 3410 h 354944"/>
            <a:gd name="connsiteX10" fmla="*/ 141373 w 458023"/>
            <a:gd name="connsiteY10" fmla="*/ 13509 h 354944"/>
            <a:gd name="connsiteX11" fmla="*/ 101779 w 458023"/>
            <a:gd name="connsiteY11" fmla="*/ 29909 h 354944"/>
            <a:gd name="connsiteX12" fmla="*/ 67076 w 458023"/>
            <a:gd name="connsiteY12" fmla="*/ 51980 h 354944"/>
            <a:gd name="connsiteX13" fmla="*/ 38595 w 458023"/>
            <a:gd name="connsiteY13" fmla="*/ 78874 h 354944"/>
            <a:gd name="connsiteX14" fmla="*/ 17432 w 458023"/>
            <a:gd name="connsiteY14" fmla="*/ 109557 h 354944"/>
            <a:gd name="connsiteX15" fmla="*/ 4401 w 458023"/>
            <a:gd name="connsiteY15" fmla="*/ 142849 h 354944"/>
            <a:gd name="connsiteX16" fmla="*/ 0 w 458023"/>
            <a:gd name="connsiteY16" fmla="*/ 177472 h 354944"/>
            <a:gd name="connsiteX17" fmla="*/ 4401 w 458023"/>
            <a:gd name="connsiteY17" fmla="*/ 212095 h 354944"/>
            <a:gd name="connsiteX18" fmla="*/ 17432 w 458023"/>
            <a:gd name="connsiteY18" fmla="*/ 245388 h 354944"/>
            <a:gd name="connsiteX19" fmla="*/ 38595 w 458023"/>
            <a:gd name="connsiteY19" fmla="*/ 276070 h 354944"/>
            <a:gd name="connsiteX20" fmla="*/ 67076 w 458023"/>
            <a:gd name="connsiteY20" fmla="*/ 302964 h 354944"/>
            <a:gd name="connsiteX21" fmla="*/ 101779 w 458023"/>
            <a:gd name="connsiteY21" fmla="*/ 325035 h 354944"/>
            <a:gd name="connsiteX22" fmla="*/ 141373 w 458023"/>
            <a:gd name="connsiteY22" fmla="*/ 341435 h 354944"/>
            <a:gd name="connsiteX23" fmla="*/ 184334 w 458023"/>
            <a:gd name="connsiteY23" fmla="*/ 351534 h 354944"/>
            <a:gd name="connsiteX24" fmla="*/ 229012 w 458023"/>
            <a:gd name="connsiteY24" fmla="*/ 354944 h 354944"/>
            <a:gd name="connsiteX25" fmla="*/ 273689 w 458023"/>
            <a:gd name="connsiteY25" fmla="*/ 351534 h 354944"/>
            <a:gd name="connsiteX26" fmla="*/ 316650 w 458023"/>
            <a:gd name="connsiteY26" fmla="*/ 341435 h 354944"/>
            <a:gd name="connsiteX27" fmla="*/ 356244 w 458023"/>
            <a:gd name="connsiteY27" fmla="*/ 325035 h 354944"/>
            <a:gd name="connsiteX28" fmla="*/ 390947 w 458023"/>
            <a:gd name="connsiteY28" fmla="*/ 302964 h 354944"/>
            <a:gd name="connsiteX29" fmla="*/ 419428 w 458023"/>
            <a:gd name="connsiteY29" fmla="*/ 276070 h 354944"/>
            <a:gd name="connsiteX30" fmla="*/ 440591 w 458023"/>
            <a:gd name="connsiteY30" fmla="*/ 245388 h 354944"/>
            <a:gd name="connsiteX31" fmla="*/ 453623 w 458023"/>
            <a:gd name="connsiteY31" fmla="*/ 212095 h 354944"/>
            <a:gd name="connsiteX32" fmla="*/ 458023 w 458023"/>
            <a:gd name="connsiteY32" fmla="*/ 177472 h 3549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58023" h="354944">
              <a:moveTo>
                <a:pt x="458023" y="177472"/>
              </a:moveTo>
              <a:cubicBezTo>
                <a:pt x="458023" y="165931"/>
                <a:pt x="456528" y="154168"/>
                <a:pt x="453623" y="142849"/>
              </a:cubicBezTo>
              <a:cubicBezTo>
                <a:pt x="450718" y="131530"/>
                <a:pt x="446290" y="120220"/>
                <a:pt x="440591" y="109557"/>
              </a:cubicBezTo>
              <a:cubicBezTo>
                <a:pt x="434892" y="98895"/>
                <a:pt x="427702" y="88470"/>
                <a:pt x="419428" y="78874"/>
              </a:cubicBezTo>
              <a:cubicBezTo>
                <a:pt x="411154" y="69278"/>
                <a:pt x="401478" y="60141"/>
                <a:pt x="390947" y="51980"/>
              </a:cubicBezTo>
              <a:cubicBezTo>
                <a:pt x="380416" y="43819"/>
                <a:pt x="368627" y="36321"/>
                <a:pt x="356244" y="29909"/>
              </a:cubicBezTo>
              <a:cubicBezTo>
                <a:pt x="343861" y="23497"/>
                <a:pt x="330409" y="17925"/>
                <a:pt x="316650" y="13509"/>
              </a:cubicBezTo>
              <a:cubicBezTo>
                <a:pt x="302891" y="9093"/>
                <a:pt x="288295" y="5661"/>
                <a:pt x="273689" y="3410"/>
              </a:cubicBezTo>
              <a:cubicBezTo>
                <a:pt x="259083" y="1159"/>
                <a:pt x="243904" y="0"/>
                <a:pt x="229012" y="0"/>
              </a:cubicBezTo>
              <a:cubicBezTo>
                <a:pt x="214120" y="0"/>
                <a:pt x="198940" y="1159"/>
                <a:pt x="184334" y="3410"/>
              </a:cubicBezTo>
              <a:cubicBezTo>
                <a:pt x="169728" y="5661"/>
                <a:pt x="155132" y="9093"/>
                <a:pt x="141373" y="13509"/>
              </a:cubicBezTo>
              <a:cubicBezTo>
                <a:pt x="127614" y="17925"/>
                <a:pt x="114162" y="23497"/>
                <a:pt x="101779" y="29909"/>
              </a:cubicBezTo>
              <a:cubicBezTo>
                <a:pt x="89396" y="36321"/>
                <a:pt x="77607" y="43819"/>
                <a:pt x="67076" y="51980"/>
              </a:cubicBezTo>
              <a:cubicBezTo>
                <a:pt x="56545" y="60141"/>
                <a:pt x="46869" y="69278"/>
                <a:pt x="38595" y="78874"/>
              </a:cubicBezTo>
              <a:cubicBezTo>
                <a:pt x="30321" y="88470"/>
                <a:pt x="23131" y="98895"/>
                <a:pt x="17432" y="109557"/>
              </a:cubicBezTo>
              <a:cubicBezTo>
                <a:pt x="11733" y="120220"/>
                <a:pt x="7306" y="131530"/>
                <a:pt x="4401" y="142849"/>
              </a:cubicBezTo>
              <a:cubicBezTo>
                <a:pt x="1496" y="154168"/>
                <a:pt x="0" y="165931"/>
                <a:pt x="0" y="177472"/>
              </a:cubicBezTo>
              <a:cubicBezTo>
                <a:pt x="0" y="189013"/>
                <a:pt x="1496" y="200776"/>
                <a:pt x="4401" y="212095"/>
              </a:cubicBezTo>
              <a:cubicBezTo>
                <a:pt x="7306" y="223414"/>
                <a:pt x="11733" y="234726"/>
                <a:pt x="17432" y="245388"/>
              </a:cubicBezTo>
              <a:cubicBezTo>
                <a:pt x="23131" y="256051"/>
                <a:pt x="30321" y="266474"/>
                <a:pt x="38595" y="276070"/>
              </a:cubicBezTo>
              <a:cubicBezTo>
                <a:pt x="46869" y="285666"/>
                <a:pt x="56545" y="294803"/>
                <a:pt x="67076" y="302964"/>
              </a:cubicBezTo>
              <a:cubicBezTo>
                <a:pt x="77607" y="311125"/>
                <a:pt x="89396" y="318623"/>
                <a:pt x="101779" y="325035"/>
              </a:cubicBezTo>
              <a:cubicBezTo>
                <a:pt x="114162" y="331447"/>
                <a:pt x="127614" y="337019"/>
                <a:pt x="141373" y="341435"/>
              </a:cubicBezTo>
              <a:cubicBezTo>
                <a:pt x="155132" y="345851"/>
                <a:pt x="169728" y="349283"/>
                <a:pt x="184334" y="351534"/>
              </a:cubicBezTo>
              <a:cubicBezTo>
                <a:pt x="198940" y="353785"/>
                <a:pt x="214120" y="354944"/>
                <a:pt x="229012" y="354944"/>
              </a:cubicBezTo>
              <a:cubicBezTo>
                <a:pt x="243904" y="354944"/>
                <a:pt x="259083" y="353785"/>
                <a:pt x="273689" y="351534"/>
              </a:cubicBezTo>
              <a:cubicBezTo>
                <a:pt x="288295" y="349283"/>
                <a:pt x="302891" y="345851"/>
                <a:pt x="316650" y="341435"/>
              </a:cubicBezTo>
              <a:cubicBezTo>
                <a:pt x="330409" y="337019"/>
                <a:pt x="343861" y="331447"/>
                <a:pt x="356244" y="325035"/>
              </a:cubicBezTo>
              <a:cubicBezTo>
                <a:pt x="368627" y="318623"/>
                <a:pt x="380416" y="311125"/>
                <a:pt x="390947" y="302964"/>
              </a:cubicBezTo>
              <a:cubicBezTo>
                <a:pt x="401478" y="294803"/>
                <a:pt x="411154" y="285666"/>
                <a:pt x="419428" y="276070"/>
              </a:cubicBezTo>
              <a:cubicBezTo>
                <a:pt x="427702" y="266474"/>
                <a:pt x="434892" y="256051"/>
                <a:pt x="440591" y="245388"/>
              </a:cubicBezTo>
              <a:cubicBezTo>
                <a:pt x="446290" y="234726"/>
                <a:pt x="450718" y="223414"/>
                <a:pt x="453623" y="212095"/>
              </a:cubicBezTo>
              <a:cubicBezTo>
                <a:pt x="456528" y="200776"/>
                <a:pt x="458023" y="189013"/>
                <a:pt x="458023" y="177472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0.60067</cdr:x>
      <cdr:y>0.68323</cdr:y>
    </cdr:from>
    <cdr:to>
      <cdr:x>0.65792</cdr:x>
      <cdr:y>0.72928</cdr:y>
    </cdr:to>
    <cdr:sp macro="" textlink="">
      <cdr:nvSpPr>
        <cdr:cNvPr id="37" name="PlotDat11_63|1~33_1"/>
        <cdr:cNvSpPr/>
      </cdr:nvSpPr>
      <cdr:spPr>
        <a:xfrm xmlns:a="http://schemas.openxmlformats.org/drawingml/2006/main">
          <a:off x="5588079" y="4148683"/>
          <a:ext cx="532595" cy="279653"/>
        </a:xfrm>
        <a:custGeom xmlns:a="http://schemas.openxmlformats.org/drawingml/2006/main">
          <a:avLst/>
          <a:gdLst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  <a:gd name="connsiteX0" fmla="*/ 532595 w 532595"/>
            <a:gd name="connsiteY0" fmla="*/ 139827 h 279653"/>
            <a:gd name="connsiteX1" fmla="*/ 527478 w 532595"/>
            <a:gd name="connsiteY1" fmla="*/ 112548 h 279653"/>
            <a:gd name="connsiteX2" fmla="*/ 512324 w 532595"/>
            <a:gd name="connsiteY2" fmla="*/ 86317 h 279653"/>
            <a:gd name="connsiteX3" fmla="*/ 487716 w 532595"/>
            <a:gd name="connsiteY3" fmla="*/ 62143 h 279653"/>
            <a:gd name="connsiteX4" fmla="*/ 454598 w 532595"/>
            <a:gd name="connsiteY4" fmla="*/ 40954 h 279653"/>
            <a:gd name="connsiteX5" fmla="*/ 414244 w 532595"/>
            <a:gd name="connsiteY5" fmla="*/ 23565 h 279653"/>
            <a:gd name="connsiteX6" fmla="*/ 368205 w 532595"/>
            <a:gd name="connsiteY6" fmla="*/ 10644 h 279653"/>
            <a:gd name="connsiteX7" fmla="*/ 318250 w 532595"/>
            <a:gd name="connsiteY7" fmla="*/ 2687 h 279653"/>
            <a:gd name="connsiteX8" fmla="*/ 266298 w 532595"/>
            <a:gd name="connsiteY8" fmla="*/ 0 h 279653"/>
            <a:gd name="connsiteX9" fmla="*/ 214346 w 532595"/>
            <a:gd name="connsiteY9" fmla="*/ 2687 h 279653"/>
            <a:gd name="connsiteX10" fmla="*/ 164390 w 532595"/>
            <a:gd name="connsiteY10" fmla="*/ 10644 h 279653"/>
            <a:gd name="connsiteX11" fmla="*/ 118350 w 532595"/>
            <a:gd name="connsiteY11" fmla="*/ 23565 h 279653"/>
            <a:gd name="connsiteX12" fmla="*/ 77997 w 532595"/>
            <a:gd name="connsiteY12" fmla="*/ 40954 h 279653"/>
            <a:gd name="connsiteX13" fmla="*/ 44879 w 532595"/>
            <a:gd name="connsiteY13" fmla="*/ 62143 h 279653"/>
            <a:gd name="connsiteX14" fmla="*/ 20271 w 532595"/>
            <a:gd name="connsiteY14" fmla="*/ 86317 h 279653"/>
            <a:gd name="connsiteX15" fmla="*/ 5117 w 532595"/>
            <a:gd name="connsiteY15" fmla="*/ 112548 h 279653"/>
            <a:gd name="connsiteX16" fmla="*/ 0 w 532595"/>
            <a:gd name="connsiteY16" fmla="*/ 139827 h 279653"/>
            <a:gd name="connsiteX17" fmla="*/ 5117 w 532595"/>
            <a:gd name="connsiteY17" fmla="*/ 167105 h 279653"/>
            <a:gd name="connsiteX18" fmla="*/ 20271 w 532595"/>
            <a:gd name="connsiteY18" fmla="*/ 193336 h 279653"/>
            <a:gd name="connsiteX19" fmla="*/ 44879 w 532595"/>
            <a:gd name="connsiteY19" fmla="*/ 217510 h 279653"/>
            <a:gd name="connsiteX20" fmla="*/ 77997 w 532595"/>
            <a:gd name="connsiteY20" fmla="*/ 238699 h 279653"/>
            <a:gd name="connsiteX21" fmla="*/ 118350 w 532595"/>
            <a:gd name="connsiteY21" fmla="*/ 256088 h 279653"/>
            <a:gd name="connsiteX22" fmla="*/ 164390 w 532595"/>
            <a:gd name="connsiteY22" fmla="*/ 269010 h 279653"/>
            <a:gd name="connsiteX23" fmla="*/ 214346 w 532595"/>
            <a:gd name="connsiteY23" fmla="*/ 276966 h 279653"/>
            <a:gd name="connsiteX24" fmla="*/ 266298 w 532595"/>
            <a:gd name="connsiteY24" fmla="*/ 279653 h 279653"/>
            <a:gd name="connsiteX25" fmla="*/ 318250 w 532595"/>
            <a:gd name="connsiteY25" fmla="*/ 276966 h 279653"/>
            <a:gd name="connsiteX26" fmla="*/ 368205 w 532595"/>
            <a:gd name="connsiteY26" fmla="*/ 269010 h 279653"/>
            <a:gd name="connsiteX27" fmla="*/ 414244 w 532595"/>
            <a:gd name="connsiteY27" fmla="*/ 256088 h 279653"/>
            <a:gd name="connsiteX28" fmla="*/ 454598 w 532595"/>
            <a:gd name="connsiteY28" fmla="*/ 238699 h 279653"/>
            <a:gd name="connsiteX29" fmla="*/ 487716 w 532595"/>
            <a:gd name="connsiteY29" fmla="*/ 217510 h 279653"/>
            <a:gd name="connsiteX30" fmla="*/ 512324 w 532595"/>
            <a:gd name="connsiteY30" fmla="*/ 193336 h 279653"/>
            <a:gd name="connsiteX31" fmla="*/ 527478 w 532595"/>
            <a:gd name="connsiteY31" fmla="*/ 167105 h 279653"/>
            <a:gd name="connsiteX32" fmla="*/ 532595 w 532595"/>
            <a:gd name="connsiteY32" fmla="*/ 139827 h 2796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32595" h="279653">
              <a:moveTo>
                <a:pt x="532595" y="139827"/>
              </a:moveTo>
              <a:cubicBezTo>
                <a:pt x="532595" y="130734"/>
                <a:pt x="530856" y="121466"/>
                <a:pt x="527478" y="112548"/>
              </a:cubicBezTo>
              <a:cubicBezTo>
                <a:pt x="524100" y="103630"/>
                <a:pt x="518951" y="94718"/>
                <a:pt x="512324" y="86317"/>
              </a:cubicBezTo>
              <a:cubicBezTo>
                <a:pt x="505697" y="77916"/>
                <a:pt x="497337" y="69704"/>
                <a:pt x="487716" y="62143"/>
              </a:cubicBezTo>
              <a:cubicBezTo>
                <a:pt x="478095" y="54583"/>
                <a:pt x="466843" y="47384"/>
                <a:pt x="454598" y="40954"/>
              </a:cubicBezTo>
              <a:cubicBezTo>
                <a:pt x="442353" y="34524"/>
                <a:pt x="428643" y="28617"/>
                <a:pt x="414244" y="23565"/>
              </a:cubicBezTo>
              <a:cubicBezTo>
                <a:pt x="399845" y="18513"/>
                <a:pt x="384204" y="14124"/>
                <a:pt x="368205" y="10644"/>
              </a:cubicBezTo>
              <a:cubicBezTo>
                <a:pt x="352206" y="7164"/>
                <a:pt x="335235" y="4461"/>
                <a:pt x="318250" y="2687"/>
              </a:cubicBezTo>
              <a:cubicBezTo>
                <a:pt x="301265" y="913"/>
                <a:pt x="283615" y="0"/>
                <a:pt x="266298" y="0"/>
              </a:cubicBezTo>
              <a:cubicBezTo>
                <a:pt x="248981" y="0"/>
                <a:pt x="231331" y="913"/>
                <a:pt x="214346" y="2687"/>
              </a:cubicBezTo>
              <a:cubicBezTo>
                <a:pt x="197361" y="4461"/>
                <a:pt x="180389" y="7164"/>
                <a:pt x="164390" y="10644"/>
              </a:cubicBezTo>
              <a:cubicBezTo>
                <a:pt x="148391" y="14124"/>
                <a:pt x="132749" y="18513"/>
                <a:pt x="118350" y="23565"/>
              </a:cubicBezTo>
              <a:cubicBezTo>
                <a:pt x="103951" y="28617"/>
                <a:pt x="90242" y="34524"/>
                <a:pt x="77997" y="40954"/>
              </a:cubicBezTo>
              <a:cubicBezTo>
                <a:pt x="65752" y="47384"/>
                <a:pt x="54500" y="54583"/>
                <a:pt x="44879" y="62143"/>
              </a:cubicBezTo>
              <a:cubicBezTo>
                <a:pt x="35258" y="69704"/>
                <a:pt x="26898" y="77916"/>
                <a:pt x="20271" y="86317"/>
              </a:cubicBezTo>
              <a:cubicBezTo>
                <a:pt x="13644" y="94718"/>
                <a:pt x="8495" y="103630"/>
                <a:pt x="5117" y="112548"/>
              </a:cubicBezTo>
              <a:cubicBezTo>
                <a:pt x="1739" y="121466"/>
                <a:pt x="0" y="130734"/>
                <a:pt x="0" y="139827"/>
              </a:cubicBezTo>
              <a:cubicBezTo>
                <a:pt x="0" y="148920"/>
                <a:pt x="1739" y="158187"/>
                <a:pt x="5117" y="167105"/>
              </a:cubicBezTo>
              <a:cubicBezTo>
                <a:pt x="8495" y="176023"/>
                <a:pt x="13644" y="184935"/>
                <a:pt x="20271" y="193336"/>
              </a:cubicBezTo>
              <a:cubicBezTo>
                <a:pt x="26898" y="201737"/>
                <a:pt x="35258" y="209950"/>
                <a:pt x="44879" y="217510"/>
              </a:cubicBezTo>
              <a:cubicBezTo>
                <a:pt x="54500" y="225071"/>
                <a:pt x="65752" y="232269"/>
                <a:pt x="77997" y="238699"/>
              </a:cubicBezTo>
              <a:cubicBezTo>
                <a:pt x="90242" y="245129"/>
                <a:pt x="103951" y="251036"/>
                <a:pt x="118350" y="256088"/>
              </a:cubicBezTo>
              <a:cubicBezTo>
                <a:pt x="132749" y="261140"/>
                <a:pt x="148391" y="265530"/>
                <a:pt x="164390" y="269010"/>
              </a:cubicBezTo>
              <a:cubicBezTo>
                <a:pt x="180389" y="272490"/>
                <a:pt x="197361" y="275192"/>
                <a:pt x="214346" y="276966"/>
              </a:cubicBezTo>
              <a:cubicBezTo>
                <a:pt x="231331" y="278740"/>
                <a:pt x="248981" y="279653"/>
                <a:pt x="266298" y="279653"/>
              </a:cubicBezTo>
              <a:cubicBezTo>
                <a:pt x="283615" y="279653"/>
                <a:pt x="301265" y="278740"/>
                <a:pt x="318250" y="276966"/>
              </a:cubicBezTo>
              <a:cubicBezTo>
                <a:pt x="335235" y="275192"/>
                <a:pt x="352206" y="272490"/>
                <a:pt x="368205" y="269010"/>
              </a:cubicBezTo>
              <a:cubicBezTo>
                <a:pt x="384204" y="265530"/>
                <a:pt x="399845" y="261140"/>
                <a:pt x="414244" y="256088"/>
              </a:cubicBezTo>
              <a:cubicBezTo>
                <a:pt x="428643" y="251036"/>
                <a:pt x="442353" y="245129"/>
                <a:pt x="454598" y="238699"/>
              </a:cubicBezTo>
              <a:cubicBezTo>
                <a:pt x="466843" y="232269"/>
                <a:pt x="478095" y="225071"/>
                <a:pt x="487716" y="217510"/>
              </a:cubicBezTo>
              <a:cubicBezTo>
                <a:pt x="497337" y="209950"/>
                <a:pt x="505697" y="201737"/>
                <a:pt x="512324" y="193336"/>
              </a:cubicBezTo>
              <a:cubicBezTo>
                <a:pt x="518951" y="184935"/>
                <a:pt x="524100" y="176023"/>
                <a:pt x="527478" y="167105"/>
              </a:cubicBezTo>
              <a:cubicBezTo>
                <a:pt x="530856" y="158187"/>
                <a:pt x="532595" y="148920"/>
                <a:pt x="532595" y="13982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0.45738</cdr:x>
      <cdr:y>0.48435</cdr:y>
    </cdr:from>
    <cdr:to>
      <cdr:x>0.51151</cdr:x>
      <cdr:y>0.57646</cdr:y>
    </cdr:to>
    <cdr:sp macro="" textlink="">
      <cdr:nvSpPr>
        <cdr:cNvPr id="38" name="PlotDat11_65|1~33_1"/>
        <cdr:cNvSpPr/>
      </cdr:nvSpPr>
      <cdr:spPr>
        <a:xfrm xmlns:a="http://schemas.openxmlformats.org/drawingml/2006/main">
          <a:off x="4255066" y="2941067"/>
          <a:ext cx="503588" cy="559306"/>
        </a:xfrm>
        <a:custGeom xmlns:a="http://schemas.openxmlformats.org/drawingml/2006/main">
          <a:avLst/>
          <a:gdLst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  <a:gd name="connsiteX0" fmla="*/ 503588 w 503588"/>
            <a:gd name="connsiteY0" fmla="*/ 279653 h 559306"/>
            <a:gd name="connsiteX1" fmla="*/ 498750 w 503588"/>
            <a:gd name="connsiteY1" fmla="*/ 225095 h 559306"/>
            <a:gd name="connsiteX2" fmla="*/ 484421 w 503588"/>
            <a:gd name="connsiteY2" fmla="*/ 172634 h 559306"/>
            <a:gd name="connsiteX3" fmla="*/ 461153 w 503588"/>
            <a:gd name="connsiteY3" fmla="*/ 124286 h 559306"/>
            <a:gd name="connsiteX4" fmla="*/ 429839 w 503588"/>
            <a:gd name="connsiteY4" fmla="*/ 81908 h 559306"/>
            <a:gd name="connsiteX5" fmla="*/ 391683 w 503588"/>
            <a:gd name="connsiteY5" fmla="*/ 47130 h 559306"/>
            <a:gd name="connsiteX6" fmla="*/ 348151 w 503588"/>
            <a:gd name="connsiteY6" fmla="*/ 21287 h 559306"/>
            <a:gd name="connsiteX7" fmla="*/ 300916 w 503588"/>
            <a:gd name="connsiteY7" fmla="*/ 5373 h 559306"/>
            <a:gd name="connsiteX8" fmla="*/ 251794 w 503588"/>
            <a:gd name="connsiteY8" fmla="*/ 0 h 559306"/>
            <a:gd name="connsiteX9" fmla="*/ 202671 w 503588"/>
            <a:gd name="connsiteY9" fmla="*/ 5373 h 559306"/>
            <a:gd name="connsiteX10" fmla="*/ 155436 w 503588"/>
            <a:gd name="connsiteY10" fmla="*/ 21287 h 559306"/>
            <a:gd name="connsiteX11" fmla="*/ 111905 w 503588"/>
            <a:gd name="connsiteY11" fmla="*/ 47130 h 559306"/>
            <a:gd name="connsiteX12" fmla="*/ 73749 w 503588"/>
            <a:gd name="connsiteY12" fmla="*/ 81908 h 559306"/>
            <a:gd name="connsiteX13" fmla="*/ 42435 w 503588"/>
            <a:gd name="connsiteY13" fmla="*/ 124286 h 559306"/>
            <a:gd name="connsiteX14" fmla="*/ 19167 w 503588"/>
            <a:gd name="connsiteY14" fmla="*/ 172634 h 559306"/>
            <a:gd name="connsiteX15" fmla="*/ 4838 w 503588"/>
            <a:gd name="connsiteY15" fmla="*/ 225095 h 559306"/>
            <a:gd name="connsiteX16" fmla="*/ 0 w 503588"/>
            <a:gd name="connsiteY16" fmla="*/ 279653 h 559306"/>
            <a:gd name="connsiteX17" fmla="*/ 4838 w 503588"/>
            <a:gd name="connsiteY17" fmla="*/ 334211 h 559306"/>
            <a:gd name="connsiteX18" fmla="*/ 19167 w 503588"/>
            <a:gd name="connsiteY18" fmla="*/ 386672 h 559306"/>
            <a:gd name="connsiteX19" fmla="*/ 42435 w 503588"/>
            <a:gd name="connsiteY19" fmla="*/ 435020 h 559306"/>
            <a:gd name="connsiteX20" fmla="*/ 73749 w 503588"/>
            <a:gd name="connsiteY20" fmla="*/ 477398 h 559306"/>
            <a:gd name="connsiteX21" fmla="*/ 111905 w 503588"/>
            <a:gd name="connsiteY21" fmla="*/ 512176 h 559306"/>
            <a:gd name="connsiteX22" fmla="*/ 155436 w 503588"/>
            <a:gd name="connsiteY22" fmla="*/ 538019 h 559306"/>
            <a:gd name="connsiteX23" fmla="*/ 202671 w 503588"/>
            <a:gd name="connsiteY23" fmla="*/ 553933 h 559306"/>
            <a:gd name="connsiteX24" fmla="*/ 251794 w 503588"/>
            <a:gd name="connsiteY24" fmla="*/ 559306 h 559306"/>
            <a:gd name="connsiteX25" fmla="*/ 300916 w 503588"/>
            <a:gd name="connsiteY25" fmla="*/ 553933 h 559306"/>
            <a:gd name="connsiteX26" fmla="*/ 348151 w 503588"/>
            <a:gd name="connsiteY26" fmla="*/ 538019 h 559306"/>
            <a:gd name="connsiteX27" fmla="*/ 391683 w 503588"/>
            <a:gd name="connsiteY27" fmla="*/ 512176 h 559306"/>
            <a:gd name="connsiteX28" fmla="*/ 429839 w 503588"/>
            <a:gd name="connsiteY28" fmla="*/ 477398 h 559306"/>
            <a:gd name="connsiteX29" fmla="*/ 461153 w 503588"/>
            <a:gd name="connsiteY29" fmla="*/ 435020 h 559306"/>
            <a:gd name="connsiteX30" fmla="*/ 484421 w 503588"/>
            <a:gd name="connsiteY30" fmla="*/ 386672 h 559306"/>
            <a:gd name="connsiteX31" fmla="*/ 498750 w 503588"/>
            <a:gd name="connsiteY31" fmla="*/ 334211 h 559306"/>
            <a:gd name="connsiteX32" fmla="*/ 503588 w 503588"/>
            <a:gd name="connsiteY32" fmla="*/ 279653 h 5593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03588" h="559306">
              <a:moveTo>
                <a:pt x="503588" y="279653"/>
              </a:moveTo>
              <a:cubicBezTo>
                <a:pt x="503588" y="261467"/>
                <a:pt x="501945" y="242932"/>
                <a:pt x="498750" y="225095"/>
              </a:cubicBezTo>
              <a:cubicBezTo>
                <a:pt x="495556" y="207259"/>
                <a:pt x="490687" y="189435"/>
                <a:pt x="484421" y="172634"/>
              </a:cubicBezTo>
              <a:cubicBezTo>
                <a:pt x="478155" y="155833"/>
                <a:pt x="470250" y="139407"/>
                <a:pt x="461153" y="124286"/>
              </a:cubicBezTo>
              <a:cubicBezTo>
                <a:pt x="452056" y="109165"/>
                <a:pt x="441417" y="94767"/>
                <a:pt x="429839" y="81908"/>
              </a:cubicBezTo>
              <a:cubicBezTo>
                <a:pt x="418261" y="69049"/>
                <a:pt x="405298" y="57233"/>
                <a:pt x="391683" y="47130"/>
              </a:cubicBezTo>
              <a:cubicBezTo>
                <a:pt x="378068" y="37027"/>
                <a:pt x="363279" y="28246"/>
                <a:pt x="348151" y="21287"/>
              </a:cubicBezTo>
              <a:cubicBezTo>
                <a:pt x="333023" y="14328"/>
                <a:pt x="316975" y="8921"/>
                <a:pt x="300916" y="5373"/>
              </a:cubicBezTo>
              <a:cubicBezTo>
                <a:pt x="284857" y="1825"/>
                <a:pt x="268168" y="0"/>
                <a:pt x="251794" y="0"/>
              </a:cubicBezTo>
              <a:cubicBezTo>
                <a:pt x="235420" y="0"/>
                <a:pt x="218731" y="1825"/>
                <a:pt x="202671" y="5373"/>
              </a:cubicBezTo>
              <a:cubicBezTo>
                <a:pt x="186611" y="8921"/>
                <a:pt x="170564" y="14328"/>
                <a:pt x="155436" y="21287"/>
              </a:cubicBezTo>
              <a:cubicBezTo>
                <a:pt x="140308" y="28246"/>
                <a:pt x="125520" y="37027"/>
                <a:pt x="111905" y="47130"/>
              </a:cubicBezTo>
              <a:cubicBezTo>
                <a:pt x="98291" y="57234"/>
                <a:pt x="85327" y="69049"/>
                <a:pt x="73749" y="81908"/>
              </a:cubicBezTo>
              <a:cubicBezTo>
                <a:pt x="62171" y="94767"/>
                <a:pt x="51532" y="109165"/>
                <a:pt x="42435" y="124286"/>
              </a:cubicBezTo>
              <a:cubicBezTo>
                <a:pt x="33338" y="139407"/>
                <a:pt x="25433" y="155833"/>
                <a:pt x="19167" y="172634"/>
              </a:cubicBezTo>
              <a:cubicBezTo>
                <a:pt x="12901" y="189435"/>
                <a:pt x="8033" y="207259"/>
                <a:pt x="4838" y="225095"/>
              </a:cubicBezTo>
              <a:cubicBezTo>
                <a:pt x="1644" y="242932"/>
                <a:pt x="0" y="261467"/>
                <a:pt x="0" y="279653"/>
              </a:cubicBezTo>
              <a:cubicBezTo>
                <a:pt x="0" y="297839"/>
                <a:pt x="1644" y="316375"/>
                <a:pt x="4838" y="334211"/>
              </a:cubicBezTo>
              <a:cubicBezTo>
                <a:pt x="8033" y="352048"/>
                <a:pt x="12901" y="369871"/>
                <a:pt x="19167" y="386672"/>
              </a:cubicBezTo>
              <a:cubicBezTo>
                <a:pt x="25433" y="403473"/>
                <a:pt x="33338" y="419899"/>
                <a:pt x="42435" y="435020"/>
              </a:cubicBezTo>
              <a:cubicBezTo>
                <a:pt x="51532" y="450141"/>
                <a:pt x="62171" y="464539"/>
                <a:pt x="73749" y="477398"/>
              </a:cubicBezTo>
              <a:cubicBezTo>
                <a:pt x="85327" y="490257"/>
                <a:pt x="98291" y="502073"/>
                <a:pt x="111905" y="512176"/>
              </a:cubicBezTo>
              <a:cubicBezTo>
                <a:pt x="125520" y="522280"/>
                <a:pt x="140308" y="531060"/>
                <a:pt x="155436" y="538019"/>
              </a:cubicBezTo>
              <a:cubicBezTo>
                <a:pt x="170564" y="544978"/>
                <a:pt x="186611" y="550385"/>
                <a:pt x="202671" y="553933"/>
              </a:cubicBezTo>
              <a:cubicBezTo>
                <a:pt x="218731" y="557481"/>
                <a:pt x="235420" y="559306"/>
                <a:pt x="251794" y="559306"/>
              </a:cubicBezTo>
              <a:cubicBezTo>
                <a:pt x="268168" y="559306"/>
                <a:pt x="284857" y="557481"/>
                <a:pt x="300916" y="553933"/>
              </a:cubicBezTo>
              <a:cubicBezTo>
                <a:pt x="316975" y="550385"/>
                <a:pt x="333023" y="544978"/>
                <a:pt x="348151" y="538019"/>
              </a:cubicBezTo>
              <a:cubicBezTo>
                <a:pt x="363279" y="531060"/>
                <a:pt x="378068" y="522279"/>
                <a:pt x="391683" y="512176"/>
              </a:cubicBezTo>
              <a:cubicBezTo>
                <a:pt x="405298" y="502073"/>
                <a:pt x="418261" y="490257"/>
                <a:pt x="429839" y="477398"/>
              </a:cubicBezTo>
              <a:cubicBezTo>
                <a:pt x="441417" y="464539"/>
                <a:pt x="452056" y="450141"/>
                <a:pt x="461153" y="435020"/>
              </a:cubicBezTo>
              <a:cubicBezTo>
                <a:pt x="470250" y="419899"/>
                <a:pt x="478155" y="403473"/>
                <a:pt x="484421" y="386672"/>
              </a:cubicBezTo>
              <a:cubicBezTo>
                <a:pt x="490687" y="369871"/>
                <a:pt x="495556" y="352048"/>
                <a:pt x="498750" y="334211"/>
              </a:cubicBezTo>
              <a:cubicBezTo>
                <a:pt x="501945" y="316375"/>
                <a:pt x="503588" y="297839"/>
                <a:pt x="503588" y="27965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0.60402</cdr:x>
      <cdr:y>0.75513</cdr:y>
    </cdr:from>
    <cdr:to>
      <cdr:x>0.66244</cdr:x>
      <cdr:y>0.77461</cdr:y>
    </cdr:to>
    <cdr:sp macro="" textlink="">
      <cdr:nvSpPr>
        <cdr:cNvPr id="39" name="PlotDat11_67|1~33_1"/>
        <cdr:cNvSpPr/>
      </cdr:nvSpPr>
      <cdr:spPr>
        <a:xfrm xmlns:a="http://schemas.openxmlformats.org/drawingml/2006/main">
          <a:off x="5619292" y="4585282"/>
          <a:ext cx="543431" cy="118315"/>
        </a:xfrm>
        <a:custGeom xmlns:a="http://schemas.openxmlformats.org/drawingml/2006/main">
          <a:avLst/>
          <a:gdLst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  <a:gd name="connsiteX0" fmla="*/ 543431 w 543431"/>
            <a:gd name="connsiteY0" fmla="*/ 59158 h 118315"/>
            <a:gd name="connsiteX1" fmla="*/ 538210 w 543431"/>
            <a:gd name="connsiteY1" fmla="*/ 47617 h 118315"/>
            <a:gd name="connsiteX2" fmla="*/ 522748 w 543431"/>
            <a:gd name="connsiteY2" fmla="*/ 36519 h 118315"/>
            <a:gd name="connsiteX3" fmla="*/ 497639 w 543431"/>
            <a:gd name="connsiteY3" fmla="*/ 26292 h 118315"/>
            <a:gd name="connsiteX4" fmla="*/ 463848 w 543431"/>
            <a:gd name="connsiteY4" fmla="*/ 17327 h 118315"/>
            <a:gd name="connsiteX5" fmla="*/ 422673 w 543431"/>
            <a:gd name="connsiteY5" fmla="*/ 9970 h 118315"/>
            <a:gd name="connsiteX6" fmla="*/ 375697 w 543431"/>
            <a:gd name="connsiteY6" fmla="*/ 4504 h 118315"/>
            <a:gd name="connsiteX7" fmla="*/ 324725 w 543431"/>
            <a:gd name="connsiteY7" fmla="*/ 1137 h 118315"/>
            <a:gd name="connsiteX8" fmla="*/ 271716 w 543431"/>
            <a:gd name="connsiteY8" fmla="*/ 0 h 118315"/>
            <a:gd name="connsiteX9" fmla="*/ 218706 w 543431"/>
            <a:gd name="connsiteY9" fmla="*/ 1137 h 118315"/>
            <a:gd name="connsiteX10" fmla="*/ 167735 w 543431"/>
            <a:gd name="connsiteY10" fmla="*/ 4504 h 118315"/>
            <a:gd name="connsiteX11" fmla="*/ 120759 w 543431"/>
            <a:gd name="connsiteY11" fmla="*/ 9970 h 118315"/>
            <a:gd name="connsiteX12" fmla="*/ 79584 w 543431"/>
            <a:gd name="connsiteY12" fmla="*/ 17327 h 118315"/>
            <a:gd name="connsiteX13" fmla="*/ 45793 w 543431"/>
            <a:gd name="connsiteY13" fmla="*/ 26292 h 118315"/>
            <a:gd name="connsiteX14" fmla="*/ 20684 w 543431"/>
            <a:gd name="connsiteY14" fmla="*/ 36519 h 118315"/>
            <a:gd name="connsiteX15" fmla="*/ 5221 w 543431"/>
            <a:gd name="connsiteY15" fmla="*/ 47617 h 118315"/>
            <a:gd name="connsiteX16" fmla="*/ 0 w 543431"/>
            <a:gd name="connsiteY16" fmla="*/ 59158 h 118315"/>
            <a:gd name="connsiteX17" fmla="*/ 5221 w 543431"/>
            <a:gd name="connsiteY17" fmla="*/ 70699 h 118315"/>
            <a:gd name="connsiteX18" fmla="*/ 20684 w 543431"/>
            <a:gd name="connsiteY18" fmla="*/ 81796 h 118315"/>
            <a:gd name="connsiteX19" fmla="*/ 45793 w 543431"/>
            <a:gd name="connsiteY19" fmla="*/ 92024 h 118315"/>
            <a:gd name="connsiteX20" fmla="*/ 79584 w 543431"/>
            <a:gd name="connsiteY20" fmla="*/ 100988 h 118315"/>
            <a:gd name="connsiteX21" fmla="*/ 120759 w 543431"/>
            <a:gd name="connsiteY21" fmla="*/ 108345 h 118315"/>
            <a:gd name="connsiteX22" fmla="*/ 167735 w 543431"/>
            <a:gd name="connsiteY22" fmla="*/ 113812 h 118315"/>
            <a:gd name="connsiteX23" fmla="*/ 218706 w 543431"/>
            <a:gd name="connsiteY23" fmla="*/ 117178 h 118315"/>
            <a:gd name="connsiteX24" fmla="*/ 271716 w 543431"/>
            <a:gd name="connsiteY24" fmla="*/ 118315 h 118315"/>
            <a:gd name="connsiteX25" fmla="*/ 324725 w 543431"/>
            <a:gd name="connsiteY25" fmla="*/ 117178 h 118315"/>
            <a:gd name="connsiteX26" fmla="*/ 375697 w 543431"/>
            <a:gd name="connsiteY26" fmla="*/ 113812 h 118315"/>
            <a:gd name="connsiteX27" fmla="*/ 422673 w 543431"/>
            <a:gd name="connsiteY27" fmla="*/ 108345 h 118315"/>
            <a:gd name="connsiteX28" fmla="*/ 463848 w 543431"/>
            <a:gd name="connsiteY28" fmla="*/ 100988 h 118315"/>
            <a:gd name="connsiteX29" fmla="*/ 497639 w 543431"/>
            <a:gd name="connsiteY29" fmla="*/ 92024 h 118315"/>
            <a:gd name="connsiteX30" fmla="*/ 522748 w 543431"/>
            <a:gd name="connsiteY30" fmla="*/ 81796 h 118315"/>
            <a:gd name="connsiteX31" fmla="*/ 538210 w 543431"/>
            <a:gd name="connsiteY31" fmla="*/ 70699 h 118315"/>
            <a:gd name="connsiteX32" fmla="*/ 543431 w 543431"/>
            <a:gd name="connsiteY32" fmla="*/ 59158 h 1183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43431" h="118315">
              <a:moveTo>
                <a:pt x="543431" y="59158"/>
              </a:moveTo>
              <a:cubicBezTo>
                <a:pt x="543431" y="55311"/>
                <a:pt x="541657" y="51390"/>
                <a:pt x="538210" y="47617"/>
              </a:cubicBezTo>
              <a:cubicBezTo>
                <a:pt x="534763" y="43844"/>
                <a:pt x="529510" y="40073"/>
                <a:pt x="522748" y="36519"/>
              </a:cubicBezTo>
              <a:cubicBezTo>
                <a:pt x="515986" y="32965"/>
                <a:pt x="507456" y="29491"/>
                <a:pt x="497639" y="26292"/>
              </a:cubicBezTo>
              <a:cubicBezTo>
                <a:pt x="487822" y="23093"/>
                <a:pt x="476342" y="20047"/>
                <a:pt x="463848" y="17327"/>
              </a:cubicBezTo>
              <a:cubicBezTo>
                <a:pt x="451354" y="14607"/>
                <a:pt x="437365" y="12107"/>
                <a:pt x="422673" y="9970"/>
              </a:cubicBezTo>
              <a:cubicBezTo>
                <a:pt x="407981" y="7833"/>
                <a:pt x="392022" y="5976"/>
                <a:pt x="375697" y="4504"/>
              </a:cubicBezTo>
              <a:cubicBezTo>
                <a:pt x="359372" y="3032"/>
                <a:pt x="342055" y="1888"/>
                <a:pt x="324725" y="1137"/>
              </a:cubicBezTo>
              <a:cubicBezTo>
                <a:pt x="307395" y="386"/>
                <a:pt x="289386" y="0"/>
                <a:pt x="271716" y="0"/>
              </a:cubicBezTo>
              <a:cubicBezTo>
                <a:pt x="254046" y="0"/>
                <a:pt x="236036" y="386"/>
                <a:pt x="218706" y="1137"/>
              </a:cubicBezTo>
              <a:cubicBezTo>
                <a:pt x="201376" y="1888"/>
                <a:pt x="184060" y="3032"/>
                <a:pt x="167735" y="4504"/>
              </a:cubicBezTo>
              <a:cubicBezTo>
                <a:pt x="151411" y="5976"/>
                <a:pt x="135451" y="7833"/>
                <a:pt x="120759" y="9970"/>
              </a:cubicBezTo>
              <a:cubicBezTo>
                <a:pt x="106067" y="12107"/>
                <a:pt x="92078" y="14607"/>
                <a:pt x="79584" y="17327"/>
              </a:cubicBezTo>
              <a:cubicBezTo>
                <a:pt x="67090" y="20047"/>
                <a:pt x="55610" y="23093"/>
                <a:pt x="45793" y="26292"/>
              </a:cubicBezTo>
              <a:cubicBezTo>
                <a:pt x="35976" y="29491"/>
                <a:pt x="27446" y="32965"/>
                <a:pt x="20684" y="36519"/>
              </a:cubicBezTo>
              <a:cubicBezTo>
                <a:pt x="13922" y="40073"/>
                <a:pt x="8668" y="43844"/>
                <a:pt x="5221" y="47617"/>
              </a:cubicBezTo>
              <a:cubicBezTo>
                <a:pt x="1774" y="51390"/>
                <a:pt x="0" y="55311"/>
                <a:pt x="0" y="59158"/>
              </a:cubicBezTo>
              <a:cubicBezTo>
                <a:pt x="0" y="63005"/>
                <a:pt x="1774" y="66926"/>
                <a:pt x="5221" y="70699"/>
              </a:cubicBezTo>
              <a:cubicBezTo>
                <a:pt x="8668" y="74472"/>
                <a:pt x="13922" y="78242"/>
                <a:pt x="20684" y="81796"/>
              </a:cubicBezTo>
              <a:cubicBezTo>
                <a:pt x="27446" y="85350"/>
                <a:pt x="35976" y="88825"/>
                <a:pt x="45793" y="92024"/>
              </a:cubicBezTo>
              <a:cubicBezTo>
                <a:pt x="55610" y="95223"/>
                <a:pt x="67090" y="98268"/>
                <a:pt x="79584" y="100988"/>
              </a:cubicBezTo>
              <a:cubicBezTo>
                <a:pt x="92078" y="103708"/>
                <a:pt x="106067" y="106208"/>
                <a:pt x="120759" y="108345"/>
              </a:cubicBezTo>
              <a:cubicBezTo>
                <a:pt x="135451" y="110482"/>
                <a:pt x="151411" y="112340"/>
                <a:pt x="167735" y="113812"/>
              </a:cubicBezTo>
              <a:cubicBezTo>
                <a:pt x="184060" y="115284"/>
                <a:pt x="201376" y="116428"/>
                <a:pt x="218706" y="117178"/>
              </a:cubicBezTo>
              <a:cubicBezTo>
                <a:pt x="236036" y="117928"/>
                <a:pt x="254046" y="118315"/>
                <a:pt x="271716" y="118315"/>
              </a:cubicBezTo>
              <a:cubicBezTo>
                <a:pt x="289386" y="118315"/>
                <a:pt x="307395" y="117928"/>
                <a:pt x="324725" y="117178"/>
              </a:cubicBezTo>
              <a:cubicBezTo>
                <a:pt x="342055" y="116428"/>
                <a:pt x="359372" y="115284"/>
                <a:pt x="375697" y="113812"/>
              </a:cubicBezTo>
              <a:cubicBezTo>
                <a:pt x="392022" y="112340"/>
                <a:pt x="407981" y="110482"/>
                <a:pt x="422673" y="108345"/>
              </a:cubicBezTo>
              <a:cubicBezTo>
                <a:pt x="437365" y="106208"/>
                <a:pt x="451354" y="103708"/>
                <a:pt x="463848" y="100988"/>
              </a:cubicBezTo>
              <a:cubicBezTo>
                <a:pt x="476342" y="98268"/>
                <a:pt x="487822" y="95223"/>
                <a:pt x="497639" y="92024"/>
              </a:cubicBezTo>
              <a:cubicBezTo>
                <a:pt x="507456" y="88825"/>
                <a:pt x="515986" y="85350"/>
                <a:pt x="522748" y="81796"/>
              </a:cubicBezTo>
              <a:cubicBezTo>
                <a:pt x="529510" y="78242"/>
                <a:pt x="534763" y="74472"/>
                <a:pt x="538210" y="70699"/>
              </a:cubicBezTo>
              <a:cubicBezTo>
                <a:pt x="541657" y="66926"/>
                <a:pt x="543431" y="63005"/>
                <a:pt x="543431" y="59158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0.62074</cdr:x>
      <cdr:y>0.77201</cdr:y>
    </cdr:from>
    <cdr:to>
      <cdr:x>0.69295</cdr:x>
      <cdr:y>0.79681</cdr:y>
    </cdr:to>
    <cdr:sp macro="" textlink="">
      <cdr:nvSpPr>
        <cdr:cNvPr id="40" name="PlotDat11_69|1~33_1"/>
        <cdr:cNvSpPr/>
      </cdr:nvSpPr>
      <cdr:spPr>
        <a:xfrm xmlns:a="http://schemas.openxmlformats.org/drawingml/2006/main">
          <a:off x="5774787" y="4687792"/>
          <a:ext cx="671768" cy="150583"/>
        </a:xfrm>
        <a:custGeom xmlns:a="http://schemas.openxmlformats.org/drawingml/2006/main">
          <a:avLst/>
          <a:gdLst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  <a:gd name="connsiteX0" fmla="*/ 671768 w 671768"/>
            <a:gd name="connsiteY0" fmla="*/ 75291 h 150583"/>
            <a:gd name="connsiteX1" fmla="*/ 665314 w 671768"/>
            <a:gd name="connsiteY1" fmla="*/ 60602 h 150583"/>
            <a:gd name="connsiteX2" fmla="*/ 646200 w 671768"/>
            <a:gd name="connsiteY2" fmla="*/ 46478 h 150583"/>
            <a:gd name="connsiteX3" fmla="*/ 615161 w 671768"/>
            <a:gd name="connsiteY3" fmla="*/ 33461 h 150583"/>
            <a:gd name="connsiteX4" fmla="*/ 573390 w 671768"/>
            <a:gd name="connsiteY4" fmla="*/ 22052 h 150583"/>
            <a:gd name="connsiteX5" fmla="*/ 522491 w 671768"/>
            <a:gd name="connsiteY5" fmla="*/ 12689 h 150583"/>
            <a:gd name="connsiteX6" fmla="*/ 464421 w 671768"/>
            <a:gd name="connsiteY6" fmla="*/ 5731 h 150583"/>
            <a:gd name="connsiteX7" fmla="*/ 401412 w 671768"/>
            <a:gd name="connsiteY7" fmla="*/ 1447 h 150583"/>
            <a:gd name="connsiteX8" fmla="*/ 335884 w 671768"/>
            <a:gd name="connsiteY8" fmla="*/ 0 h 150583"/>
            <a:gd name="connsiteX9" fmla="*/ 270356 w 671768"/>
            <a:gd name="connsiteY9" fmla="*/ 1447 h 150583"/>
            <a:gd name="connsiteX10" fmla="*/ 207347 w 671768"/>
            <a:gd name="connsiteY10" fmla="*/ 5731 h 150583"/>
            <a:gd name="connsiteX11" fmla="*/ 149277 w 671768"/>
            <a:gd name="connsiteY11" fmla="*/ 12689 h 150583"/>
            <a:gd name="connsiteX12" fmla="*/ 98379 w 671768"/>
            <a:gd name="connsiteY12" fmla="*/ 22052 h 150583"/>
            <a:gd name="connsiteX13" fmla="*/ 56607 w 671768"/>
            <a:gd name="connsiteY13" fmla="*/ 33461 h 150583"/>
            <a:gd name="connsiteX14" fmla="*/ 25568 w 671768"/>
            <a:gd name="connsiteY14" fmla="*/ 46478 h 150583"/>
            <a:gd name="connsiteX15" fmla="*/ 6454 w 671768"/>
            <a:gd name="connsiteY15" fmla="*/ 60602 h 150583"/>
            <a:gd name="connsiteX16" fmla="*/ 0 w 671768"/>
            <a:gd name="connsiteY16" fmla="*/ 75291 h 150583"/>
            <a:gd name="connsiteX17" fmla="*/ 6454 w 671768"/>
            <a:gd name="connsiteY17" fmla="*/ 89980 h 150583"/>
            <a:gd name="connsiteX18" fmla="*/ 25568 w 671768"/>
            <a:gd name="connsiteY18" fmla="*/ 104104 h 150583"/>
            <a:gd name="connsiteX19" fmla="*/ 56607 w 671768"/>
            <a:gd name="connsiteY19" fmla="*/ 117121 h 150583"/>
            <a:gd name="connsiteX20" fmla="*/ 98379 w 671768"/>
            <a:gd name="connsiteY20" fmla="*/ 128530 h 150583"/>
            <a:gd name="connsiteX21" fmla="*/ 149277 w 671768"/>
            <a:gd name="connsiteY21" fmla="*/ 137893 h 150583"/>
            <a:gd name="connsiteX22" fmla="*/ 207347 w 671768"/>
            <a:gd name="connsiteY22" fmla="*/ 144851 h 150583"/>
            <a:gd name="connsiteX23" fmla="*/ 270356 w 671768"/>
            <a:gd name="connsiteY23" fmla="*/ 149136 h 150583"/>
            <a:gd name="connsiteX24" fmla="*/ 335884 w 671768"/>
            <a:gd name="connsiteY24" fmla="*/ 150583 h 150583"/>
            <a:gd name="connsiteX25" fmla="*/ 401412 w 671768"/>
            <a:gd name="connsiteY25" fmla="*/ 149136 h 150583"/>
            <a:gd name="connsiteX26" fmla="*/ 464421 w 671768"/>
            <a:gd name="connsiteY26" fmla="*/ 144851 h 150583"/>
            <a:gd name="connsiteX27" fmla="*/ 522491 w 671768"/>
            <a:gd name="connsiteY27" fmla="*/ 137893 h 150583"/>
            <a:gd name="connsiteX28" fmla="*/ 573390 w 671768"/>
            <a:gd name="connsiteY28" fmla="*/ 128530 h 150583"/>
            <a:gd name="connsiteX29" fmla="*/ 615161 w 671768"/>
            <a:gd name="connsiteY29" fmla="*/ 117121 h 150583"/>
            <a:gd name="connsiteX30" fmla="*/ 646200 w 671768"/>
            <a:gd name="connsiteY30" fmla="*/ 104104 h 150583"/>
            <a:gd name="connsiteX31" fmla="*/ 665314 w 671768"/>
            <a:gd name="connsiteY31" fmla="*/ 89980 h 150583"/>
            <a:gd name="connsiteX32" fmla="*/ 671768 w 671768"/>
            <a:gd name="connsiteY32" fmla="*/ 75291 h 1505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671768" h="150583">
              <a:moveTo>
                <a:pt x="671768" y="75291"/>
              </a:moveTo>
              <a:cubicBezTo>
                <a:pt x="671768" y="70395"/>
                <a:pt x="669575" y="65404"/>
                <a:pt x="665314" y="60602"/>
              </a:cubicBezTo>
              <a:cubicBezTo>
                <a:pt x="661053" y="55800"/>
                <a:pt x="654559" y="51002"/>
                <a:pt x="646200" y="46478"/>
              </a:cubicBezTo>
              <a:cubicBezTo>
                <a:pt x="637841" y="41954"/>
                <a:pt x="627296" y="37532"/>
                <a:pt x="615161" y="33461"/>
              </a:cubicBezTo>
              <a:cubicBezTo>
                <a:pt x="603026" y="29390"/>
                <a:pt x="588835" y="25514"/>
                <a:pt x="573390" y="22052"/>
              </a:cubicBezTo>
              <a:cubicBezTo>
                <a:pt x="557945" y="18590"/>
                <a:pt x="540653" y="15409"/>
                <a:pt x="522491" y="12689"/>
              </a:cubicBezTo>
              <a:cubicBezTo>
                <a:pt x="504330" y="9969"/>
                <a:pt x="484601" y="7605"/>
                <a:pt x="464421" y="5731"/>
              </a:cubicBezTo>
              <a:cubicBezTo>
                <a:pt x="444241" y="3857"/>
                <a:pt x="422835" y="2402"/>
                <a:pt x="401412" y="1447"/>
              </a:cubicBezTo>
              <a:cubicBezTo>
                <a:pt x="379989" y="492"/>
                <a:pt x="357727" y="0"/>
                <a:pt x="335884" y="0"/>
              </a:cubicBezTo>
              <a:cubicBezTo>
                <a:pt x="314041" y="0"/>
                <a:pt x="291779" y="492"/>
                <a:pt x="270356" y="1447"/>
              </a:cubicBezTo>
              <a:cubicBezTo>
                <a:pt x="248933" y="2402"/>
                <a:pt x="227527" y="3857"/>
                <a:pt x="207347" y="5731"/>
              </a:cubicBezTo>
              <a:cubicBezTo>
                <a:pt x="187167" y="7605"/>
                <a:pt x="167438" y="9969"/>
                <a:pt x="149277" y="12689"/>
              </a:cubicBezTo>
              <a:cubicBezTo>
                <a:pt x="131116" y="15409"/>
                <a:pt x="113824" y="18590"/>
                <a:pt x="98379" y="22052"/>
              </a:cubicBezTo>
              <a:cubicBezTo>
                <a:pt x="82934" y="25514"/>
                <a:pt x="68742" y="29390"/>
                <a:pt x="56607" y="33461"/>
              </a:cubicBezTo>
              <a:cubicBezTo>
                <a:pt x="44472" y="37532"/>
                <a:pt x="33927" y="41954"/>
                <a:pt x="25568" y="46478"/>
              </a:cubicBezTo>
              <a:cubicBezTo>
                <a:pt x="17209" y="51002"/>
                <a:pt x="10715" y="55800"/>
                <a:pt x="6454" y="60602"/>
              </a:cubicBezTo>
              <a:cubicBezTo>
                <a:pt x="2193" y="65404"/>
                <a:pt x="0" y="70395"/>
                <a:pt x="0" y="75291"/>
              </a:cubicBezTo>
              <a:cubicBezTo>
                <a:pt x="0" y="80187"/>
                <a:pt x="2193" y="85178"/>
                <a:pt x="6454" y="89980"/>
              </a:cubicBezTo>
              <a:cubicBezTo>
                <a:pt x="10715" y="94782"/>
                <a:pt x="17209" y="99580"/>
                <a:pt x="25568" y="104104"/>
              </a:cubicBezTo>
              <a:cubicBezTo>
                <a:pt x="33927" y="108628"/>
                <a:pt x="44472" y="113050"/>
                <a:pt x="56607" y="117121"/>
              </a:cubicBezTo>
              <a:cubicBezTo>
                <a:pt x="68742" y="121192"/>
                <a:pt x="82934" y="125068"/>
                <a:pt x="98379" y="128530"/>
              </a:cubicBezTo>
              <a:cubicBezTo>
                <a:pt x="113824" y="131992"/>
                <a:pt x="131116" y="135173"/>
                <a:pt x="149277" y="137893"/>
              </a:cubicBezTo>
              <a:cubicBezTo>
                <a:pt x="167438" y="140613"/>
                <a:pt x="187167" y="142977"/>
                <a:pt x="207347" y="144851"/>
              </a:cubicBezTo>
              <a:cubicBezTo>
                <a:pt x="227527" y="146725"/>
                <a:pt x="248933" y="148181"/>
                <a:pt x="270356" y="149136"/>
              </a:cubicBezTo>
              <a:cubicBezTo>
                <a:pt x="291779" y="150091"/>
                <a:pt x="314041" y="150583"/>
                <a:pt x="335884" y="150583"/>
              </a:cubicBezTo>
              <a:cubicBezTo>
                <a:pt x="357727" y="150583"/>
                <a:pt x="379989" y="150091"/>
                <a:pt x="401412" y="149136"/>
              </a:cubicBezTo>
              <a:cubicBezTo>
                <a:pt x="422835" y="148181"/>
                <a:pt x="444241" y="146725"/>
                <a:pt x="464421" y="144851"/>
              </a:cubicBezTo>
              <a:cubicBezTo>
                <a:pt x="484601" y="142977"/>
                <a:pt x="504330" y="140613"/>
                <a:pt x="522491" y="137893"/>
              </a:cubicBezTo>
              <a:cubicBezTo>
                <a:pt x="540653" y="135173"/>
                <a:pt x="557945" y="131992"/>
                <a:pt x="573390" y="128530"/>
              </a:cubicBezTo>
              <a:cubicBezTo>
                <a:pt x="588835" y="125068"/>
                <a:pt x="603026" y="121192"/>
                <a:pt x="615161" y="117121"/>
              </a:cubicBezTo>
              <a:cubicBezTo>
                <a:pt x="627296" y="113050"/>
                <a:pt x="637841" y="108628"/>
                <a:pt x="646200" y="104104"/>
              </a:cubicBezTo>
              <a:cubicBezTo>
                <a:pt x="654559" y="99580"/>
                <a:pt x="661053" y="94782"/>
                <a:pt x="665314" y="89980"/>
              </a:cubicBezTo>
              <a:cubicBezTo>
                <a:pt x="669575" y="85178"/>
                <a:pt x="671768" y="80187"/>
                <a:pt x="671768" y="75291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0.52119</cdr:x>
      <cdr:y>0.60411</cdr:y>
    </cdr:from>
    <cdr:to>
      <cdr:x>0.56788</cdr:x>
      <cdr:y>0.64485</cdr:y>
    </cdr:to>
    <cdr:sp macro="" textlink="">
      <cdr:nvSpPr>
        <cdr:cNvPr id="41" name="PlotDat11_71|1~33_1"/>
        <cdr:cNvSpPr/>
      </cdr:nvSpPr>
      <cdr:spPr>
        <a:xfrm xmlns:a="http://schemas.openxmlformats.org/drawingml/2006/main">
          <a:off x="4848670" y="3668273"/>
          <a:ext cx="434406" cy="247386"/>
        </a:xfrm>
        <a:custGeom xmlns:a="http://schemas.openxmlformats.org/drawingml/2006/main">
          <a:avLst/>
          <a:gdLst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  <a:gd name="connsiteX0" fmla="*/ 434406 w 434406"/>
            <a:gd name="connsiteY0" fmla="*/ 123693 h 247386"/>
            <a:gd name="connsiteX1" fmla="*/ 430233 w 434406"/>
            <a:gd name="connsiteY1" fmla="*/ 99562 h 247386"/>
            <a:gd name="connsiteX2" fmla="*/ 417872 w 434406"/>
            <a:gd name="connsiteY2" fmla="*/ 76358 h 247386"/>
            <a:gd name="connsiteX3" fmla="*/ 397801 w 434406"/>
            <a:gd name="connsiteY3" fmla="*/ 54973 h 247386"/>
            <a:gd name="connsiteX4" fmla="*/ 370789 w 434406"/>
            <a:gd name="connsiteY4" fmla="*/ 36229 h 247386"/>
            <a:gd name="connsiteX5" fmla="*/ 337875 w 434406"/>
            <a:gd name="connsiteY5" fmla="*/ 20846 h 247386"/>
            <a:gd name="connsiteX6" fmla="*/ 300323 w 434406"/>
            <a:gd name="connsiteY6" fmla="*/ 9416 h 247386"/>
            <a:gd name="connsiteX7" fmla="*/ 259578 w 434406"/>
            <a:gd name="connsiteY7" fmla="*/ 2377 h 247386"/>
            <a:gd name="connsiteX8" fmla="*/ 217203 w 434406"/>
            <a:gd name="connsiteY8" fmla="*/ 0 h 247386"/>
            <a:gd name="connsiteX9" fmla="*/ 174829 w 434406"/>
            <a:gd name="connsiteY9" fmla="*/ 2377 h 247386"/>
            <a:gd name="connsiteX10" fmla="*/ 134083 w 434406"/>
            <a:gd name="connsiteY10" fmla="*/ 9416 h 247386"/>
            <a:gd name="connsiteX11" fmla="*/ 96532 w 434406"/>
            <a:gd name="connsiteY11" fmla="*/ 20846 h 247386"/>
            <a:gd name="connsiteX12" fmla="*/ 63618 w 434406"/>
            <a:gd name="connsiteY12" fmla="*/ 36229 h 247386"/>
            <a:gd name="connsiteX13" fmla="*/ 36606 w 434406"/>
            <a:gd name="connsiteY13" fmla="*/ 54973 h 247386"/>
            <a:gd name="connsiteX14" fmla="*/ 16534 w 434406"/>
            <a:gd name="connsiteY14" fmla="*/ 76358 h 247386"/>
            <a:gd name="connsiteX15" fmla="*/ 4174 w 434406"/>
            <a:gd name="connsiteY15" fmla="*/ 99562 h 247386"/>
            <a:gd name="connsiteX16" fmla="*/ 0 w 434406"/>
            <a:gd name="connsiteY16" fmla="*/ 123693 h 247386"/>
            <a:gd name="connsiteX17" fmla="*/ 4174 w 434406"/>
            <a:gd name="connsiteY17" fmla="*/ 147824 h 247386"/>
            <a:gd name="connsiteX18" fmla="*/ 16534 w 434406"/>
            <a:gd name="connsiteY18" fmla="*/ 171028 h 247386"/>
            <a:gd name="connsiteX19" fmla="*/ 36606 w 434406"/>
            <a:gd name="connsiteY19" fmla="*/ 192413 h 247386"/>
            <a:gd name="connsiteX20" fmla="*/ 63618 w 434406"/>
            <a:gd name="connsiteY20" fmla="*/ 211157 h 247386"/>
            <a:gd name="connsiteX21" fmla="*/ 96532 w 434406"/>
            <a:gd name="connsiteY21" fmla="*/ 226540 h 247386"/>
            <a:gd name="connsiteX22" fmla="*/ 134083 w 434406"/>
            <a:gd name="connsiteY22" fmla="*/ 237970 h 247386"/>
            <a:gd name="connsiteX23" fmla="*/ 174829 w 434406"/>
            <a:gd name="connsiteY23" fmla="*/ 245009 h 247386"/>
            <a:gd name="connsiteX24" fmla="*/ 217203 w 434406"/>
            <a:gd name="connsiteY24" fmla="*/ 247386 h 247386"/>
            <a:gd name="connsiteX25" fmla="*/ 259578 w 434406"/>
            <a:gd name="connsiteY25" fmla="*/ 245009 h 247386"/>
            <a:gd name="connsiteX26" fmla="*/ 300323 w 434406"/>
            <a:gd name="connsiteY26" fmla="*/ 237970 h 247386"/>
            <a:gd name="connsiteX27" fmla="*/ 337875 w 434406"/>
            <a:gd name="connsiteY27" fmla="*/ 226540 h 247386"/>
            <a:gd name="connsiteX28" fmla="*/ 370789 w 434406"/>
            <a:gd name="connsiteY28" fmla="*/ 211157 h 247386"/>
            <a:gd name="connsiteX29" fmla="*/ 397801 w 434406"/>
            <a:gd name="connsiteY29" fmla="*/ 192413 h 247386"/>
            <a:gd name="connsiteX30" fmla="*/ 417872 w 434406"/>
            <a:gd name="connsiteY30" fmla="*/ 171028 h 247386"/>
            <a:gd name="connsiteX31" fmla="*/ 430233 w 434406"/>
            <a:gd name="connsiteY31" fmla="*/ 147824 h 247386"/>
            <a:gd name="connsiteX32" fmla="*/ 434406 w 434406"/>
            <a:gd name="connsiteY32" fmla="*/ 123693 h 2473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434406" h="247386">
              <a:moveTo>
                <a:pt x="434406" y="123693"/>
              </a:moveTo>
              <a:cubicBezTo>
                <a:pt x="434406" y="115649"/>
                <a:pt x="432989" y="107451"/>
                <a:pt x="430233" y="99562"/>
              </a:cubicBezTo>
              <a:cubicBezTo>
                <a:pt x="427477" y="91673"/>
                <a:pt x="423277" y="83789"/>
                <a:pt x="417872" y="76358"/>
              </a:cubicBezTo>
              <a:cubicBezTo>
                <a:pt x="412467" y="68927"/>
                <a:pt x="405648" y="61661"/>
                <a:pt x="397801" y="54973"/>
              </a:cubicBezTo>
              <a:cubicBezTo>
                <a:pt x="389954" y="48285"/>
                <a:pt x="380777" y="41917"/>
                <a:pt x="370789" y="36229"/>
              </a:cubicBezTo>
              <a:cubicBezTo>
                <a:pt x="360801" y="30541"/>
                <a:pt x="349619" y="25315"/>
                <a:pt x="337875" y="20846"/>
              </a:cubicBezTo>
              <a:cubicBezTo>
                <a:pt x="326131" y="16377"/>
                <a:pt x="313372" y="12494"/>
                <a:pt x="300323" y="9416"/>
              </a:cubicBezTo>
              <a:cubicBezTo>
                <a:pt x="287274" y="6338"/>
                <a:pt x="273431" y="3946"/>
                <a:pt x="259578" y="2377"/>
              </a:cubicBezTo>
              <a:cubicBezTo>
                <a:pt x="245725" y="808"/>
                <a:pt x="231328" y="0"/>
                <a:pt x="217203" y="0"/>
              </a:cubicBezTo>
              <a:cubicBezTo>
                <a:pt x="203078" y="0"/>
                <a:pt x="188682" y="808"/>
                <a:pt x="174829" y="2377"/>
              </a:cubicBezTo>
              <a:cubicBezTo>
                <a:pt x="160976" y="3946"/>
                <a:pt x="147132" y="6338"/>
                <a:pt x="134083" y="9416"/>
              </a:cubicBezTo>
              <a:cubicBezTo>
                <a:pt x="121034" y="12494"/>
                <a:pt x="108276" y="16377"/>
                <a:pt x="96532" y="20846"/>
              </a:cubicBezTo>
              <a:cubicBezTo>
                <a:pt x="84788" y="25315"/>
                <a:pt x="73606" y="30541"/>
                <a:pt x="63618" y="36229"/>
              </a:cubicBezTo>
              <a:cubicBezTo>
                <a:pt x="53630" y="41917"/>
                <a:pt x="44453" y="48285"/>
                <a:pt x="36606" y="54973"/>
              </a:cubicBezTo>
              <a:cubicBezTo>
                <a:pt x="28759" y="61661"/>
                <a:pt x="21939" y="68927"/>
                <a:pt x="16534" y="76358"/>
              </a:cubicBezTo>
              <a:cubicBezTo>
                <a:pt x="11129" y="83789"/>
                <a:pt x="6930" y="91673"/>
                <a:pt x="4174" y="99562"/>
              </a:cubicBezTo>
              <a:cubicBezTo>
                <a:pt x="1418" y="107451"/>
                <a:pt x="0" y="115649"/>
                <a:pt x="0" y="123693"/>
              </a:cubicBezTo>
              <a:cubicBezTo>
                <a:pt x="0" y="131737"/>
                <a:pt x="1418" y="139935"/>
                <a:pt x="4174" y="147824"/>
              </a:cubicBezTo>
              <a:cubicBezTo>
                <a:pt x="6930" y="155713"/>
                <a:pt x="11129" y="163597"/>
                <a:pt x="16534" y="171028"/>
              </a:cubicBezTo>
              <a:cubicBezTo>
                <a:pt x="21939" y="178459"/>
                <a:pt x="28759" y="185725"/>
                <a:pt x="36606" y="192413"/>
              </a:cubicBezTo>
              <a:cubicBezTo>
                <a:pt x="44453" y="199101"/>
                <a:pt x="53630" y="205469"/>
                <a:pt x="63618" y="211157"/>
              </a:cubicBezTo>
              <a:cubicBezTo>
                <a:pt x="73606" y="216845"/>
                <a:pt x="84788" y="222071"/>
                <a:pt x="96532" y="226540"/>
              </a:cubicBezTo>
              <a:cubicBezTo>
                <a:pt x="108276" y="231009"/>
                <a:pt x="121034" y="234892"/>
                <a:pt x="134083" y="237970"/>
              </a:cubicBezTo>
              <a:cubicBezTo>
                <a:pt x="147132" y="241048"/>
                <a:pt x="160976" y="243440"/>
                <a:pt x="174829" y="245009"/>
              </a:cubicBezTo>
              <a:cubicBezTo>
                <a:pt x="188682" y="246578"/>
                <a:pt x="203078" y="247386"/>
                <a:pt x="217203" y="247386"/>
              </a:cubicBezTo>
              <a:cubicBezTo>
                <a:pt x="231328" y="247386"/>
                <a:pt x="245725" y="246578"/>
                <a:pt x="259578" y="245009"/>
              </a:cubicBezTo>
              <a:cubicBezTo>
                <a:pt x="273431" y="243440"/>
                <a:pt x="287274" y="241048"/>
                <a:pt x="300323" y="237970"/>
              </a:cubicBezTo>
              <a:cubicBezTo>
                <a:pt x="313372" y="234892"/>
                <a:pt x="326131" y="231009"/>
                <a:pt x="337875" y="226540"/>
              </a:cubicBezTo>
              <a:cubicBezTo>
                <a:pt x="349619" y="222071"/>
                <a:pt x="360801" y="216845"/>
                <a:pt x="370789" y="211157"/>
              </a:cubicBezTo>
              <a:cubicBezTo>
                <a:pt x="380777" y="205469"/>
                <a:pt x="389954" y="199101"/>
                <a:pt x="397801" y="192413"/>
              </a:cubicBezTo>
              <a:cubicBezTo>
                <a:pt x="405648" y="185725"/>
                <a:pt x="412467" y="178459"/>
                <a:pt x="417872" y="171028"/>
              </a:cubicBezTo>
              <a:cubicBezTo>
                <a:pt x="423277" y="163597"/>
                <a:pt x="427477" y="155713"/>
                <a:pt x="430233" y="147824"/>
              </a:cubicBezTo>
              <a:cubicBezTo>
                <a:pt x="432989" y="139935"/>
                <a:pt x="434406" y="131737"/>
                <a:pt x="434406" y="12369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0.3758</cdr:x>
      <cdr:y>0.42094</cdr:y>
    </cdr:from>
    <cdr:to>
      <cdr:x>0.41533</cdr:x>
      <cdr:y>0.47054</cdr:y>
    </cdr:to>
    <cdr:sp macro="" textlink="">
      <cdr:nvSpPr>
        <cdr:cNvPr id="42" name="PlotDat11_73|1~33_1"/>
        <cdr:cNvSpPr/>
      </cdr:nvSpPr>
      <cdr:spPr>
        <a:xfrm xmlns:a="http://schemas.openxmlformats.org/drawingml/2006/main">
          <a:off x="3496079" y="2556015"/>
          <a:ext cx="367791" cy="301165"/>
        </a:xfrm>
        <a:custGeom xmlns:a="http://schemas.openxmlformats.org/drawingml/2006/main">
          <a:avLst/>
          <a:gdLst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  <a:gd name="connsiteX0" fmla="*/ 367791 w 367791"/>
            <a:gd name="connsiteY0" fmla="*/ 150583 h 301165"/>
            <a:gd name="connsiteX1" fmla="*/ 364257 w 367791"/>
            <a:gd name="connsiteY1" fmla="*/ 121205 h 301165"/>
            <a:gd name="connsiteX2" fmla="*/ 353793 w 367791"/>
            <a:gd name="connsiteY2" fmla="*/ 92957 h 301165"/>
            <a:gd name="connsiteX3" fmla="*/ 336799 w 367791"/>
            <a:gd name="connsiteY3" fmla="*/ 66924 h 301165"/>
            <a:gd name="connsiteX4" fmla="*/ 313929 w 367791"/>
            <a:gd name="connsiteY4" fmla="*/ 44105 h 301165"/>
            <a:gd name="connsiteX5" fmla="*/ 286062 w 367791"/>
            <a:gd name="connsiteY5" fmla="*/ 25378 h 301165"/>
            <a:gd name="connsiteX6" fmla="*/ 254269 w 367791"/>
            <a:gd name="connsiteY6" fmla="*/ 11463 h 301165"/>
            <a:gd name="connsiteX7" fmla="*/ 219772 w 367791"/>
            <a:gd name="connsiteY7" fmla="*/ 2894 h 301165"/>
            <a:gd name="connsiteX8" fmla="*/ 183896 w 367791"/>
            <a:gd name="connsiteY8" fmla="*/ 0 h 301165"/>
            <a:gd name="connsiteX9" fmla="*/ 148020 w 367791"/>
            <a:gd name="connsiteY9" fmla="*/ 2894 h 301165"/>
            <a:gd name="connsiteX10" fmla="*/ 113522 w 367791"/>
            <a:gd name="connsiteY10" fmla="*/ 11463 h 301165"/>
            <a:gd name="connsiteX11" fmla="*/ 81729 w 367791"/>
            <a:gd name="connsiteY11" fmla="*/ 25378 h 301165"/>
            <a:gd name="connsiteX12" fmla="*/ 53862 w 367791"/>
            <a:gd name="connsiteY12" fmla="*/ 44105 h 301165"/>
            <a:gd name="connsiteX13" fmla="*/ 30992 w 367791"/>
            <a:gd name="connsiteY13" fmla="*/ 66924 h 301165"/>
            <a:gd name="connsiteX14" fmla="*/ 13999 w 367791"/>
            <a:gd name="connsiteY14" fmla="*/ 92957 h 301165"/>
            <a:gd name="connsiteX15" fmla="*/ 3534 w 367791"/>
            <a:gd name="connsiteY15" fmla="*/ 121205 h 301165"/>
            <a:gd name="connsiteX16" fmla="*/ 0 w 367791"/>
            <a:gd name="connsiteY16" fmla="*/ 150583 h 301165"/>
            <a:gd name="connsiteX17" fmla="*/ 3534 w 367791"/>
            <a:gd name="connsiteY17" fmla="*/ 179960 h 301165"/>
            <a:gd name="connsiteX18" fmla="*/ 13999 w 367791"/>
            <a:gd name="connsiteY18" fmla="*/ 208208 h 301165"/>
            <a:gd name="connsiteX19" fmla="*/ 30992 w 367791"/>
            <a:gd name="connsiteY19" fmla="*/ 234242 h 301165"/>
            <a:gd name="connsiteX20" fmla="*/ 53862 w 367791"/>
            <a:gd name="connsiteY20" fmla="*/ 257060 h 301165"/>
            <a:gd name="connsiteX21" fmla="*/ 81729 w 367791"/>
            <a:gd name="connsiteY21" fmla="*/ 275787 h 301165"/>
            <a:gd name="connsiteX22" fmla="*/ 113522 w 367791"/>
            <a:gd name="connsiteY22" fmla="*/ 289703 h 301165"/>
            <a:gd name="connsiteX23" fmla="*/ 148020 w 367791"/>
            <a:gd name="connsiteY23" fmla="*/ 298272 h 301165"/>
            <a:gd name="connsiteX24" fmla="*/ 183896 w 367791"/>
            <a:gd name="connsiteY24" fmla="*/ 301165 h 301165"/>
            <a:gd name="connsiteX25" fmla="*/ 219772 w 367791"/>
            <a:gd name="connsiteY25" fmla="*/ 298272 h 301165"/>
            <a:gd name="connsiteX26" fmla="*/ 254269 w 367791"/>
            <a:gd name="connsiteY26" fmla="*/ 289703 h 301165"/>
            <a:gd name="connsiteX27" fmla="*/ 286062 w 367791"/>
            <a:gd name="connsiteY27" fmla="*/ 275787 h 301165"/>
            <a:gd name="connsiteX28" fmla="*/ 313929 w 367791"/>
            <a:gd name="connsiteY28" fmla="*/ 257060 h 301165"/>
            <a:gd name="connsiteX29" fmla="*/ 336799 w 367791"/>
            <a:gd name="connsiteY29" fmla="*/ 234242 h 301165"/>
            <a:gd name="connsiteX30" fmla="*/ 353793 w 367791"/>
            <a:gd name="connsiteY30" fmla="*/ 208208 h 301165"/>
            <a:gd name="connsiteX31" fmla="*/ 364257 w 367791"/>
            <a:gd name="connsiteY31" fmla="*/ 179960 h 301165"/>
            <a:gd name="connsiteX32" fmla="*/ 367791 w 367791"/>
            <a:gd name="connsiteY32" fmla="*/ 150583 h 3011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367791" h="301165">
              <a:moveTo>
                <a:pt x="367791" y="150583"/>
              </a:moveTo>
              <a:cubicBezTo>
                <a:pt x="367791" y="140791"/>
                <a:pt x="366590" y="130809"/>
                <a:pt x="364257" y="121205"/>
              </a:cubicBezTo>
              <a:cubicBezTo>
                <a:pt x="361924" y="111601"/>
                <a:pt x="358369" y="102004"/>
                <a:pt x="353793" y="92957"/>
              </a:cubicBezTo>
              <a:cubicBezTo>
                <a:pt x="349217" y="83910"/>
                <a:pt x="343443" y="75066"/>
                <a:pt x="336799" y="66924"/>
              </a:cubicBezTo>
              <a:cubicBezTo>
                <a:pt x="330155" y="58782"/>
                <a:pt x="322385" y="51029"/>
                <a:pt x="313929" y="44105"/>
              </a:cubicBezTo>
              <a:cubicBezTo>
                <a:pt x="305473" y="37181"/>
                <a:pt x="296005" y="30818"/>
                <a:pt x="286062" y="25378"/>
              </a:cubicBezTo>
              <a:cubicBezTo>
                <a:pt x="276119" y="19938"/>
                <a:pt x="265317" y="15210"/>
                <a:pt x="254269" y="11463"/>
              </a:cubicBezTo>
              <a:cubicBezTo>
                <a:pt x="243221" y="7716"/>
                <a:pt x="231501" y="4804"/>
                <a:pt x="219772" y="2894"/>
              </a:cubicBezTo>
              <a:cubicBezTo>
                <a:pt x="208043" y="984"/>
                <a:pt x="195855" y="0"/>
                <a:pt x="183896" y="0"/>
              </a:cubicBezTo>
              <a:cubicBezTo>
                <a:pt x="171937" y="0"/>
                <a:pt x="159749" y="984"/>
                <a:pt x="148020" y="2894"/>
              </a:cubicBezTo>
              <a:cubicBezTo>
                <a:pt x="136291" y="4804"/>
                <a:pt x="124570" y="7716"/>
                <a:pt x="113522" y="11463"/>
              </a:cubicBezTo>
              <a:cubicBezTo>
                <a:pt x="102474" y="15210"/>
                <a:pt x="91672" y="19938"/>
                <a:pt x="81729" y="25378"/>
              </a:cubicBezTo>
              <a:cubicBezTo>
                <a:pt x="71786" y="30818"/>
                <a:pt x="62318" y="37181"/>
                <a:pt x="53862" y="44105"/>
              </a:cubicBezTo>
              <a:cubicBezTo>
                <a:pt x="45406" y="51029"/>
                <a:pt x="37636" y="58782"/>
                <a:pt x="30992" y="66924"/>
              </a:cubicBezTo>
              <a:cubicBezTo>
                <a:pt x="24348" y="75066"/>
                <a:pt x="18575" y="83910"/>
                <a:pt x="13999" y="92957"/>
              </a:cubicBezTo>
              <a:cubicBezTo>
                <a:pt x="9423" y="102004"/>
                <a:pt x="5867" y="111601"/>
                <a:pt x="3534" y="121205"/>
              </a:cubicBezTo>
              <a:cubicBezTo>
                <a:pt x="1201" y="130809"/>
                <a:pt x="0" y="140791"/>
                <a:pt x="0" y="150583"/>
              </a:cubicBezTo>
              <a:cubicBezTo>
                <a:pt x="0" y="160375"/>
                <a:pt x="1201" y="170356"/>
                <a:pt x="3534" y="179960"/>
              </a:cubicBezTo>
              <a:cubicBezTo>
                <a:pt x="5867" y="189564"/>
                <a:pt x="9423" y="199161"/>
                <a:pt x="13999" y="208208"/>
              </a:cubicBezTo>
              <a:cubicBezTo>
                <a:pt x="18575" y="217255"/>
                <a:pt x="24348" y="226100"/>
                <a:pt x="30992" y="234242"/>
              </a:cubicBezTo>
              <a:cubicBezTo>
                <a:pt x="37636" y="242384"/>
                <a:pt x="45406" y="250136"/>
                <a:pt x="53862" y="257060"/>
              </a:cubicBezTo>
              <a:cubicBezTo>
                <a:pt x="62318" y="263984"/>
                <a:pt x="71786" y="270347"/>
                <a:pt x="81729" y="275787"/>
              </a:cubicBezTo>
              <a:cubicBezTo>
                <a:pt x="91672" y="281227"/>
                <a:pt x="102474" y="285956"/>
                <a:pt x="113522" y="289703"/>
              </a:cubicBezTo>
              <a:cubicBezTo>
                <a:pt x="124570" y="293450"/>
                <a:pt x="136291" y="296362"/>
                <a:pt x="148020" y="298272"/>
              </a:cubicBezTo>
              <a:cubicBezTo>
                <a:pt x="159749" y="300182"/>
                <a:pt x="171937" y="301165"/>
                <a:pt x="183896" y="301165"/>
              </a:cubicBezTo>
              <a:cubicBezTo>
                <a:pt x="195855" y="301165"/>
                <a:pt x="208043" y="300182"/>
                <a:pt x="219772" y="298272"/>
              </a:cubicBezTo>
              <a:cubicBezTo>
                <a:pt x="231501" y="296362"/>
                <a:pt x="243221" y="293450"/>
                <a:pt x="254269" y="289703"/>
              </a:cubicBezTo>
              <a:cubicBezTo>
                <a:pt x="265317" y="285956"/>
                <a:pt x="276119" y="281227"/>
                <a:pt x="286062" y="275787"/>
              </a:cubicBezTo>
              <a:cubicBezTo>
                <a:pt x="296005" y="270347"/>
                <a:pt x="305473" y="263984"/>
                <a:pt x="313929" y="257060"/>
              </a:cubicBezTo>
              <a:cubicBezTo>
                <a:pt x="322385" y="250136"/>
                <a:pt x="330155" y="242384"/>
                <a:pt x="336799" y="234242"/>
              </a:cubicBezTo>
              <a:cubicBezTo>
                <a:pt x="343443" y="226100"/>
                <a:pt x="349217" y="217255"/>
                <a:pt x="353793" y="208208"/>
              </a:cubicBezTo>
              <a:cubicBezTo>
                <a:pt x="358369" y="199161"/>
                <a:pt x="361924" y="189564"/>
                <a:pt x="364257" y="179960"/>
              </a:cubicBezTo>
              <a:cubicBezTo>
                <a:pt x="366590" y="170356"/>
                <a:pt x="367791" y="160375"/>
                <a:pt x="367791" y="150583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0.41138</cdr:x>
      <cdr:y>0.49818</cdr:y>
    </cdr:from>
    <cdr:to>
      <cdr:x>0.5206</cdr:x>
      <cdr:y>0.59737</cdr:y>
    </cdr:to>
    <cdr:sp macro="" textlink="">
      <cdr:nvSpPr>
        <cdr:cNvPr id="43" name="PlotDat11_75|1~33_1"/>
        <cdr:cNvSpPr/>
      </cdr:nvSpPr>
      <cdr:spPr>
        <a:xfrm xmlns:a="http://schemas.openxmlformats.org/drawingml/2006/main">
          <a:off x="3827122" y="3025016"/>
          <a:ext cx="1016083" cy="602330"/>
        </a:xfrm>
        <a:custGeom xmlns:a="http://schemas.openxmlformats.org/drawingml/2006/main">
          <a:avLst/>
          <a:gdLst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  <a:gd name="connsiteX0" fmla="*/ 1016083 w 1016083"/>
            <a:gd name="connsiteY0" fmla="*/ 301165 h 602330"/>
            <a:gd name="connsiteX1" fmla="*/ 1006321 w 1016083"/>
            <a:gd name="connsiteY1" fmla="*/ 242411 h 602330"/>
            <a:gd name="connsiteX2" fmla="*/ 977410 w 1016083"/>
            <a:gd name="connsiteY2" fmla="*/ 185914 h 602330"/>
            <a:gd name="connsiteX3" fmla="*/ 930463 w 1016083"/>
            <a:gd name="connsiteY3" fmla="*/ 133847 h 602330"/>
            <a:gd name="connsiteX4" fmla="*/ 867281 w 1016083"/>
            <a:gd name="connsiteY4" fmla="*/ 88209 h 602330"/>
            <a:gd name="connsiteX5" fmla="*/ 790294 w 1016083"/>
            <a:gd name="connsiteY5" fmla="*/ 50755 h 602330"/>
            <a:gd name="connsiteX6" fmla="*/ 702461 w 1016083"/>
            <a:gd name="connsiteY6" fmla="*/ 22925 h 602330"/>
            <a:gd name="connsiteX7" fmla="*/ 607156 w 1016083"/>
            <a:gd name="connsiteY7" fmla="*/ 5787 h 602330"/>
            <a:gd name="connsiteX8" fmla="*/ 508041 w 1016083"/>
            <a:gd name="connsiteY8" fmla="*/ 0 h 602330"/>
            <a:gd name="connsiteX9" fmla="*/ 408928 w 1016083"/>
            <a:gd name="connsiteY9" fmla="*/ 5787 h 602330"/>
            <a:gd name="connsiteX10" fmla="*/ 313623 w 1016083"/>
            <a:gd name="connsiteY10" fmla="*/ 22925 h 602330"/>
            <a:gd name="connsiteX11" fmla="*/ 225789 w 1016083"/>
            <a:gd name="connsiteY11" fmla="*/ 50755 h 602330"/>
            <a:gd name="connsiteX12" fmla="*/ 148802 w 1016083"/>
            <a:gd name="connsiteY12" fmla="*/ 88209 h 602330"/>
            <a:gd name="connsiteX13" fmla="*/ 85621 w 1016083"/>
            <a:gd name="connsiteY13" fmla="*/ 133847 h 602330"/>
            <a:gd name="connsiteX14" fmla="*/ 38673 w 1016083"/>
            <a:gd name="connsiteY14" fmla="*/ 185914 h 602330"/>
            <a:gd name="connsiteX15" fmla="*/ 9762 w 1016083"/>
            <a:gd name="connsiteY15" fmla="*/ 242411 h 602330"/>
            <a:gd name="connsiteX16" fmla="*/ 0 w 1016083"/>
            <a:gd name="connsiteY16" fmla="*/ 301165 h 602330"/>
            <a:gd name="connsiteX17" fmla="*/ 9762 w 1016083"/>
            <a:gd name="connsiteY17" fmla="*/ 359919 h 602330"/>
            <a:gd name="connsiteX18" fmla="*/ 38673 w 1016083"/>
            <a:gd name="connsiteY18" fmla="*/ 416415 h 602330"/>
            <a:gd name="connsiteX19" fmla="*/ 85621 w 1016083"/>
            <a:gd name="connsiteY19" fmla="*/ 468483 h 602330"/>
            <a:gd name="connsiteX20" fmla="*/ 148802 w 1016083"/>
            <a:gd name="connsiteY20" fmla="*/ 514121 h 602330"/>
            <a:gd name="connsiteX21" fmla="*/ 225789 w 1016083"/>
            <a:gd name="connsiteY21" fmla="*/ 551574 h 602330"/>
            <a:gd name="connsiteX22" fmla="*/ 313623 w 1016083"/>
            <a:gd name="connsiteY22" fmla="*/ 579405 h 602330"/>
            <a:gd name="connsiteX23" fmla="*/ 408928 w 1016083"/>
            <a:gd name="connsiteY23" fmla="*/ 596543 h 602330"/>
            <a:gd name="connsiteX24" fmla="*/ 508041 w 1016083"/>
            <a:gd name="connsiteY24" fmla="*/ 602330 h 602330"/>
            <a:gd name="connsiteX25" fmla="*/ 607156 w 1016083"/>
            <a:gd name="connsiteY25" fmla="*/ 596543 h 602330"/>
            <a:gd name="connsiteX26" fmla="*/ 702461 w 1016083"/>
            <a:gd name="connsiteY26" fmla="*/ 579405 h 602330"/>
            <a:gd name="connsiteX27" fmla="*/ 790294 w 1016083"/>
            <a:gd name="connsiteY27" fmla="*/ 551574 h 602330"/>
            <a:gd name="connsiteX28" fmla="*/ 867281 w 1016083"/>
            <a:gd name="connsiteY28" fmla="*/ 514121 h 602330"/>
            <a:gd name="connsiteX29" fmla="*/ 930463 w 1016083"/>
            <a:gd name="connsiteY29" fmla="*/ 468483 h 602330"/>
            <a:gd name="connsiteX30" fmla="*/ 977410 w 1016083"/>
            <a:gd name="connsiteY30" fmla="*/ 416415 h 602330"/>
            <a:gd name="connsiteX31" fmla="*/ 1006321 w 1016083"/>
            <a:gd name="connsiteY31" fmla="*/ 359919 h 602330"/>
            <a:gd name="connsiteX32" fmla="*/ 1016083 w 1016083"/>
            <a:gd name="connsiteY32" fmla="*/ 301165 h 6023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16083" h="602330">
              <a:moveTo>
                <a:pt x="1016083" y="301165"/>
              </a:moveTo>
              <a:cubicBezTo>
                <a:pt x="1016083" y="281580"/>
                <a:pt x="1012767" y="261620"/>
                <a:pt x="1006321" y="242411"/>
              </a:cubicBezTo>
              <a:cubicBezTo>
                <a:pt x="999876" y="223203"/>
                <a:pt x="990053" y="204008"/>
                <a:pt x="977410" y="185914"/>
              </a:cubicBezTo>
              <a:cubicBezTo>
                <a:pt x="964767" y="167820"/>
                <a:pt x="948818" y="150131"/>
                <a:pt x="930463" y="133847"/>
              </a:cubicBezTo>
              <a:cubicBezTo>
                <a:pt x="912108" y="117563"/>
                <a:pt x="890643" y="102058"/>
                <a:pt x="867281" y="88209"/>
              </a:cubicBezTo>
              <a:cubicBezTo>
                <a:pt x="843919" y="74360"/>
                <a:pt x="817764" y="61636"/>
                <a:pt x="790294" y="50755"/>
              </a:cubicBezTo>
              <a:cubicBezTo>
                <a:pt x="762824" y="39874"/>
                <a:pt x="732984" y="30420"/>
                <a:pt x="702461" y="22925"/>
              </a:cubicBezTo>
              <a:cubicBezTo>
                <a:pt x="671938" y="15430"/>
                <a:pt x="639559" y="9608"/>
                <a:pt x="607156" y="5787"/>
              </a:cubicBezTo>
              <a:cubicBezTo>
                <a:pt x="574753" y="1966"/>
                <a:pt x="541079" y="0"/>
                <a:pt x="508041" y="0"/>
              </a:cubicBezTo>
              <a:cubicBezTo>
                <a:pt x="475003" y="0"/>
                <a:pt x="441331" y="1966"/>
                <a:pt x="408928" y="5787"/>
              </a:cubicBezTo>
              <a:cubicBezTo>
                <a:pt x="376525" y="9608"/>
                <a:pt x="344146" y="15430"/>
                <a:pt x="313623" y="22925"/>
              </a:cubicBezTo>
              <a:cubicBezTo>
                <a:pt x="283100" y="30420"/>
                <a:pt x="253259" y="39874"/>
                <a:pt x="225789" y="50755"/>
              </a:cubicBezTo>
              <a:cubicBezTo>
                <a:pt x="198319" y="61636"/>
                <a:pt x="172163" y="74360"/>
                <a:pt x="148802" y="88209"/>
              </a:cubicBezTo>
              <a:cubicBezTo>
                <a:pt x="125441" y="102058"/>
                <a:pt x="103976" y="117563"/>
                <a:pt x="85621" y="133847"/>
              </a:cubicBezTo>
              <a:cubicBezTo>
                <a:pt x="67266" y="150131"/>
                <a:pt x="51316" y="167820"/>
                <a:pt x="38673" y="185914"/>
              </a:cubicBezTo>
              <a:cubicBezTo>
                <a:pt x="26030" y="204008"/>
                <a:pt x="16208" y="223203"/>
                <a:pt x="9762" y="242411"/>
              </a:cubicBezTo>
              <a:cubicBezTo>
                <a:pt x="3317" y="261620"/>
                <a:pt x="0" y="281580"/>
                <a:pt x="0" y="301165"/>
              </a:cubicBezTo>
              <a:cubicBezTo>
                <a:pt x="0" y="320750"/>
                <a:pt x="3317" y="340711"/>
                <a:pt x="9762" y="359919"/>
              </a:cubicBezTo>
              <a:cubicBezTo>
                <a:pt x="16208" y="379127"/>
                <a:pt x="26030" y="398321"/>
                <a:pt x="38673" y="416415"/>
              </a:cubicBezTo>
              <a:cubicBezTo>
                <a:pt x="51316" y="434509"/>
                <a:pt x="67266" y="452199"/>
                <a:pt x="85621" y="468483"/>
              </a:cubicBezTo>
              <a:cubicBezTo>
                <a:pt x="103976" y="484767"/>
                <a:pt x="125441" y="500273"/>
                <a:pt x="148802" y="514121"/>
              </a:cubicBezTo>
              <a:cubicBezTo>
                <a:pt x="172163" y="527969"/>
                <a:pt x="198319" y="540693"/>
                <a:pt x="225789" y="551574"/>
              </a:cubicBezTo>
              <a:cubicBezTo>
                <a:pt x="253259" y="562455"/>
                <a:pt x="283100" y="571910"/>
                <a:pt x="313623" y="579405"/>
              </a:cubicBezTo>
              <a:cubicBezTo>
                <a:pt x="344146" y="586900"/>
                <a:pt x="376525" y="592722"/>
                <a:pt x="408928" y="596543"/>
              </a:cubicBezTo>
              <a:cubicBezTo>
                <a:pt x="441331" y="600364"/>
                <a:pt x="475003" y="602330"/>
                <a:pt x="508041" y="602330"/>
              </a:cubicBezTo>
              <a:cubicBezTo>
                <a:pt x="541079" y="602330"/>
                <a:pt x="574753" y="600364"/>
                <a:pt x="607156" y="596543"/>
              </a:cubicBezTo>
              <a:cubicBezTo>
                <a:pt x="639559" y="592722"/>
                <a:pt x="671938" y="586900"/>
                <a:pt x="702461" y="579405"/>
              </a:cubicBezTo>
              <a:cubicBezTo>
                <a:pt x="732984" y="571910"/>
                <a:pt x="762824" y="562455"/>
                <a:pt x="790294" y="551574"/>
              </a:cubicBezTo>
              <a:cubicBezTo>
                <a:pt x="817764" y="540693"/>
                <a:pt x="843920" y="527969"/>
                <a:pt x="867281" y="514121"/>
              </a:cubicBezTo>
              <a:cubicBezTo>
                <a:pt x="890642" y="500273"/>
                <a:pt x="912108" y="484767"/>
                <a:pt x="930463" y="468483"/>
              </a:cubicBezTo>
              <a:cubicBezTo>
                <a:pt x="948818" y="452199"/>
                <a:pt x="964767" y="434509"/>
                <a:pt x="977410" y="416415"/>
              </a:cubicBezTo>
              <a:cubicBezTo>
                <a:pt x="990053" y="398321"/>
                <a:pt x="999876" y="379127"/>
                <a:pt x="1006321" y="359919"/>
              </a:cubicBezTo>
              <a:cubicBezTo>
                <a:pt x="1012767" y="340711"/>
                <a:pt x="1016083" y="320750"/>
                <a:pt x="1016083" y="301165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0.59169</cdr:x>
      <cdr:y>0.58243</cdr:y>
    </cdr:from>
    <cdr:to>
      <cdr:x>0.69938</cdr:x>
      <cdr:y>0.69403</cdr:y>
    </cdr:to>
    <cdr:sp macro="" textlink="">
      <cdr:nvSpPr>
        <cdr:cNvPr id="44" name="PlotDat11_77|1~33_1"/>
        <cdr:cNvSpPr/>
      </cdr:nvSpPr>
      <cdr:spPr>
        <a:xfrm xmlns:a="http://schemas.openxmlformats.org/drawingml/2006/main">
          <a:off x="5504558" y="3536644"/>
          <a:ext cx="1001865" cy="677621"/>
        </a:xfrm>
        <a:custGeom xmlns:a="http://schemas.openxmlformats.org/drawingml/2006/main">
          <a:avLst/>
          <a:gdLst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  <a:gd name="connsiteX0" fmla="*/ 1001865 w 1001865"/>
            <a:gd name="connsiteY0" fmla="*/ 338811 h 677621"/>
            <a:gd name="connsiteX1" fmla="*/ 992239 w 1001865"/>
            <a:gd name="connsiteY1" fmla="*/ 272712 h 677621"/>
            <a:gd name="connsiteX2" fmla="*/ 963734 w 1001865"/>
            <a:gd name="connsiteY2" fmla="*/ 209153 h 677621"/>
            <a:gd name="connsiteX3" fmla="*/ 917443 w 1001865"/>
            <a:gd name="connsiteY3" fmla="*/ 150578 h 677621"/>
            <a:gd name="connsiteX4" fmla="*/ 855145 w 1001865"/>
            <a:gd name="connsiteY4" fmla="*/ 99236 h 677621"/>
            <a:gd name="connsiteX5" fmla="*/ 779236 w 1001865"/>
            <a:gd name="connsiteY5" fmla="*/ 57100 h 677621"/>
            <a:gd name="connsiteX6" fmla="*/ 692631 w 1001865"/>
            <a:gd name="connsiteY6" fmla="*/ 25791 h 677621"/>
            <a:gd name="connsiteX7" fmla="*/ 598659 w 1001865"/>
            <a:gd name="connsiteY7" fmla="*/ 6510 h 677621"/>
            <a:gd name="connsiteX8" fmla="*/ 500932 w 1001865"/>
            <a:gd name="connsiteY8" fmla="*/ 0 h 677621"/>
            <a:gd name="connsiteX9" fmla="*/ 403206 w 1001865"/>
            <a:gd name="connsiteY9" fmla="*/ 6510 h 677621"/>
            <a:gd name="connsiteX10" fmla="*/ 309234 w 1001865"/>
            <a:gd name="connsiteY10" fmla="*/ 25791 h 677621"/>
            <a:gd name="connsiteX11" fmla="*/ 222629 w 1001865"/>
            <a:gd name="connsiteY11" fmla="*/ 57100 h 677621"/>
            <a:gd name="connsiteX12" fmla="*/ 146720 w 1001865"/>
            <a:gd name="connsiteY12" fmla="*/ 99236 h 677621"/>
            <a:gd name="connsiteX13" fmla="*/ 84422 w 1001865"/>
            <a:gd name="connsiteY13" fmla="*/ 150578 h 677621"/>
            <a:gd name="connsiteX14" fmla="*/ 38131 w 1001865"/>
            <a:gd name="connsiteY14" fmla="*/ 209153 h 677621"/>
            <a:gd name="connsiteX15" fmla="*/ 9625 w 1001865"/>
            <a:gd name="connsiteY15" fmla="*/ 272712 h 677621"/>
            <a:gd name="connsiteX16" fmla="*/ 0 w 1001865"/>
            <a:gd name="connsiteY16" fmla="*/ 338811 h 677621"/>
            <a:gd name="connsiteX17" fmla="*/ 9625 w 1001865"/>
            <a:gd name="connsiteY17" fmla="*/ 404909 h 677621"/>
            <a:gd name="connsiteX18" fmla="*/ 38131 w 1001865"/>
            <a:gd name="connsiteY18" fmla="*/ 468468 h 677621"/>
            <a:gd name="connsiteX19" fmla="*/ 84422 w 1001865"/>
            <a:gd name="connsiteY19" fmla="*/ 527044 h 677621"/>
            <a:gd name="connsiteX20" fmla="*/ 146720 w 1001865"/>
            <a:gd name="connsiteY20" fmla="*/ 578386 h 677621"/>
            <a:gd name="connsiteX21" fmla="*/ 222629 w 1001865"/>
            <a:gd name="connsiteY21" fmla="*/ 620521 h 677621"/>
            <a:gd name="connsiteX22" fmla="*/ 309234 w 1001865"/>
            <a:gd name="connsiteY22" fmla="*/ 651831 h 677621"/>
            <a:gd name="connsiteX23" fmla="*/ 403206 w 1001865"/>
            <a:gd name="connsiteY23" fmla="*/ 671111 h 677621"/>
            <a:gd name="connsiteX24" fmla="*/ 500932 w 1001865"/>
            <a:gd name="connsiteY24" fmla="*/ 677621 h 677621"/>
            <a:gd name="connsiteX25" fmla="*/ 598659 w 1001865"/>
            <a:gd name="connsiteY25" fmla="*/ 671111 h 677621"/>
            <a:gd name="connsiteX26" fmla="*/ 692631 w 1001865"/>
            <a:gd name="connsiteY26" fmla="*/ 651831 h 677621"/>
            <a:gd name="connsiteX27" fmla="*/ 779236 w 1001865"/>
            <a:gd name="connsiteY27" fmla="*/ 620521 h 677621"/>
            <a:gd name="connsiteX28" fmla="*/ 855145 w 1001865"/>
            <a:gd name="connsiteY28" fmla="*/ 578386 h 677621"/>
            <a:gd name="connsiteX29" fmla="*/ 917443 w 1001865"/>
            <a:gd name="connsiteY29" fmla="*/ 527044 h 677621"/>
            <a:gd name="connsiteX30" fmla="*/ 963734 w 1001865"/>
            <a:gd name="connsiteY30" fmla="*/ 468468 h 677621"/>
            <a:gd name="connsiteX31" fmla="*/ 992239 w 1001865"/>
            <a:gd name="connsiteY31" fmla="*/ 404909 h 677621"/>
            <a:gd name="connsiteX32" fmla="*/ 1001865 w 1001865"/>
            <a:gd name="connsiteY32" fmla="*/ 338811 h 6776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1001865" h="677621">
              <a:moveTo>
                <a:pt x="1001865" y="338811"/>
              </a:moveTo>
              <a:cubicBezTo>
                <a:pt x="1001865" y="316778"/>
                <a:pt x="998594" y="294321"/>
                <a:pt x="992239" y="272712"/>
              </a:cubicBezTo>
              <a:cubicBezTo>
                <a:pt x="985884" y="251103"/>
                <a:pt x="976200" y="229509"/>
                <a:pt x="963734" y="209153"/>
              </a:cubicBezTo>
              <a:cubicBezTo>
                <a:pt x="951268" y="188797"/>
                <a:pt x="935541" y="168898"/>
                <a:pt x="917443" y="150578"/>
              </a:cubicBezTo>
              <a:cubicBezTo>
                <a:pt x="899345" y="132258"/>
                <a:pt x="878180" y="114816"/>
                <a:pt x="855145" y="99236"/>
              </a:cubicBezTo>
              <a:cubicBezTo>
                <a:pt x="832110" y="83656"/>
                <a:pt x="806322" y="69341"/>
                <a:pt x="779236" y="57100"/>
              </a:cubicBezTo>
              <a:cubicBezTo>
                <a:pt x="752150" y="44859"/>
                <a:pt x="722727" y="34223"/>
                <a:pt x="692631" y="25791"/>
              </a:cubicBezTo>
              <a:cubicBezTo>
                <a:pt x="662535" y="17359"/>
                <a:pt x="630609" y="10808"/>
                <a:pt x="598659" y="6510"/>
              </a:cubicBezTo>
              <a:cubicBezTo>
                <a:pt x="566709" y="2212"/>
                <a:pt x="533507" y="0"/>
                <a:pt x="500932" y="0"/>
              </a:cubicBezTo>
              <a:cubicBezTo>
                <a:pt x="468357" y="0"/>
                <a:pt x="435156" y="2212"/>
                <a:pt x="403206" y="6510"/>
              </a:cubicBezTo>
              <a:cubicBezTo>
                <a:pt x="371256" y="10808"/>
                <a:pt x="339330" y="17359"/>
                <a:pt x="309234" y="25791"/>
              </a:cubicBezTo>
              <a:cubicBezTo>
                <a:pt x="279138" y="34223"/>
                <a:pt x="249715" y="44859"/>
                <a:pt x="222629" y="57100"/>
              </a:cubicBezTo>
              <a:cubicBezTo>
                <a:pt x="195543" y="69341"/>
                <a:pt x="169755" y="83656"/>
                <a:pt x="146720" y="99236"/>
              </a:cubicBezTo>
              <a:cubicBezTo>
                <a:pt x="123685" y="114816"/>
                <a:pt x="102520" y="132258"/>
                <a:pt x="84422" y="150578"/>
              </a:cubicBezTo>
              <a:cubicBezTo>
                <a:pt x="66324" y="168898"/>
                <a:pt x="50597" y="188797"/>
                <a:pt x="38131" y="209153"/>
              </a:cubicBezTo>
              <a:cubicBezTo>
                <a:pt x="25665" y="229509"/>
                <a:pt x="15980" y="251103"/>
                <a:pt x="9625" y="272712"/>
              </a:cubicBezTo>
              <a:cubicBezTo>
                <a:pt x="3270" y="294321"/>
                <a:pt x="0" y="316778"/>
                <a:pt x="0" y="338811"/>
              </a:cubicBezTo>
              <a:cubicBezTo>
                <a:pt x="0" y="360844"/>
                <a:pt x="3270" y="383300"/>
                <a:pt x="9625" y="404909"/>
              </a:cubicBezTo>
              <a:cubicBezTo>
                <a:pt x="15980" y="426518"/>
                <a:pt x="25665" y="448112"/>
                <a:pt x="38131" y="468468"/>
              </a:cubicBezTo>
              <a:cubicBezTo>
                <a:pt x="50597" y="488824"/>
                <a:pt x="66324" y="508724"/>
                <a:pt x="84422" y="527044"/>
              </a:cubicBezTo>
              <a:cubicBezTo>
                <a:pt x="102520" y="545364"/>
                <a:pt x="123686" y="562807"/>
                <a:pt x="146720" y="578386"/>
              </a:cubicBezTo>
              <a:cubicBezTo>
                <a:pt x="169755" y="593966"/>
                <a:pt x="195543" y="608280"/>
                <a:pt x="222629" y="620521"/>
              </a:cubicBezTo>
              <a:cubicBezTo>
                <a:pt x="249715" y="632762"/>
                <a:pt x="279138" y="643399"/>
                <a:pt x="309234" y="651831"/>
              </a:cubicBezTo>
              <a:cubicBezTo>
                <a:pt x="339330" y="660263"/>
                <a:pt x="371256" y="666813"/>
                <a:pt x="403206" y="671111"/>
              </a:cubicBezTo>
              <a:cubicBezTo>
                <a:pt x="435156" y="675409"/>
                <a:pt x="468357" y="677621"/>
                <a:pt x="500932" y="677621"/>
              </a:cubicBezTo>
              <a:cubicBezTo>
                <a:pt x="533507" y="677621"/>
                <a:pt x="566709" y="675409"/>
                <a:pt x="598659" y="671111"/>
              </a:cubicBezTo>
              <a:cubicBezTo>
                <a:pt x="630609" y="666813"/>
                <a:pt x="662535" y="660263"/>
                <a:pt x="692631" y="651831"/>
              </a:cubicBezTo>
              <a:cubicBezTo>
                <a:pt x="722727" y="643399"/>
                <a:pt x="752150" y="632762"/>
                <a:pt x="779236" y="620521"/>
              </a:cubicBezTo>
              <a:cubicBezTo>
                <a:pt x="806322" y="608280"/>
                <a:pt x="832111" y="593966"/>
                <a:pt x="855145" y="578386"/>
              </a:cubicBezTo>
              <a:cubicBezTo>
                <a:pt x="878180" y="562807"/>
                <a:pt x="899345" y="545364"/>
                <a:pt x="917443" y="527044"/>
              </a:cubicBezTo>
              <a:cubicBezTo>
                <a:pt x="935541" y="508724"/>
                <a:pt x="951268" y="488824"/>
                <a:pt x="963734" y="468468"/>
              </a:cubicBezTo>
              <a:cubicBezTo>
                <a:pt x="976200" y="448112"/>
                <a:pt x="985884" y="426518"/>
                <a:pt x="992239" y="404909"/>
              </a:cubicBezTo>
              <a:cubicBezTo>
                <a:pt x="998594" y="383300"/>
                <a:pt x="1001865" y="360844"/>
                <a:pt x="1001865" y="338811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0.43387</cdr:x>
      <cdr:y>0.44379</cdr:y>
    </cdr:from>
    <cdr:to>
      <cdr:x>0.49811</cdr:x>
      <cdr:y>0.58373</cdr:y>
    </cdr:to>
    <cdr:sp macro="" textlink="">
      <cdr:nvSpPr>
        <cdr:cNvPr id="45" name="PlotDat11_79|1~33_1"/>
        <cdr:cNvSpPr/>
      </cdr:nvSpPr>
      <cdr:spPr>
        <a:xfrm xmlns:a="http://schemas.openxmlformats.org/drawingml/2006/main">
          <a:off x="4036316" y="2694795"/>
          <a:ext cx="597695" cy="849715"/>
        </a:xfrm>
        <a:custGeom xmlns:a="http://schemas.openxmlformats.org/drawingml/2006/main">
          <a:avLst/>
          <a:gdLst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  <a:gd name="connsiteX0" fmla="*/ 597695 w 597695"/>
            <a:gd name="connsiteY0" fmla="*/ 424857 h 849715"/>
            <a:gd name="connsiteX1" fmla="*/ 591953 w 597695"/>
            <a:gd name="connsiteY1" fmla="*/ 341972 h 849715"/>
            <a:gd name="connsiteX2" fmla="*/ 574947 w 597695"/>
            <a:gd name="connsiteY2" fmla="*/ 262271 h 849715"/>
            <a:gd name="connsiteX3" fmla="*/ 547330 w 597695"/>
            <a:gd name="connsiteY3" fmla="*/ 188819 h 849715"/>
            <a:gd name="connsiteX4" fmla="*/ 510165 w 597695"/>
            <a:gd name="connsiteY4" fmla="*/ 124438 h 849715"/>
            <a:gd name="connsiteX5" fmla="*/ 464878 w 597695"/>
            <a:gd name="connsiteY5" fmla="*/ 71601 h 849715"/>
            <a:gd name="connsiteX6" fmla="*/ 413212 w 597695"/>
            <a:gd name="connsiteY6" fmla="*/ 32340 h 849715"/>
            <a:gd name="connsiteX7" fmla="*/ 357150 w 597695"/>
            <a:gd name="connsiteY7" fmla="*/ 8163 h 849715"/>
            <a:gd name="connsiteX8" fmla="*/ 298847 w 597695"/>
            <a:gd name="connsiteY8" fmla="*/ 0 h 849715"/>
            <a:gd name="connsiteX9" fmla="*/ 240545 w 597695"/>
            <a:gd name="connsiteY9" fmla="*/ 8163 h 849715"/>
            <a:gd name="connsiteX10" fmla="*/ 184484 w 597695"/>
            <a:gd name="connsiteY10" fmla="*/ 32340 h 849715"/>
            <a:gd name="connsiteX11" fmla="*/ 132817 w 597695"/>
            <a:gd name="connsiteY11" fmla="*/ 71601 h 849715"/>
            <a:gd name="connsiteX12" fmla="*/ 87530 w 597695"/>
            <a:gd name="connsiteY12" fmla="*/ 124438 h 849715"/>
            <a:gd name="connsiteX13" fmla="*/ 50365 w 597695"/>
            <a:gd name="connsiteY13" fmla="*/ 188819 h 849715"/>
            <a:gd name="connsiteX14" fmla="*/ 22748 w 597695"/>
            <a:gd name="connsiteY14" fmla="*/ 262271 h 849715"/>
            <a:gd name="connsiteX15" fmla="*/ 5742 w 597695"/>
            <a:gd name="connsiteY15" fmla="*/ 341972 h 849715"/>
            <a:gd name="connsiteX16" fmla="*/ 0 w 597695"/>
            <a:gd name="connsiteY16" fmla="*/ 424857 h 849715"/>
            <a:gd name="connsiteX17" fmla="*/ 5742 w 597695"/>
            <a:gd name="connsiteY17" fmla="*/ 507743 h 849715"/>
            <a:gd name="connsiteX18" fmla="*/ 22748 w 597695"/>
            <a:gd name="connsiteY18" fmla="*/ 587443 h 849715"/>
            <a:gd name="connsiteX19" fmla="*/ 50365 w 597695"/>
            <a:gd name="connsiteY19" fmla="*/ 660896 h 849715"/>
            <a:gd name="connsiteX20" fmla="*/ 87530 w 597695"/>
            <a:gd name="connsiteY20" fmla="*/ 725277 h 849715"/>
            <a:gd name="connsiteX21" fmla="*/ 132817 w 597695"/>
            <a:gd name="connsiteY21" fmla="*/ 778114 h 849715"/>
            <a:gd name="connsiteX22" fmla="*/ 184484 w 597695"/>
            <a:gd name="connsiteY22" fmla="*/ 817375 h 849715"/>
            <a:gd name="connsiteX23" fmla="*/ 240545 w 597695"/>
            <a:gd name="connsiteY23" fmla="*/ 841552 h 849715"/>
            <a:gd name="connsiteX24" fmla="*/ 298847 w 597695"/>
            <a:gd name="connsiteY24" fmla="*/ 849715 h 849715"/>
            <a:gd name="connsiteX25" fmla="*/ 357150 w 597695"/>
            <a:gd name="connsiteY25" fmla="*/ 841552 h 849715"/>
            <a:gd name="connsiteX26" fmla="*/ 413212 w 597695"/>
            <a:gd name="connsiteY26" fmla="*/ 817375 h 849715"/>
            <a:gd name="connsiteX27" fmla="*/ 464878 w 597695"/>
            <a:gd name="connsiteY27" fmla="*/ 778114 h 849715"/>
            <a:gd name="connsiteX28" fmla="*/ 510165 w 597695"/>
            <a:gd name="connsiteY28" fmla="*/ 725277 h 849715"/>
            <a:gd name="connsiteX29" fmla="*/ 547330 w 597695"/>
            <a:gd name="connsiteY29" fmla="*/ 660896 h 849715"/>
            <a:gd name="connsiteX30" fmla="*/ 574947 w 597695"/>
            <a:gd name="connsiteY30" fmla="*/ 587443 h 849715"/>
            <a:gd name="connsiteX31" fmla="*/ 591953 w 597695"/>
            <a:gd name="connsiteY31" fmla="*/ 507743 h 849715"/>
            <a:gd name="connsiteX32" fmla="*/ 597695 w 597695"/>
            <a:gd name="connsiteY32" fmla="*/ 424857 h 8497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597695" h="849715">
              <a:moveTo>
                <a:pt x="597695" y="424857"/>
              </a:moveTo>
              <a:cubicBezTo>
                <a:pt x="597695" y="397229"/>
                <a:pt x="595744" y="369070"/>
                <a:pt x="591953" y="341972"/>
              </a:cubicBezTo>
              <a:cubicBezTo>
                <a:pt x="588162" y="314874"/>
                <a:pt x="582384" y="287797"/>
                <a:pt x="574947" y="262271"/>
              </a:cubicBezTo>
              <a:cubicBezTo>
                <a:pt x="567510" y="236746"/>
                <a:pt x="558127" y="211791"/>
                <a:pt x="547330" y="188819"/>
              </a:cubicBezTo>
              <a:cubicBezTo>
                <a:pt x="536533" y="165847"/>
                <a:pt x="523907" y="143974"/>
                <a:pt x="510165" y="124438"/>
              </a:cubicBezTo>
              <a:cubicBezTo>
                <a:pt x="496423" y="104902"/>
                <a:pt x="481037" y="86951"/>
                <a:pt x="464878" y="71601"/>
              </a:cubicBezTo>
              <a:cubicBezTo>
                <a:pt x="448719" y="56251"/>
                <a:pt x="431167" y="42913"/>
                <a:pt x="413212" y="32340"/>
              </a:cubicBezTo>
              <a:cubicBezTo>
                <a:pt x="395257" y="21767"/>
                <a:pt x="376211" y="13553"/>
                <a:pt x="357150" y="8163"/>
              </a:cubicBezTo>
              <a:cubicBezTo>
                <a:pt x="338089" y="2773"/>
                <a:pt x="318281" y="0"/>
                <a:pt x="298847" y="0"/>
              </a:cubicBezTo>
              <a:cubicBezTo>
                <a:pt x="279413" y="0"/>
                <a:pt x="259606" y="2773"/>
                <a:pt x="240545" y="8163"/>
              </a:cubicBezTo>
              <a:cubicBezTo>
                <a:pt x="221484" y="13553"/>
                <a:pt x="202439" y="21767"/>
                <a:pt x="184484" y="32340"/>
              </a:cubicBezTo>
              <a:cubicBezTo>
                <a:pt x="166529" y="42913"/>
                <a:pt x="148976" y="56251"/>
                <a:pt x="132817" y="71601"/>
              </a:cubicBezTo>
              <a:cubicBezTo>
                <a:pt x="116658" y="86951"/>
                <a:pt x="101272" y="104902"/>
                <a:pt x="87530" y="124438"/>
              </a:cubicBezTo>
              <a:cubicBezTo>
                <a:pt x="73788" y="143974"/>
                <a:pt x="61162" y="165847"/>
                <a:pt x="50365" y="188819"/>
              </a:cubicBezTo>
              <a:cubicBezTo>
                <a:pt x="39568" y="211791"/>
                <a:pt x="30185" y="236746"/>
                <a:pt x="22748" y="262271"/>
              </a:cubicBezTo>
              <a:cubicBezTo>
                <a:pt x="15311" y="287797"/>
                <a:pt x="9533" y="314874"/>
                <a:pt x="5742" y="341972"/>
              </a:cubicBezTo>
              <a:cubicBezTo>
                <a:pt x="1951" y="369070"/>
                <a:pt x="0" y="397229"/>
                <a:pt x="0" y="424857"/>
              </a:cubicBezTo>
              <a:cubicBezTo>
                <a:pt x="0" y="452485"/>
                <a:pt x="1951" y="480645"/>
                <a:pt x="5742" y="507743"/>
              </a:cubicBezTo>
              <a:cubicBezTo>
                <a:pt x="9533" y="534841"/>
                <a:pt x="15311" y="561918"/>
                <a:pt x="22748" y="587443"/>
              </a:cubicBezTo>
              <a:cubicBezTo>
                <a:pt x="30185" y="612969"/>
                <a:pt x="39568" y="637924"/>
                <a:pt x="50365" y="660896"/>
              </a:cubicBezTo>
              <a:cubicBezTo>
                <a:pt x="61162" y="683868"/>
                <a:pt x="73788" y="705741"/>
                <a:pt x="87530" y="725277"/>
              </a:cubicBezTo>
              <a:cubicBezTo>
                <a:pt x="101272" y="744813"/>
                <a:pt x="116658" y="762764"/>
                <a:pt x="132817" y="778114"/>
              </a:cubicBezTo>
              <a:cubicBezTo>
                <a:pt x="148976" y="793464"/>
                <a:pt x="166529" y="806802"/>
                <a:pt x="184484" y="817375"/>
              </a:cubicBezTo>
              <a:cubicBezTo>
                <a:pt x="202439" y="827948"/>
                <a:pt x="221484" y="836162"/>
                <a:pt x="240545" y="841552"/>
              </a:cubicBezTo>
              <a:cubicBezTo>
                <a:pt x="259606" y="846942"/>
                <a:pt x="279413" y="849715"/>
                <a:pt x="298847" y="849715"/>
              </a:cubicBezTo>
              <a:cubicBezTo>
                <a:pt x="318281" y="849715"/>
                <a:pt x="338089" y="846942"/>
                <a:pt x="357150" y="841552"/>
              </a:cubicBezTo>
              <a:cubicBezTo>
                <a:pt x="376211" y="836162"/>
                <a:pt x="395257" y="827948"/>
                <a:pt x="413212" y="817375"/>
              </a:cubicBezTo>
              <a:cubicBezTo>
                <a:pt x="431167" y="806802"/>
                <a:pt x="448719" y="793464"/>
                <a:pt x="464878" y="778114"/>
              </a:cubicBezTo>
              <a:cubicBezTo>
                <a:pt x="481037" y="762764"/>
                <a:pt x="496423" y="744813"/>
                <a:pt x="510165" y="725277"/>
              </a:cubicBezTo>
              <a:cubicBezTo>
                <a:pt x="523907" y="705741"/>
                <a:pt x="536533" y="683868"/>
                <a:pt x="547330" y="660896"/>
              </a:cubicBezTo>
              <a:cubicBezTo>
                <a:pt x="558127" y="637924"/>
                <a:pt x="567510" y="612969"/>
                <a:pt x="574947" y="587443"/>
              </a:cubicBezTo>
              <a:cubicBezTo>
                <a:pt x="582384" y="561918"/>
                <a:pt x="588162" y="534841"/>
                <a:pt x="591953" y="507743"/>
              </a:cubicBezTo>
              <a:cubicBezTo>
                <a:pt x="595744" y="480645"/>
                <a:pt x="597695" y="452485"/>
                <a:pt x="597695" y="424857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0.46655</cdr:x>
      <cdr:y>0.60224</cdr:y>
    </cdr:from>
    <cdr:to>
      <cdr:x>0.56081</cdr:x>
      <cdr:y>0.67132</cdr:y>
    </cdr:to>
    <cdr:sp macro="" textlink="">
      <cdr:nvSpPr>
        <cdr:cNvPr id="46" name="PlotDat11_81|1~33_1"/>
        <cdr:cNvSpPr/>
      </cdr:nvSpPr>
      <cdr:spPr>
        <a:xfrm xmlns:a="http://schemas.openxmlformats.org/drawingml/2006/main">
          <a:off x="4340359" y="3656927"/>
          <a:ext cx="876920" cy="419479"/>
        </a:xfrm>
        <a:custGeom xmlns:a="http://schemas.openxmlformats.org/drawingml/2006/main">
          <a:avLst/>
          <a:gdLst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  <a:gd name="connsiteX0" fmla="*/ 876920 w 876920"/>
            <a:gd name="connsiteY0" fmla="*/ 209739 h 419479"/>
            <a:gd name="connsiteX1" fmla="*/ 868496 w 876920"/>
            <a:gd name="connsiteY1" fmla="*/ 168821 h 419479"/>
            <a:gd name="connsiteX2" fmla="*/ 843545 w 876920"/>
            <a:gd name="connsiteY2" fmla="*/ 129475 h 419479"/>
            <a:gd name="connsiteX3" fmla="*/ 803027 w 876920"/>
            <a:gd name="connsiteY3" fmla="*/ 93214 h 419479"/>
            <a:gd name="connsiteX4" fmla="*/ 748498 w 876920"/>
            <a:gd name="connsiteY4" fmla="*/ 61431 h 419479"/>
            <a:gd name="connsiteX5" fmla="*/ 682056 w 876920"/>
            <a:gd name="connsiteY5" fmla="*/ 35347 h 419479"/>
            <a:gd name="connsiteX6" fmla="*/ 606251 w 876920"/>
            <a:gd name="connsiteY6" fmla="*/ 15965 h 419479"/>
            <a:gd name="connsiteX7" fmla="*/ 524000 w 876920"/>
            <a:gd name="connsiteY7" fmla="*/ 4030 h 419479"/>
            <a:gd name="connsiteX8" fmla="*/ 438460 w 876920"/>
            <a:gd name="connsiteY8" fmla="*/ 0 h 419479"/>
            <a:gd name="connsiteX9" fmla="*/ 352921 w 876920"/>
            <a:gd name="connsiteY9" fmla="*/ 4030 h 419479"/>
            <a:gd name="connsiteX10" fmla="*/ 270669 w 876920"/>
            <a:gd name="connsiteY10" fmla="*/ 15965 h 419479"/>
            <a:gd name="connsiteX11" fmla="*/ 194865 w 876920"/>
            <a:gd name="connsiteY11" fmla="*/ 35347 h 419479"/>
            <a:gd name="connsiteX12" fmla="*/ 128422 w 876920"/>
            <a:gd name="connsiteY12" fmla="*/ 61431 h 419479"/>
            <a:gd name="connsiteX13" fmla="*/ 73894 w 876920"/>
            <a:gd name="connsiteY13" fmla="*/ 93214 h 419479"/>
            <a:gd name="connsiteX14" fmla="*/ 33376 w 876920"/>
            <a:gd name="connsiteY14" fmla="*/ 129475 h 419479"/>
            <a:gd name="connsiteX15" fmla="*/ 8425 w 876920"/>
            <a:gd name="connsiteY15" fmla="*/ 168821 h 419479"/>
            <a:gd name="connsiteX16" fmla="*/ 0 w 876920"/>
            <a:gd name="connsiteY16" fmla="*/ 209739 h 419479"/>
            <a:gd name="connsiteX17" fmla="*/ 8425 w 876920"/>
            <a:gd name="connsiteY17" fmla="*/ 250658 h 419479"/>
            <a:gd name="connsiteX18" fmla="*/ 33376 w 876920"/>
            <a:gd name="connsiteY18" fmla="*/ 290003 h 419479"/>
            <a:gd name="connsiteX19" fmla="*/ 73894 w 876920"/>
            <a:gd name="connsiteY19" fmla="*/ 326265 h 419479"/>
            <a:gd name="connsiteX20" fmla="*/ 128422 w 876920"/>
            <a:gd name="connsiteY20" fmla="*/ 358048 h 419479"/>
            <a:gd name="connsiteX21" fmla="*/ 194865 w 876920"/>
            <a:gd name="connsiteY21" fmla="*/ 384132 h 419479"/>
            <a:gd name="connsiteX22" fmla="*/ 270669 w 876920"/>
            <a:gd name="connsiteY22" fmla="*/ 403514 h 419479"/>
            <a:gd name="connsiteX23" fmla="*/ 352921 w 876920"/>
            <a:gd name="connsiteY23" fmla="*/ 415449 h 419479"/>
            <a:gd name="connsiteX24" fmla="*/ 438460 w 876920"/>
            <a:gd name="connsiteY24" fmla="*/ 419479 h 419479"/>
            <a:gd name="connsiteX25" fmla="*/ 524000 w 876920"/>
            <a:gd name="connsiteY25" fmla="*/ 415449 h 419479"/>
            <a:gd name="connsiteX26" fmla="*/ 606251 w 876920"/>
            <a:gd name="connsiteY26" fmla="*/ 403514 h 419479"/>
            <a:gd name="connsiteX27" fmla="*/ 682056 w 876920"/>
            <a:gd name="connsiteY27" fmla="*/ 384132 h 419479"/>
            <a:gd name="connsiteX28" fmla="*/ 748498 w 876920"/>
            <a:gd name="connsiteY28" fmla="*/ 358048 h 419479"/>
            <a:gd name="connsiteX29" fmla="*/ 803027 w 876920"/>
            <a:gd name="connsiteY29" fmla="*/ 326265 h 419479"/>
            <a:gd name="connsiteX30" fmla="*/ 843545 w 876920"/>
            <a:gd name="connsiteY30" fmla="*/ 290003 h 419479"/>
            <a:gd name="connsiteX31" fmla="*/ 868496 w 876920"/>
            <a:gd name="connsiteY31" fmla="*/ 250658 h 419479"/>
            <a:gd name="connsiteX32" fmla="*/ 876920 w 876920"/>
            <a:gd name="connsiteY32" fmla="*/ 209739 h 4194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876920" h="419479">
              <a:moveTo>
                <a:pt x="876920" y="209739"/>
              </a:moveTo>
              <a:cubicBezTo>
                <a:pt x="876920" y="196100"/>
                <a:pt x="874058" y="182198"/>
                <a:pt x="868496" y="168821"/>
              </a:cubicBezTo>
              <a:cubicBezTo>
                <a:pt x="862934" y="155444"/>
                <a:pt x="854456" y="142076"/>
                <a:pt x="843545" y="129475"/>
              </a:cubicBezTo>
              <a:cubicBezTo>
                <a:pt x="832634" y="116874"/>
                <a:pt x="818868" y="104555"/>
                <a:pt x="803027" y="93214"/>
              </a:cubicBezTo>
              <a:cubicBezTo>
                <a:pt x="787186" y="81873"/>
                <a:pt x="768660" y="71075"/>
                <a:pt x="748498" y="61431"/>
              </a:cubicBezTo>
              <a:cubicBezTo>
                <a:pt x="728336" y="51787"/>
                <a:pt x="705764" y="42925"/>
                <a:pt x="682056" y="35347"/>
              </a:cubicBezTo>
              <a:cubicBezTo>
                <a:pt x="658348" y="27769"/>
                <a:pt x="632594" y="21185"/>
                <a:pt x="606251" y="15965"/>
              </a:cubicBezTo>
              <a:cubicBezTo>
                <a:pt x="579908" y="10745"/>
                <a:pt x="551965" y="6691"/>
                <a:pt x="524000" y="4030"/>
              </a:cubicBezTo>
              <a:cubicBezTo>
                <a:pt x="496035" y="1369"/>
                <a:pt x="466973" y="0"/>
                <a:pt x="438460" y="0"/>
              </a:cubicBezTo>
              <a:cubicBezTo>
                <a:pt x="409947" y="0"/>
                <a:pt x="380886" y="1369"/>
                <a:pt x="352921" y="4030"/>
              </a:cubicBezTo>
              <a:cubicBezTo>
                <a:pt x="324956" y="6691"/>
                <a:pt x="297012" y="10745"/>
                <a:pt x="270669" y="15965"/>
              </a:cubicBezTo>
              <a:cubicBezTo>
                <a:pt x="244326" y="21185"/>
                <a:pt x="218573" y="27769"/>
                <a:pt x="194865" y="35347"/>
              </a:cubicBezTo>
              <a:cubicBezTo>
                <a:pt x="171157" y="42925"/>
                <a:pt x="148584" y="51787"/>
                <a:pt x="128422" y="61431"/>
              </a:cubicBezTo>
              <a:cubicBezTo>
                <a:pt x="108260" y="71075"/>
                <a:pt x="89735" y="81873"/>
                <a:pt x="73894" y="93214"/>
              </a:cubicBezTo>
              <a:cubicBezTo>
                <a:pt x="58053" y="104555"/>
                <a:pt x="44287" y="116874"/>
                <a:pt x="33376" y="129475"/>
              </a:cubicBezTo>
              <a:cubicBezTo>
                <a:pt x="22465" y="142076"/>
                <a:pt x="13988" y="155444"/>
                <a:pt x="8425" y="168821"/>
              </a:cubicBezTo>
              <a:cubicBezTo>
                <a:pt x="2862" y="182198"/>
                <a:pt x="0" y="196100"/>
                <a:pt x="0" y="209739"/>
              </a:cubicBezTo>
              <a:cubicBezTo>
                <a:pt x="0" y="223378"/>
                <a:pt x="2862" y="237281"/>
                <a:pt x="8425" y="250658"/>
              </a:cubicBezTo>
              <a:cubicBezTo>
                <a:pt x="13988" y="264035"/>
                <a:pt x="22465" y="277402"/>
                <a:pt x="33376" y="290003"/>
              </a:cubicBezTo>
              <a:cubicBezTo>
                <a:pt x="44287" y="302604"/>
                <a:pt x="58053" y="314924"/>
                <a:pt x="73894" y="326265"/>
              </a:cubicBezTo>
              <a:cubicBezTo>
                <a:pt x="89735" y="337606"/>
                <a:pt x="108260" y="348404"/>
                <a:pt x="128422" y="358048"/>
              </a:cubicBezTo>
              <a:cubicBezTo>
                <a:pt x="148584" y="367692"/>
                <a:pt x="171157" y="376554"/>
                <a:pt x="194865" y="384132"/>
              </a:cubicBezTo>
              <a:cubicBezTo>
                <a:pt x="218573" y="391710"/>
                <a:pt x="244326" y="398294"/>
                <a:pt x="270669" y="403514"/>
              </a:cubicBezTo>
              <a:cubicBezTo>
                <a:pt x="297012" y="408734"/>
                <a:pt x="324956" y="412788"/>
                <a:pt x="352921" y="415449"/>
              </a:cubicBezTo>
              <a:cubicBezTo>
                <a:pt x="380886" y="418110"/>
                <a:pt x="409947" y="419479"/>
                <a:pt x="438460" y="419479"/>
              </a:cubicBezTo>
              <a:cubicBezTo>
                <a:pt x="466973" y="419479"/>
                <a:pt x="496035" y="418110"/>
                <a:pt x="524000" y="415449"/>
              </a:cubicBezTo>
              <a:cubicBezTo>
                <a:pt x="551965" y="412788"/>
                <a:pt x="579908" y="408734"/>
                <a:pt x="606251" y="403514"/>
              </a:cubicBezTo>
              <a:cubicBezTo>
                <a:pt x="632594" y="398294"/>
                <a:pt x="658348" y="391710"/>
                <a:pt x="682056" y="384132"/>
              </a:cubicBezTo>
              <a:cubicBezTo>
                <a:pt x="705764" y="376554"/>
                <a:pt x="728336" y="367692"/>
                <a:pt x="748498" y="358048"/>
              </a:cubicBezTo>
              <a:cubicBezTo>
                <a:pt x="768660" y="348404"/>
                <a:pt x="787186" y="337606"/>
                <a:pt x="803027" y="326265"/>
              </a:cubicBezTo>
              <a:cubicBezTo>
                <a:pt x="818868" y="314924"/>
                <a:pt x="832634" y="302604"/>
                <a:pt x="843545" y="290003"/>
              </a:cubicBezTo>
              <a:cubicBezTo>
                <a:pt x="854456" y="277402"/>
                <a:pt x="862934" y="264035"/>
                <a:pt x="868496" y="250658"/>
              </a:cubicBezTo>
              <a:cubicBezTo>
                <a:pt x="874058" y="237281"/>
                <a:pt x="876920" y="223378"/>
                <a:pt x="876920" y="209739"/>
              </a:cubicBezTo>
              <a:close/>
            </a:path>
          </a:pathLst>
        </a:custGeom>
        <a:solidFill xmlns:a="http://schemas.openxmlformats.org/drawingml/2006/main">
          <a:srgbClr val="F20884">
            <a:alpha val="0"/>
          </a:srgbClr>
        </a:solidFill>
        <a:ln xmlns:a="http://schemas.openxmlformats.org/drawingml/2006/main" w="9525">
          <a:solidFill>
            <a:srgbClr val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0.55747</cdr:x>
      <cdr:y>0.12758</cdr:y>
    </cdr:from>
    <cdr:to>
      <cdr:x>0.78632</cdr:x>
      <cdr:y>0.24382</cdr:y>
    </cdr:to>
    <cdr:sp macro="" textlink="">
      <cdr:nvSpPr>
        <cdr:cNvPr id="47" name="ChartResBox"/>
        <cdr:cNvSpPr txBox="1"/>
      </cdr:nvSpPr>
      <cdr:spPr>
        <a:xfrm xmlns:a="http://schemas.openxmlformats.org/drawingml/2006/main">
          <a:off x="5186245" y="774700"/>
          <a:ext cx="2128955" cy="705798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1100">
              <a:latin typeface="Arial"/>
            </a:rPr>
            <a:t>Intercepts</a:t>
          </a:r>
          <a:r>
            <a:rPr lang="fr-FR" sz="1300">
              <a:latin typeface="Arial"/>
            </a:rPr>
            <a:t> </a:t>
          </a:r>
          <a:r>
            <a:rPr lang="fr-FR" sz="1100">
              <a:latin typeface="Arial"/>
            </a:rPr>
            <a:t>at 
43.4±1.0</a:t>
          </a:r>
          <a:r>
            <a:rPr lang="fr-FR" sz="1300">
              <a:latin typeface="Arial"/>
            </a:rPr>
            <a:t> </a:t>
          </a:r>
          <a:r>
            <a:rPr lang="fr-FR" sz="1100">
              <a:latin typeface="Arial"/>
            </a:rPr>
            <a:t>&amp; 4986±69   [±70]  Ma
MSWD</a:t>
          </a:r>
          <a:r>
            <a:rPr lang="fr-FR" sz="1300">
              <a:latin typeface="Arial"/>
            </a:rPr>
            <a:t> </a:t>
          </a:r>
          <a:r>
            <a:rPr lang="fr-FR" sz="1100">
              <a:latin typeface="Arial"/>
            </a:rPr>
            <a:t>= 1.7</a:t>
          </a:r>
        </a:p>
      </cdr:txBody>
    </cdr:sp>
  </cdr:relSizeAnchor>
  <cdr:relSizeAnchor xmlns:cdr="http://schemas.openxmlformats.org/drawingml/2006/chartDrawing">
    <cdr:from>
      <cdr:x>0.59936</cdr:x>
      <cdr:y>0.05722</cdr:y>
    </cdr:from>
    <cdr:to>
      <cdr:x>0.80679</cdr:x>
      <cdr:y>0.0983</cdr:y>
    </cdr:to>
    <cdr:sp macro="" textlink="">
      <cdr:nvSpPr>
        <cdr:cNvPr id="48" name="ErrorSize"/>
        <cdr:cNvSpPr txBox="1"/>
      </cdr:nvSpPr>
      <cdr:spPr>
        <a:xfrm xmlns:a="http://schemas.openxmlformats.org/drawingml/2006/main">
          <a:off x="55759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fr-FR" sz="1000">
              <a:latin typeface="Arial"/>
            </a:rPr>
            <a:t>data-point error ellipses are 2</a:t>
          </a:r>
          <a:r>
            <a:rPr lang="fr-FR" sz="1000">
              <a:latin typeface="Symbol"/>
            </a:rPr>
            <a:t>s</a:t>
          </a: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tabSelected="1" workbookViewId="0">
      <selection activeCell="E11" sqref="E11"/>
    </sheetView>
  </sheetViews>
  <sheetFormatPr defaultRowHeight="15.5" x14ac:dyDescent="0.35"/>
  <sheetData>
    <row r="1" spans="1:13" x14ac:dyDescent="0.35">
      <c r="A1" s="133" t="s">
        <v>786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</row>
    <row r="2" spans="1:13" x14ac:dyDescent="0.3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spans="1:13" x14ac:dyDescent="0.35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</row>
    <row r="4" spans="1:13" x14ac:dyDescent="0.3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</row>
    <row r="5" spans="1:13" x14ac:dyDescent="0.35">
      <c r="A5" s="133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</row>
  </sheetData>
  <mergeCells count="1">
    <mergeCell ref="A1:M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CF37"/>
  <sheetViews>
    <sheetView workbookViewId="0"/>
  </sheetViews>
  <sheetFormatPr defaultColWidth="10.6640625" defaultRowHeight="15.5" x14ac:dyDescent="0.35"/>
  <cols>
    <col min="1" max="1" width="13.1640625" style="5" bestFit="1" customWidth="1"/>
    <col min="2" max="2" width="14.83203125" style="6" bestFit="1" customWidth="1"/>
  </cols>
  <sheetData>
    <row r="1" spans="1:84" x14ac:dyDescent="0.35">
      <c r="A1" s="5" t="s">
        <v>30</v>
      </c>
      <c r="B1" s="6" t="s">
        <v>31</v>
      </c>
      <c r="C1">
        <v>31.948881789137378</v>
      </c>
      <c r="D1">
        <v>0.1409</v>
      </c>
      <c r="E1">
        <v>0.79875853797490226</v>
      </c>
      <c r="F1">
        <v>1</v>
      </c>
      <c r="G1">
        <v>15.62120595682914</v>
      </c>
      <c r="H1">
        <v>5.4700457553790764E-2</v>
      </c>
      <c r="I1">
        <v>0</v>
      </c>
      <c r="J1">
        <v>0.84942481471197484</v>
      </c>
      <c r="K1">
        <v>34.197523857151481</v>
      </c>
      <c r="L1">
        <v>0.1409</v>
      </c>
      <c r="M1">
        <v>34.550439279513768</v>
      </c>
      <c r="N1">
        <v>0.1278</v>
      </c>
      <c r="O1">
        <v>35.56145881507593</v>
      </c>
      <c r="P1">
        <v>0.123</v>
      </c>
      <c r="Q1">
        <v>34.932501740077896</v>
      </c>
      <c r="R1">
        <v>0.111</v>
      </c>
      <c r="S1">
        <v>35.269510403205231</v>
      </c>
      <c r="T1">
        <v>0.12509999999999999</v>
      </c>
      <c r="U1">
        <v>32.846159889954556</v>
      </c>
      <c r="V1">
        <v>0.1489</v>
      </c>
      <c r="W1">
        <v>32.031852823061541</v>
      </c>
      <c r="X1">
        <v>0.188</v>
      </c>
      <c r="Y1">
        <v>35.259634955204433</v>
      </c>
      <c r="Z1">
        <v>0.15559999999999999</v>
      </c>
      <c r="AA1">
        <v>35.259634955204433</v>
      </c>
      <c r="AB1">
        <v>0.13</v>
      </c>
      <c r="AC1">
        <v>35.300251644277239</v>
      </c>
      <c r="AD1">
        <v>0.15509999999999999</v>
      </c>
      <c r="AE1">
        <v>36.703872795070083</v>
      </c>
      <c r="AF1">
        <v>0.14599999999999999</v>
      </c>
      <c r="AG1">
        <v>34.096846289337464</v>
      </c>
      <c r="AH1">
        <v>0.15509999999999999</v>
      </c>
      <c r="AI1">
        <v>33.334938590631154</v>
      </c>
      <c r="AJ1">
        <v>0.15190000000000001</v>
      </c>
      <c r="AK1">
        <v>34.440088232604758</v>
      </c>
      <c r="AL1">
        <v>0.14360000000000001</v>
      </c>
      <c r="AM1">
        <v>35.418163752411516</v>
      </c>
      <c r="AN1">
        <v>0.1196</v>
      </c>
      <c r="AO1">
        <v>36.289094864784481</v>
      </c>
      <c r="AP1">
        <v>0.1232</v>
      </c>
      <c r="AQ1">
        <v>36.845465813643415</v>
      </c>
      <c r="AR1">
        <v>0.11169999999999999</v>
      </c>
      <c r="AS1">
        <v>35.689817607419684</v>
      </c>
      <c r="AT1">
        <v>0.1231</v>
      </c>
      <c r="AU1">
        <v>35.322777357046071</v>
      </c>
      <c r="AV1">
        <v>0.13950000013860223</v>
      </c>
      <c r="AW1">
        <v>37.498550279525574</v>
      </c>
      <c r="AX1">
        <v>0.09</v>
      </c>
      <c r="AY1">
        <v>36.570364250671389</v>
      </c>
      <c r="AZ1">
        <v>0.1114000000820671</v>
      </c>
      <c r="BA1">
        <v>34.952956291141405</v>
      </c>
      <c r="BB1">
        <v>0.12939999999999999</v>
      </c>
      <c r="BC1">
        <v>37.004139640367626</v>
      </c>
      <c r="BD1">
        <v>0.1242</v>
      </c>
      <c r="BE1">
        <v>34.242948016491553</v>
      </c>
      <c r="BF1">
        <v>0.1484</v>
      </c>
      <c r="BG1">
        <v>33.746053843940878</v>
      </c>
      <c r="BH1">
        <v>0.14099999999999999</v>
      </c>
      <c r="BI1">
        <v>35.445901361582742</v>
      </c>
      <c r="BJ1">
        <v>0.11459999999999999</v>
      </c>
      <c r="BK1">
        <v>35.198647228507348</v>
      </c>
      <c r="BL1">
        <v>0.13550000000000001</v>
      </c>
      <c r="BM1">
        <v>37.004139640367626</v>
      </c>
      <c r="BN1">
        <v>0.1119</v>
      </c>
      <c r="BO1">
        <v>35.322777357046071</v>
      </c>
      <c r="BP1">
        <v>0.12670000000000001</v>
      </c>
      <c r="BQ1">
        <v>37.275107610314706</v>
      </c>
      <c r="BR1">
        <v>0.13189999999999999</v>
      </c>
      <c r="BS1">
        <v>35.81635905328632</v>
      </c>
      <c r="BT1">
        <v>0.152</v>
      </c>
      <c r="BU1">
        <v>35.071995772490297</v>
      </c>
      <c r="BV1">
        <v>0.14030000000000001</v>
      </c>
      <c r="BW1">
        <v>40.242753174937135</v>
      </c>
      <c r="BX1">
        <v>0.1082</v>
      </c>
      <c r="BY1">
        <v>35.446769450492646</v>
      </c>
      <c r="BZ1">
        <v>0.1447</v>
      </c>
      <c r="CA1">
        <v>37.829385599246955</v>
      </c>
      <c r="CB1">
        <v>0.12740000000000001</v>
      </c>
      <c r="CC1">
        <v>36.099235702310885</v>
      </c>
      <c r="CD1">
        <v>0.126</v>
      </c>
      <c r="CE1">
        <v>14.243766784667969</v>
      </c>
      <c r="CF1">
        <v>2.8298173099756241E-2</v>
      </c>
    </row>
    <row r="2" spans="1:84" x14ac:dyDescent="0.35">
      <c r="A2" s="5" t="s">
        <v>32</v>
      </c>
      <c r="B2" s="6" t="s">
        <v>94</v>
      </c>
      <c r="C2">
        <v>32.258064516129032</v>
      </c>
      <c r="D2">
        <v>0.1278</v>
      </c>
      <c r="E2">
        <v>0.81941933687250323</v>
      </c>
      <c r="F2">
        <v>0.93460540255515889</v>
      </c>
      <c r="G2">
        <v>7.5683567407779329</v>
      </c>
      <c r="H2">
        <v>6.5799373305121631E-2</v>
      </c>
      <c r="I2">
        <v>38.578995133939969</v>
      </c>
      <c r="J2">
        <v>0</v>
      </c>
      <c r="K2">
        <v>34.154316830341088</v>
      </c>
      <c r="L2">
        <v>0.14252360783919901</v>
      </c>
      <c r="M2">
        <v>34.506391941224621</v>
      </c>
      <c r="N2">
        <v>0.12932810149571672</v>
      </c>
      <c r="O2">
        <v>35.4823918207994</v>
      </c>
      <c r="P2">
        <v>0.12562642444576311</v>
      </c>
      <c r="Q2">
        <v>34.881113178740556</v>
      </c>
      <c r="R2">
        <v>0.11212219953591698</v>
      </c>
      <c r="S2">
        <v>35.225965812101848</v>
      </c>
      <c r="T2">
        <v>0.12631770587939925</v>
      </c>
      <c r="U2">
        <v>32.808077038973288</v>
      </c>
      <c r="V2">
        <v>0.15090563321312819</v>
      </c>
      <c r="W2">
        <v>31.989943472207976</v>
      </c>
      <c r="X2">
        <v>0.19062642444576314</v>
      </c>
      <c r="Y2">
        <v>35.218379949726241</v>
      </c>
      <c r="Z2">
        <v>0.1567938292935287</v>
      </c>
      <c r="AA2">
        <v>35.218379949726241</v>
      </c>
      <c r="AB2">
        <v>0.13286519030446889</v>
      </c>
      <c r="AC2">
        <v>35.247853839053647</v>
      </c>
      <c r="AD2">
        <v>0.1568191141826813</v>
      </c>
      <c r="AE2">
        <v>36.6521800622439</v>
      </c>
      <c r="AF2">
        <v>0.1486264244457631</v>
      </c>
      <c r="AG2">
        <v>34.049745695486905</v>
      </c>
      <c r="AH2">
        <v>0.15715338638486934</v>
      </c>
      <c r="AI2">
        <v>33.278451123133586</v>
      </c>
      <c r="AJ2">
        <v>0.1535474844250696</v>
      </c>
      <c r="AK2">
        <v>34.394187991659614</v>
      </c>
      <c r="AL2">
        <v>0.1449848419804933</v>
      </c>
      <c r="AM2">
        <v>35.367604473727923</v>
      </c>
      <c r="AN2">
        <v>0.12151012686964591</v>
      </c>
      <c r="AO2">
        <v>36.243156509546218</v>
      </c>
      <c r="AP2">
        <v>0.12417894002069353</v>
      </c>
      <c r="AQ2">
        <v>36.791052410668478</v>
      </c>
      <c r="AR2">
        <v>0.11294158246526984</v>
      </c>
      <c r="AS2">
        <v>35.629934401449866</v>
      </c>
      <c r="AT2">
        <v>0.1241983229500464</v>
      </c>
      <c r="AU2">
        <v>35.255993839871358</v>
      </c>
      <c r="AV2">
        <v>0.14131462052616364</v>
      </c>
      <c r="AW2">
        <v>37.452226838225073</v>
      </c>
      <c r="AX2">
        <v>9.2220522485963366E-2</v>
      </c>
      <c r="AY2">
        <v>36.519021383052149</v>
      </c>
      <c r="AZ2">
        <v>0.11247444636417582</v>
      </c>
      <c r="BA2">
        <v>34.891336135239129</v>
      </c>
      <c r="BB2">
        <v>0.13028343367721121</v>
      </c>
      <c r="BC2">
        <v>36.935748235692024</v>
      </c>
      <c r="BD2">
        <v>0.12529832295004639</v>
      </c>
      <c r="BE2">
        <v>34.181709794447841</v>
      </c>
      <c r="BF2">
        <v>0.15007136101094018</v>
      </c>
      <c r="BG2">
        <v>33.701869347139287</v>
      </c>
      <c r="BH2">
        <v>0.14281462052616362</v>
      </c>
      <c r="BI2">
        <v>35.380674703397531</v>
      </c>
      <c r="BJ2">
        <v>0.11627136101094016</v>
      </c>
      <c r="BK2">
        <v>35.134248836946021</v>
      </c>
      <c r="BL2">
        <v>0.13681321222288156</v>
      </c>
      <c r="BM2">
        <v>36.935748235692024</v>
      </c>
      <c r="BN2">
        <v>0.11352360783919901</v>
      </c>
      <c r="BO2">
        <v>35.255993839871358</v>
      </c>
      <c r="BP2">
        <v>0.12846686735442248</v>
      </c>
      <c r="BQ2">
        <v>37.197239646944411</v>
      </c>
      <c r="BR2">
        <v>0.13371462052616362</v>
      </c>
      <c r="BS2">
        <v>35.738148855410344</v>
      </c>
      <c r="BT2">
        <v>0.15534272202188032</v>
      </c>
      <c r="BU2">
        <v>35.011986013031418</v>
      </c>
      <c r="BV2">
        <v>0.14166096539462272</v>
      </c>
      <c r="BW2">
        <v>40.173335839544258</v>
      </c>
      <c r="BX2">
        <v>0.10996686735442247</v>
      </c>
      <c r="BY2">
        <v>35.379558519898701</v>
      </c>
      <c r="BZ2">
        <v>0.14613259515223442</v>
      </c>
      <c r="CA2">
        <v>37.747293810653098</v>
      </c>
      <c r="CB2">
        <v>0.12899973125332845</v>
      </c>
      <c r="CC2">
        <v>35.99682115207235</v>
      </c>
      <c r="CD2">
        <v>0.12838765858705739</v>
      </c>
      <c r="CE2">
        <v>2.2271914482116699</v>
      </c>
      <c r="CF2">
        <v>4.6310335397720337E-2</v>
      </c>
    </row>
    <row r="3" spans="1:84" x14ac:dyDescent="0.35">
      <c r="A3" s="5" t="s">
        <v>33</v>
      </c>
      <c r="B3" s="7">
        <v>1</v>
      </c>
      <c r="C3">
        <v>31.446540880503143</v>
      </c>
      <c r="D3">
        <v>0.123</v>
      </c>
      <c r="E3">
        <v>0.86053981455614204</v>
      </c>
      <c r="F3">
        <v>0.82794544209117193</v>
      </c>
      <c r="G3">
        <v>4.8875153668711739</v>
      </c>
      <c r="H3">
        <v>8.0122305494837023E-2</v>
      </c>
      <c r="K3">
        <v>34.026356171719456</v>
      </c>
      <c r="L3">
        <v>0.14408482133966738</v>
      </c>
      <c r="M3">
        <v>34.375942640865595</v>
      </c>
      <c r="N3">
        <v>0.13079747890792226</v>
      </c>
      <c r="O3">
        <v>35.248229338218557</v>
      </c>
      <c r="P3">
        <v>0.12815191687299138</v>
      </c>
      <c r="Q3">
        <v>34.728922328321687</v>
      </c>
      <c r="R3">
        <v>0.11320127357300541</v>
      </c>
      <c r="S3">
        <v>35.09700543300773</v>
      </c>
      <c r="T3">
        <v>0.12748861600475053</v>
      </c>
      <c r="U3">
        <v>32.695291988635567</v>
      </c>
      <c r="V3">
        <v>0.15283419106664797</v>
      </c>
      <c r="W3">
        <v>31.865825972497547</v>
      </c>
      <c r="X3">
        <v>0.19315191687299138</v>
      </c>
      <c r="Y3">
        <v>35.096200340016118</v>
      </c>
      <c r="Z3">
        <v>0.15794178039681425</v>
      </c>
      <c r="AA3">
        <v>35.096200340016118</v>
      </c>
      <c r="AB3">
        <v>0.13562027295235424</v>
      </c>
      <c r="AC3">
        <v>35.092674041652586</v>
      </c>
      <c r="AD3">
        <v>0.15847216377141252</v>
      </c>
      <c r="AE3">
        <v>36.499088386498229</v>
      </c>
      <c r="AF3">
        <v>0.15115191687299137</v>
      </c>
      <c r="AG3">
        <v>33.910253963342591</v>
      </c>
      <c r="AH3">
        <v>0.15912786228252052</v>
      </c>
      <c r="AI3">
        <v>33.111159502338296</v>
      </c>
      <c r="AJ3">
        <v>0.1551316569476037</v>
      </c>
      <c r="AK3">
        <v>34.258251189342545</v>
      </c>
      <c r="AL3">
        <v>0.14631646526030456</v>
      </c>
      <c r="AM3">
        <v>35.217869602402985</v>
      </c>
      <c r="AN3">
        <v>0.12334684863490282</v>
      </c>
      <c r="AO3">
        <v>36.107106829060697</v>
      </c>
      <c r="AP3">
        <v>0.12512025992538769</v>
      </c>
      <c r="AQ3">
        <v>36.629903278304617</v>
      </c>
      <c r="AR3">
        <v>0.11413545161268683</v>
      </c>
      <c r="AS3">
        <v>35.45258606156294</v>
      </c>
      <c r="AT3">
        <v>0.12525443796506913</v>
      </c>
      <c r="AU3">
        <v>35.058209741459621</v>
      </c>
      <c r="AV3">
        <v>0.14305950620315769</v>
      </c>
      <c r="AW3">
        <v>37.31503669819427</v>
      </c>
      <c r="AX3">
        <v>9.4355711538074524E-2</v>
      </c>
      <c r="AY3">
        <v>36.366965857803628</v>
      </c>
      <c r="AZ3">
        <v>0.11350760235713284</v>
      </c>
      <c r="BA3">
        <v>34.708843695566628</v>
      </c>
      <c r="BB3">
        <v>0.13113291749364253</v>
      </c>
      <c r="BC3">
        <v>36.733202264992549</v>
      </c>
      <c r="BD3">
        <v>0.12635443796506912</v>
      </c>
      <c r="BE3">
        <v>34.000348478847037</v>
      </c>
      <c r="BF3">
        <v>0.15167849255553997</v>
      </c>
      <c r="BG3">
        <v>33.571013842167645</v>
      </c>
      <c r="BH3">
        <v>0.14455950620315766</v>
      </c>
      <c r="BI3">
        <v>35.18750135273644</v>
      </c>
      <c r="BJ3">
        <v>0.11787849255553996</v>
      </c>
      <c r="BK3">
        <v>34.943528456334697</v>
      </c>
      <c r="BL3">
        <v>0.1380759584364957</v>
      </c>
      <c r="BM3">
        <v>36.733202264992556</v>
      </c>
      <c r="BN3">
        <v>0.1150848213396674</v>
      </c>
      <c r="BO3">
        <v>35.058209741459621</v>
      </c>
      <c r="BP3">
        <v>0.13016583498728512</v>
      </c>
      <c r="BQ3">
        <v>36.966628178996991</v>
      </c>
      <c r="BR3">
        <v>0.13545950620315766</v>
      </c>
      <c r="BS3">
        <v>35.506523835826023</v>
      </c>
      <c r="BT3">
        <v>0.15855698511107993</v>
      </c>
      <c r="BU3">
        <v>34.834262876056933</v>
      </c>
      <c r="BV3">
        <v>0.14296962965236826</v>
      </c>
      <c r="BW3">
        <v>39.967751502635096</v>
      </c>
      <c r="BX3">
        <v>0.11166583498728511</v>
      </c>
      <c r="BY3">
        <v>35.18050860648728</v>
      </c>
      <c r="BZ3">
        <v>0.14751013647617711</v>
      </c>
      <c r="CA3">
        <v>37.504173186269576</v>
      </c>
      <c r="CB3">
        <v>0.13053798573173112</v>
      </c>
      <c r="CC3">
        <v>35.693513235087678</v>
      </c>
      <c r="CD3">
        <v>0.13068356079362853</v>
      </c>
      <c r="CE3">
        <v>3.1395814418792725</v>
      </c>
      <c r="CF3">
        <v>0.17595191299915314</v>
      </c>
    </row>
    <row r="4" spans="1:84" x14ac:dyDescent="0.35">
      <c r="A4" s="5" t="s">
        <v>34</v>
      </c>
      <c r="B4" s="7">
        <v>83</v>
      </c>
      <c r="C4">
        <v>32.258064516129032</v>
      </c>
      <c r="D4">
        <v>0.111</v>
      </c>
      <c r="E4">
        <v>0.9047499571540587</v>
      </c>
      <c r="F4">
        <v>0.73413103783083011</v>
      </c>
      <c r="G4">
        <v>3.5496709922469303</v>
      </c>
      <c r="H4">
        <v>9.8715618559929066E-2</v>
      </c>
      <c r="K4">
        <v>33.818559337636259</v>
      </c>
      <c r="L4">
        <v>0.14552364394212072</v>
      </c>
      <c r="M4">
        <v>34.164104471892678</v>
      </c>
      <c r="N4">
        <v>0.13215166488670185</v>
      </c>
      <c r="O4">
        <v>34.867970100219168</v>
      </c>
      <c r="P4">
        <v>0.13047942402401883</v>
      </c>
      <c r="Q4">
        <v>34.48177779785329</v>
      </c>
      <c r="R4">
        <v>0.11419575390117169</v>
      </c>
      <c r="S4">
        <v>34.887585140969634</v>
      </c>
      <c r="T4">
        <v>0.12856773295659055</v>
      </c>
      <c r="U4">
        <v>32.5121390051753</v>
      </c>
      <c r="V4">
        <v>0.15461156016379621</v>
      </c>
      <c r="W4">
        <v>31.664270089838233</v>
      </c>
      <c r="X4">
        <v>0.19547942402401883</v>
      </c>
      <c r="Y4">
        <v>34.897791419956107</v>
      </c>
      <c r="Z4">
        <v>0.15899973819273583</v>
      </c>
      <c r="AA4">
        <v>34.897791419956107</v>
      </c>
      <c r="AB4">
        <v>0.13815937166256601</v>
      </c>
      <c r="AC4">
        <v>34.84067572466234</v>
      </c>
      <c r="AD4">
        <v>0.15999562299753958</v>
      </c>
      <c r="AE4">
        <v>36.25048099507719</v>
      </c>
      <c r="AF4">
        <v>0.15347942402401882</v>
      </c>
      <c r="AG4">
        <v>33.683731681942959</v>
      </c>
      <c r="AH4">
        <v>0.16094754969150563</v>
      </c>
      <c r="AI4">
        <v>32.839492651414211</v>
      </c>
      <c r="AJ4">
        <v>0.15659163870597545</v>
      </c>
      <c r="AK4">
        <v>34.037501800732365</v>
      </c>
      <c r="AL4">
        <v>0.14754369630357358</v>
      </c>
      <c r="AM4">
        <v>34.974713365569428</v>
      </c>
      <c r="AN4">
        <v>0.12503958110837735</v>
      </c>
      <c r="AO4">
        <v>35.886174136251448</v>
      </c>
      <c r="AP4">
        <v>0.12598778531804339</v>
      </c>
      <c r="AQ4">
        <v>36.3682112873351</v>
      </c>
      <c r="AR4">
        <v>0.11523572772044527</v>
      </c>
      <c r="AS4">
        <v>35.164587985002655</v>
      </c>
      <c r="AT4">
        <v>0.12622775913731696</v>
      </c>
      <c r="AU4">
        <v>34.737025793794217</v>
      </c>
      <c r="AV4">
        <v>0.14466760205295848</v>
      </c>
      <c r="AW4">
        <v>37.092251999577428</v>
      </c>
      <c r="AX4">
        <v>9.6323513038488656E-2</v>
      </c>
      <c r="AY4">
        <v>36.120041083487408</v>
      </c>
      <c r="AZ4">
        <v>0.11445976437346225</v>
      </c>
      <c r="BA4">
        <v>34.412492054237596</v>
      </c>
      <c r="BB4">
        <v>0.1319158062626245</v>
      </c>
      <c r="BC4">
        <v>36.404285456334108</v>
      </c>
      <c r="BD4">
        <v>0.12732775913731698</v>
      </c>
      <c r="BE4">
        <v>33.705833683339087</v>
      </c>
      <c r="BF4">
        <v>0.15315963346983016</v>
      </c>
      <c r="BG4">
        <v>33.358516032697395</v>
      </c>
      <c r="BH4">
        <v>0.14616760205295845</v>
      </c>
      <c r="BI4">
        <v>34.873804853132498</v>
      </c>
      <c r="BJ4">
        <v>0.11935963346983017</v>
      </c>
      <c r="BK4">
        <v>34.633815363943064</v>
      </c>
      <c r="BL4">
        <v>0.13923971201200944</v>
      </c>
      <c r="BM4">
        <v>36.404285456334108</v>
      </c>
      <c r="BN4">
        <v>0.11652364394212074</v>
      </c>
      <c r="BO4">
        <v>34.737025793794217</v>
      </c>
      <c r="BP4">
        <v>0.13173161252524904</v>
      </c>
      <c r="BQ4">
        <v>36.592135475857269</v>
      </c>
      <c r="BR4">
        <v>0.13706760205295845</v>
      </c>
      <c r="BS4">
        <v>35.130385214139167</v>
      </c>
      <c r="BT4">
        <v>0.16151926693966034</v>
      </c>
      <c r="BU4">
        <v>34.545656162052488</v>
      </c>
      <c r="BV4">
        <v>0.14417570153971887</v>
      </c>
      <c r="BW4">
        <v>39.633900654984039</v>
      </c>
      <c r="BX4">
        <v>0.11323161252524903</v>
      </c>
      <c r="BY4">
        <v>34.857269086802297</v>
      </c>
      <c r="BZ4">
        <v>0.14877968583128301</v>
      </c>
      <c r="CA4">
        <v>37.109366715347839</v>
      </c>
      <c r="CB4">
        <v>0.13195564917826602</v>
      </c>
      <c r="CC4">
        <v>35.200967904509547</v>
      </c>
      <c r="CD4">
        <v>0.13279947638547168</v>
      </c>
      <c r="CE4">
        <v>2.5209250450134277</v>
      </c>
      <c r="CF4">
        <v>0.22976173460483551</v>
      </c>
    </row>
    <row r="5" spans="1:84" x14ac:dyDescent="0.35">
      <c r="A5" s="5" t="s">
        <v>35</v>
      </c>
      <c r="B5" s="7">
        <v>2</v>
      </c>
      <c r="C5">
        <v>33.003300330032999</v>
      </c>
      <c r="D5">
        <v>0.12509999999999999</v>
      </c>
      <c r="E5">
        <v>0.95239404538840311</v>
      </c>
      <c r="F5">
        <v>0.65157415310128164</v>
      </c>
      <c r="G5">
        <v>2.7490198759757565</v>
      </c>
      <c r="H5">
        <v>0.12298665145046545</v>
      </c>
      <c r="K5">
        <v>33.538911843891491</v>
      </c>
      <c r="L5">
        <v>0.14678478250084775</v>
      </c>
      <c r="M5">
        <v>33.879018256339286</v>
      </c>
      <c r="N5">
        <v>0.13333861882432732</v>
      </c>
      <c r="O5">
        <v>34.356227256065701</v>
      </c>
      <c r="P5">
        <v>0.13251950110431257</v>
      </c>
      <c r="Q5">
        <v>34.149177213041</v>
      </c>
      <c r="R5">
        <v>0.11506742319911537</v>
      </c>
      <c r="S5">
        <v>34.605752840366343</v>
      </c>
      <c r="T5">
        <v>0.12951358687563583</v>
      </c>
      <c r="U5">
        <v>32.26565655503348</v>
      </c>
      <c r="V5">
        <v>0.15616943720692961</v>
      </c>
      <c r="W5">
        <v>31.393021503766793</v>
      </c>
      <c r="X5">
        <v>0.19751950110431257</v>
      </c>
      <c r="Y5">
        <v>34.630777933075109</v>
      </c>
      <c r="Z5">
        <v>0.1599270459565057</v>
      </c>
      <c r="AA5">
        <v>34.630777933075109</v>
      </c>
      <c r="AB5">
        <v>0.14038491029561373</v>
      </c>
      <c r="AC5">
        <v>34.501543042082567</v>
      </c>
      <c r="AD5">
        <v>0.16133094617736821</v>
      </c>
      <c r="AE5">
        <v>35.91591173061245</v>
      </c>
      <c r="AF5">
        <v>0.15551950110431256</v>
      </c>
      <c r="AG5">
        <v>33.378883975527046</v>
      </c>
      <c r="AH5">
        <v>0.16254251904518982</v>
      </c>
      <c r="AI5">
        <v>32.473890575089818</v>
      </c>
      <c r="AJ5">
        <v>0.15787132341997789</v>
      </c>
      <c r="AK5">
        <v>33.740423101035681</v>
      </c>
      <c r="AL5">
        <v>0.14861937330954664</v>
      </c>
      <c r="AM5">
        <v>34.647480121045184</v>
      </c>
      <c r="AN5">
        <v>0.12652327353040912</v>
      </c>
      <c r="AO5">
        <v>35.588848750602637</v>
      </c>
      <c r="AP5">
        <v>0.12674817768433469</v>
      </c>
      <c r="AQ5">
        <v>36.016033114214316</v>
      </c>
      <c r="AR5">
        <v>0.11620012779476593</v>
      </c>
      <c r="AS5">
        <v>34.777007776340056</v>
      </c>
      <c r="AT5">
        <v>0.12708088227998526</v>
      </c>
      <c r="AU5">
        <v>34.304784915861902</v>
      </c>
      <c r="AV5">
        <v>0.14607710985388869</v>
      </c>
      <c r="AW5">
        <v>36.792434233403291</v>
      </c>
      <c r="AX5">
        <v>9.8048305479100623E-2</v>
      </c>
      <c r="AY5">
        <v>35.787736240703445</v>
      </c>
      <c r="AZ5">
        <v>0.11529434136085515</v>
      </c>
      <c r="BA5">
        <v>34.013669838632374</v>
      </c>
      <c r="BB5">
        <v>0.13260201400781421</v>
      </c>
      <c r="BC5">
        <v>35.961637898214754</v>
      </c>
      <c r="BD5">
        <v>0.12818088227998525</v>
      </c>
      <c r="BE5">
        <v>33.309483446349567</v>
      </c>
      <c r="BF5">
        <v>0.15445786433910799</v>
      </c>
      <c r="BG5">
        <v>33.072542090376338</v>
      </c>
      <c r="BH5">
        <v>0.14757710985388867</v>
      </c>
      <c r="BI5">
        <v>34.451640385142468</v>
      </c>
      <c r="BJ5">
        <v>0.120657864339108</v>
      </c>
      <c r="BK5">
        <v>34.21701166022261</v>
      </c>
      <c r="BL5">
        <v>0.14025975055215628</v>
      </c>
      <c r="BM5">
        <v>35.961637898214754</v>
      </c>
      <c r="BN5">
        <v>0.11778478250084777</v>
      </c>
      <c r="BO5">
        <v>34.304784915861902</v>
      </c>
      <c r="BP5">
        <v>0.13310402801562846</v>
      </c>
      <c r="BQ5">
        <v>36.088153082088972</v>
      </c>
      <c r="BR5">
        <v>0.13847710985388867</v>
      </c>
      <c r="BS5">
        <v>34.624187786640235</v>
      </c>
      <c r="BT5">
        <v>0.164115728678216</v>
      </c>
      <c r="BU5">
        <v>34.157256865184756</v>
      </c>
      <c r="BV5">
        <v>0.14523283239041651</v>
      </c>
      <c r="BW5">
        <v>39.18461299744061</v>
      </c>
      <c r="BX5">
        <v>0.11460402801562845</v>
      </c>
      <c r="BY5">
        <v>34.422261874310443</v>
      </c>
      <c r="BZ5">
        <v>0.14989245514780686</v>
      </c>
      <c r="CA5">
        <v>36.578046589155377</v>
      </c>
      <c r="CB5">
        <v>0.13319824158171767</v>
      </c>
      <c r="CC5">
        <v>34.538113401169468</v>
      </c>
      <c r="CD5">
        <v>0.13465409191301142</v>
      </c>
      <c r="CE5">
        <v>2.0490570068359375</v>
      </c>
      <c r="CF5">
        <v>0.35279485583305359</v>
      </c>
    </row>
    <row r="6" spans="1:84" x14ac:dyDescent="0.35">
      <c r="A6" s="5" t="s">
        <v>36</v>
      </c>
      <c r="B6" s="7" t="b">
        <v>1</v>
      </c>
      <c r="C6">
        <v>30.8641975308642</v>
      </c>
      <c r="D6">
        <v>0.1489</v>
      </c>
      <c r="E6">
        <v>1.0038693650072184</v>
      </c>
      <c r="F6">
        <v>0.57888642030709847</v>
      </c>
      <c r="G6">
        <v>2.2169594734051628</v>
      </c>
      <c r="H6">
        <v>0.15483298929281597</v>
      </c>
      <c r="K6">
        <v>33.19816038684165</v>
      </c>
      <c r="L6">
        <v>0.14781977216829126</v>
      </c>
      <c r="M6">
        <v>33.531639697590947</v>
      </c>
      <c r="N6">
        <v>0.13431272674662709</v>
      </c>
      <c r="O6">
        <v>33.732666796270287</v>
      </c>
      <c r="P6">
        <v>0.13419374909576529</v>
      </c>
      <c r="Q6">
        <v>33.743902227834596</v>
      </c>
      <c r="R6">
        <v>0.11578278370455426</v>
      </c>
      <c r="S6">
        <v>34.262339188456664</v>
      </c>
      <c r="T6">
        <v>0.13028982912621845</v>
      </c>
      <c r="U6">
        <v>31.96531682054011</v>
      </c>
      <c r="V6">
        <v>0.15744795385494803</v>
      </c>
      <c r="W6">
        <v>31.062504145327985</v>
      </c>
      <c r="X6">
        <v>0.19919374909576529</v>
      </c>
      <c r="Y6">
        <v>34.305421057931085</v>
      </c>
      <c r="Z6">
        <v>0.16068806777080238</v>
      </c>
      <c r="AA6">
        <v>34.305421057931085</v>
      </c>
      <c r="AB6">
        <v>0.14221136264992579</v>
      </c>
      <c r="AC6">
        <v>34.088308672717005</v>
      </c>
      <c r="AD6">
        <v>0.16242681758995545</v>
      </c>
      <c r="AE6">
        <v>35.508237902308785</v>
      </c>
      <c r="AF6">
        <v>0.15719374909576528</v>
      </c>
      <c r="AG6">
        <v>33.007425970491838</v>
      </c>
      <c r="AH6">
        <v>0.16385147656578011</v>
      </c>
      <c r="AI6">
        <v>32.028403156126274</v>
      </c>
      <c r="AJ6">
        <v>0.15892153352370733</v>
      </c>
      <c r="AK6">
        <v>33.378431658078171</v>
      </c>
      <c r="AL6">
        <v>0.1495021586141308</v>
      </c>
      <c r="AM6">
        <v>34.248745258902801</v>
      </c>
      <c r="AN6">
        <v>0.12774090843328384</v>
      </c>
      <c r="AO6">
        <v>35.226556719942757</v>
      </c>
      <c r="AP6">
        <v>0.12737221557205797</v>
      </c>
      <c r="AQ6">
        <v>35.586902768631518</v>
      </c>
      <c r="AR6">
        <v>0.11699159048163449</v>
      </c>
      <c r="AS6">
        <v>34.304739925636561</v>
      </c>
      <c r="AT6">
        <v>0.12778102234913821</v>
      </c>
      <c r="AU6">
        <v>33.778097882198132</v>
      </c>
      <c r="AV6">
        <v>0.14723386301161967</v>
      </c>
      <c r="AW6">
        <v>36.427105228286194</v>
      </c>
      <c r="AX6">
        <v>9.9463806053692469E-2</v>
      </c>
      <c r="AY6">
        <v>35.382821618201227</v>
      </c>
      <c r="AZ6">
        <v>0.11597926099372216</v>
      </c>
      <c r="BA6">
        <v>33.527703562834603</v>
      </c>
      <c r="BB6">
        <v>0.13316517015039378</v>
      </c>
      <c r="BC6">
        <v>35.422270288053419</v>
      </c>
      <c r="BD6">
        <v>0.12888102234913823</v>
      </c>
      <c r="BE6">
        <v>32.826529285210206</v>
      </c>
      <c r="BF6">
        <v>0.15552329487912336</v>
      </c>
      <c r="BG6">
        <v>32.724081833431839</v>
      </c>
      <c r="BH6">
        <v>0.14873386301161964</v>
      </c>
      <c r="BI6">
        <v>33.937231492518649</v>
      </c>
      <c r="BJ6">
        <v>0.12172329487912337</v>
      </c>
      <c r="BK6">
        <v>33.709134877761116</v>
      </c>
      <c r="BL6">
        <v>0.14109687454788267</v>
      </c>
      <c r="BM6">
        <v>35.422270288053419</v>
      </c>
      <c r="BN6">
        <v>0.11881977216829127</v>
      </c>
      <c r="BO6">
        <v>33.778097882198132</v>
      </c>
      <c r="BP6">
        <v>0.13423034030078757</v>
      </c>
      <c r="BQ6">
        <v>35.474048758448028</v>
      </c>
      <c r="BR6">
        <v>0.13963386301161965</v>
      </c>
      <c r="BS6">
        <v>34.00738443658922</v>
      </c>
      <c r="BT6">
        <v>0.16624658975824674</v>
      </c>
      <c r="BU6">
        <v>33.683990952615538</v>
      </c>
      <c r="BV6">
        <v>0.14610039725871474</v>
      </c>
      <c r="BW6">
        <v>38.637154402720775</v>
      </c>
      <c r="BX6">
        <v>0.11573034030078756</v>
      </c>
      <c r="BY6">
        <v>33.892204052232913</v>
      </c>
      <c r="BZ6">
        <v>0.15080568132496289</v>
      </c>
      <c r="CA6">
        <v>35.930631142174022</v>
      </c>
      <c r="CB6">
        <v>0.13421801081287524</v>
      </c>
      <c r="CC6">
        <v>33.730422851897714</v>
      </c>
      <c r="CD6">
        <v>0.13617613554160482</v>
      </c>
      <c r="CE6">
        <v>1.7370001077651978</v>
      </c>
      <c r="CF6">
        <v>0.58144849538803101</v>
      </c>
    </row>
    <row r="7" spans="1:84" x14ac:dyDescent="0.35">
      <c r="A7" s="5" t="s">
        <v>37</v>
      </c>
      <c r="B7" s="7">
        <v>1</v>
      </c>
      <c r="C7">
        <v>29.850746268656714</v>
      </c>
      <c r="D7">
        <v>0.188</v>
      </c>
      <c r="E7">
        <v>1.059636819650887</v>
      </c>
      <c r="F7">
        <v>0.51485373655913858</v>
      </c>
      <c r="G7">
        <v>1.8383733097716399</v>
      </c>
      <c r="H7">
        <v>0.19681918991645583</v>
      </c>
      <c r="K7">
        <v>32.809399853885544</v>
      </c>
      <c r="L7">
        <v>0.14858883887196028</v>
      </c>
      <c r="M7">
        <v>33.135318358848217</v>
      </c>
      <c r="N7">
        <v>0.13503655423243319</v>
      </c>
      <c r="O7">
        <v>33.021251799606127</v>
      </c>
      <c r="P7">
        <v>0.13543782758699457</v>
      </c>
      <c r="Q7">
        <v>33.281527332634745</v>
      </c>
      <c r="R7">
        <v>0.11631434451444314</v>
      </c>
      <c r="S7">
        <v>33.870541379294892</v>
      </c>
      <c r="T7">
        <v>0.13086662915397021</v>
      </c>
      <c r="U7">
        <v>31.62266168925931</v>
      </c>
      <c r="V7">
        <v>0.15839797743006859</v>
      </c>
      <c r="W7">
        <v>30.685419611250346</v>
      </c>
      <c r="X7">
        <v>0.20043782758699458</v>
      </c>
      <c r="Y7">
        <v>33.93422407677356</v>
      </c>
      <c r="Z7">
        <v>0.16125355799408841</v>
      </c>
      <c r="AA7">
        <v>33.93422407677356</v>
      </c>
      <c r="AB7">
        <v>0.14356853918581225</v>
      </c>
      <c r="AC7">
        <v>33.616852981635866</v>
      </c>
      <c r="AD7">
        <v>0.16324112351148734</v>
      </c>
      <c r="AE7">
        <v>35.043126186761796</v>
      </c>
      <c r="AF7">
        <v>0.15843782758699457</v>
      </c>
      <c r="AG7">
        <v>32.583632589654805</v>
      </c>
      <c r="AH7">
        <v>0.1648241197498321</v>
      </c>
      <c r="AI7">
        <v>31.520150226202105</v>
      </c>
      <c r="AJ7">
        <v>0.15970191003184206</v>
      </c>
      <c r="AK7">
        <v>32.965438600005569</v>
      </c>
      <c r="AL7">
        <v>0.15015812727314259</v>
      </c>
      <c r="AM7">
        <v>33.793831936281322</v>
      </c>
      <c r="AN7">
        <v>0.1286456927905415</v>
      </c>
      <c r="AO7">
        <v>34.813220723834363</v>
      </c>
      <c r="AP7">
        <v>0.12783591755515253</v>
      </c>
      <c r="AQ7">
        <v>35.097311489108364</v>
      </c>
      <c r="AR7">
        <v>0.11757970031385197</v>
      </c>
      <c r="AS7">
        <v>33.765933421543835</v>
      </c>
      <c r="AT7">
        <v>0.12830127335456137</v>
      </c>
      <c r="AU7">
        <v>33.177204980137112</v>
      </c>
      <c r="AV7">
        <v>0.14809340815101443</v>
      </c>
      <c r="AW7">
        <v>36.010304373013923</v>
      </c>
      <c r="AX7">
        <v>0.10051561786900449</v>
      </c>
      <c r="AY7">
        <v>34.92085785784478</v>
      </c>
      <c r="AZ7">
        <v>0.11648820219467959</v>
      </c>
      <c r="BA7">
        <v>32.973268638290165</v>
      </c>
      <c r="BB7">
        <v>0.13358363291562544</v>
      </c>
      <c r="BC7">
        <v>34.806910220627756</v>
      </c>
      <c r="BD7">
        <v>0.12940127335456136</v>
      </c>
      <c r="BE7">
        <v>32.275530857489777</v>
      </c>
      <c r="BF7">
        <v>0.15631498119172382</v>
      </c>
      <c r="BG7">
        <v>32.326526394119512</v>
      </c>
      <c r="BH7">
        <v>0.14959340815101441</v>
      </c>
      <c r="BI7">
        <v>33.350346620520732</v>
      </c>
      <c r="BJ7">
        <v>0.12251498119172381</v>
      </c>
      <c r="BK7">
        <v>33.129702436487996</v>
      </c>
      <c r="BL7">
        <v>0.1417189137934973</v>
      </c>
      <c r="BM7">
        <v>34.806910220627756</v>
      </c>
      <c r="BN7">
        <v>0.11958883887196028</v>
      </c>
      <c r="BO7">
        <v>33.177204980137112</v>
      </c>
      <c r="BP7">
        <v>0.13506726583125089</v>
      </c>
      <c r="BQ7">
        <v>34.773422189698302</v>
      </c>
      <c r="BR7">
        <v>0.14049340815101441</v>
      </c>
      <c r="BS7">
        <v>33.303678570821276</v>
      </c>
      <c r="BT7">
        <v>0.16782996238344763</v>
      </c>
      <c r="BU7">
        <v>33.144045767954282</v>
      </c>
      <c r="BV7">
        <v>0.14674505611326083</v>
      </c>
      <c r="BW7">
        <v>38.012563397601298</v>
      </c>
      <c r="BX7">
        <v>0.11656726583125089</v>
      </c>
      <c r="BY7">
        <v>33.287465445412309</v>
      </c>
      <c r="BZ7">
        <v>0.15148426959290612</v>
      </c>
      <c r="CA7">
        <v>35.192000186956491</v>
      </c>
      <c r="CB7">
        <v>0.13497576771207853</v>
      </c>
      <c r="CC7">
        <v>32.808935351544726</v>
      </c>
      <c r="CD7">
        <v>0.13730711598817688</v>
      </c>
      <c r="CE7">
        <v>1.5221097469329834</v>
      </c>
      <c r="CF7">
        <v>0.99732238054275513</v>
      </c>
    </row>
    <row r="8" spans="1:84" x14ac:dyDescent="0.35">
      <c r="A8" s="5" t="s">
        <v>38</v>
      </c>
      <c r="B8" s="7" t="b">
        <v>1</v>
      </c>
      <c r="C8">
        <v>33.11258278145695</v>
      </c>
      <c r="D8">
        <v>0.15559999999999999</v>
      </c>
      <c r="E8">
        <v>1.1202342001170433</v>
      </c>
      <c r="F8">
        <v>0.45841411988651926</v>
      </c>
      <c r="G8">
        <v>1.5557022011568642</v>
      </c>
      <c r="H8">
        <v>0.25241868888342817</v>
      </c>
      <c r="K8">
        <v>32.387570094285259</v>
      </c>
      <c r="L8">
        <v>0.14906242780973036</v>
      </c>
      <c r="M8">
        <v>32.705284646899408</v>
      </c>
      <c r="N8">
        <v>0.13548228499739329</v>
      </c>
      <c r="O8">
        <v>32.249321545428892</v>
      </c>
      <c r="P8">
        <v>0.13620392733926973</v>
      </c>
      <c r="Q8">
        <v>32.779821335361135</v>
      </c>
      <c r="R8">
        <v>0.1166416780449607</v>
      </c>
      <c r="S8">
        <v>33.445415982964363</v>
      </c>
      <c r="T8">
        <v>0.13122182085729778</v>
      </c>
      <c r="U8">
        <v>31.250859205722982</v>
      </c>
      <c r="V8">
        <v>0.1589829990590787</v>
      </c>
      <c r="W8">
        <v>30.27625904870704</v>
      </c>
      <c r="X8">
        <v>0.20120392733926973</v>
      </c>
      <c r="Y8">
        <v>33.531451881418775</v>
      </c>
      <c r="Z8">
        <v>0.1616017851542135</v>
      </c>
      <c r="AA8">
        <v>33.531451881418775</v>
      </c>
      <c r="AB8">
        <v>0.14440428437011243</v>
      </c>
      <c r="AC8">
        <v>33.105293746652009</v>
      </c>
      <c r="AD8">
        <v>0.16374257062206743</v>
      </c>
      <c r="AE8">
        <v>34.538450566362286</v>
      </c>
      <c r="AF8">
        <v>0.15920392733926969</v>
      </c>
      <c r="AG8">
        <v>32.123789974975438</v>
      </c>
      <c r="AH8">
        <v>0.16542307046524724</v>
      </c>
      <c r="AI8">
        <v>30.968663660382777</v>
      </c>
      <c r="AJ8">
        <v>0.16018246351281465</v>
      </c>
      <c r="AK8">
        <v>32.517315018430416</v>
      </c>
      <c r="AL8">
        <v>0.15056207077888767</v>
      </c>
      <c r="AM8">
        <v>33.300222217050766</v>
      </c>
      <c r="AN8">
        <v>0.1292028562467416</v>
      </c>
      <c r="AO8">
        <v>34.364725032806383</v>
      </c>
      <c r="AP8">
        <v>0.12812146382645509</v>
      </c>
      <c r="AQ8">
        <v>34.566073993950994</v>
      </c>
      <c r="AR8">
        <v>0.11794185656038204</v>
      </c>
      <c r="AS8">
        <v>33.181294295847991</v>
      </c>
      <c r="AT8">
        <v>0.12862164234187642</v>
      </c>
      <c r="AU8">
        <v>32.525198186920434</v>
      </c>
      <c r="AV8">
        <v>0.14862271343440453</v>
      </c>
      <c r="AW8">
        <v>35.558049090709979</v>
      </c>
      <c r="AX8">
        <v>0.10116332038683712</v>
      </c>
      <c r="AY8">
        <v>34.419597967872342</v>
      </c>
      <c r="AZ8">
        <v>0.11680160663879216</v>
      </c>
      <c r="BA8">
        <v>32.371671688218619</v>
      </c>
      <c r="BB8">
        <v>0.13384132101411797</v>
      </c>
      <c r="BC8">
        <v>34.139205638231033</v>
      </c>
      <c r="BD8">
        <v>0.12972164234187644</v>
      </c>
      <c r="BE8">
        <v>31.677662723762101</v>
      </c>
      <c r="BF8">
        <v>0.15680249921589892</v>
      </c>
      <c r="BG8">
        <v>31.895153605020472</v>
      </c>
      <c r="BH8">
        <v>0.15012271343440453</v>
      </c>
      <c r="BI8">
        <v>32.713539425650779</v>
      </c>
      <c r="BJ8">
        <v>0.1230024992158989</v>
      </c>
      <c r="BK8">
        <v>32.500981600171912</v>
      </c>
      <c r="BL8">
        <v>0.14210196366963487</v>
      </c>
      <c r="BM8">
        <v>34.139205638231033</v>
      </c>
      <c r="BN8">
        <v>0.12006242780973037</v>
      </c>
      <c r="BO8">
        <v>32.525198186920434</v>
      </c>
      <c r="BP8">
        <v>0.135582642028236</v>
      </c>
      <c r="BQ8">
        <v>34.013198061960921</v>
      </c>
      <c r="BR8">
        <v>0.14102271343440453</v>
      </c>
      <c r="BS8">
        <v>32.540113211115084</v>
      </c>
      <c r="BT8">
        <v>0.1688049984317978</v>
      </c>
      <c r="BU8">
        <v>32.558171101842774</v>
      </c>
      <c r="BV8">
        <v>0.1471420350758034</v>
      </c>
      <c r="BW8">
        <v>37.334842664134264</v>
      </c>
      <c r="BX8">
        <v>0.117082642028236</v>
      </c>
      <c r="BY8">
        <v>32.63128581936742</v>
      </c>
      <c r="BZ8">
        <v>0.15190214218505621</v>
      </c>
      <c r="CA8">
        <v>34.390538896882788</v>
      </c>
      <c r="CB8">
        <v>0.1354423921066461</v>
      </c>
      <c r="CC8">
        <v>31.809063147972921</v>
      </c>
      <c r="CD8">
        <v>0.13800357030842703</v>
      </c>
    </row>
    <row r="9" spans="1:84" x14ac:dyDescent="0.35">
      <c r="A9" s="5" t="s">
        <v>39</v>
      </c>
      <c r="B9" s="7" t="b">
        <v>1</v>
      </c>
      <c r="C9">
        <v>33.11258278145695</v>
      </c>
      <c r="D9">
        <v>0.13</v>
      </c>
      <c r="E9">
        <v>1.1862929195022871</v>
      </c>
      <c r="F9">
        <v>0.40863840476179908</v>
      </c>
      <c r="G9">
        <v>1.3369679970070587</v>
      </c>
      <c r="H9">
        <v>0.32634530912316845</v>
      </c>
      <c r="K9">
        <v>31.948881789137378</v>
      </c>
      <c r="L9">
        <v>0.14922233922431477</v>
      </c>
      <c r="M9">
        <v>32.258064516129032</v>
      </c>
      <c r="N9">
        <v>0.13563278985817862</v>
      </c>
      <c r="O9">
        <v>31.446540880503143</v>
      </c>
      <c r="P9">
        <v>0.13646260756874448</v>
      </c>
      <c r="Q9">
        <v>32.258064516129032</v>
      </c>
      <c r="R9">
        <v>0.11675220505209992</v>
      </c>
      <c r="S9">
        <v>33.003300330032999</v>
      </c>
      <c r="T9">
        <v>0.13134175441823606</v>
      </c>
      <c r="U9">
        <v>30.8641975308642</v>
      </c>
      <c r="V9">
        <v>0.15918053668885943</v>
      </c>
      <c r="W9">
        <v>29.850746268656714</v>
      </c>
      <c r="X9">
        <v>0.20146260756874448</v>
      </c>
      <c r="Y9">
        <v>33.11258278145695</v>
      </c>
      <c r="Z9">
        <v>0.16171936707670204</v>
      </c>
      <c r="AA9">
        <v>33.11258278145695</v>
      </c>
      <c r="AB9">
        <v>0.1446864809840849</v>
      </c>
      <c r="AC9">
        <v>32.573289902280131</v>
      </c>
      <c r="AD9">
        <v>0.16391188859045092</v>
      </c>
      <c r="AE9">
        <v>34.013605442176875</v>
      </c>
      <c r="AF9">
        <v>0.15946260756874447</v>
      </c>
      <c r="AG9">
        <v>31.645569620253163</v>
      </c>
      <c r="AH9">
        <v>0.16562531137192749</v>
      </c>
      <c r="AI9">
        <v>30.395136778115504</v>
      </c>
      <c r="AJ9">
        <v>0.16034472656584883</v>
      </c>
      <c r="AK9">
        <v>32.051282051282051</v>
      </c>
      <c r="AL9">
        <v>0.15069846580897436</v>
      </c>
      <c r="AM9">
        <v>32.786885245901637</v>
      </c>
      <c r="AN9">
        <v>0.12939098732272325</v>
      </c>
      <c r="AO9">
        <v>33.898305084745765</v>
      </c>
      <c r="AP9">
        <v>0.12821788100289569</v>
      </c>
      <c r="AQ9">
        <v>34.013605442176875</v>
      </c>
      <c r="AR9">
        <v>0.11806414175977012</v>
      </c>
      <c r="AS9">
        <v>32.573289902280131</v>
      </c>
      <c r="AT9">
        <v>0.12872981771056588</v>
      </c>
      <c r="AU9">
        <v>31.847133757961785</v>
      </c>
      <c r="AV9">
        <v>0.14880143795658712</v>
      </c>
      <c r="AW9">
        <v>35.087719298245609</v>
      </c>
      <c r="AX9">
        <v>0.10138202276266579</v>
      </c>
      <c r="AY9">
        <v>33.898305084745765</v>
      </c>
      <c r="AZ9">
        <v>0.11690743036903184</v>
      </c>
      <c r="BA9">
        <v>31.746031746031747</v>
      </c>
      <c r="BB9">
        <v>0.13392833163675949</v>
      </c>
      <c r="BC9">
        <v>33.444816053511708</v>
      </c>
      <c r="BD9">
        <v>0.12982981771056587</v>
      </c>
      <c r="BE9">
        <v>31.055900621118013</v>
      </c>
      <c r="BF9">
        <v>0.15696711390738285</v>
      </c>
      <c r="BG9">
        <v>31.446540880503143</v>
      </c>
      <c r="BH9">
        <v>0.1503014379565871</v>
      </c>
      <c r="BI9">
        <v>32.051282051282051</v>
      </c>
      <c r="BJ9">
        <v>0.12316711390738286</v>
      </c>
      <c r="BK9">
        <v>31.847133757961785</v>
      </c>
      <c r="BL9">
        <v>0.14223130378437226</v>
      </c>
      <c r="BM9">
        <v>33.444816053511708</v>
      </c>
      <c r="BN9">
        <v>0.12022233922431477</v>
      </c>
      <c r="BO9">
        <v>31.847133757961785</v>
      </c>
      <c r="BP9">
        <v>0.13575666327351904</v>
      </c>
      <c r="BQ9">
        <v>33.222591362126245</v>
      </c>
      <c r="BR9">
        <v>0.1412014379565871</v>
      </c>
      <c r="BS9">
        <v>31.746031746031747</v>
      </c>
      <c r="BT9">
        <v>0.16913422781476573</v>
      </c>
      <c r="BU9">
        <v>31.948881789137378</v>
      </c>
      <c r="BV9">
        <v>0.14727607846744034</v>
      </c>
      <c r="BW9">
        <v>36.630036630036628</v>
      </c>
      <c r="BX9">
        <v>0.11725666327351902</v>
      </c>
      <c r="BY9">
        <v>31.948881789137378</v>
      </c>
      <c r="BZ9">
        <v>0.15204324049204243</v>
      </c>
      <c r="CA9">
        <v>33.557046979865774</v>
      </c>
      <c r="CB9">
        <v>0.13559995188278073</v>
      </c>
      <c r="CC9">
        <v>30.769230769230766</v>
      </c>
      <c r="CD9">
        <v>0.13823873415340407</v>
      </c>
    </row>
    <row r="10" spans="1:84" x14ac:dyDescent="0.35">
      <c r="A10" s="5" t="s">
        <v>40</v>
      </c>
      <c r="B10" s="7" t="b">
        <v>0</v>
      </c>
      <c r="C10">
        <v>32.573289902280131</v>
      </c>
      <c r="D10">
        <v>0.15509999999999999</v>
      </c>
      <c r="E10">
        <v>1.2585593184388186</v>
      </c>
      <c r="F10">
        <v>0.36471341037852711</v>
      </c>
      <c r="G10">
        <v>1.1629830790493687</v>
      </c>
      <c r="H10">
        <v>0.42500806183314271</v>
      </c>
      <c r="K10">
        <v>31.510193483989493</v>
      </c>
      <c r="L10">
        <v>0.14906242780973036</v>
      </c>
      <c r="M10">
        <v>31.810844385358656</v>
      </c>
      <c r="N10">
        <v>0.13548228499739329</v>
      </c>
      <c r="O10">
        <v>30.643760215577398</v>
      </c>
      <c r="P10">
        <v>0.13620392733926973</v>
      </c>
      <c r="Q10">
        <v>31.73630769689693</v>
      </c>
      <c r="R10">
        <v>0.1166416780449607</v>
      </c>
      <c r="S10">
        <v>32.561184677101636</v>
      </c>
      <c r="T10">
        <v>0.13122182085729778</v>
      </c>
      <c r="U10">
        <v>30.477535856005417</v>
      </c>
      <c r="V10">
        <v>0.1589829990590787</v>
      </c>
      <c r="W10">
        <v>29.425233488606388</v>
      </c>
      <c r="X10">
        <v>0.20120392733926973</v>
      </c>
      <c r="Y10">
        <v>32.693713681495126</v>
      </c>
      <c r="Z10">
        <v>0.1616017851542135</v>
      </c>
      <c r="AA10">
        <v>32.693713681495126</v>
      </c>
      <c r="AB10">
        <v>0.14440428437011243</v>
      </c>
      <c r="AC10">
        <v>32.041286057908252</v>
      </c>
      <c r="AD10">
        <v>0.16374257062206743</v>
      </c>
      <c r="AE10">
        <v>33.488760317991463</v>
      </c>
      <c r="AF10">
        <v>0.15920392733926969</v>
      </c>
      <c r="AG10">
        <v>31.167349265530884</v>
      </c>
      <c r="AH10">
        <v>0.16542307046524724</v>
      </c>
      <c r="AI10">
        <v>29.82160989584823</v>
      </c>
      <c r="AJ10">
        <v>0.16018246351281465</v>
      </c>
      <c r="AK10">
        <v>31.585249084133686</v>
      </c>
      <c r="AL10">
        <v>0.15056207077888767</v>
      </c>
      <c r="AM10">
        <v>32.273548274752507</v>
      </c>
      <c r="AN10">
        <v>0.1292028562467416</v>
      </c>
      <c r="AO10">
        <v>33.431885136685146</v>
      </c>
      <c r="AP10">
        <v>0.12812146382645509</v>
      </c>
      <c r="AQ10">
        <v>33.461136890402756</v>
      </c>
      <c r="AR10">
        <v>0.11794185656038204</v>
      </c>
      <c r="AS10">
        <v>31.96528550871227</v>
      </c>
      <c r="AT10">
        <v>0.12862164234187642</v>
      </c>
      <c r="AU10">
        <v>31.169069329003136</v>
      </c>
      <c r="AV10">
        <v>0.14862271343440453</v>
      </c>
      <c r="AW10">
        <v>34.61738950578124</v>
      </c>
      <c r="AX10">
        <v>0.10116332038683712</v>
      </c>
      <c r="AY10">
        <v>33.377012201619188</v>
      </c>
      <c r="AZ10">
        <v>0.11680160663879216</v>
      </c>
      <c r="BA10">
        <v>31.120391803844878</v>
      </c>
      <c r="BB10">
        <v>0.13384132101411797</v>
      </c>
      <c r="BC10">
        <v>32.750426468792384</v>
      </c>
      <c r="BD10">
        <v>0.12972164234187644</v>
      </c>
      <c r="BE10">
        <v>30.434138518473926</v>
      </c>
      <c r="BF10">
        <v>0.15680249921589892</v>
      </c>
      <c r="BG10">
        <v>30.997928155985814</v>
      </c>
      <c r="BH10">
        <v>0.15012271343440453</v>
      </c>
      <c r="BI10">
        <v>31.389024676913323</v>
      </c>
      <c r="BJ10">
        <v>0.1230024992158989</v>
      </c>
      <c r="BK10">
        <v>31.193285915751659</v>
      </c>
      <c r="BL10">
        <v>0.14210196366963487</v>
      </c>
      <c r="BM10">
        <v>32.750426468792384</v>
      </c>
      <c r="BN10">
        <v>0.12006242780973037</v>
      </c>
      <c r="BO10">
        <v>31.169069329003136</v>
      </c>
      <c r="BP10">
        <v>0.135582642028236</v>
      </c>
      <c r="BQ10">
        <v>32.431984662291569</v>
      </c>
      <c r="BR10">
        <v>0.14102271343440453</v>
      </c>
      <c r="BS10">
        <v>30.951950280948413</v>
      </c>
      <c r="BT10">
        <v>0.1688049984317978</v>
      </c>
      <c r="BU10">
        <v>31.339592476431985</v>
      </c>
      <c r="BV10">
        <v>0.1471420350758034</v>
      </c>
      <c r="BW10">
        <v>35.925230595938991</v>
      </c>
      <c r="BX10">
        <v>0.117082642028236</v>
      </c>
      <c r="BY10">
        <v>31.266477758907335</v>
      </c>
      <c r="BZ10">
        <v>0.15190214218505621</v>
      </c>
      <c r="CA10">
        <v>32.72355506284876</v>
      </c>
      <c r="CB10">
        <v>0.1354423921066461</v>
      </c>
      <c r="CC10">
        <v>29.729398390488615</v>
      </c>
      <c r="CD10">
        <v>0.13800357030842703</v>
      </c>
    </row>
    <row r="11" spans="1:84" x14ac:dyDescent="0.35">
      <c r="A11" s="5" t="s">
        <v>41</v>
      </c>
      <c r="B11" s="7" t="b">
        <v>0</v>
      </c>
      <c r="C11">
        <v>34.013605442176875</v>
      </c>
      <c r="D11">
        <v>0.14599999999999999</v>
      </c>
      <c r="E11">
        <v>1.3379220658736752</v>
      </c>
      <c r="F11">
        <v>0.32592726269566757</v>
      </c>
      <c r="G11">
        <v>1.021536498824112</v>
      </c>
      <c r="H11">
        <v>0.55713572708372494</v>
      </c>
      <c r="K11">
        <v>31.088363724389207</v>
      </c>
      <c r="L11">
        <v>0.14858883887196028</v>
      </c>
      <c r="M11">
        <v>31.380810673409851</v>
      </c>
      <c r="N11">
        <v>0.13503655423243319</v>
      </c>
      <c r="O11">
        <v>29.871829961400163</v>
      </c>
      <c r="P11">
        <v>0.13543782758699457</v>
      </c>
      <c r="Q11">
        <v>31.234601699623319</v>
      </c>
      <c r="R11">
        <v>0.11631434451444314</v>
      </c>
      <c r="S11">
        <v>32.136059280771107</v>
      </c>
      <c r="T11">
        <v>0.13086662915397021</v>
      </c>
      <c r="U11">
        <v>30.105733372469093</v>
      </c>
      <c r="V11">
        <v>0.15839797743006859</v>
      </c>
      <c r="W11">
        <v>29.016072926063082</v>
      </c>
      <c r="X11">
        <v>0.20043782758699458</v>
      </c>
      <c r="Y11">
        <v>32.290941486140341</v>
      </c>
      <c r="Z11">
        <v>0.16125355799408841</v>
      </c>
      <c r="AA11">
        <v>32.290941486140341</v>
      </c>
      <c r="AB11">
        <v>0.14356853918581225</v>
      </c>
      <c r="AC11">
        <v>31.529726822924392</v>
      </c>
      <c r="AD11">
        <v>0.16324112351148734</v>
      </c>
      <c r="AE11">
        <v>32.984084697591953</v>
      </c>
      <c r="AF11">
        <v>0.15843782758699457</v>
      </c>
      <c r="AG11">
        <v>30.707506650851521</v>
      </c>
      <c r="AH11">
        <v>0.1648241197498321</v>
      </c>
      <c r="AI11">
        <v>29.270123330028905</v>
      </c>
      <c r="AJ11">
        <v>0.15970191003184206</v>
      </c>
      <c r="AK11">
        <v>31.137125502558536</v>
      </c>
      <c r="AL11">
        <v>0.15015812727314259</v>
      </c>
      <c r="AM11">
        <v>31.779938555521948</v>
      </c>
      <c r="AN11">
        <v>0.1286456927905415</v>
      </c>
      <c r="AO11">
        <v>32.983389445657167</v>
      </c>
      <c r="AP11">
        <v>0.12783591755515253</v>
      </c>
      <c r="AQ11">
        <v>32.929899395245386</v>
      </c>
      <c r="AR11">
        <v>0.11757970031385197</v>
      </c>
      <c r="AS11">
        <v>31.38064638301643</v>
      </c>
      <c r="AT11">
        <v>0.12830127335456137</v>
      </c>
      <c r="AU11">
        <v>30.517062535786458</v>
      </c>
      <c r="AV11">
        <v>0.14809340815101443</v>
      </c>
      <c r="AW11">
        <v>34.165134223477295</v>
      </c>
      <c r="AX11">
        <v>0.10051561786900449</v>
      </c>
      <c r="AY11">
        <v>32.87575231164675</v>
      </c>
      <c r="AZ11">
        <v>0.11648820219467959</v>
      </c>
      <c r="BA11">
        <v>30.518794853773329</v>
      </c>
      <c r="BB11">
        <v>0.13358363291562544</v>
      </c>
      <c r="BC11">
        <v>32.08272188639566</v>
      </c>
      <c r="BD11">
        <v>0.12940127335456136</v>
      </c>
      <c r="BE11">
        <v>29.836270384746246</v>
      </c>
      <c r="BF11">
        <v>0.15631498119172382</v>
      </c>
      <c r="BG11">
        <v>30.566555366886771</v>
      </c>
      <c r="BH11">
        <v>0.14959340815101441</v>
      </c>
      <c r="BI11">
        <v>30.75221748204337</v>
      </c>
      <c r="BJ11">
        <v>0.12251498119172381</v>
      </c>
      <c r="BK11">
        <v>30.564565079435575</v>
      </c>
      <c r="BL11">
        <v>0.1417189137934973</v>
      </c>
      <c r="BM11">
        <v>32.08272188639566</v>
      </c>
      <c r="BN11">
        <v>0.11958883887196028</v>
      </c>
      <c r="BO11">
        <v>30.517062535786458</v>
      </c>
      <c r="BP11">
        <v>0.13506726583125089</v>
      </c>
      <c r="BQ11">
        <v>31.671760534554188</v>
      </c>
      <c r="BR11">
        <v>0.14049340815101441</v>
      </c>
      <c r="BS11">
        <v>30.188384921242214</v>
      </c>
      <c r="BT11">
        <v>0.16782996238344763</v>
      </c>
      <c r="BU11">
        <v>30.753717810320474</v>
      </c>
      <c r="BV11">
        <v>0.14674505611326083</v>
      </c>
      <c r="BW11">
        <v>35.247509862471958</v>
      </c>
      <c r="BX11">
        <v>0.11656726583125089</v>
      </c>
      <c r="BY11">
        <v>30.610298132862447</v>
      </c>
      <c r="BZ11">
        <v>0.15148426959290612</v>
      </c>
      <c r="CA11">
        <v>31.922093772775053</v>
      </c>
      <c r="CB11">
        <v>0.13497576771207853</v>
      </c>
      <c r="CC11">
        <v>28.729526186916807</v>
      </c>
      <c r="CD11">
        <v>0.13730711598817688</v>
      </c>
    </row>
    <row r="12" spans="1:84" x14ac:dyDescent="0.35">
      <c r="A12" s="5" t="s">
        <v>42</v>
      </c>
      <c r="B12" s="7" t="s">
        <v>722</v>
      </c>
      <c r="C12">
        <v>31.645569620253163</v>
      </c>
      <c r="D12">
        <v>0.15509999999999999</v>
      </c>
      <c r="E12">
        <v>1.4254477918931288</v>
      </c>
      <c r="F12">
        <v>0.29165659263817151</v>
      </c>
      <c r="G12">
        <v>0.90448704789862855</v>
      </c>
      <c r="H12">
        <v>0.73463540852653708</v>
      </c>
      <c r="K12">
        <v>30.699603191433102</v>
      </c>
      <c r="L12">
        <v>0.14781977216829126</v>
      </c>
      <c r="M12">
        <v>30.984489334667117</v>
      </c>
      <c r="N12">
        <v>0.13431272674662709</v>
      </c>
      <c r="O12">
        <v>29.160414964735999</v>
      </c>
      <c r="P12">
        <v>0.13419374909576529</v>
      </c>
      <c r="Q12">
        <v>30.772226804423465</v>
      </c>
      <c r="R12">
        <v>0.11578278370455426</v>
      </c>
      <c r="S12">
        <v>31.744261471609335</v>
      </c>
      <c r="T12">
        <v>0.13028982912621845</v>
      </c>
      <c r="U12">
        <v>29.763078241188289</v>
      </c>
      <c r="V12">
        <v>0.15744795385494803</v>
      </c>
      <c r="W12">
        <v>28.638988391985443</v>
      </c>
      <c r="X12">
        <v>0.19919374909576529</v>
      </c>
      <c r="Y12">
        <v>31.91974450498282</v>
      </c>
      <c r="Z12">
        <v>0.16068806777080238</v>
      </c>
      <c r="AA12">
        <v>31.91974450498282</v>
      </c>
      <c r="AB12">
        <v>0.14221136264992579</v>
      </c>
      <c r="AC12">
        <v>31.058271131843256</v>
      </c>
      <c r="AD12">
        <v>0.16242681758995545</v>
      </c>
      <c r="AE12">
        <v>32.518972982044964</v>
      </c>
      <c r="AF12">
        <v>0.15719374909576528</v>
      </c>
      <c r="AG12">
        <v>30.283713270014484</v>
      </c>
      <c r="AH12">
        <v>0.16385147656578011</v>
      </c>
      <c r="AI12">
        <v>28.761870400104737</v>
      </c>
      <c r="AJ12">
        <v>0.15892153352370733</v>
      </c>
      <c r="AK12">
        <v>30.724132444485928</v>
      </c>
      <c r="AL12">
        <v>0.1495021586141308</v>
      </c>
      <c r="AM12">
        <v>31.325025232900472</v>
      </c>
      <c r="AN12">
        <v>0.12774090843328384</v>
      </c>
      <c r="AO12">
        <v>32.570053449548773</v>
      </c>
      <c r="AP12">
        <v>0.12737221557205797</v>
      </c>
      <c r="AQ12">
        <v>32.440308115722232</v>
      </c>
      <c r="AR12">
        <v>0.11699159048163449</v>
      </c>
      <c r="AS12">
        <v>30.8418398789237</v>
      </c>
      <c r="AT12">
        <v>0.12778102234913821</v>
      </c>
      <c r="AU12">
        <v>29.916169633725438</v>
      </c>
      <c r="AV12">
        <v>0.14723386301161967</v>
      </c>
      <c r="AW12">
        <v>33.748333368205024</v>
      </c>
      <c r="AX12">
        <v>9.9463806053692469E-2</v>
      </c>
      <c r="AY12">
        <v>32.413788551290303</v>
      </c>
      <c r="AZ12">
        <v>0.11597926099372216</v>
      </c>
      <c r="BA12">
        <v>29.964359929228891</v>
      </c>
      <c r="BB12">
        <v>0.13316517015039375</v>
      </c>
      <c r="BC12">
        <v>31.467361818969998</v>
      </c>
      <c r="BD12">
        <v>0.12888102234913823</v>
      </c>
      <c r="BE12">
        <v>29.28527195702582</v>
      </c>
      <c r="BF12">
        <v>0.15552329487912336</v>
      </c>
      <c r="BG12">
        <v>30.168999927574443</v>
      </c>
      <c r="BH12">
        <v>0.14873386301161964</v>
      </c>
      <c r="BI12">
        <v>30.165332610045457</v>
      </c>
      <c r="BJ12">
        <v>0.12172329487912337</v>
      </c>
      <c r="BK12">
        <v>29.985132638162451</v>
      </c>
      <c r="BL12">
        <v>0.14109687454788267</v>
      </c>
      <c r="BM12">
        <v>31.467361818969998</v>
      </c>
      <c r="BN12">
        <v>0.11881977216829127</v>
      </c>
      <c r="BO12">
        <v>29.916169633725438</v>
      </c>
      <c r="BP12">
        <v>0.13423034030078757</v>
      </c>
      <c r="BQ12">
        <v>30.971133965804459</v>
      </c>
      <c r="BR12">
        <v>0.13963386301161965</v>
      </c>
      <c r="BS12">
        <v>29.484679055474274</v>
      </c>
      <c r="BT12">
        <v>0.16624658975824674</v>
      </c>
      <c r="BU12">
        <v>30.213772625659217</v>
      </c>
      <c r="BV12">
        <v>0.14610039725871474</v>
      </c>
      <c r="BW12">
        <v>34.622918857352481</v>
      </c>
      <c r="BX12">
        <v>0.11573034030078756</v>
      </c>
      <c r="BY12">
        <v>30.005559526041839</v>
      </c>
      <c r="BZ12">
        <v>0.15080568132496289</v>
      </c>
      <c r="CA12">
        <v>31.183462817557526</v>
      </c>
      <c r="CB12">
        <v>0.13421801081287524</v>
      </c>
      <c r="CC12">
        <v>27.808038686563815</v>
      </c>
      <c r="CD12">
        <v>0.13617613554160482</v>
      </c>
    </row>
    <row r="13" spans="1:84" x14ac:dyDescent="0.35">
      <c r="A13" s="5" t="s">
        <v>43</v>
      </c>
      <c r="B13" s="7" t="b">
        <v>1</v>
      </c>
      <c r="C13">
        <v>30.395136778115504</v>
      </c>
      <c r="D13">
        <v>0.15190000000000001</v>
      </c>
      <c r="E13">
        <v>1.5224279900341899</v>
      </c>
      <c r="F13">
        <v>0.26135536882800103</v>
      </c>
      <c r="G13">
        <v>0.80619798924341179</v>
      </c>
      <c r="H13">
        <v>0.97377375689768875</v>
      </c>
      <c r="K13">
        <v>30.358851734383265</v>
      </c>
      <c r="L13">
        <v>0.14678478250084775</v>
      </c>
      <c r="M13">
        <v>30.637110775918774</v>
      </c>
      <c r="N13">
        <v>0.13333861882432732</v>
      </c>
      <c r="O13">
        <v>28.536854504940582</v>
      </c>
      <c r="P13">
        <v>0.13251950110431257</v>
      </c>
      <c r="Q13">
        <v>30.366951819217068</v>
      </c>
      <c r="R13">
        <v>0.11506742319911537</v>
      </c>
      <c r="S13">
        <v>31.400847819699653</v>
      </c>
      <c r="T13">
        <v>0.12951358687563583</v>
      </c>
      <c r="U13">
        <v>29.462738506694922</v>
      </c>
      <c r="V13">
        <v>0.15616943720692961</v>
      </c>
      <c r="W13">
        <v>28.308471033546635</v>
      </c>
      <c r="X13">
        <v>0.19751950110431257</v>
      </c>
      <c r="Y13">
        <v>31.594387629838788</v>
      </c>
      <c r="Z13">
        <v>0.1599270459565057</v>
      </c>
      <c r="AA13">
        <v>31.594387629838788</v>
      </c>
      <c r="AB13">
        <v>0.14038491029561373</v>
      </c>
      <c r="AC13">
        <v>30.645036762477694</v>
      </c>
      <c r="AD13">
        <v>0.16133094617736821</v>
      </c>
      <c r="AE13">
        <v>32.1112991537413</v>
      </c>
      <c r="AF13">
        <v>0.15551950110431256</v>
      </c>
      <c r="AG13">
        <v>29.912255264979283</v>
      </c>
      <c r="AH13">
        <v>0.16254251904518982</v>
      </c>
      <c r="AI13">
        <v>28.316382981141185</v>
      </c>
      <c r="AJ13">
        <v>0.15787132341997789</v>
      </c>
      <c r="AK13">
        <v>30.362141001528425</v>
      </c>
      <c r="AL13">
        <v>0.14861937330954664</v>
      </c>
      <c r="AM13">
        <v>30.926290370758089</v>
      </c>
      <c r="AN13">
        <v>0.12652327353040912</v>
      </c>
      <c r="AO13">
        <v>32.207761418888893</v>
      </c>
      <c r="AP13">
        <v>0.12674817768433469</v>
      </c>
      <c r="AQ13">
        <v>32.011177770139433</v>
      </c>
      <c r="AR13">
        <v>0.11620012779476593</v>
      </c>
      <c r="AS13">
        <v>30.369572028220201</v>
      </c>
      <c r="AT13">
        <v>0.12708088227998526</v>
      </c>
      <c r="AU13">
        <v>29.389482600061669</v>
      </c>
      <c r="AV13">
        <v>0.14607710985388869</v>
      </c>
      <c r="AW13">
        <v>33.383004363087927</v>
      </c>
      <c r="AX13">
        <v>9.8048305479100623E-2</v>
      </c>
      <c r="AY13">
        <v>32.008873928788084</v>
      </c>
      <c r="AZ13">
        <v>0.11529434136085515</v>
      </c>
      <c r="BA13">
        <v>29.47839365343112</v>
      </c>
      <c r="BB13">
        <v>0.13260201400781421</v>
      </c>
      <c r="BC13">
        <v>30.927994208808663</v>
      </c>
      <c r="BD13">
        <v>0.12818088227998525</v>
      </c>
      <c r="BE13">
        <v>28.802317795886459</v>
      </c>
      <c r="BF13">
        <v>0.15445786433910799</v>
      </c>
      <c r="BG13">
        <v>29.820539670629948</v>
      </c>
      <c r="BH13">
        <v>0.14757710985388867</v>
      </c>
      <c r="BI13">
        <v>29.650923717421634</v>
      </c>
      <c r="BJ13">
        <v>0.120657864339108</v>
      </c>
      <c r="BK13">
        <v>29.477255855700957</v>
      </c>
      <c r="BL13">
        <v>0.14025975055215628</v>
      </c>
      <c r="BM13">
        <v>30.927994208808663</v>
      </c>
      <c r="BN13">
        <v>0.11778478250084777</v>
      </c>
      <c r="BO13">
        <v>29.389482600061669</v>
      </c>
      <c r="BP13">
        <v>0.13310402801562846</v>
      </c>
      <c r="BQ13">
        <v>30.357029642163521</v>
      </c>
      <c r="BR13">
        <v>0.13847710985388867</v>
      </c>
      <c r="BS13">
        <v>28.867875705423259</v>
      </c>
      <c r="BT13">
        <v>0.164115728678216</v>
      </c>
      <c r="BU13">
        <v>29.740506713089999</v>
      </c>
      <c r="BV13">
        <v>0.14523283239041651</v>
      </c>
      <c r="BW13">
        <v>34.075460262632646</v>
      </c>
      <c r="BX13">
        <v>0.11460402801562845</v>
      </c>
      <c r="BY13">
        <v>29.475501703964316</v>
      </c>
      <c r="BZ13">
        <v>0.14989245514780686</v>
      </c>
      <c r="CA13">
        <v>30.536047370576167</v>
      </c>
      <c r="CB13">
        <v>0.13319824158171767</v>
      </c>
      <c r="CC13">
        <v>27.000348137292065</v>
      </c>
      <c r="CD13">
        <v>0.13465409191301142</v>
      </c>
    </row>
    <row r="14" spans="1:84" x14ac:dyDescent="0.35">
      <c r="A14" s="5" t="s">
        <v>44</v>
      </c>
      <c r="B14" s="7" t="b">
        <v>0</v>
      </c>
      <c r="C14">
        <v>32.051282051282051</v>
      </c>
      <c r="D14">
        <v>0.14360000000000001</v>
      </c>
      <c r="E14">
        <v>1.6304415786527158</v>
      </c>
      <c r="F14">
        <v>0.23454515451971161</v>
      </c>
      <c r="G14" t="s">
        <v>29</v>
      </c>
      <c r="H14" t="s">
        <v>29</v>
      </c>
      <c r="K14">
        <v>30.0792042406385</v>
      </c>
      <c r="L14">
        <v>0.14552364394212072</v>
      </c>
      <c r="M14">
        <v>30.352024560365383</v>
      </c>
      <c r="N14">
        <v>0.13215166488670185</v>
      </c>
      <c r="O14">
        <v>28.025111660787118</v>
      </c>
      <c r="P14">
        <v>0.13047942402401883</v>
      </c>
      <c r="Q14">
        <v>30.034351234404774</v>
      </c>
      <c r="R14">
        <v>0.11419575390117169</v>
      </c>
      <c r="S14">
        <v>31.119015519096362</v>
      </c>
      <c r="T14">
        <v>0.12856773295659055</v>
      </c>
      <c r="U14">
        <v>29.216256056553103</v>
      </c>
      <c r="V14">
        <v>0.15461156016379621</v>
      </c>
      <c r="W14">
        <v>28.037222447475195</v>
      </c>
      <c r="X14">
        <v>0.19547942402401883</v>
      </c>
      <c r="Y14">
        <v>31.327374142957794</v>
      </c>
      <c r="Z14">
        <v>0.15899973819273583</v>
      </c>
      <c r="AA14">
        <v>31.327374142957794</v>
      </c>
      <c r="AB14">
        <v>0.13815937166256601</v>
      </c>
      <c r="AC14">
        <v>30.305904079897921</v>
      </c>
      <c r="AD14">
        <v>0.15999562299753958</v>
      </c>
      <c r="AE14">
        <v>31.776729889276563</v>
      </c>
      <c r="AF14">
        <v>0.15347942402401882</v>
      </c>
      <c r="AG14">
        <v>29.607407558563366</v>
      </c>
      <c r="AH14">
        <v>0.16094754969150563</v>
      </c>
      <c r="AI14">
        <v>27.950780904816799</v>
      </c>
      <c r="AJ14">
        <v>0.15659163870597545</v>
      </c>
      <c r="AK14">
        <v>30.065062301831738</v>
      </c>
      <c r="AL14">
        <v>0.14754369630357358</v>
      </c>
      <c r="AM14">
        <v>30.599057126233845</v>
      </c>
      <c r="AN14">
        <v>0.12503958110837735</v>
      </c>
      <c r="AO14">
        <v>31.910436033240085</v>
      </c>
      <c r="AP14">
        <v>0.12598778531804339</v>
      </c>
      <c r="AQ14">
        <v>31.658999597018649</v>
      </c>
      <c r="AR14">
        <v>0.11523572772044526</v>
      </c>
      <c r="AS14">
        <v>29.981991819557603</v>
      </c>
      <c r="AT14">
        <v>0.12622775913731696</v>
      </c>
      <c r="AU14">
        <v>28.95724172212935</v>
      </c>
      <c r="AV14">
        <v>0.14466760205295848</v>
      </c>
      <c r="AW14">
        <v>33.083186596913791</v>
      </c>
      <c r="AX14">
        <v>9.6323513038488642E-2</v>
      </c>
      <c r="AY14">
        <v>31.676569086004122</v>
      </c>
      <c r="AZ14">
        <v>0.11445976437346225</v>
      </c>
      <c r="BA14">
        <v>29.079571437825901</v>
      </c>
      <c r="BB14">
        <v>0.1319158062626245</v>
      </c>
      <c r="BC14">
        <v>30.485346650689312</v>
      </c>
      <c r="BD14">
        <v>0.12732775913731698</v>
      </c>
      <c r="BE14">
        <v>28.40596755889694</v>
      </c>
      <c r="BF14">
        <v>0.15315963346983016</v>
      </c>
      <c r="BG14">
        <v>29.534565728308891</v>
      </c>
      <c r="BH14">
        <v>0.14616760205295845</v>
      </c>
      <c r="BI14">
        <v>29.228759249431604</v>
      </c>
      <c r="BJ14">
        <v>0.11935963346983017</v>
      </c>
      <c r="BK14">
        <v>29.06045215198051</v>
      </c>
      <c r="BL14">
        <v>0.13923971201200944</v>
      </c>
      <c r="BM14">
        <v>30.485346650689312</v>
      </c>
      <c r="BN14">
        <v>0.11652364394212074</v>
      </c>
      <c r="BO14">
        <v>28.95724172212935</v>
      </c>
      <c r="BP14">
        <v>0.13173161252524904</v>
      </c>
      <c r="BQ14">
        <v>29.853047248395221</v>
      </c>
      <c r="BR14">
        <v>0.13706760205295845</v>
      </c>
      <c r="BS14">
        <v>28.361678277924327</v>
      </c>
      <c r="BT14">
        <v>0.16151926693966034</v>
      </c>
      <c r="BU14">
        <v>29.352107416222267</v>
      </c>
      <c r="BV14">
        <v>0.14417570153971887</v>
      </c>
      <c r="BW14">
        <v>33.626172605089216</v>
      </c>
      <c r="BX14">
        <v>0.11323161252524903</v>
      </c>
      <c r="BY14">
        <v>29.040494491472458</v>
      </c>
      <c r="BZ14">
        <v>0.14877968583128301</v>
      </c>
      <c r="CA14">
        <v>30.004727244383712</v>
      </c>
      <c r="CB14">
        <v>0.13195564917826602</v>
      </c>
      <c r="CC14">
        <v>26.337493633951986</v>
      </c>
      <c r="CD14">
        <v>0.13279947638547168</v>
      </c>
    </row>
    <row r="15" spans="1:84" x14ac:dyDescent="0.35">
      <c r="A15" s="5" t="s">
        <v>45</v>
      </c>
      <c r="B15" s="7" t="b">
        <v>0</v>
      </c>
      <c r="C15">
        <v>32.786885245901637</v>
      </c>
      <c r="D15">
        <v>0.1196</v>
      </c>
      <c r="E15">
        <v>1.751439580086622</v>
      </c>
      <c r="F15">
        <v>0.21080660564143544</v>
      </c>
      <c r="K15">
        <v>29.871407406555296</v>
      </c>
      <c r="L15">
        <v>0.14408482133966738</v>
      </c>
      <c r="M15">
        <v>30.140186391392469</v>
      </c>
      <c r="N15">
        <v>0.13079747890792226</v>
      </c>
      <c r="O15">
        <v>27.644852422787725</v>
      </c>
      <c r="P15">
        <v>0.12815191687299138</v>
      </c>
      <c r="Q15">
        <v>29.787206703936373</v>
      </c>
      <c r="R15">
        <v>0.11320127357300541</v>
      </c>
      <c r="S15">
        <v>30.909595227058269</v>
      </c>
      <c r="T15">
        <v>0.12748861600475053</v>
      </c>
      <c r="U15">
        <v>29.033103073092832</v>
      </c>
      <c r="V15">
        <v>0.15283419106664797</v>
      </c>
      <c r="W15">
        <v>27.835666564815881</v>
      </c>
      <c r="X15">
        <v>0.19315191687299138</v>
      </c>
      <c r="Y15">
        <v>31.128965222897786</v>
      </c>
      <c r="Z15">
        <v>0.15794178039681425</v>
      </c>
      <c r="AA15">
        <v>31.128965222897786</v>
      </c>
      <c r="AB15">
        <v>0.13562027295235424</v>
      </c>
      <c r="AC15">
        <v>30.053905762907675</v>
      </c>
      <c r="AD15">
        <v>0.15847216377141252</v>
      </c>
      <c r="AE15">
        <v>31.52812249785552</v>
      </c>
      <c r="AF15">
        <v>0.15115191687299137</v>
      </c>
      <c r="AG15">
        <v>29.380885277163738</v>
      </c>
      <c r="AH15">
        <v>0.15912786228252052</v>
      </c>
      <c r="AI15">
        <v>27.679114053892715</v>
      </c>
      <c r="AJ15">
        <v>0.1551316569476037</v>
      </c>
      <c r="AK15">
        <v>29.844312913221557</v>
      </c>
      <c r="AL15">
        <v>0.14631646526030456</v>
      </c>
      <c r="AM15">
        <v>30.355900889400292</v>
      </c>
      <c r="AN15">
        <v>0.12334684863490282</v>
      </c>
      <c r="AO15">
        <v>31.689503340430832</v>
      </c>
      <c r="AP15">
        <v>0.12512025992538769</v>
      </c>
      <c r="AQ15">
        <v>31.397307606049132</v>
      </c>
      <c r="AR15">
        <v>0.11413545161268683</v>
      </c>
      <c r="AS15">
        <v>29.693993742997325</v>
      </c>
      <c r="AT15">
        <v>0.12525443796506913</v>
      </c>
      <c r="AU15">
        <v>28.63605777446395</v>
      </c>
      <c r="AV15">
        <v>0.14305950620315769</v>
      </c>
      <c r="AW15">
        <v>32.860401898296949</v>
      </c>
      <c r="AX15">
        <v>9.4355711538074524E-2</v>
      </c>
      <c r="AY15">
        <v>31.429644311687898</v>
      </c>
      <c r="AZ15">
        <v>0.11350760235713284</v>
      </c>
      <c r="BA15">
        <v>28.783219796496862</v>
      </c>
      <c r="BB15">
        <v>0.13113291749364253</v>
      </c>
      <c r="BC15">
        <v>30.156429842030864</v>
      </c>
      <c r="BD15">
        <v>0.12635443796506912</v>
      </c>
      <c r="BE15">
        <v>28.111452763388993</v>
      </c>
      <c r="BF15">
        <v>0.15167849255553997</v>
      </c>
      <c r="BG15">
        <v>29.322067918838645</v>
      </c>
      <c r="BH15">
        <v>0.14455950620315766</v>
      </c>
      <c r="BI15">
        <v>28.915062749827666</v>
      </c>
      <c r="BJ15">
        <v>0.11787849255553996</v>
      </c>
      <c r="BK15">
        <v>28.75073905958887</v>
      </c>
      <c r="BL15">
        <v>0.1380759584364957</v>
      </c>
      <c r="BM15">
        <v>30.156429842030864</v>
      </c>
      <c r="BN15">
        <v>0.1150848213396674</v>
      </c>
      <c r="BO15">
        <v>28.63605777446395</v>
      </c>
      <c r="BP15">
        <v>0.13016583498728512</v>
      </c>
      <c r="BQ15">
        <v>29.478554545255498</v>
      </c>
      <c r="BR15">
        <v>0.13545950620315766</v>
      </c>
      <c r="BS15">
        <v>27.985539656237471</v>
      </c>
      <c r="BT15">
        <v>0.15855698511107993</v>
      </c>
      <c r="BU15">
        <v>29.063500702217823</v>
      </c>
      <c r="BV15">
        <v>0.14296962965236826</v>
      </c>
      <c r="BW15">
        <v>33.29232175743816</v>
      </c>
      <c r="BX15">
        <v>0.11166583498728511</v>
      </c>
      <c r="BY15">
        <v>28.717254971787476</v>
      </c>
      <c r="BZ15">
        <v>0.14751013647617711</v>
      </c>
      <c r="CA15">
        <v>29.609920773461972</v>
      </c>
      <c r="CB15">
        <v>0.13053798573173112</v>
      </c>
      <c r="CC15">
        <v>25.844948303373855</v>
      </c>
      <c r="CD15">
        <v>0.13068356079362853</v>
      </c>
    </row>
    <row r="16" spans="1:84" x14ac:dyDescent="0.35">
      <c r="A16" s="5" t="s">
        <v>46</v>
      </c>
      <c r="B16" s="7">
        <v>1</v>
      </c>
      <c r="C16">
        <v>33.898305084745765</v>
      </c>
      <c r="D16">
        <v>0.1232</v>
      </c>
      <c r="E16">
        <v>1.8878616115183233</v>
      </c>
      <c r="F16">
        <v>0.18977205052773982</v>
      </c>
      <c r="K16">
        <v>29.743446747933667</v>
      </c>
      <c r="L16">
        <v>0.14252360783919901</v>
      </c>
      <c r="M16">
        <v>30.009737091033443</v>
      </c>
      <c r="N16">
        <v>0.12932810149571672</v>
      </c>
      <c r="O16">
        <v>27.41068994020689</v>
      </c>
      <c r="P16">
        <v>0.12562642444576311</v>
      </c>
      <c r="Q16">
        <v>29.635015853517508</v>
      </c>
      <c r="R16">
        <v>0.11212219953591698</v>
      </c>
      <c r="S16">
        <v>30.780634847964148</v>
      </c>
      <c r="T16">
        <v>0.12631770587939925</v>
      </c>
      <c r="U16">
        <v>28.920318022755115</v>
      </c>
      <c r="V16">
        <v>0.15090563321312819</v>
      </c>
      <c r="W16">
        <v>27.711549065105451</v>
      </c>
      <c r="X16">
        <v>0.19062642444576314</v>
      </c>
      <c r="Y16">
        <v>31.006785613187663</v>
      </c>
      <c r="Z16">
        <v>0.1567938292935287</v>
      </c>
      <c r="AA16">
        <v>31.006785613187663</v>
      </c>
      <c r="AB16">
        <v>0.13286519030446889</v>
      </c>
      <c r="AC16">
        <v>29.898725965506614</v>
      </c>
      <c r="AD16">
        <v>0.1568191141826813</v>
      </c>
      <c r="AE16">
        <v>31.375030822109849</v>
      </c>
      <c r="AF16">
        <v>0.1486264244457631</v>
      </c>
      <c r="AG16">
        <v>29.241393545019424</v>
      </c>
      <c r="AH16">
        <v>0.15715338638486934</v>
      </c>
      <c r="AI16">
        <v>27.511822433097421</v>
      </c>
      <c r="AJ16">
        <v>0.1535474844250696</v>
      </c>
      <c r="AK16">
        <v>29.708376110904489</v>
      </c>
      <c r="AL16">
        <v>0.1449848419804933</v>
      </c>
      <c r="AM16">
        <v>30.206166018075351</v>
      </c>
      <c r="AN16">
        <v>0.12151012686964591</v>
      </c>
      <c r="AO16">
        <v>31.553453659945312</v>
      </c>
      <c r="AP16">
        <v>0.12417894002069353</v>
      </c>
      <c r="AQ16">
        <v>31.236158473685268</v>
      </c>
      <c r="AR16">
        <v>0.11294158246526984</v>
      </c>
      <c r="AS16">
        <v>29.516645403110395</v>
      </c>
      <c r="AT16">
        <v>0.1241983229500464</v>
      </c>
      <c r="AU16">
        <v>28.438273676052212</v>
      </c>
      <c r="AV16">
        <v>0.14131462052616364</v>
      </c>
      <c r="AW16">
        <v>32.723211758266146</v>
      </c>
      <c r="AX16">
        <v>9.2220522485963366E-2</v>
      </c>
      <c r="AY16">
        <v>31.277588786439377</v>
      </c>
      <c r="AZ16">
        <v>0.11247444636417582</v>
      </c>
      <c r="BA16">
        <v>28.600727356824365</v>
      </c>
      <c r="BB16">
        <v>0.13028343367721121</v>
      </c>
      <c r="BC16">
        <v>29.953883871331392</v>
      </c>
      <c r="BD16">
        <v>0.12529832295004639</v>
      </c>
      <c r="BE16">
        <v>27.93009144778819</v>
      </c>
      <c r="BF16">
        <v>0.15007136101094018</v>
      </c>
      <c r="BG16">
        <v>29.191212413866999</v>
      </c>
      <c r="BH16">
        <v>0.14281462052616362</v>
      </c>
      <c r="BI16">
        <v>28.721889399166567</v>
      </c>
      <c r="BJ16">
        <v>0.11627136101094016</v>
      </c>
      <c r="BK16">
        <v>28.560018678977553</v>
      </c>
      <c r="BL16">
        <v>0.13681321222288156</v>
      </c>
      <c r="BM16">
        <v>29.953883871331392</v>
      </c>
      <c r="BN16">
        <v>0.11352360783919901</v>
      </c>
      <c r="BO16">
        <v>28.438273676052212</v>
      </c>
      <c r="BP16">
        <v>0.12846686735442248</v>
      </c>
      <c r="BQ16">
        <v>29.247943077308079</v>
      </c>
      <c r="BR16">
        <v>0.13371462052616362</v>
      </c>
      <c r="BS16">
        <v>27.753914636653146</v>
      </c>
      <c r="BT16">
        <v>0.15534272202188032</v>
      </c>
      <c r="BU16">
        <v>28.885777565243338</v>
      </c>
      <c r="BV16">
        <v>0.14166096539462272</v>
      </c>
      <c r="BW16">
        <v>33.086737420528998</v>
      </c>
      <c r="BX16">
        <v>0.10996686735442246</v>
      </c>
      <c r="BY16">
        <v>28.518205058376051</v>
      </c>
      <c r="BZ16">
        <v>0.14613259515223442</v>
      </c>
      <c r="CA16">
        <v>29.36680014907845</v>
      </c>
      <c r="CB16">
        <v>0.12899973125332845</v>
      </c>
      <c r="CC16">
        <v>25.541640386389183</v>
      </c>
      <c r="CD16">
        <v>0.12838765858705739</v>
      </c>
    </row>
    <row r="17" spans="3:82" x14ac:dyDescent="0.35">
      <c r="C17">
        <v>34.013605442176875</v>
      </c>
      <c r="D17">
        <v>0.11169999999999999</v>
      </c>
      <c r="E17">
        <v>2.0427990614223308</v>
      </c>
      <c r="F17">
        <v>0.17111901253762776</v>
      </c>
      <c r="K17">
        <v>29.700239721123278</v>
      </c>
      <c r="L17">
        <v>0.1409</v>
      </c>
      <c r="M17">
        <v>29.965689752744293</v>
      </c>
      <c r="N17">
        <v>0.1278</v>
      </c>
      <c r="O17">
        <v>27.331622945930356</v>
      </c>
      <c r="P17">
        <v>0.123</v>
      </c>
      <c r="Q17">
        <v>29.583627292180168</v>
      </c>
      <c r="R17">
        <v>0.111</v>
      </c>
      <c r="S17">
        <v>30.737090256860768</v>
      </c>
      <c r="T17">
        <v>0.12509999999999999</v>
      </c>
      <c r="U17">
        <v>28.882235171773843</v>
      </c>
      <c r="V17">
        <v>0.1489</v>
      </c>
      <c r="W17">
        <v>27.669639714251886</v>
      </c>
      <c r="X17">
        <v>0.188</v>
      </c>
      <c r="Y17">
        <v>30.965530607709468</v>
      </c>
      <c r="Z17">
        <v>0.15559999999999999</v>
      </c>
      <c r="AA17">
        <v>30.965530607709468</v>
      </c>
      <c r="AB17">
        <v>0.13</v>
      </c>
      <c r="AC17">
        <v>29.846328160283022</v>
      </c>
      <c r="AD17">
        <v>0.15509999999999999</v>
      </c>
      <c r="AE17">
        <v>31.323338089283663</v>
      </c>
      <c r="AF17">
        <v>0.14599999999999999</v>
      </c>
      <c r="AG17">
        <v>29.194292951168865</v>
      </c>
      <c r="AH17">
        <v>0.15509999999999999</v>
      </c>
      <c r="AI17">
        <v>27.455334965599857</v>
      </c>
      <c r="AJ17">
        <v>0.15190000000000001</v>
      </c>
      <c r="AK17">
        <v>29.662475869959344</v>
      </c>
      <c r="AL17">
        <v>0.14360000000000001</v>
      </c>
      <c r="AM17">
        <v>30.155606739391757</v>
      </c>
      <c r="AN17">
        <v>0.1196</v>
      </c>
      <c r="AO17">
        <v>31.507515304707049</v>
      </c>
      <c r="AP17">
        <v>0.1232</v>
      </c>
      <c r="AQ17">
        <v>31.181745070710338</v>
      </c>
      <c r="AR17">
        <v>0.11169999999999999</v>
      </c>
      <c r="AS17">
        <v>29.456762197140577</v>
      </c>
      <c r="AT17">
        <v>0.1231</v>
      </c>
      <c r="AU17">
        <v>28.371490158877499</v>
      </c>
      <c r="AV17">
        <v>0.13950000013860223</v>
      </c>
      <c r="AW17">
        <v>32.676888316965645</v>
      </c>
      <c r="AX17">
        <v>0.09</v>
      </c>
      <c r="AY17">
        <v>31.22624591882014</v>
      </c>
      <c r="AZ17">
        <v>0.1114000000820671</v>
      </c>
      <c r="BA17">
        <v>28.539107200922086</v>
      </c>
      <c r="BB17">
        <v>0.12939999999999999</v>
      </c>
      <c r="BC17">
        <v>29.885492466655787</v>
      </c>
      <c r="BD17">
        <v>0.1242</v>
      </c>
      <c r="BE17">
        <v>27.868853225744473</v>
      </c>
      <c r="BF17">
        <v>0.1484</v>
      </c>
      <c r="BG17">
        <v>29.147027917065408</v>
      </c>
      <c r="BH17">
        <v>0.14099999999999999</v>
      </c>
      <c r="BI17">
        <v>28.656662740981361</v>
      </c>
      <c r="BJ17">
        <v>0.11459999999999999</v>
      </c>
      <c r="BK17">
        <v>28.495620287416223</v>
      </c>
      <c r="BL17">
        <v>0.13550000000000001</v>
      </c>
      <c r="BM17">
        <v>29.885492466655787</v>
      </c>
      <c r="BN17">
        <v>0.1119</v>
      </c>
      <c r="BO17">
        <v>28.371490158877499</v>
      </c>
      <c r="BP17">
        <v>0.12670000000000001</v>
      </c>
      <c r="BQ17">
        <v>29.170075113937788</v>
      </c>
      <c r="BR17">
        <v>0.13189999999999999</v>
      </c>
      <c r="BS17">
        <v>27.675704438777178</v>
      </c>
      <c r="BT17">
        <v>0.152</v>
      </c>
      <c r="BU17">
        <v>28.825767805784459</v>
      </c>
      <c r="BV17">
        <v>0.14030000000000001</v>
      </c>
      <c r="BW17">
        <v>33.01732008513612</v>
      </c>
      <c r="BX17">
        <v>0.1082</v>
      </c>
      <c r="BY17">
        <v>28.45099412778211</v>
      </c>
      <c r="BZ17">
        <v>0.1447</v>
      </c>
      <c r="CA17">
        <v>29.284708360484593</v>
      </c>
      <c r="CB17">
        <v>0.12740000000000001</v>
      </c>
      <c r="CC17">
        <v>25.439225836150648</v>
      </c>
      <c r="CD17">
        <v>0.126</v>
      </c>
    </row>
    <row r="18" spans="3:82" x14ac:dyDescent="0.35">
      <c r="C18">
        <v>32.573289902280131</v>
      </c>
      <c r="D18">
        <v>0.1231</v>
      </c>
      <c r="E18">
        <v>2.2202283422866405</v>
      </c>
      <c r="F18">
        <v>0.15456455468066674</v>
      </c>
      <c r="K18">
        <v>29.743446747933667</v>
      </c>
      <c r="L18">
        <v>0.13927639216080098</v>
      </c>
      <c r="M18">
        <v>30.009737091033443</v>
      </c>
      <c r="N18">
        <v>0.12627189850428328</v>
      </c>
      <c r="O18">
        <v>27.41068994020689</v>
      </c>
      <c r="P18">
        <v>0.12037357555423688</v>
      </c>
      <c r="Q18">
        <v>29.635015853517508</v>
      </c>
      <c r="R18">
        <v>0.10987780046408302</v>
      </c>
      <c r="S18">
        <v>30.780634847964148</v>
      </c>
      <c r="T18">
        <v>0.12388229412060071</v>
      </c>
      <c r="U18">
        <v>28.920318022755115</v>
      </c>
      <c r="V18">
        <v>0.14689436678687179</v>
      </c>
      <c r="W18">
        <v>27.711549065105451</v>
      </c>
      <c r="X18">
        <v>0.18537357555423686</v>
      </c>
      <c r="Y18">
        <v>31.006785613187663</v>
      </c>
      <c r="Z18">
        <v>0.15440617070647128</v>
      </c>
      <c r="AA18">
        <v>31.006785613187663</v>
      </c>
      <c r="AB18">
        <v>0.12713480969553112</v>
      </c>
      <c r="AC18">
        <v>29.898725965506614</v>
      </c>
      <c r="AD18">
        <v>0.15338088581731868</v>
      </c>
      <c r="AE18">
        <v>31.375030822109849</v>
      </c>
      <c r="AF18">
        <v>0.14337357555423688</v>
      </c>
      <c r="AG18">
        <v>29.241393545019424</v>
      </c>
      <c r="AH18">
        <v>0.15304661361513064</v>
      </c>
      <c r="AI18">
        <v>27.511822433097421</v>
      </c>
      <c r="AJ18">
        <v>0.15025251557493041</v>
      </c>
      <c r="AK18">
        <v>29.708376110904492</v>
      </c>
      <c r="AL18">
        <v>0.14221515801950671</v>
      </c>
      <c r="AM18">
        <v>30.206166018075351</v>
      </c>
      <c r="AN18">
        <v>0.11768987313035408</v>
      </c>
      <c r="AO18">
        <v>31.553453659945312</v>
      </c>
      <c r="AP18">
        <v>0.12222105997930648</v>
      </c>
      <c r="AQ18">
        <v>31.236158473685268</v>
      </c>
      <c r="AR18">
        <v>0.11045841753473015</v>
      </c>
      <c r="AS18">
        <v>29.516645403110395</v>
      </c>
      <c r="AT18">
        <v>0.1220016770499536</v>
      </c>
      <c r="AU18">
        <v>28.438273676052212</v>
      </c>
      <c r="AV18">
        <v>0.13768537947383638</v>
      </c>
      <c r="AW18">
        <v>32.723211758266146</v>
      </c>
      <c r="AX18">
        <v>8.7779477514036627E-2</v>
      </c>
      <c r="AY18">
        <v>31.277588786439377</v>
      </c>
      <c r="AZ18">
        <v>0.11032555363582418</v>
      </c>
      <c r="BA18">
        <v>28.600727356824365</v>
      </c>
      <c r="BB18">
        <v>0.12851656632278877</v>
      </c>
      <c r="BC18">
        <v>29.953883871331392</v>
      </c>
      <c r="BD18">
        <v>0.1231016770499536</v>
      </c>
      <c r="BE18">
        <v>27.93009144778819</v>
      </c>
      <c r="BF18">
        <v>0.14672863898905983</v>
      </c>
      <c r="BG18">
        <v>29.191212413866999</v>
      </c>
      <c r="BH18">
        <v>0.13918537947383636</v>
      </c>
      <c r="BI18">
        <v>28.721889399166567</v>
      </c>
      <c r="BJ18">
        <v>0.11292863898905983</v>
      </c>
      <c r="BK18">
        <v>28.560018678977553</v>
      </c>
      <c r="BL18">
        <v>0.13418678777711845</v>
      </c>
      <c r="BM18">
        <v>29.953883871331392</v>
      </c>
      <c r="BN18">
        <v>0.11027639216080098</v>
      </c>
      <c r="BO18">
        <v>28.438273676052212</v>
      </c>
      <c r="BP18">
        <v>0.12493313264557754</v>
      </c>
      <c r="BQ18">
        <v>29.247943077308079</v>
      </c>
      <c r="BR18">
        <v>0.13008537947383636</v>
      </c>
      <c r="BS18">
        <v>27.753914636653146</v>
      </c>
      <c r="BT18">
        <v>0.14865727797811967</v>
      </c>
      <c r="BU18">
        <v>28.885777565243338</v>
      </c>
      <c r="BV18">
        <v>0.13893903460537729</v>
      </c>
      <c r="BW18">
        <v>33.086737420528998</v>
      </c>
      <c r="BX18">
        <v>0.10643313264557754</v>
      </c>
      <c r="BY18">
        <v>28.518205058376051</v>
      </c>
      <c r="BZ18">
        <v>0.14326740484776557</v>
      </c>
      <c r="CA18">
        <v>29.36680014907845</v>
      </c>
      <c r="CB18">
        <v>0.12580026874667158</v>
      </c>
      <c r="CC18">
        <v>25.541640386389183</v>
      </c>
      <c r="CD18">
        <v>0.12361234141294261</v>
      </c>
    </row>
    <row r="19" spans="3:82" x14ac:dyDescent="0.35">
      <c r="C19">
        <v>31.847133757961785</v>
      </c>
      <c r="D19">
        <v>0.13950000000000001</v>
      </c>
      <c r="E19">
        <v>2.4253520363781504</v>
      </c>
      <c r="F19">
        <v>0.13986034097602573</v>
      </c>
      <c r="K19">
        <v>29.871407406555296</v>
      </c>
      <c r="L19">
        <v>0.13771517866033262</v>
      </c>
      <c r="M19">
        <v>30.140186391392469</v>
      </c>
      <c r="N19">
        <v>0.12480252109207773</v>
      </c>
      <c r="O19">
        <v>27.644852422787725</v>
      </c>
      <c r="P19">
        <v>0.11784808312700862</v>
      </c>
      <c r="Q19">
        <v>29.787206703936373</v>
      </c>
      <c r="R19">
        <v>0.10879872642699459</v>
      </c>
      <c r="S19">
        <v>30.909595227058269</v>
      </c>
      <c r="T19">
        <v>0.12271138399524945</v>
      </c>
      <c r="U19">
        <v>29.033103073092832</v>
      </c>
      <c r="V19">
        <v>0.14496580893335204</v>
      </c>
      <c r="W19">
        <v>27.835666564815881</v>
      </c>
      <c r="X19">
        <v>0.18284808312700862</v>
      </c>
      <c r="Y19">
        <v>31.128965222897786</v>
      </c>
      <c r="Z19">
        <v>0.15325821960318572</v>
      </c>
      <c r="AA19">
        <v>31.128965222897786</v>
      </c>
      <c r="AB19">
        <v>0.12437972704764577</v>
      </c>
      <c r="AC19">
        <v>30.053905762907675</v>
      </c>
      <c r="AD19">
        <v>0.15172783622858746</v>
      </c>
      <c r="AE19">
        <v>31.528122497855517</v>
      </c>
      <c r="AF19">
        <v>0.14084808312700861</v>
      </c>
      <c r="AG19">
        <v>29.380885277163738</v>
      </c>
      <c r="AH19">
        <v>0.15107213771747946</v>
      </c>
      <c r="AI19">
        <v>27.679114053892715</v>
      </c>
      <c r="AJ19">
        <v>0.14866834305239632</v>
      </c>
      <c r="AK19">
        <v>29.844312913221557</v>
      </c>
      <c r="AL19">
        <v>0.14088353473969545</v>
      </c>
      <c r="AM19">
        <v>30.355900889400292</v>
      </c>
      <c r="AN19">
        <v>0.11585315136509718</v>
      </c>
      <c r="AO19">
        <v>31.689503340430832</v>
      </c>
      <c r="AP19">
        <v>0.12127974007461231</v>
      </c>
      <c r="AQ19">
        <v>31.397307606049132</v>
      </c>
      <c r="AR19">
        <v>0.10926454838731317</v>
      </c>
      <c r="AS19">
        <v>29.693993742997325</v>
      </c>
      <c r="AT19">
        <v>0.12094556203493088</v>
      </c>
      <c r="AU19">
        <v>28.63605777446395</v>
      </c>
      <c r="AV19">
        <v>0.13594049379684234</v>
      </c>
      <c r="AW19">
        <v>32.860401898296949</v>
      </c>
      <c r="AX19">
        <v>8.5644288461925469E-2</v>
      </c>
      <c r="AY19">
        <v>31.429644311687898</v>
      </c>
      <c r="AZ19">
        <v>0.10929239764286716</v>
      </c>
      <c r="BA19">
        <v>28.783219796496862</v>
      </c>
      <c r="BB19">
        <v>0.12766708250635744</v>
      </c>
      <c r="BC19">
        <v>30.156429842030864</v>
      </c>
      <c r="BD19">
        <v>0.12204556203493089</v>
      </c>
      <c r="BE19">
        <v>28.111452763388993</v>
      </c>
      <c r="BF19">
        <v>0.14512150744446004</v>
      </c>
      <c r="BG19">
        <v>29.322067918838645</v>
      </c>
      <c r="BH19">
        <v>0.13744049379684231</v>
      </c>
      <c r="BI19">
        <v>28.915062749827662</v>
      </c>
      <c r="BJ19">
        <v>0.11132150744446002</v>
      </c>
      <c r="BK19">
        <v>28.75073905958887</v>
      </c>
      <c r="BL19">
        <v>0.13292404156350432</v>
      </c>
      <c r="BM19">
        <v>30.156429842030864</v>
      </c>
      <c r="BN19">
        <v>0.1087151786603326</v>
      </c>
      <c r="BO19">
        <v>28.63605777446395</v>
      </c>
      <c r="BP19">
        <v>0.12323416501271489</v>
      </c>
      <c r="BQ19">
        <v>29.478554545255498</v>
      </c>
      <c r="BR19">
        <v>0.12834049379684231</v>
      </c>
      <c r="BS19">
        <v>27.985539656237471</v>
      </c>
      <c r="BT19">
        <v>0.14544301488892006</v>
      </c>
      <c r="BU19">
        <v>29.063500702217823</v>
      </c>
      <c r="BV19">
        <v>0.13763037034763176</v>
      </c>
      <c r="BW19">
        <v>33.29232175743816</v>
      </c>
      <c r="BX19">
        <v>0.1047341650127149</v>
      </c>
      <c r="BY19">
        <v>28.717254971787476</v>
      </c>
      <c r="BZ19">
        <v>0.14188986352382288</v>
      </c>
      <c r="CA19">
        <v>29.609920773461972</v>
      </c>
      <c r="CB19">
        <v>0.1242620142682689</v>
      </c>
      <c r="CC19">
        <v>25.844948303373855</v>
      </c>
      <c r="CD19">
        <v>0.12131643920637147</v>
      </c>
    </row>
    <row r="20" spans="3:82" x14ac:dyDescent="0.35">
      <c r="C20">
        <v>35.087719298245609</v>
      </c>
      <c r="D20">
        <v>0.09</v>
      </c>
      <c r="E20">
        <v>2.6651110228740227</v>
      </c>
      <c r="F20">
        <v>0.12678832284656152</v>
      </c>
      <c r="K20">
        <v>30.0792042406385</v>
      </c>
      <c r="L20">
        <v>0.13627635605787927</v>
      </c>
      <c r="M20">
        <v>30.352024560365383</v>
      </c>
      <c r="N20">
        <v>0.12344833511329813</v>
      </c>
      <c r="O20">
        <v>28.025111660787118</v>
      </c>
      <c r="P20">
        <v>0.11552057597598116</v>
      </c>
      <c r="Q20">
        <v>30.034351234404777</v>
      </c>
      <c r="R20">
        <v>0.10780424609882831</v>
      </c>
      <c r="S20">
        <v>31.119015519096362</v>
      </c>
      <c r="T20">
        <v>0.12163226704340943</v>
      </c>
      <c r="U20">
        <v>29.216256056553103</v>
      </c>
      <c r="V20">
        <v>0.1431884398362038</v>
      </c>
      <c r="W20">
        <v>28.037222447475195</v>
      </c>
      <c r="X20">
        <v>0.18052057597598117</v>
      </c>
      <c r="Y20">
        <v>31.327374142957794</v>
      </c>
      <c r="Z20">
        <v>0.15220026180726415</v>
      </c>
      <c r="AA20">
        <v>31.327374142957794</v>
      </c>
      <c r="AB20">
        <v>0.121840628337434</v>
      </c>
      <c r="AC20">
        <v>30.305904079897921</v>
      </c>
      <c r="AD20">
        <v>0.15020437700246039</v>
      </c>
      <c r="AE20">
        <v>31.776729889276563</v>
      </c>
      <c r="AF20">
        <v>0.13852057597598116</v>
      </c>
      <c r="AG20">
        <v>29.607407558563366</v>
      </c>
      <c r="AH20">
        <v>0.14925245030849435</v>
      </c>
      <c r="AI20">
        <v>27.950780904816799</v>
      </c>
      <c r="AJ20">
        <v>0.14720836129402456</v>
      </c>
      <c r="AK20">
        <v>30.065062301831738</v>
      </c>
      <c r="AL20">
        <v>0.13965630369642643</v>
      </c>
      <c r="AM20">
        <v>30.599057126233845</v>
      </c>
      <c r="AN20">
        <v>0.11416041889162266</v>
      </c>
      <c r="AO20">
        <v>31.910436033240085</v>
      </c>
      <c r="AP20">
        <v>0.12041221468195662</v>
      </c>
      <c r="AQ20">
        <v>31.658999597018649</v>
      </c>
      <c r="AR20">
        <v>0.10816427227955472</v>
      </c>
      <c r="AS20">
        <v>29.981991819557603</v>
      </c>
      <c r="AT20">
        <v>0.11997224086268303</v>
      </c>
      <c r="AU20">
        <v>28.95724172212935</v>
      </c>
      <c r="AV20">
        <v>0.13433239794704155</v>
      </c>
      <c r="AW20">
        <v>33.083186596913791</v>
      </c>
      <c r="AX20">
        <v>8.3676486961511337E-2</v>
      </c>
      <c r="AY20">
        <v>31.676569086004122</v>
      </c>
      <c r="AZ20">
        <v>0.10834023562653775</v>
      </c>
      <c r="BA20">
        <v>29.079571437825901</v>
      </c>
      <c r="BB20">
        <v>0.12688419373737547</v>
      </c>
      <c r="BC20">
        <v>30.485346650689312</v>
      </c>
      <c r="BD20">
        <v>0.12107224086268303</v>
      </c>
      <c r="BE20">
        <v>28.40596755889694</v>
      </c>
      <c r="BF20">
        <v>0.14364036653016984</v>
      </c>
      <c r="BG20">
        <v>29.534565728308891</v>
      </c>
      <c r="BH20">
        <v>0.13583239794704152</v>
      </c>
      <c r="BI20">
        <v>29.228759249431604</v>
      </c>
      <c r="BJ20">
        <v>0.10984036653016982</v>
      </c>
      <c r="BK20">
        <v>29.06045215198051</v>
      </c>
      <c r="BL20">
        <v>0.13176028798799058</v>
      </c>
      <c r="BM20">
        <v>30.485346650689312</v>
      </c>
      <c r="BN20">
        <v>0.10727635605787926</v>
      </c>
      <c r="BO20">
        <v>28.95724172212935</v>
      </c>
      <c r="BP20">
        <v>0.12166838747475098</v>
      </c>
      <c r="BQ20">
        <v>29.853047248395221</v>
      </c>
      <c r="BR20">
        <v>0.12673239794704153</v>
      </c>
      <c r="BS20">
        <v>28.361678277924327</v>
      </c>
      <c r="BT20">
        <v>0.14248073306033965</v>
      </c>
      <c r="BU20">
        <v>29.352107416222267</v>
      </c>
      <c r="BV20">
        <v>0.13642429846028115</v>
      </c>
      <c r="BW20">
        <v>33.626172605089216</v>
      </c>
      <c r="BX20">
        <v>0.10316838747475097</v>
      </c>
      <c r="BY20">
        <v>29.040494491472458</v>
      </c>
      <c r="BZ20">
        <v>0.14062031416871698</v>
      </c>
      <c r="CA20">
        <v>30.004727244383712</v>
      </c>
      <c r="CB20">
        <v>0.12284435082173399</v>
      </c>
      <c r="CC20">
        <v>26.337493633951986</v>
      </c>
      <c r="CD20">
        <v>0.11920052361452833</v>
      </c>
    </row>
    <row r="21" spans="3:82" x14ac:dyDescent="0.35">
      <c r="C21">
        <v>33.898305084745765</v>
      </c>
      <c r="D21">
        <v>0.1114</v>
      </c>
      <c r="E21">
        <v>2.9489766769827597</v>
      </c>
      <c r="F21">
        <v>0.11515697066679635</v>
      </c>
      <c r="K21">
        <v>30.358851734383265</v>
      </c>
      <c r="L21">
        <v>0.13501521749915224</v>
      </c>
      <c r="M21">
        <v>30.637110775918774</v>
      </c>
      <c r="N21">
        <v>0.12226138117567269</v>
      </c>
      <c r="O21">
        <v>28.536854504940582</v>
      </c>
      <c r="P21">
        <v>0.11348049889568744</v>
      </c>
      <c r="Q21">
        <v>30.366951819217064</v>
      </c>
      <c r="R21">
        <v>0.10693257680088464</v>
      </c>
      <c r="S21">
        <v>31.400847819699653</v>
      </c>
      <c r="T21">
        <v>0.12068641312436416</v>
      </c>
      <c r="U21">
        <v>29.462738506694919</v>
      </c>
      <c r="V21">
        <v>0.1416305627930704</v>
      </c>
      <c r="W21">
        <v>28.308471033546635</v>
      </c>
      <c r="X21">
        <v>0.17848049889568743</v>
      </c>
      <c r="Y21">
        <v>31.594387629838788</v>
      </c>
      <c r="Z21">
        <v>0.15127295404349428</v>
      </c>
      <c r="AA21">
        <v>31.594387629838788</v>
      </c>
      <c r="AB21">
        <v>0.11961508970438629</v>
      </c>
      <c r="AC21">
        <v>30.645036762477694</v>
      </c>
      <c r="AD21">
        <v>0.14886905382263177</v>
      </c>
      <c r="AE21">
        <v>32.1112991537413</v>
      </c>
      <c r="AF21">
        <v>0.13648049889568742</v>
      </c>
      <c r="AG21">
        <v>29.912255264979283</v>
      </c>
      <c r="AH21">
        <v>0.14765748095481016</v>
      </c>
      <c r="AI21">
        <v>28.316382981141185</v>
      </c>
      <c r="AJ21">
        <v>0.14592867658002212</v>
      </c>
      <c r="AK21">
        <v>30.362141001528425</v>
      </c>
      <c r="AL21">
        <v>0.13858062669045337</v>
      </c>
      <c r="AM21">
        <v>30.926290370758089</v>
      </c>
      <c r="AN21">
        <v>0.11267672646959086</v>
      </c>
      <c r="AO21">
        <v>32.207761418888893</v>
      </c>
      <c r="AP21">
        <v>0.11965182231566532</v>
      </c>
      <c r="AQ21">
        <v>32.011177770139433</v>
      </c>
      <c r="AR21">
        <v>0.10719987220523405</v>
      </c>
      <c r="AS21">
        <v>30.369572028220201</v>
      </c>
      <c r="AT21">
        <v>0.11911911772001474</v>
      </c>
      <c r="AU21">
        <v>29.389482600061669</v>
      </c>
      <c r="AV21">
        <v>0.13292289014611133</v>
      </c>
      <c r="AW21">
        <v>33.383004363087927</v>
      </c>
      <c r="AX21">
        <v>8.1951694520899371E-2</v>
      </c>
      <c r="AY21">
        <v>32.008873928788084</v>
      </c>
      <c r="AZ21">
        <v>0.10750565863914487</v>
      </c>
      <c r="BA21">
        <v>29.47839365343112</v>
      </c>
      <c r="BB21">
        <v>0.12619798599218576</v>
      </c>
      <c r="BC21">
        <v>30.927994208808663</v>
      </c>
      <c r="BD21">
        <v>0.12021911772001476</v>
      </c>
      <c r="BE21">
        <v>28.802317795886459</v>
      </c>
      <c r="BF21">
        <v>0.14234213566089202</v>
      </c>
      <c r="BG21">
        <v>29.820539670629948</v>
      </c>
      <c r="BH21">
        <v>0.13442289014611131</v>
      </c>
      <c r="BI21">
        <v>29.650923717421634</v>
      </c>
      <c r="BJ21">
        <v>0.10854213566089199</v>
      </c>
      <c r="BK21">
        <v>29.477255855700957</v>
      </c>
      <c r="BL21">
        <v>0.13074024944784374</v>
      </c>
      <c r="BM21">
        <v>30.927994208808663</v>
      </c>
      <c r="BN21">
        <v>0.10601521749915223</v>
      </c>
      <c r="BO21">
        <v>29.389482600061669</v>
      </c>
      <c r="BP21">
        <v>0.12029597198437156</v>
      </c>
      <c r="BQ21">
        <v>30.357029642163521</v>
      </c>
      <c r="BR21">
        <v>0.12532289014611131</v>
      </c>
      <c r="BS21">
        <v>28.867875705423259</v>
      </c>
      <c r="BT21">
        <v>0.13988427132178399</v>
      </c>
      <c r="BU21">
        <v>29.740506713089999</v>
      </c>
      <c r="BV21">
        <v>0.13536716760958351</v>
      </c>
      <c r="BW21">
        <v>34.075460262632646</v>
      </c>
      <c r="BX21">
        <v>0.10179597198437156</v>
      </c>
      <c r="BY21">
        <v>29.475501703964312</v>
      </c>
      <c r="BZ21">
        <v>0.13950754485219313</v>
      </c>
      <c r="CA21">
        <v>30.536047370576167</v>
      </c>
      <c r="CB21">
        <v>0.12160175841828236</v>
      </c>
      <c r="CC21">
        <v>27.000348137292065</v>
      </c>
      <c r="CD21">
        <v>0.11734590808698858</v>
      </c>
    </row>
    <row r="22" spans="3:82" x14ac:dyDescent="0.35">
      <c r="C22">
        <v>31.746031746031747</v>
      </c>
      <c r="D22">
        <v>0.12939999999999999</v>
      </c>
      <c r="E22">
        <v>3.2902197550807997</v>
      </c>
      <c r="F22">
        <v>0.10479798086899116</v>
      </c>
      <c r="K22">
        <v>30.699603191433102</v>
      </c>
      <c r="L22">
        <v>0.13398022783170874</v>
      </c>
      <c r="M22">
        <v>30.984489334667117</v>
      </c>
      <c r="N22">
        <v>0.12128727325337292</v>
      </c>
      <c r="O22">
        <v>29.160414964735999</v>
      </c>
      <c r="P22">
        <v>0.11180625090423471</v>
      </c>
      <c r="Q22">
        <v>30.772226804423465</v>
      </c>
      <c r="R22">
        <v>0.10621721629544574</v>
      </c>
      <c r="S22">
        <v>31.744261471609335</v>
      </c>
      <c r="T22">
        <v>0.11991017087378153</v>
      </c>
      <c r="U22">
        <v>29.763078241188289</v>
      </c>
      <c r="V22">
        <v>0.14035204614505198</v>
      </c>
      <c r="W22">
        <v>28.638988391985443</v>
      </c>
      <c r="X22">
        <v>0.17680625090423471</v>
      </c>
      <c r="Y22">
        <v>31.91974450498282</v>
      </c>
      <c r="Z22">
        <v>0.15051193222919759</v>
      </c>
      <c r="AA22">
        <v>31.91974450498282</v>
      </c>
      <c r="AB22">
        <v>0.11778863735007424</v>
      </c>
      <c r="AC22">
        <v>31.058271131843256</v>
      </c>
      <c r="AD22">
        <v>0.14777318241004453</v>
      </c>
      <c r="AE22">
        <v>32.518972982044964</v>
      </c>
      <c r="AF22">
        <v>0.1348062509042347</v>
      </c>
      <c r="AG22">
        <v>30.283713270014484</v>
      </c>
      <c r="AH22">
        <v>0.14634852343421986</v>
      </c>
      <c r="AI22">
        <v>28.761870400104737</v>
      </c>
      <c r="AJ22">
        <v>0.14487846647629268</v>
      </c>
      <c r="AK22">
        <v>30.724132444485928</v>
      </c>
      <c r="AL22">
        <v>0.13769784138586921</v>
      </c>
      <c r="AM22">
        <v>31.325025232900472</v>
      </c>
      <c r="AN22">
        <v>0.11145909156671616</v>
      </c>
      <c r="AO22">
        <v>32.570053449548773</v>
      </c>
      <c r="AP22">
        <v>0.11902778442794203</v>
      </c>
      <c r="AQ22">
        <v>32.440308115722232</v>
      </c>
      <c r="AR22">
        <v>0.1064084095183655</v>
      </c>
      <c r="AS22">
        <v>30.8418398789237</v>
      </c>
      <c r="AT22">
        <v>0.11841897765086179</v>
      </c>
      <c r="AU22">
        <v>29.916169633725438</v>
      </c>
      <c r="AV22">
        <v>0.13176613698838036</v>
      </c>
      <c r="AW22">
        <v>33.748333368205024</v>
      </c>
      <c r="AX22">
        <v>8.0536193946307524E-2</v>
      </c>
      <c r="AY22">
        <v>32.413788551290303</v>
      </c>
      <c r="AZ22">
        <v>0.10682073900627784</v>
      </c>
      <c r="BA22">
        <v>29.964359929228891</v>
      </c>
      <c r="BB22">
        <v>0.12563482984960619</v>
      </c>
      <c r="BC22">
        <v>31.467361818969998</v>
      </c>
      <c r="BD22">
        <v>0.11951897765086179</v>
      </c>
      <c r="BE22">
        <v>29.28527195702582</v>
      </c>
      <c r="BF22">
        <v>0.14127670512087664</v>
      </c>
      <c r="BG22">
        <v>30.168999927574443</v>
      </c>
      <c r="BH22">
        <v>0.13326613698838033</v>
      </c>
      <c r="BI22">
        <v>30.165332610045457</v>
      </c>
      <c r="BJ22">
        <v>0.10747670512087662</v>
      </c>
      <c r="BK22">
        <v>29.985132638162451</v>
      </c>
      <c r="BL22">
        <v>0.12990312545211735</v>
      </c>
      <c r="BM22">
        <v>31.467361818969998</v>
      </c>
      <c r="BN22">
        <v>0.10498022783170873</v>
      </c>
      <c r="BO22">
        <v>29.916169633725438</v>
      </c>
      <c r="BP22">
        <v>0.11916965969921245</v>
      </c>
      <c r="BQ22">
        <v>30.971133965804459</v>
      </c>
      <c r="BR22">
        <v>0.12416613698838033</v>
      </c>
      <c r="BS22">
        <v>29.484679055474274</v>
      </c>
      <c r="BT22">
        <v>0.13775341024175325</v>
      </c>
      <c r="BU22">
        <v>30.213772625659221</v>
      </c>
      <c r="BV22">
        <v>0.13449960274128528</v>
      </c>
      <c r="BW22">
        <v>34.622918857352481</v>
      </c>
      <c r="BX22">
        <v>0.10066965969921245</v>
      </c>
      <c r="BY22">
        <v>30.005559526041839</v>
      </c>
      <c r="BZ22">
        <v>0.1385943186750371</v>
      </c>
      <c r="CA22">
        <v>31.183462817557526</v>
      </c>
      <c r="CB22">
        <v>0.12058198918712479</v>
      </c>
      <c r="CC22">
        <v>27.808038686563815</v>
      </c>
      <c r="CD22">
        <v>0.1158238644583952</v>
      </c>
    </row>
    <row r="23" spans="3:82" x14ac:dyDescent="0.35">
      <c r="C23">
        <v>33.444816053511708</v>
      </c>
      <c r="D23">
        <v>0.1242</v>
      </c>
      <c r="E23">
        <v>3.7080279063661146</v>
      </c>
      <c r="F23">
        <v>9.5563397964847654E-2</v>
      </c>
      <c r="K23">
        <v>31.088363724389207</v>
      </c>
      <c r="L23">
        <v>0.13321116112803971</v>
      </c>
      <c r="M23">
        <v>31.380810673409851</v>
      </c>
      <c r="N23">
        <v>0.12056344576756679</v>
      </c>
      <c r="O23">
        <v>29.871829961400163</v>
      </c>
      <c r="P23">
        <v>0.11056217241300544</v>
      </c>
      <c r="Q23">
        <v>31.234601699623319</v>
      </c>
      <c r="R23">
        <v>0.10568565548555686</v>
      </c>
      <c r="S23">
        <v>32.136059280771107</v>
      </c>
      <c r="T23">
        <v>0.11933337084602978</v>
      </c>
      <c r="U23">
        <v>30.105733372469093</v>
      </c>
      <c r="V23">
        <v>0.13940202256993142</v>
      </c>
      <c r="W23">
        <v>29.016072926063082</v>
      </c>
      <c r="X23">
        <v>0.17556217241300542</v>
      </c>
      <c r="Y23">
        <v>32.290941486140341</v>
      </c>
      <c r="Z23">
        <v>0.14994644200591153</v>
      </c>
      <c r="AA23">
        <v>32.290941486140341</v>
      </c>
      <c r="AB23">
        <v>0.11643146081418775</v>
      </c>
      <c r="AC23">
        <v>31.529726822924392</v>
      </c>
      <c r="AD23">
        <v>0.14695887648851264</v>
      </c>
      <c r="AE23">
        <v>32.98408469759196</v>
      </c>
      <c r="AF23">
        <v>0.13356217241300541</v>
      </c>
      <c r="AG23">
        <v>30.707506650851521</v>
      </c>
      <c r="AH23">
        <v>0.14537588025016787</v>
      </c>
      <c r="AI23">
        <v>29.270123330028905</v>
      </c>
      <c r="AJ23">
        <v>0.14409808996815796</v>
      </c>
      <c r="AK23">
        <v>31.137125502558536</v>
      </c>
      <c r="AL23">
        <v>0.13704187272685742</v>
      </c>
      <c r="AM23">
        <v>31.779938555521948</v>
      </c>
      <c r="AN23">
        <v>0.1105543072094585</v>
      </c>
      <c r="AO23">
        <v>32.983389445657174</v>
      </c>
      <c r="AP23">
        <v>0.11856408244484748</v>
      </c>
      <c r="AQ23">
        <v>32.929899395245386</v>
      </c>
      <c r="AR23">
        <v>0.10582029968614802</v>
      </c>
      <c r="AS23">
        <v>31.38064638301643</v>
      </c>
      <c r="AT23">
        <v>0.11789872664543863</v>
      </c>
      <c r="AU23">
        <v>30.517062535786458</v>
      </c>
      <c r="AV23">
        <v>0.13090659184898559</v>
      </c>
      <c r="AW23">
        <v>34.165134223477295</v>
      </c>
      <c r="AX23">
        <v>7.9484382130995498E-2</v>
      </c>
      <c r="AY23">
        <v>32.87575231164675</v>
      </c>
      <c r="AZ23">
        <v>0.10631179780532041</v>
      </c>
      <c r="BA23">
        <v>30.518794853773329</v>
      </c>
      <c r="BB23">
        <v>0.12521636708437453</v>
      </c>
      <c r="BC23">
        <v>32.08272188639566</v>
      </c>
      <c r="BD23">
        <v>0.11899872664543865</v>
      </c>
      <c r="BE23">
        <v>29.83627038474625</v>
      </c>
      <c r="BF23">
        <v>0.14048501880827619</v>
      </c>
      <c r="BG23">
        <v>30.566555366886771</v>
      </c>
      <c r="BH23">
        <v>0.13240659184898557</v>
      </c>
      <c r="BI23">
        <v>30.75221748204337</v>
      </c>
      <c r="BJ23">
        <v>0.10668501880827617</v>
      </c>
      <c r="BK23">
        <v>30.564565079435575</v>
      </c>
      <c r="BL23">
        <v>0.12928108620650272</v>
      </c>
      <c r="BM23">
        <v>32.08272188639566</v>
      </c>
      <c r="BN23">
        <v>0.10421116112803971</v>
      </c>
      <c r="BO23">
        <v>30.517062535786458</v>
      </c>
      <c r="BP23">
        <v>0.11833273416874912</v>
      </c>
      <c r="BQ23">
        <v>31.671760534554192</v>
      </c>
      <c r="BR23">
        <v>0.12330659184898556</v>
      </c>
      <c r="BS23">
        <v>30.188384921242218</v>
      </c>
      <c r="BT23">
        <v>0.13617003761655236</v>
      </c>
      <c r="BU23">
        <v>30.753717810320477</v>
      </c>
      <c r="BV23">
        <v>0.13385494388673919</v>
      </c>
      <c r="BW23">
        <v>35.247509862471958</v>
      </c>
      <c r="BX23">
        <v>9.9832734168749104E-2</v>
      </c>
      <c r="BY23">
        <v>30.610298132862447</v>
      </c>
      <c r="BZ23">
        <v>0.13791573040709387</v>
      </c>
      <c r="CA23">
        <v>31.922093772775057</v>
      </c>
      <c r="CB23">
        <v>0.11982423228792149</v>
      </c>
      <c r="CC23">
        <v>28.729526186916807</v>
      </c>
      <c r="CD23">
        <v>0.11469288401182312</v>
      </c>
    </row>
    <row r="24" spans="3:82" x14ac:dyDescent="0.35">
      <c r="C24">
        <v>31.055900621118013</v>
      </c>
      <c r="D24">
        <v>0.1484</v>
      </c>
      <c r="E24">
        <v>4.2312170296251539</v>
      </c>
      <c r="F24">
        <v>8.7323098634993476E-2</v>
      </c>
      <c r="K24">
        <v>31.510193483989493</v>
      </c>
      <c r="L24">
        <v>0.13273757219026963</v>
      </c>
      <c r="M24">
        <v>31.810844385358656</v>
      </c>
      <c r="N24">
        <v>0.12011771500260671</v>
      </c>
      <c r="O24">
        <v>30.643760215577394</v>
      </c>
      <c r="P24">
        <v>0.10979607266073028</v>
      </c>
      <c r="Q24">
        <v>31.736307696896926</v>
      </c>
      <c r="R24">
        <v>0.1053583219550393</v>
      </c>
      <c r="S24">
        <v>32.561184677101636</v>
      </c>
      <c r="T24">
        <v>0.11897817914270221</v>
      </c>
      <c r="U24">
        <v>30.477535856005417</v>
      </c>
      <c r="V24">
        <v>0.13881700094092131</v>
      </c>
      <c r="W24">
        <v>29.425233488606388</v>
      </c>
      <c r="X24">
        <v>0.17479607266073027</v>
      </c>
      <c r="Y24">
        <v>32.693713681495126</v>
      </c>
      <c r="Z24">
        <v>0.14959821484578648</v>
      </c>
      <c r="AA24">
        <v>32.693713681495126</v>
      </c>
      <c r="AB24">
        <v>0.11559571562988759</v>
      </c>
      <c r="AC24">
        <v>32.041286057908252</v>
      </c>
      <c r="AD24">
        <v>0.14645742937793255</v>
      </c>
      <c r="AE24">
        <v>33.488760317991463</v>
      </c>
      <c r="AF24">
        <v>0.13279607266073029</v>
      </c>
      <c r="AG24">
        <v>31.167349265530884</v>
      </c>
      <c r="AH24">
        <v>0.14477692953475274</v>
      </c>
      <c r="AI24">
        <v>29.821609895848226</v>
      </c>
      <c r="AJ24">
        <v>0.14361753648718537</v>
      </c>
      <c r="AK24">
        <v>31.585249084133686</v>
      </c>
      <c r="AL24">
        <v>0.13663792922111234</v>
      </c>
      <c r="AM24">
        <v>32.273548274752507</v>
      </c>
      <c r="AN24">
        <v>0.10999714375325839</v>
      </c>
      <c r="AO24">
        <v>33.431885136685139</v>
      </c>
      <c r="AP24">
        <v>0.11827853617354493</v>
      </c>
      <c r="AQ24">
        <v>33.461136890402756</v>
      </c>
      <c r="AR24">
        <v>0.10545814343961794</v>
      </c>
      <c r="AS24">
        <v>31.965285508712267</v>
      </c>
      <c r="AT24">
        <v>0.11757835765812358</v>
      </c>
      <c r="AU24">
        <v>31.169069329003136</v>
      </c>
      <c r="AV24">
        <v>0.1303772865655955</v>
      </c>
      <c r="AW24">
        <v>34.61738950578124</v>
      </c>
      <c r="AX24">
        <v>7.8836679613162874E-2</v>
      </c>
      <c r="AY24">
        <v>33.377012201619188</v>
      </c>
      <c r="AZ24">
        <v>0.10599839336120784</v>
      </c>
      <c r="BA24">
        <v>31.120391803844875</v>
      </c>
      <c r="BB24">
        <v>0.12495867898588199</v>
      </c>
      <c r="BC24">
        <v>32.750426468792384</v>
      </c>
      <c r="BD24">
        <v>0.11867835765812358</v>
      </c>
      <c r="BE24">
        <v>30.434138518473926</v>
      </c>
      <c r="BF24">
        <v>0.13999750078410109</v>
      </c>
      <c r="BG24">
        <v>30.997928155985814</v>
      </c>
      <c r="BH24">
        <v>0.13187728656559544</v>
      </c>
      <c r="BI24">
        <v>31.389024676913323</v>
      </c>
      <c r="BJ24">
        <v>0.10619750078410109</v>
      </c>
      <c r="BK24">
        <v>31.193285915751659</v>
      </c>
      <c r="BL24">
        <v>0.12889803633036515</v>
      </c>
      <c r="BM24">
        <v>32.750426468792384</v>
      </c>
      <c r="BN24">
        <v>0.10373757219026963</v>
      </c>
      <c r="BO24">
        <v>31.169069329003136</v>
      </c>
      <c r="BP24">
        <v>0.11781735797176401</v>
      </c>
      <c r="BQ24">
        <v>32.431984662291562</v>
      </c>
      <c r="BR24">
        <v>0.12277728656559546</v>
      </c>
      <c r="BS24">
        <v>30.951950280948409</v>
      </c>
      <c r="BT24">
        <v>0.13519500156820219</v>
      </c>
      <c r="BU24">
        <v>31.339592476431982</v>
      </c>
      <c r="BV24">
        <v>0.13345796492419662</v>
      </c>
      <c r="BW24">
        <v>35.925230595938991</v>
      </c>
      <c r="BX24">
        <v>9.9317357971764011E-2</v>
      </c>
      <c r="BY24">
        <v>31.266477758907335</v>
      </c>
      <c r="BZ24">
        <v>0.13749785781494378</v>
      </c>
      <c r="CA24">
        <v>32.72355506284876</v>
      </c>
      <c r="CB24">
        <v>0.11935760789335391</v>
      </c>
      <c r="CC24">
        <v>29.729398390488612</v>
      </c>
      <c r="CD24">
        <v>0.11399642969157299</v>
      </c>
    </row>
    <row r="25" spans="3:82" x14ac:dyDescent="0.35">
      <c r="C25">
        <v>31.446540880503143</v>
      </c>
      <c r="D25">
        <v>0.14099999999999999</v>
      </c>
      <c r="E25">
        <v>4.9051368743085408</v>
      </c>
      <c r="F25">
        <v>7.9962591824958948E-2</v>
      </c>
      <c r="K25">
        <v>31.948881789137378</v>
      </c>
      <c r="L25">
        <v>0.13257766077568522</v>
      </c>
      <c r="M25">
        <v>32.258064516129032</v>
      </c>
      <c r="N25">
        <v>0.11996721014182138</v>
      </c>
      <c r="O25">
        <v>31.446540880503143</v>
      </c>
      <c r="P25">
        <v>0.10953739243125551</v>
      </c>
      <c r="Q25">
        <v>32.258064516129032</v>
      </c>
      <c r="R25">
        <v>0.10524779494790008</v>
      </c>
      <c r="S25">
        <v>33.003300330032999</v>
      </c>
      <c r="T25">
        <v>0.1188582455817639</v>
      </c>
      <c r="U25">
        <v>30.8641975308642</v>
      </c>
      <c r="V25">
        <v>0.13861946331114058</v>
      </c>
      <c r="W25">
        <v>29.850746268656714</v>
      </c>
      <c r="X25">
        <v>0.17453739243125552</v>
      </c>
      <c r="Y25">
        <v>33.11258278145695</v>
      </c>
      <c r="Z25">
        <v>0.14948063292329794</v>
      </c>
      <c r="AA25">
        <v>33.11258278145695</v>
      </c>
      <c r="AB25">
        <v>0.11531351901591511</v>
      </c>
      <c r="AC25">
        <v>32.573289902280131</v>
      </c>
      <c r="AD25">
        <v>0.14628811140954906</v>
      </c>
      <c r="AE25">
        <v>34.013605442176875</v>
      </c>
      <c r="AF25">
        <v>0.13253739243125551</v>
      </c>
      <c r="AG25">
        <v>31.645569620253163</v>
      </c>
      <c r="AH25">
        <v>0.14457468862807249</v>
      </c>
      <c r="AI25">
        <v>30.395136778115504</v>
      </c>
      <c r="AJ25">
        <v>0.14345527343415118</v>
      </c>
      <c r="AK25">
        <v>32.051282051282051</v>
      </c>
      <c r="AL25">
        <v>0.13650153419102565</v>
      </c>
      <c r="AM25">
        <v>32.786885245901637</v>
      </c>
      <c r="AN25">
        <v>0.10980901267727673</v>
      </c>
      <c r="AO25">
        <v>33.898305084745765</v>
      </c>
      <c r="AP25">
        <v>0.11818211899710433</v>
      </c>
      <c r="AQ25">
        <v>34.013605442176875</v>
      </c>
      <c r="AR25">
        <v>0.10533585824022987</v>
      </c>
      <c r="AS25">
        <v>32.573289902280131</v>
      </c>
      <c r="AT25">
        <v>0.11747018228943412</v>
      </c>
      <c r="AU25">
        <v>31.847133757961785</v>
      </c>
      <c r="AV25">
        <v>0.1301985620434129</v>
      </c>
      <c r="AW25">
        <v>35.087719298245609</v>
      </c>
      <c r="AX25">
        <v>7.86179772373342E-2</v>
      </c>
      <c r="AY25">
        <v>33.898305084745765</v>
      </c>
      <c r="AZ25">
        <v>0.10589256963096816</v>
      </c>
      <c r="BA25">
        <v>31.746031746031747</v>
      </c>
      <c r="BB25">
        <v>0.12487166836324048</v>
      </c>
      <c r="BC25">
        <v>33.444816053511708</v>
      </c>
      <c r="BD25">
        <v>0.11857018228943413</v>
      </c>
      <c r="BE25">
        <v>31.055900621118013</v>
      </c>
      <c r="BF25">
        <v>0.13983288609261715</v>
      </c>
      <c r="BG25">
        <v>31.446540880503143</v>
      </c>
      <c r="BH25">
        <v>0.13169856204341288</v>
      </c>
      <c r="BI25">
        <v>32.051282051282051</v>
      </c>
      <c r="BJ25">
        <v>0.10603288609261713</v>
      </c>
      <c r="BK25">
        <v>31.847133757961785</v>
      </c>
      <c r="BL25">
        <v>0.12876869621562775</v>
      </c>
      <c r="BM25">
        <v>33.444816053511708</v>
      </c>
      <c r="BN25">
        <v>0.10357766077568523</v>
      </c>
      <c r="BO25">
        <v>31.847133757961785</v>
      </c>
      <c r="BP25">
        <v>0.11764333672648099</v>
      </c>
      <c r="BQ25">
        <v>33.222591362126245</v>
      </c>
      <c r="BR25">
        <v>0.12259856204341289</v>
      </c>
      <c r="BS25">
        <v>31.746031746031747</v>
      </c>
      <c r="BT25">
        <v>0.13486577218523427</v>
      </c>
      <c r="BU25">
        <v>31.948881789137378</v>
      </c>
      <c r="BV25">
        <v>0.13332392153255967</v>
      </c>
      <c r="BW25">
        <v>36.630036630036628</v>
      </c>
      <c r="BX25">
        <v>9.9143336726480985E-2</v>
      </c>
      <c r="BY25">
        <v>31.948881789137378</v>
      </c>
      <c r="BZ25">
        <v>0.13735675950795756</v>
      </c>
      <c r="CA25">
        <v>33.557046979865774</v>
      </c>
      <c r="CB25">
        <v>0.11920004811721928</v>
      </c>
      <c r="CC25">
        <v>30.769230769230766</v>
      </c>
      <c r="CD25">
        <v>0.11376126584659592</v>
      </c>
    </row>
    <row r="26" spans="3:82" x14ac:dyDescent="0.35">
      <c r="C26">
        <v>32.051282051282051</v>
      </c>
      <c r="D26">
        <v>0.11459999999999999</v>
      </c>
      <c r="E26">
        <v>5.8055153948878075</v>
      </c>
      <c r="F26">
        <v>7.3381094695862015E-2</v>
      </c>
      <c r="K26">
        <v>32.387570094285259</v>
      </c>
      <c r="L26">
        <v>0.13273757219026963</v>
      </c>
      <c r="M26">
        <v>32.705284646899408</v>
      </c>
      <c r="N26">
        <v>0.12011771500260671</v>
      </c>
      <c r="O26">
        <v>32.249321545428892</v>
      </c>
      <c r="P26">
        <v>0.10979607266073028</v>
      </c>
      <c r="Q26">
        <v>32.779821335361135</v>
      </c>
      <c r="R26">
        <v>0.1053583219550393</v>
      </c>
      <c r="S26">
        <v>33.445415982964363</v>
      </c>
      <c r="T26">
        <v>0.11897817914270221</v>
      </c>
      <c r="U26">
        <v>31.250859205722982</v>
      </c>
      <c r="V26">
        <v>0.13881700094092131</v>
      </c>
      <c r="W26">
        <v>30.27625904870704</v>
      </c>
      <c r="X26">
        <v>0.17479607266073027</v>
      </c>
      <c r="Y26">
        <v>33.531451881418775</v>
      </c>
      <c r="Z26">
        <v>0.14959821484578648</v>
      </c>
      <c r="AA26">
        <v>33.531451881418775</v>
      </c>
      <c r="AB26">
        <v>0.11559571562988759</v>
      </c>
      <c r="AC26">
        <v>33.105293746652009</v>
      </c>
      <c r="AD26">
        <v>0.14645742937793255</v>
      </c>
      <c r="AE26">
        <v>34.538450566362286</v>
      </c>
      <c r="AF26">
        <v>0.13279607266073029</v>
      </c>
      <c r="AG26">
        <v>32.123789974975438</v>
      </c>
      <c r="AH26">
        <v>0.14477692953475274</v>
      </c>
      <c r="AI26">
        <v>30.968663660382777</v>
      </c>
      <c r="AJ26">
        <v>0.14361753648718537</v>
      </c>
      <c r="AK26">
        <v>32.517315018430416</v>
      </c>
      <c r="AL26">
        <v>0.13663792922111234</v>
      </c>
      <c r="AM26">
        <v>33.300222217050766</v>
      </c>
      <c r="AN26">
        <v>0.10999714375325839</v>
      </c>
      <c r="AO26">
        <v>34.364725032806383</v>
      </c>
      <c r="AP26">
        <v>0.11827853617354493</v>
      </c>
      <c r="AQ26">
        <v>34.566073993950994</v>
      </c>
      <c r="AR26">
        <v>0.10545814343961794</v>
      </c>
      <c r="AS26">
        <v>33.181294295847991</v>
      </c>
      <c r="AT26">
        <v>0.11757835765812358</v>
      </c>
      <c r="AU26">
        <v>32.525198186920434</v>
      </c>
      <c r="AV26">
        <v>0.1303772865655955</v>
      </c>
      <c r="AW26">
        <v>35.558049090709979</v>
      </c>
      <c r="AX26">
        <v>7.8836679613162874E-2</v>
      </c>
      <c r="AY26">
        <v>34.419597967872342</v>
      </c>
      <c r="AZ26">
        <v>0.10599839336120784</v>
      </c>
      <c r="BA26">
        <v>32.371671688218619</v>
      </c>
      <c r="BB26">
        <v>0.12495867898588199</v>
      </c>
      <c r="BC26">
        <v>34.139205638231033</v>
      </c>
      <c r="BD26">
        <v>0.11867835765812358</v>
      </c>
      <c r="BE26">
        <v>31.677662723762101</v>
      </c>
      <c r="BF26">
        <v>0.13999750078410109</v>
      </c>
      <c r="BG26">
        <v>31.895153605020472</v>
      </c>
      <c r="BH26">
        <v>0.13187728656559544</v>
      </c>
      <c r="BI26">
        <v>32.713539425650779</v>
      </c>
      <c r="BJ26">
        <v>0.10619750078410109</v>
      </c>
      <c r="BK26">
        <v>32.500981600171912</v>
      </c>
      <c r="BL26">
        <v>0.12889803633036515</v>
      </c>
      <c r="BM26">
        <v>34.139205638231033</v>
      </c>
      <c r="BN26">
        <v>0.10373757219026963</v>
      </c>
      <c r="BO26">
        <v>32.525198186920434</v>
      </c>
      <c r="BP26">
        <v>0.11781735797176401</v>
      </c>
      <c r="BQ26">
        <v>34.013198061960921</v>
      </c>
      <c r="BR26">
        <v>0.12277728656559546</v>
      </c>
      <c r="BS26">
        <v>32.540113211115084</v>
      </c>
      <c r="BT26">
        <v>0.13519500156820219</v>
      </c>
      <c r="BU26">
        <v>32.558171101842774</v>
      </c>
      <c r="BV26">
        <v>0.13345796492419662</v>
      </c>
      <c r="BW26">
        <v>37.334842664134264</v>
      </c>
      <c r="BX26">
        <v>9.9317357971764011E-2</v>
      </c>
      <c r="BY26">
        <v>32.63128581936742</v>
      </c>
      <c r="BZ26">
        <v>0.13749785781494378</v>
      </c>
      <c r="CA26">
        <v>34.390538896882788</v>
      </c>
      <c r="CB26">
        <v>0.11935760789335391</v>
      </c>
      <c r="CC26">
        <v>31.809063147972918</v>
      </c>
      <c r="CD26">
        <v>0.11399642969157299</v>
      </c>
    </row>
    <row r="27" spans="3:82" x14ac:dyDescent="0.35">
      <c r="C27">
        <v>31.847133757961785</v>
      </c>
      <c r="D27">
        <v>0.13550000000000001</v>
      </c>
      <c r="E27">
        <v>7.0690121298727497</v>
      </c>
      <c r="F27">
        <v>6.7489849424379106E-2</v>
      </c>
      <c r="K27">
        <v>32.809399853885544</v>
      </c>
      <c r="L27">
        <v>0.13321116112803971</v>
      </c>
      <c r="M27">
        <v>33.135318358848217</v>
      </c>
      <c r="N27">
        <v>0.12056344576756679</v>
      </c>
      <c r="O27">
        <v>33.021251799606127</v>
      </c>
      <c r="P27">
        <v>0.11056217241300544</v>
      </c>
      <c r="Q27">
        <v>33.281527332634745</v>
      </c>
      <c r="R27">
        <v>0.10568565548555686</v>
      </c>
      <c r="S27">
        <v>33.870541379294892</v>
      </c>
      <c r="T27">
        <v>0.11933337084602978</v>
      </c>
      <c r="U27">
        <v>31.62266168925931</v>
      </c>
      <c r="V27">
        <v>0.13940202256993142</v>
      </c>
      <c r="W27">
        <v>30.685419611250346</v>
      </c>
      <c r="X27">
        <v>0.17556217241300542</v>
      </c>
      <c r="Y27">
        <v>33.934224076773567</v>
      </c>
      <c r="Z27">
        <v>0.14994644200591156</v>
      </c>
      <c r="AA27">
        <v>33.934224076773567</v>
      </c>
      <c r="AB27">
        <v>0.11643146081418775</v>
      </c>
      <c r="AC27">
        <v>33.616852981635873</v>
      </c>
      <c r="AD27">
        <v>0.14695887648851264</v>
      </c>
      <c r="AE27">
        <v>35.043126186761796</v>
      </c>
      <c r="AF27">
        <v>0.13356217241300541</v>
      </c>
      <c r="AG27">
        <v>32.583632589654805</v>
      </c>
      <c r="AH27">
        <v>0.14537588025016787</v>
      </c>
      <c r="AI27">
        <v>31.520150226202105</v>
      </c>
      <c r="AJ27">
        <v>0.14409808996815796</v>
      </c>
      <c r="AK27">
        <v>32.965438600005569</v>
      </c>
      <c r="AL27">
        <v>0.13704187272685742</v>
      </c>
      <c r="AM27">
        <v>33.793831936281322</v>
      </c>
      <c r="AN27">
        <v>0.1105543072094585</v>
      </c>
      <c r="AO27">
        <v>34.813220723834363</v>
      </c>
      <c r="AP27">
        <v>0.11856408244484748</v>
      </c>
      <c r="AQ27">
        <v>35.097311489108371</v>
      </c>
      <c r="AR27">
        <v>0.10582029968614802</v>
      </c>
      <c r="AS27">
        <v>33.765933421543835</v>
      </c>
      <c r="AT27">
        <v>0.11789872664543864</v>
      </c>
      <c r="AU27">
        <v>33.177204980137112</v>
      </c>
      <c r="AV27">
        <v>0.13090659184898559</v>
      </c>
      <c r="AW27">
        <v>36.010304373013923</v>
      </c>
      <c r="AX27">
        <v>7.9484382130995498E-2</v>
      </c>
      <c r="AY27">
        <v>34.92085785784478</v>
      </c>
      <c r="AZ27">
        <v>0.10631179780532041</v>
      </c>
      <c r="BA27">
        <v>32.973268638290165</v>
      </c>
      <c r="BB27">
        <v>0.12521636708437453</v>
      </c>
      <c r="BC27">
        <v>34.806910220627756</v>
      </c>
      <c r="BD27">
        <v>0.11899872664543865</v>
      </c>
      <c r="BE27">
        <v>32.275530857489777</v>
      </c>
      <c r="BF27">
        <v>0.14048501880827619</v>
      </c>
      <c r="BG27">
        <v>32.326526394119512</v>
      </c>
      <c r="BH27">
        <v>0.13240659184898557</v>
      </c>
      <c r="BI27">
        <v>33.350346620520732</v>
      </c>
      <c r="BJ27">
        <v>0.10668501880827617</v>
      </c>
      <c r="BK27">
        <v>33.129702436487996</v>
      </c>
      <c r="BL27">
        <v>0.12928108620650272</v>
      </c>
      <c r="BM27">
        <v>34.806910220627756</v>
      </c>
      <c r="BN27">
        <v>0.10421116112803971</v>
      </c>
      <c r="BO27">
        <v>33.177204980137112</v>
      </c>
      <c r="BP27">
        <v>0.11833273416874912</v>
      </c>
      <c r="BQ27">
        <v>34.773422189698302</v>
      </c>
      <c r="BR27">
        <v>0.12330659184898556</v>
      </c>
      <c r="BS27">
        <v>33.303678570821283</v>
      </c>
      <c r="BT27">
        <v>0.13617003761655236</v>
      </c>
      <c r="BU27">
        <v>33.144045767954282</v>
      </c>
      <c r="BV27">
        <v>0.13385494388673919</v>
      </c>
      <c r="BW27">
        <v>38.012563397601305</v>
      </c>
      <c r="BX27">
        <v>9.9832734168749118E-2</v>
      </c>
      <c r="BY27">
        <v>33.287465445412309</v>
      </c>
      <c r="BZ27">
        <v>0.13791573040709387</v>
      </c>
      <c r="CA27">
        <v>35.192000186956491</v>
      </c>
      <c r="CB27">
        <v>0.11982423228792151</v>
      </c>
      <c r="CC27">
        <v>32.808935351544726</v>
      </c>
      <c r="CD27">
        <v>0.11469288401182312</v>
      </c>
    </row>
    <row r="28" spans="3:82" x14ac:dyDescent="0.35">
      <c r="C28">
        <v>33.444816053511708</v>
      </c>
      <c r="D28">
        <v>0.1119</v>
      </c>
      <c r="E28">
        <v>8.9699324724810694</v>
      </c>
      <c r="F28">
        <v>6.2210650328862367E-2</v>
      </c>
      <c r="K28">
        <v>33.19816038684165</v>
      </c>
      <c r="L28">
        <v>0.13398022783170874</v>
      </c>
      <c r="M28">
        <v>33.531639697590947</v>
      </c>
      <c r="N28">
        <v>0.12128727325337292</v>
      </c>
      <c r="O28">
        <v>33.732666796270287</v>
      </c>
      <c r="P28">
        <v>0.11180625090423471</v>
      </c>
      <c r="Q28">
        <v>33.743902227834596</v>
      </c>
      <c r="R28">
        <v>0.10621721629544574</v>
      </c>
      <c r="S28">
        <v>34.262339188456664</v>
      </c>
      <c r="T28">
        <v>0.11991017087378153</v>
      </c>
      <c r="U28">
        <v>31.96531682054011</v>
      </c>
      <c r="V28">
        <v>0.14035204614505195</v>
      </c>
      <c r="W28">
        <v>31.062504145327985</v>
      </c>
      <c r="X28">
        <v>0.17680625090423471</v>
      </c>
      <c r="Y28">
        <v>34.305421057931085</v>
      </c>
      <c r="Z28">
        <v>0.15051193222919759</v>
      </c>
      <c r="AA28">
        <v>34.305421057931085</v>
      </c>
      <c r="AB28">
        <v>0.11778863735007422</v>
      </c>
      <c r="AC28">
        <v>34.088308672717005</v>
      </c>
      <c r="AD28">
        <v>0.14777318241004453</v>
      </c>
      <c r="AE28">
        <v>35.508237902308785</v>
      </c>
      <c r="AF28">
        <v>0.1348062509042347</v>
      </c>
      <c r="AG28">
        <v>33.007425970491838</v>
      </c>
      <c r="AH28">
        <v>0.14634852343421983</v>
      </c>
      <c r="AI28">
        <v>32.028403156126267</v>
      </c>
      <c r="AJ28">
        <v>0.14487846647629268</v>
      </c>
      <c r="AK28">
        <v>33.378431658078171</v>
      </c>
      <c r="AL28">
        <v>0.13769784138586921</v>
      </c>
      <c r="AM28">
        <v>34.248745258902801</v>
      </c>
      <c r="AN28">
        <v>0.11145909156671614</v>
      </c>
      <c r="AO28">
        <v>35.226556719942757</v>
      </c>
      <c r="AP28">
        <v>0.11902778442794203</v>
      </c>
      <c r="AQ28">
        <v>35.586902768631518</v>
      </c>
      <c r="AR28">
        <v>0.10640840951836548</v>
      </c>
      <c r="AS28">
        <v>34.304739925636561</v>
      </c>
      <c r="AT28">
        <v>0.11841897765086179</v>
      </c>
      <c r="AU28">
        <v>33.778097882198132</v>
      </c>
      <c r="AV28">
        <v>0.13176613698838036</v>
      </c>
      <c r="AW28">
        <v>36.427105228286194</v>
      </c>
      <c r="AX28">
        <v>8.0536193946307524E-2</v>
      </c>
      <c r="AY28">
        <v>35.382821618201227</v>
      </c>
      <c r="AZ28">
        <v>0.10682073900627784</v>
      </c>
      <c r="BA28">
        <v>33.527703562834603</v>
      </c>
      <c r="BB28">
        <v>0.12563482984960619</v>
      </c>
      <c r="BC28">
        <v>35.422270288053419</v>
      </c>
      <c r="BD28">
        <v>0.11951897765086179</v>
      </c>
      <c r="BE28">
        <v>32.826529285210206</v>
      </c>
      <c r="BF28">
        <v>0.14127670512087664</v>
      </c>
      <c r="BG28">
        <v>32.724081833431839</v>
      </c>
      <c r="BH28">
        <v>0.13326613698838033</v>
      </c>
      <c r="BI28">
        <v>33.937231492518642</v>
      </c>
      <c r="BJ28">
        <v>0.10747670512087662</v>
      </c>
      <c r="BK28">
        <v>33.709134877761116</v>
      </c>
      <c r="BL28">
        <v>0.12990312545211735</v>
      </c>
      <c r="BM28">
        <v>35.422270288053419</v>
      </c>
      <c r="BN28">
        <v>0.10498022783170873</v>
      </c>
      <c r="BO28">
        <v>33.778097882198132</v>
      </c>
      <c r="BP28">
        <v>0.11916965969921245</v>
      </c>
      <c r="BQ28">
        <v>35.474048758448028</v>
      </c>
      <c r="BR28">
        <v>0.12416613698838033</v>
      </c>
      <c r="BS28">
        <v>34.00738443658922</v>
      </c>
      <c r="BT28">
        <v>0.13775341024175325</v>
      </c>
      <c r="BU28">
        <v>33.683990952615538</v>
      </c>
      <c r="BV28">
        <v>0.13449960274128525</v>
      </c>
      <c r="BW28">
        <v>38.637154402720775</v>
      </c>
      <c r="BX28">
        <v>0.10066965969921245</v>
      </c>
      <c r="BY28">
        <v>33.892204052232913</v>
      </c>
      <c r="BZ28">
        <v>0.1385943186750371</v>
      </c>
      <c r="CA28">
        <v>35.930631142174022</v>
      </c>
      <c r="CB28">
        <v>0.12058198918712479</v>
      </c>
      <c r="CC28">
        <v>33.730422851897714</v>
      </c>
      <c r="CD28">
        <v>0.11582386445839518</v>
      </c>
    </row>
    <row r="29" spans="3:82" x14ac:dyDescent="0.35">
      <c r="C29">
        <v>31.847133757961785</v>
      </c>
      <c r="D29">
        <v>0.12670000000000001</v>
      </c>
      <c r="E29">
        <v>12.151850737235355</v>
      </c>
      <c r="F29">
        <v>5.7474554702807101E-2</v>
      </c>
      <c r="K29">
        <v>33.538911843891491</v>
      </c>
      <c r="L29">
        <v>0.13501521749915224</v>
      </c>
      <c r="M29">
        <v>33.879018256339286</v>
      </c>
      <c r="N29">
        <v>0.12226138117567269</v>
      </c>
      <c r="O29">
        <v>34.356227256065701</v>
      </c>
      <c r="P29">
        <v>0.11348049889568743</v>
      </c>
      <c r="Q29">
        <v>34.149177213041</v>
      </c>
      <c r="R29">
        <v>0.10693257680088464</v>
      </c>
      <c r="S29">
        <v>34.605752840366343</v>
      </c>
      <c r="T29">
        <v>0.12068641312436416</v>
      </c>
      <c r="U29">
        <v>32.26565655503348</v>
      </c>
      <c r="V29">
        <v>0.1416305627930704</v>
      </c>
      <c r="W29">
        <v>31.393021503766793</v>
      </c>
      <c r="X29">
        <v>0.17848049889568743</v>
      </c>
      <c r="Y29">
        <v>34.630777933075109</v>
      </c>
      <c r="Z29">
        <v>0.15127295404349428</v>
      </c>
      <c r="AA29">
        <v>34.630777933075109</v>
      </c>
      <c r="AB29">
        <v>0.11961508970438629</v>
      </c>
      <c r="AC29">
        <v>34.501543042082567</v>
      </c>
      <c r="AD29">
        <v>0.14886905382263177</v>
      </c>
      <c r="AE29">
        <v>35.915911730612443</v>
      </c>
      <c r="AF29">
        <v>0.13648049889568742</v>
      </c>
      <c r="AG29">
        <v>33.378883975527039</v>
      </c>
      <c r="AH29">
        <v>0.14765748095481016</v>
      </c>
      <c r="AI29">
        <v>32.473890575089818</v>
      </c>
      <c r="AJ29">
        <v>0.14592867658002212</v>
      </c>
      <c r="AK29">
        <v>33.740423101035681</v>
      </c>
      <c r="AL29">
        <v>0.13858062669045337</v>
      </c>
      <c r="AM29">
        <v>34.647480121045184</v>
      </c>
      <c r="AN29">
        <v>0.11267672646959086</v>
      </c>
      <c r="AO29">
        <v>35.588848750602637</v>
      </c>
      <c r="AP29">
        <v>0.11965182231566532</v>
      </c>
      <c r="AQ29">
        <v>36.016033114214316</v>
      </c>
      <c r="AR29">
        <v>0.10719987220523405</v>
      </c>
      <c r="AS29">
        <v>34.777007776340056</v>
      </c>
      <c r="AT29">
        <v>0.11911911772001474</v>
      </c>
      <c r="AU29">
        <v>34.304784915861902</v>
      </c>
      <c r="AV29">
        <v>0.13292289014611133</v>
      </c>
      <c r="AW29">
        <v>36.792434233403291</v>
      </c>
      <c r="AX29">
        <v>8.1951694520899371E-2</v>
      </c>
      <c r="AY29">
        <v>35.787736240703445</v>
      </c>
      <c r="AZ29">
        <v>0.10750565863914485</v>
      </c>
      <c r="BA29">
        <v>34.013669838632374</v>
      </c>
      <c r="BB29">
        <v>0.12619798599218576</v>
      </c>
      <c r="BC29">
        <v>35.961637898214754</v>
      </c>
      <c r="BD29">
        <v>0.12021911772001474</v>
      </c>
      <c r="BE29">
        <v>33.309483446349567</v>
      </c>
      <c r="BF29">
        <v>0.14234213566089202</v>
      </c>
      <c r="BG29">
        <v>33.072542090376338</v>
      </c>
      <c r="BH29">
        <v>0.13442289014611131</v>
      </c>
      <c r="BI29">
        <v>34.451640385142468</v>
      </c>
      <c r="BJ29">
        <v>0.10854213566089199</v>
      </c>
      <c r="BK29">
        <v>34.21701166022261</v>
      </c>
      <c r="BL29">
        <v>0.13074024944784374</v>
      </c>
      <c r="BM29">
        <v>35.961637898214754</v>
      </c>
      <c r="BN29">
        <v>0.10601521749915223</v>
      </c>
      <c r="BO29">
        <v>34.304784915861902</v>
      </c>
      <c r="BP29">
        <v>0.12029597198437156</v>
      </c>
      <c r="BQ29">
        <v>36.088153082088972</v>
      </c>
      <c r="BR29">
        <v>0.12532289014611131</v>
      </c>
      <c r="BS29">
        <v>34.624187786640235</v>
      </c>
      <c r="BT29">
        <v>0.13988427132178399</v>
      </c>
      <c r="BU29">
        <v>34.157256865184756</v>
      </c>
      <c r="BV29">
        <v>0.13536716760958351</v>
      </c>
      <c r="BW29">
        <v>39.18461299744061</v>
      </c>
      <c r="BX29">
        <v>0.10179597198437154</v>
      </c>
      <c r="BY29">
        <v>34.422261874310443</v>
      </c>
      <c r="BZ29">
        <v>0.13950754485219313</v>
      </c>
      <c r="CA29">
        <v>36.578046589155377</v>
      </c>
      <c r="CB29">
        <v>0.12160175841828236</v>
      </c>
      <c r="CC29">
        <v>34.538113401169468</v>
      </c>
      <c r="CD29">
        <v>0.11734590808698857</v>
      </c>
    </row>
    <row r="30" spans="3:82" x14ac:dyDescent="0.35">
      <c r="C30">
        <v>33.222591362126245</v>
      </c>
      <c r="D30">
        <v>0.13189999999999999</v>
      </c>
      <c r="E30">
        <v>18.564207154371509</v>
      </c>
      <c r="F30">
        <v>5.322075413820665E-2</v>
      </c>
      <c r="K30">
        <v>33.818559337636259</v>
      </c>
      <c r="L30">
        <v>0.13627635605787927</v>
      </c>
      <c r="M30">
        <v>34.164104471892678</v>
      </c>
      <c r="N30">
        <v>0.12344833511329813</v>
      </c>
      <c r="O30">
        <v>34.867970100219168</v>
      </c>
      <c r="P30">
        <v>0.11552057597598116</v>
      </c>
      <c r="Q30">
        <v>34.48177779785329</v>
      </c>
      <c r="R30">
        <v>0.10780424609882831</v>
      </c>
      <c r="S30">
        <v>34.887585140969634</v>
      </c>
      <c r="T30">
        <v>0.12163226704340943</v>
      </c>
      <c r="U30">
        <v>32.5121390051753</v>
      </c>
      <c r="V30">
        <v>0.1431884398362038</v>
      </c>
      <c r="W30">
        <v>31.664270089838233</v>
      </c>
      <c r="X30">
        <v>0.18052057597598117</v>
      </c>
      <c r="Y30">
        <v>34.897791419956107</v>
      </c>
      <c r="Z30">
        <v>0.15220026180726415</v>
      </c>
      <c r="AA30">
        <v>34.897791419956107</v>
      </c>
      <c r="AB30">
        <v>0.121840628337434</v>
      </c>
      <c r="AC30">
        <v>34.84067572466234</v>
      </c>
      <c r="AD30">
        <v>0.15020437700246039</v>
      </c>
      <c r="AE30">
        <v>36.25048099507719</v>
      </c>
      <c r="AF30">
        <v>0.13852057597598116</v>
      </c>
      <c r="AG30">
        <v>33.683731681942959</v>
      </c>
      <c r="AH30">
        <v>0.14925245030849435</v>
      </c>
      <c r="AI30">
        <v>32.839492651414211</v>
      </c>
      <c r="AJ30">
        <v>0.14720836129402456</v>
      </c>
      <c r="AK30">
        <v>34.037501800732365</v>
      </c>
      <c r="AL30">
        <v>0.13965630369642643</v>
      </c>
      <c r="AM30">
        <v>34.974713365569428</v>
      </c>
      <c r="AN30">
        <v>0.11416041889162266</v>
      </c>
      <c r="AO30">
        <v>35.886174136251448</v>
      </c>
      <c r="AP30">
        <v>0.12041221468195662</v>
      </c>
      <c r="AQ30">
        <v>36.3682112873351</v>
      </c>
      <c r="AR30">
        <v>0.10816427227955472</v>
      </c>
      <c r="AS30">
        <v>35.164587985002655</v>
      </c>
      <c r="AT30">
        <v>0.11997224086268303</v>
      </c>
      <c r="AU30">
        <v>34.737025793794217</v>
      </c>
      <c r="AV30">
        <v>0.13433239794704155</v>
      </c>
      <c r="AW30">
        <v>37.092251999577428</v>
      </c>
      <c r="AX30">
        <v>8.3676486961511337E-2</v>
      </c>
      <c r="AY30">
        <v>36.120041083487408</v>
      </c>
      <c r="AZ30">
        <v>0.10834023562653775</v>
      </c>
      <c r="BA30">
        <v>34.412492054237596</v>
      </c>
      <c r="BB30">
        <v>0.12688419373737547</v>
      </c>
      <c r="BC30">
        <v>36.404285456334108</v>
      </c>
      <c r="BD30">
        <v>0.12107224086268303</v>
      </c>
      <c r="BE30">
        <v>33.705833683339087</v>
      </c>
      <c r="BF30">
        <v>0.14364036653016984</v>
      </c>
      <c r="BG30">
        <v>33.358516032697395</v>
      </c>
      <c r="BH30">
        <v>0.13583239794704152</v>
      </c>
      <c r="BI30">
        <v>34.873804853132498</v>
      </c>
      <c r="BJ30">
        <v>0.10984036653016982</v>
      </c>
      <c r="BK30">
        <v>34.633815363943064</v>
      </c>
      <c r="BL30">
        <v>0.13176028798799058</v>
      </c>
      <c r="BM30">
        <v>36.404285456334108</v>
      </c>
      <c r="BN30">
        <v>0.10727635605787926</v>
      </c>
      <c r="BO30">
        <v>34.737025793794217</v>
      </c>
      <c r="BP30">
        <v>0.12166838747475098</v>
      </c>
      <c r="BQ30">
        <v>36.592135475857269</v>
      </c>
      <c r="BR30">
        <v>0.12673239794704153</v>
      </c>
      <c r="BS30">
        <v>35.130385214139167</v>
      </c>
      <c r="BT30">
        <v>0.14248073306033965</v>
      </c>
      <c r="BU30">
        <v>34.545656162052488</v>
      </c>
      <c r="BV30">
        <v>0.13642429846028115</v>
      </c>
      <c r="BW30">
        <v>39.633900654984039</v>
      </c>
      <c r="BX30">
        <v>0.10316838747475097</v>
      </c>
      <c r="BY30">
        <v>34.857269086802297</v>
      </c>
      <c r="BZ30">
        <v>0.14062031416871698</v>
      </c>
      <c r="CA30">
        <v>37.109366715347839</v>
      </c>
      <c r="CB30">
        <v>0.12284435082173399</v>
      </c>
      <c r="CC30">
        <v>35.200967904509547</v>
      </c>
      <c r="CD30">
        <v>0.11920052361452833</v>
      </c>
    </row>
    <row r="31" spans="3:82" x14ac:dyDescent="0.35">
      <c r="C31">
        <v>31.746031746031747</v>
      </c>
      <c r="D31">
        <v>0.152</v>
      </c>
      <c r="E31">
        <v>38.184337568885304</v>
      </c>
      <c r="F31">
        <v>4.9395586084826741E-2</v>
      </c>
      <c r="K31">
        <v>34.026356171719456</v>
      </c>
      <c r="L31">
        <v>0.13771517866033262</v>
      </c>
      <c r="M31">
        <v>34.375942640865595</v>
      </c>
      <c r="N31">
        <v>0.12480252109207773</v>
      </c>
      <c r="O31">
        <v>35.248229338218557</v>
      </c>
      <c r="P31">
        <v>0.11784808312700862</v>
      </c>
      <c r="Q31">
        <v>34.728922328321687</v>
      </c>
      <c r="R31">
        <v>0.10879872642699459</v>
      </c>
      <c r="S31">
        <v>35.09700543300773</v>
      </c>
      <c r="T31">
        <v>0.12271138399524945</v>
      </c>
      <c r="U31">
        <v>32.695291988635567</v>
      </c>
      <c r="V31">
        <v>0.14496580893335204</v>
      </c>
      <c r="W31">
        <v>31.865825972497547</v>
      </c>
      <c r="X31">
        <v>0.18284808312700862</v>
      </c>
      <c r="Y31">
        <v>35.096200340016118</v>
      </c>
      <c r="Z31">
        <v>0.15325821960318572</v>
      </c>
      <c r="AA31">
        <v>35.096200340016118</v>
      </c>
      <c r="AB31">
        <v>0.12437972704764577</v>
      </c>
      <c r="AC31">
        <v>35.092674041652586</v>
      </c>
      <c r="AD31">
        <v>0.15172783622858746</v>
      </c>
      <c r="AE31">
        <v>36.499088386498229</v>
      </c>
      <c r="AF31">
        <v>0.14084808312700861</v>
      </c>
      <c r="AG31">
        <v>33.910253963342591</v>
      </c>
      <c r="AH31">
        <v>0.15107213771747946</v>
      </c>
      <c r="AI31">
        <v>33.111159502338296</v>
      </c>
      <c r="AJ31">
        <v>0.14866834305239632</v>
      </c>
      <c r="AK31">
        <v>34.258251189342545</v>
      </c>
      <c r="AL31">
        <v>0.14088353473969545</v>
      </c>
      <c r="AM31">
        <v>35.217869602402985</v>
      </c>
      <c r="AN31">
        <v>0.11585315136509718</v>
      </c>
      <c r="AO31">
        <v>36.107106829060697</v>
      </c>
      <c r="AP31">
        <v>0.12127974007461231</v>
      </c>
      <c r="AQ31">
        <v>36.629903278304617</v>
      </c>
      <c r="AR31">
        <v>0.10926454838731317</v>
      </c>
      <c r="AS31">
        <v>35.45258606156294</v>
      </c>
      <c r="AT31">
        <v>0.12094556203493088</v>
      </c>
      <c r="AU31">
        <v>35.058209741459621</v>
      </c>
      <c r="AV31">
        <v>0.13594049379684234</v>
      </c>
      <c r="AW31">
        <v>37.31503669819427</v>
      </c>
      <c r="AX31">
        <v>8.5644288461925469E-2</v>
      </c>
      <c r="AY31">
        <v>36.366965857803628</v>
      </c>
      <c r="AZ31">
        <v>0.10929239764286716</v>
      </c>
      <c r="BA31">
        <v>34.708843695566628</v>
      </c>
      <c r="BB31">
        <v>0.12766708250635744</v>
      </c>
      <c r="BC31">
        <v>36.733202264992556</v>
      </c>
      <c r="BD31">
        <v>0.12204556203493089</v>
      </c>
      <c r="BE31">
        <v>34.000348478847037</v>
      </c>
      <c r="BF31">
        <v>0.14512150744446004</v>
      </c>
      <c r="BG31">
        <v>33.571013842167645</v>
      </c>
      <c r="BH31">
        <v>0.13744049379684231</v>
      </c>
      <c r="BI31">
        <v>35.18750135273644</v>
      </c>
      <c r="BJ31">
        <v>0.11132150744446002</v>
      </c>
      <c r="BK31">
        <v>34.943528456334697</v>
      </c>
      <c r="BL31">
        <v>0.13292404156350432</v>
      </c>
      <c r="BM31">
        <v>36.733202264992556</v>
      </c>
      <c r="BN31">
        <v>0.1087151786603326</v>
      </c>
      <c r="BO31">
        <v>35.058209741459621</v>
      </c>
      <c r="BP31">
        <v>0.12323416501271489</v>
      </c>
      <c r="BQ31">
        <v>36.966628178996991</v>
      </c>
      <c r="BR31">
        <v>0.12834049379684231</v>
      </c>
      <c r="BS31">
        <v>35.506523835826023</v>
      </c>
      <c r="BT31">
        <v>0.14544301488892006</v>
      </c>
      <c r="BU31">
        <v>34.834262876056933</v>
      </c>
      <c r="BV31">
        <v>0.13763037034763176</v>
      </c>
      <c r="BW31">
        <v>39.967751502635096</v>
      </c>
      <c r="BX31">
        <v>0.1047341650127149</v>
      </c>
      <c r="BY31">
        <v>35.18050860648728</v>
      </c>
      <c r="BZ31">
        <v>0.14188986352382288</v>
      </c>
      <c r="CA31">
        <v>37.504173186269576</v>
      </c>
      <c r="CB31">
        <v>0.12426201426826891</v>
      </c>
      <c r="CC31">
        <v>35.693513235087678</v>
      </c>
      <c r="CD31">
        <v>0.12131643920637147</v>
      </c>
    </row>
    <row r="32" spans="3:82" x14ac:dyDescent="0.35">
      <c r="C32">
        <v>31.948881789137378</v>
      </c>
      <c r="D32">
        <v>0.14030000000000001</v>
      </c>
      <c r="E32" t="s">
        <v>29</v>
      </c>
      <c r="F32" t="s">
        <v>29</v>
      </c>
      <c r="K32">
        <v>34.154316830341088</v>
      </c>
      <c r="L32">
        <v>0.13927639216080098</v>
      </c>
      <c r="M32">
        <v>34.506391941224621</v>
      </c>
      <c r="N32">
        <v>0.12627189850428328</v>
      </c>
      <c r="O32">
        <v>35.482391820799393</v>
      </c>
      <c r="P32">
        <v>0.12037357555423686</v>
      </c>
      <c r="Q32">
        <v>34.881113178740556</v>
      </c>
      <c r="R32">
        <v>0.10987780046408302</v>
      </c>
      <c r="S32">
        <v>35.225965812101848</v>
      </c>
      <c r="T32">
        <v>0.12388229412060071</v>
      </c>
      <c r="U32">
        <v>32.808077038973281</v>
      </c>
      <c r="V32">
        <v>0.14689436678687179</v>
      </c>
      <c r="W32">
        <v>31.989943472207976</v>
      </c>
      <c r="X32">
        <v>0.18537357555423686</v>
      </c>
      <c r="Y32">
        <v>35.218379949726241</v>
      </c>
      <c r="Z32">
        <v>0.15440617070647128</v>
      </c>
      <c r="AA32">
        <v>35.218379949726241</v>
      </c>
      <c r="AB32">
        <v>0.12713480969553112</v>
      </c>
      <c r="AC32">
        <v>35.247853839053647</v>
      </c>
      <c r="AD32">
        <v>0.15338088581731865</v>
      </c>
      <c r="AE32">
        <v>36.6521800622439</v>
      </c>
      <c r="AF32">
        <v>0.14337357555423685</v>
      </c>
      <c r="AG32">
        <v>34.049745695486905</v>
      </c>
      <c r="AH32">
        <v>0.15304661361513064</v>
      </c>
      <c r="AI32">
        <v>33.278451123133586</v>
      </c>
      <c r="AJ32">
        <v>0.15025251557493041</v>
      </c>
      <c r="AK32">
        <v>34.394187991659614</v>
      </c>
      <c r="AL32">
        <v>0.14221515801950671</v>
      </c>
      <c r="AM32">
        <v>35.367604473727923</v>
      </c>
      <c r="AN32">
        <v>0.11768987313035408</v>
      </c>
      <c r="AO32">
        <v>36.243156509546218</v>
      </c>
      <c r="AP32">
        <v>0.12222105997930648</v>
      </c>
      <c r="AQ32">
        <v>36.791052410668478</v>
      </c>
      <c r="AR32">
        <v>0.11045841753473015</v>
      </c>
      <c r="AS32">
        <v>35.629934401449866</v>
      </c>
      <c r="AT32">
        <v>0.1220016770499536</v>
      </c>
      <c r="AU32">
        <v>35.255993839871358</v>
      </c>
      <c r="AV32">
        <v>0.13768537947383638</v>
      </c>
      <c r="AW32">
        <v>37.452226838225073</v>
      </c>
      <c r="AX32">
        <v>8.7779477514036613E-2</v>
      </c>
      <c r="AY32">
        <v>36.519021383052149</v>
      </c>
      <c r="AZ32">
        <v>0.11032555363582416</v>
      </c>
      <c r="BA32">
        <v>34.891336135239129</v>
      </c>
      <c r="BB32">
        <v>0.12851656632278877</v>
      </c>
      <c r="BC32">
        <v>36.935748235692024</v>
      </c>
      <c r="BD32">
        <v>0.1231016770499536</v>
      </c>
      <c r="BE32">
        <v>34.181709794447841</v>
      </c>
      <c r="BF32">
        <v>0.14672863898905983</v>
      </c>
      <c r="BG32">
        <v>33.701869347139287</v>
      </c>
      <c r="BH32">
        <v>0.13918537947383636</v>
      </c>
      <c r="BI32">
        <v>35.380674703397531</v>
      </c>
      <c r="BJ32">
        <v>0.11292863898905982</v>
      </c>
      <c r="BK32">
        <v>35.134248836946021</v>
      </c>
      <c r="BL32">
        <v>0.13418678777711845</v>
      </c>
      <c r="BM32">
        <v>36.935748235692024</v>
      </c>
      <c r="BN32">
        <v>0.11027639216080098</v>
      </c>
      <c r="BO32">
        <v>35.255993839871358</v>
      </c>
      <c r="BP32">
        <v>0.12493313264557754</v>
      </c>
      <c r="BQ32">
        <v>37.197239646944411</v>
      </c>
      <c r="BR32">
        <v>0.13008537947383636</v>
      </c>
      <c r="BS32">
        <v>35.738148855410344</v>
      </c>
      <c r="BT32">
        <v>0.14865727797811965</v>
      </c>
      <c r="BU32">
        <v>35.011986013031418</v>
      </c>
      <c r="BV32">
        <v>0.13893903460537729</v>
      </c>
      <c r="BW32">
        <v>40.173335839544258</v>
      </c>
      <c r="BX32">
        <v>0.10643313264557754</v>
      </c>
      <c r="BY32">
        <v>35.379558519898701</v>
      </c>
      <c r="BZ32">
        <v>0.14326740484776557</v>
      </c>
      <c r="CA32">
        <v>37.747293810653098</v>
      </c>
      <c r="CB32">
        <v>0.12580026874667155</v>
      </c>
      <c r="CC32">
        <v>35.99682115207235</v>
      </c>
      <c r="CD32">
        <v>0.12361234141294261</v>
      </c>
    </row>
    <row r="33" spans="3:82" x14ac:dyDescent="0.35">
      <c r="C33">
        <v>36.630036630036628</v>
      </c>
      <c r="D33">
        <v>0.1082</v>
      </c>
      <c r="K33">
        <v>34.197523857151481</v>
      </c>
      <c r="L33">
        <v>0.1409</v>
      </c>
      <c r="M33">
        <v>34.550439279513768</v>
      </c>
      <c r="N33">
        <v>0.1278</v>
      </c>
      <c r="O33">
        <v>35.56145881507593</v>
      </c>
      <c r="P33">
        <v>0.123</v>
      </c>
      <c r="Q33">
        <v>34.932501740077896</v>
      </c>
      <c r="R33">
        <v>0.111</v>
      </c>
      <c r="S33">
        <v>35.269510403205231</v>
      </c>
      <c r="T33">
        <v>0.12509999999999999</v>
      </c>
      <c r="U33">
        <v>32.846159889954556</v>
      </c>
      <c r="V33">
        <v>0.1489</v>
      </c>
      <c r="W33">
        <v>32.031852823061541</v>
      </c>
      <c r="X33">
        <v>0.188</v>
      </c>
      <c r="Y33">
        <v>35.259634955204433</v>
      </c>
      <c r="Z33">
        <v>0.15559999999999999</v>
      </c>
      <c r="AA33">
        <v>35.259634955204433</v>
      </c>
      <c r="AB33">
        <v>0.13</v>
      </c>
      <c r="AC33">
        <v>35.300251644277239</v>
      </c>
      <c r="AD33">
        <v>0.15509999999999999</v>
      </c>
      <c r="AE33">
        <v>36.703872795070083</v>
      </c>
      <c r="AF33">
        <v>0.14599999999999999</v>
      </c>
      <c r="AG33">
        <v>34.096846289337464</v>
      </c>
      <c r="AH33">
        <v>0.15509999999999999</v>
      </c>
      <c r="AI33">
        <v>33.334938590631154</v>
      </c>
      <c r="AJ33">
        <v>0.15190000000000001</v>
      </c>
      <c r="AK33">
        <v>34.440088232604758</v>
      </c>
      <c r="AL33">
        <v>0.14360000000000001</v>
      </c>
      <c r="AM33">
        <v>35.418163752411516</v>
      </c>
      <c r="AN33">
        <v>0.1196</v>
      </c>
      <c r="AO33">
        <v>36.289094864784481</v>
      </c>
      <c r="AP33">
        <v>0.1232</v>
      </c>
      <c r="AQ33">
        <v>36.845465813643415</v>
      </c>
      <c r="AR33">
        <v>0.11169999999999999</v>
      </c>
      <c r="AS33">
        <v>35.689817607419684</v>
      </c>
      <c r="AT33">
        <v>0.1231</v>
      </c>
      <c r="AU33">
        <v>35.322777357046071</v>
      </c>
      <c r="AV33">
        <v>0.1394999998613978</v>
      </c>
      <c r="AW33">
        <v>37.498550279525574</v>
      </c>
      <c r="AX33">
        <v>0.09</v>
      </c>
      <c r="AY33">
        <v>36.570364250671389</v>
      </c>
      <c r="AZ33">
        <v>0.1113999999179329</v>
      </c>
      <c r="BA33">
        <v>34.952956291141405</v>
      </c>
      <c r="BB33">
        <v>0.12939999999999999</v>
      </c>
      <c r="BC33">
        <v>37.004139640367626</v>
      </c>
      <c r="BD33">
        <v>0.1242</v>
      </c>
      <c r="BE33">
        <v>34.242948016491553</v>
      </c>
      <c r="BF33">
        <v>0.1484</v>
      </c>
      <c r="BG33">
        <v>33.746053843940878</v>
      </c>
      <c r="BH33">
        <v>0.14099999999999999</v>
      </c>
      <c r="BI33">
        <v>35.445901361582742</v>
      </c>
      <c r="BJ33">
        <v>0.11459999999999999</v>
      </c>
      <c r="BK33">
        <v>35.198647228507348</v>
      </c>
      <c r="BL33">
        <v>0.13550000000000001</v>
      </c>
      <c r="BM33">
        <v>37.004139640367626</v>
      </c>
      <c r="BN33">
        <v>0.1119</v>
      </c>
      <c r="BO33">
        <v>35.322777357046071</v>
      </c>
      <c r="BP33">
        <v>0.12670000000000001</v>
      </c>
      <c r="BQ33">
        <v>37.275107610314706</v>
      </c>
      <c r="BR33">
        <v>0.13189999999999999</v>
      </c>
      <c r="BS33">
        <v>35.81635905328632</v>
      </c>
      <c r="BT33">
        <v>0.152</v>
      </c>
      <c r="BU33">
        <v>35.071995772490297</v>
      </c>
      <c r="BV33">
        <v>0.14030000000000001</v>
      </c>
      <c r="BW33">
        <v>40.242753174937135</v>
      </c>
      <c r="BX33">
        <v>0.1082</v>
      </c>
      <c r="BY33">
        <v>35.446769450492646</v>
      </c>
      <c r="BZ33">
        <v>0.1447</v>
      </c>
      <c r="CA33">
        <v>37.829385599246955</v>
      </c>
      <c r="CB33">
        <v>0.12740000000000001</v>
      </c>
      <c r="CC33">
        <v>36.099235702310885</v>
      </c>
      <c r="CD33">
        <v>0.126</v>
      </c>
    </row>
    <row r="34" spans="3:82" x14ac:dyDescent="0.35">
      <c r="C34">
        <v>31.948881789137378</v>
      </c>
      <c r="D34">
        <v>0.1447</v>
      </c>
      <c r="K34" t="s">
        <v>47</v>
      </c>
      <c r="L34" t="s">
        <v>47</v>
      </c>
      <c r="M34" t="s">
        <v>47</v>
      </c>
      <c r="N34" t="s">
        <v>47</v>
      </c>
      <c r="O34" t="s">
        <v>47</v>
      </c>
      <c r="P34" t="s">
        <v>47</v>
      </c>
      <c r="Q34" t="s">
        <v>47</v>
      </c>
      <c r="R34" t="s">
        <v>47</v>
      </c>
      <c r="S34" t="s">
        <v>47</v>
      </c>
      <c r="T34" t="s">
        <v>47</v>
      </c>
      <c r="U34" t="s">
        <v>47</v>
      </c>
      <c r="V34" t="s">
        <v>47</v>
      </c>
      <c r="W34" t="s">
        <v>47</v>
      </c>
      <c r="X34" t="s">
        <v>47</v>
      </c>
      <c r="Y34" t="s">
        <v>47</v>
      </c>
      <c r="Z34" t="s">
        <v>47</v>
      </c>
      <c r="AA34" t="s">
        <v>47</v>
      </c>
      <c r="AB34" t="s">
        <v>47</v>
      </c>
      <c r="AC34" t="s">
        <v>47</v>
      </c>
      <c r="AD34" t="s">
        <v>47</v>
      </c>
      <c r="AE34" t="s">
        <v>47</v>
      </c>
      <c r="AF34" t="s">
        <v>47</v>
      </c>
      <c r="AG34" t="s">
        <v>47</v>
      </c>
      <c r="AH34" t="s">
        <v>47</v>
      </c>
      <c r="AI34" t="s">
        <v>47</v>
      </c>
      <c r="AJ34" t="s">
        <v>47</v>
      </c>
      <c r="AK34" t="s">
        <v>47</v>
      </c>
      <c r="AL34" t="s">
        <v>47</v>
      </c>
      <c r="AM34" t="s">
        <v>47</v>
      </c>
      <c r="AN34" t="s">
        <v>47</v>
      </c>
      <c r="AO34" t="s">
        <v>47</v>
      </c>
      <c r="AP34" t="s">
        <v>47</v>
      </c>
      <c r="AQ34" t="s">
        <v>47</v>
      </c>
      <c r="AR34" t="s">
        <v>47</v>
      </c>
      <c r="AS34" t="s">
        <v>47</v>
      </c>
      <c r="AT34" t="s">
        <v>47</v>
      </c>
      <c r="AU34" t="s">
        <v>47</v>
      </c>
      <c r="AV34" t="s">
        <v>47</v>
      </c>
      <c r="AW34" t="s">
        <v>47</v>
      </c>
      <c r="AX34" t="s">
        <v>47</v>
      </c>
      <c r="AY34" t="s">
        <v>47</v>
      </c>
      <c r="AZ34" t="s">
        <v>47</v>
      </c>
      <c r="BA34" t="s">
        <v>47</v>
      </c>
      <c r="BB34" t="s">
        <v>47</v>
      </c>
      <c r="BC34" t="s">
        <v>47</v>
      </c>
      <c r="BD34" t="s">
        <v>47</v>
      </c>
      <c r="BE34" t="s">
        <v>47</v>
      </c>
      <c r="BF34" t="s">
        <v>47</v>
      </c>
      <c r="BG34" t="s">
        <v>47</v>
      </c>
      <c r="BH34" t="s">
        <v>47</v>
      </c>
      <c r="BI34" t="s">
        <v>47</v>
      </c>
      <c r="BJ34" t="s">
        <v>47</v>
      </c>
      <c r="BK34" t="s">
        <v>47</v>
      </c>
      <c r="BL34" t="s">
        <v>47</v>
      </c>
      <c r="BM34" t="s">
        <v>47</v>
      </c>
      <c r="BN34" t="s">
        <v>47</v>
      </c>
      <c r="BO34" t="s">
        <v>47</v>
      </c>
      <c r="BP34" t="s">
        <v>47</v>
      </c>
      <c r="BQ34" t="s">
        <v>47</v>
      </c>
      <c r="BR34" t="s">
        <v>47</v>
      </c>
      <c r="BS34" t="s">
        <v>47</v>
      </c>
      <c r="BT34" t="s">
        <v>47</v>
      </c>
      <c r="BU34" t="s">
        <v>47</v>
      </c>
      <c r="BV34" t="s">
        <v>47</v>
      </c>
      <c r="BW34" t="s">
        <v>47</v>
      </c>
      <c r="BX34" t="s">
        <v>47</v>
      </c>
      <c r="BY34" t="s">
        <v>47</v>
      </c>
      <c r="BZ34" t="s">
        <v>47</v>
      </c>
      <c r="CA34" t="s">
        <v>47</v>
      </c>
      <c r="CB34" t="s">
        <v>47</v>
      </c>
      <c r="CC34" t="s">
        <v>47</v>
      </c>
      <c r="CD34" t="s">
        <v>47</v>
      </c>
    </row>
    <row r="35" spans="3:82" x14ac:dyDescent="0.35">
      <c r="C35">
        <v>33.557046979865774</v>
      </c>
      <c r="D35">
        <v>0.12740000000000001</v>
      </c>
    </row>
    <row r="36" spans="3:82" x14ac:dyDescent="0.35">
      <c r="C36">
        <v>30.769230769230766</v>
      </c>
      <c r="D36">
        <v>0.126</v>
      </c>
    </row>
    <row r="37" spans="3:82" x14ac:dyDescent="0.35">
      <c r="C37" t="s">
        <v>29</v>
      </c>
      <c r="D37" t="s">
        <v>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CF37"/>
  <sheetViews>
    <sheetView workbookViewId="0"/>
  </sheetViews>
  <sheetFormatPr defaultColWidth="10.6640625" defaultRowHeight="15.5" x14ac:dyDescent="0.35"/>
  <cols>
    <col min="1" max="1" width="13.1640625" style="5" bestFit="1" customWidth="1"/>
    <col min="2" max="2" width="15.6640625" style="6" bestFit="1" customWidth="1"/>
  </cols>
  <sheetData>
    <row r="1" spans="1:84" x14ac:dyDescent="0.35">
      <c r="A1" s="5" t="s">
        <v>30</v>
      </c>
      <c r="B1" s="6" t="s">
        <v>723</v>
      </c>
      <c r="C1">
        <v>27.087447667984556</v>
      </c>
      <c r="D1">
        <v>0.54600000000000004</v>
      </c>
      <c r="E1">
        <v>0.79875853797490226</v>
      </c>
      <c r="F1">
        <v>1</v>
      </c>
      <c r="G1">
        <v>15.62120595682914</v>
      </c>
      <c r="H1">
        <v>5.4700457553790764E-2</v>
      </c>
      <c r="I1">
        <v>0</v>
      </c>
      <c r="J1">
        <v>0.73366313440242148</v>
      </c>
      <c r="K1">
        <v>29.315026010018563</v>
      </c>
      <c r="L1">
        <v>0.54600000000000004</v>
      </c>
      <c r="M1">
        <v>27.241244324530815</v>
      </c>
      <c r="N1">
        <v>0.56000000000000005</v>
      </c>
      <c r="O1">
        <v>14.297169449680251</v>
      </c>
      <c r="P1">
        <v>0.63600000000000001</v>
      </c>
      <c r="Q1">
        <v>41.9559480156665</v>
      </c>
      <c r="R1">
        <v>0.46300000000000002</v>
      </c>
      <c r="S1">
        <v>34.787325768419663</v>
      </c>
      <c r="T1">
        <v>0.495</v>
      </c>
      <c r="U1">
        <v>33.907164401013375</v>
      </c>
      <c r="V1">
        <v>0.52300000000000002</v>
      </c>
      <c r="W1">
        <v>25.514622504042265</v>
      </c>
      <c r="X1">
        <v>0.56399999999999995</v>
      </c>
      <c r="Y1">
        <v>9.2348853325789371</v>
      </c>
      <c r="Z1">
        <v>0.67</v>
      </c>
      <c r="AA1">
        <v>50.494202430920588</v>
      </c>
      <c r="AB1">
        <v>0.41399999999999998</v>
      </c>
      <c r="AC1">
        <v>33.230074717481052</v>
      </c>
      <c r="AD1">
        <v>0.52900000000000003</v>
      </c>
      <c r="AE1">
        <v>12.054801563201634</v>
      </c>
      <c r="AF1">
        <v>0.66700000000000004</v>
      </c>
      <c r="AG1">
        <v>28.234129978079352</v>
      </c>
      <c r="AH1">
        <v>0.53900000000000003</v>
      </c>
      <c r="AI1">
        <v>27.784884008881004</v>
      </c>
      <c r="AJ1">
        <v>0.53100000000000003</v>
      </c>
      <c r="AK1">
        <v>40.704630633937043</v>
      </c>
      <c r="AL1">
        <v>0.48099999999999998</v>
      </c>
      <c r="AM1">
        <v>20.749986071128692</v>
      </c>
      <c r="AN1">
        <v>0.628</v>
      </c>
      <c r="AO1">
        <v>45.200527694621577</v>
      </c>
      <c r="AP1">
        <v>0.436</v>
      </c>
      <c r="AQ1">
        <v>44.655630364226063</v>
      </c>
      <c r="AR1">
        <v>0.44800000000000001</v>
      </c>
      <c r="AS1">
        <v>20.66304320025775</v>
      </c>
      <c r="AT1">
        <v>0.64800000000000002</v>
      </c>
      <c r="AU1">
        <v>25.432138672700596</v>
      </c>
      <c r="AV1">
        <v>0.56599999999999995</v>
      </c>
      <c r="AW1">
        <v>28.234129978079352</v>
      </c>
      <c r="AX1">
        <v>0.53300000000000003</v>
      </c>
      <c r="AY1">
        <v>29.459564563952085</v>
      </c>
      <c r="AZ1">
        <v>0.53600000000000003</v>
      </c>
      <c r="BA1">
        <v>26.41124909708763</v>
      </c>
      <c r="BB1">
        <v>0.56799999999999995</v>
      </c>
      <c r="BC1">
        <v>42.962354490678727</v>
      </c>
      <c r="BD1">
        <v>0.44300000021884561</v>
      </c>
      <c r="BE1">
        <v>42.173311609215993</v>
      </c>
      <c r="BF1">
        <v>0.45100000000000001</v>
      </c>
      <c r="BG1">
        <v>2.8478502584391294</v>
      </c>
      <c r="BH1">
        <v>0.72800000047416547</v>
      </c>
      <c r="BI1">
        <v>11.059356149373114</v>
      </c>
      <c r="BJ1">
        <v>0.72299999999999998</v>
      </c>
      <c r="BK1">
        <v>35.847270977940177</v>
      </c>
      <c r="BL1">
        <v>0.505</v>
      </c>
      <c r="BM1">
        <v>29.459564563952085</v>
      </c>
      <c r="BN1">
        <v>0.54300000000000004</v>
      </c>
      <c r="BO1">
        <v>25.084355086429909</v>
      </c>
      <c r="BP1">
        <v>0.54700000000000004</v>
      </c>
      <c r="BQ1">
        <v>5.4946426575224558</v>
      </c>
      <c r="BR1">
        <v>0.66500000000000004</v>
      </c>
      <c r="BS1">
        <v>39.113185397827735</v>
      </c>
      <c r="BT1">
        <v>0.46200000000000002</v>
      </c>
      <c r="BU1">
        <v>45.208470166667773</v>
      </c>
      <c r="BV1">
        <v>0.41400000043845042</v>
      </c>
      <c r="BW1">
        <v>37.366547206691017</v>
      </c>
      <c r="BX1">
        <v>0.48699999999999999</v>
      </c>
      <c r="BY1">
        <v>31.015710804102817</v>
      </c>
      <c r="BZ1">
        <v>0.50800000000000001</v>
      </c>
      <c r="CA1">
        <v>45.217627200038628</v>
      </c>
      <c r="CB1">
        <v>0.442</v>
      </c>
      <c r="CC1">
        <v>7.2631645025681895</v>
      </c>
      <c r="CD1">
        <v>0.65500000000000003</v>
      </c>
      <c r="CE1">
        <v>12.738070487976074</v>
      </c>
      <c r="CF1">
        <v>2.8343509882688522E-2</v>
      </c>
    </row>
    <row r="2" spans="1:84" x14ac:dyDescent="0.35">
      <c r="A2" s="5" t="s">
        <v>32</v>
      </c>
      <c r="B2" s="6" t="s">
        <v>183</v>
      </c>
      <c r="C2">
        <v>25.103019267399606</v>
      </c>
      <c r="D2">
        <v>0.56000000000000005</v>
      </c>
      <c r="E2">
        <v>0.81941933687250323</v>
      </c>
      <c r="F2">
        <v>0.93460540255515889</v>
      </c>
      <c r="G2">
        <v>7.5683567407779329</v>
      </c>
      <c r="H2">
        <v>6.5799373305121631E-2</v>
      </c>
      <c r="I2">
        <v>100</v>
      </c>
      <c r="J2">
        <v>1.9790481518990655E-2</v>
      </c>
      <c r="K2">
        <v>29.272223716796542</v>
      </c>
      <c r="L2">
        <v>0.54934272202188039</v>
      </c>
      <c r="M2">
        <v>27.200158929623253</v>
      </c>
      <c r="N2">
        <v>0.5633427220218804</v>
      </c>
      <c r="O2">
        <v>14.282692203443391</v>
      </c>
      <c r="P2">
        <v>0.64220791232634922</v>
      </c>
      <c r="Q2">
        <v>41.881336578116162</v>
      </c>
      <c r="R2">
        <v>0.46753655131540905</v>
      </c>
      <c r="S2">
        <v>34.725721302579295</v>
      </c>
      <c r="T2">
        <v>0.49834272202188035</v>
      </c>
      <c r="U2">
        <v>33.859688391596613</v>
      </c>
      <c r="V2">
        <v>0.52849161475023199</v>
      </c>
      <c r="W2">
        <v>25.481591398876752</v>
      </c>
      <c r="X2">
        <v>0.5668651903044688</v>
      </c>
      <c r="Y2">
        <v>9.2249725024632809</v>
      </c>
      <c r="Z2">
        <v>0.67835680505470086</v>
      </c>
      <c r="AA2">
        <v>50.432114359035658</v>
      </c>
      <c r="AB2">
        <v>0.41973038060893769</v>
      </c>
      <c r="AC2">
        <v>33.190117517867321</v>
      </c>
      <c r="AD2">
        <v>0.53401408303282061</v>
      </c>
      <c r="AE2">
        <v>12.026697218878084</v>
      </c>
      <c r="AF2">
        <v>0.672491614750232</v>
      </c>
      <c r="AG2">
        <v>28.194217793666319</v>
      </c>
      <c r="AH2">
        <v>0.54210395616317464</v>
      </c>
      <c r="AI2">
        <v>27.744191999006311</v>
      </c>
      <c r="AJ2">
        <v>0.53410395616317463</v>
      </c>
      <c r="AK2">
        <v>40.642070116560788</v>
      </c>
      <c r="AL2">
        <v>0.48601408303282051</v>
      </c>
      <c r="AM2">
        <v>20.726440055333715</v>
      </c>
      <c r="AN2">
        <v>0.63110395616317461</v>
      </c>
      <c r="AO2">
        <v>45.139870272396905</v>
      </c>
      <c r="AP2">
        <v>0.44005901959799754</v>
      </c>
      <c r="AQ2">
        <v>44.581399597275478</v>
      </c>
      <c r="AR2">
        <v>0.45086519030446887</v>
      </c>
      <c r="AS2">
        <v>20.627769226340401</v>
      </c>
      <c r="AT2">
        <v>0.65444667818505498</v>
      </c>
      <c r="AU2">
        <v>25.395978809247566</v>
      </c>
      <c r="AV2">
        <v>0.57077531717411478</v>
      </c>
      <c r="AW2">
        <v>28.194217793666319</v>
      </c>
      <c r="AX2">
        <v>0.53682025373929187</v>
      </c>
      <c r="AY2">
        <v>29.40588418253235</v>
      </c>
      <c r="AZ2">
        <v>0.54005901959799762</v>
      </c>
      <c r="BA2">
        <v>26.370717759350917</v>
      </c>
      <c r="BB2">
        <v>0.57086519030446881</v>
      </c>
      <c r="BC2">
        <v>42.902431297189146</v>
      </c>
      <c r="BD2">
        <v>0.44586519030446886</v>
      </c>
      <c r="BE2">
        <v>42.115425315136129</v>
      </c>
      <c r="BF2">
        <v>0.45482025373929186</v>
      </c>
      <c r="BG2">
        <v>2.8433894848870844</v>
      </c>
      <c r="BH2">
        <v>0.73420791232634919</v>
      </c>
      <c r="BI2">
        <v>11.037143983628402</v>
      </c>
      <c r="BJ2">
        <v>0.72968544404376068</v>
      </c>
      <c r="BK2">
        <v>35.794615142996022</v>
      </c>
      <c r="BL2">
        <v>0.50810395616317461</v>
      </c>
      <c r="BM2">
        <v>29.40588418253235</v>
      </c>
      <c r="BN2">
        <v>0.54705901959799763</v>
      </c>
      <c r="BO2">
        <v>25.035526964210334</v>
      </c>
      <c r="BP2">
        <v>0.55201408303282051</v>
      </c>
      <c r="BQ2">
        <v>5.4837990719605623</v>
      </c>
      <c r="BR2">
        <v>0.66858148788058613</v>
      </c>
      <c r="BS2">
        <v>39.033477635513449</v>
      </c>
      <c r="BT2">
        <v>0.46629778545670331</v>
      </c>
      <c r="BU2">
        <v>45.159732730471625</v>
      </c>
      <c r="BV2">
        <v>0.41805901959799752</v>
      </c>
      <c r="BW2">
        <v>37.320400607456428</v>
      </c>
      <c r="BX2">
        <v>0.49058148788058609</v>
      </c>
      <c r="BY2">
        <v>30.973033546553371</v>
      </c>
      <c r="BZ2">
        <v>0.51086519030446886</v>
      </c>
      <c r="CA2">
        <v>45.151715251934974</v>
      </c>
      <c r="CB2">
        <v>0.44438765858705742</v>
      </c>
      <c r="CC2">
        <v>7.2422362395884026</v>
      </c>
      <c r="CD2">
        <v>0.66216297576117222</v>
      </c>
      <c r="CE2">
        <v>4.2900104522705078</v>
      </c>
      <c r="CF2">
        <v>0.15189701318740845</v>
      </c>
    </row>
    <row r="3" spans="1:84" x14ac:dyDescent="0.35">
      <c r="A3" s="5" t="s">
        <v>33</v>
      </c>
      <c r="B3" s="7">
        <v>1</v>
      </c>
      <c r="C3">
        <v>13.543723833992278</v>
      </c>
      <c r="D3">
        <v>0.63600000000000001</v>
      </c>
      <c r="E3">
        <v>0.86053981455614204</v>
      </c>
      <c r="F3">
        <v>0.82794544209117193</v>
      </c>
      <c r="G3">
        <v>4.8875153668711739</v>
      </c>
      <c r="H3">
        <v>8.0122305494837023E-2</v>
      </c>
      <c r="K3">
        <v>29.145461705255201</v>
      </c>
      <c r="L3">
        <v>0.55255698511107998</v>
      </c>
      <c r="M3">
        <v>27.078481633585906</v>
      </c>
      <c r="N3">
        <v>0.56655698511107999</v>
      </c>
      <c r="O3">
        <v>14.239816817186762</v>
      </c>
      <c r="P3">
        <v>0.64817725806343418</v>
      </c>
      <c r="Q3">
        <v>41.66036954116764</v>
      </c>
      <c r="R3">
        <v>0.47189876550789422</v>
      </c>
      <c r="S3">
        <v>34.543275330132261</v>
      </c>
      <c r="T3">
        <v>0.50155698511107993</v>
      </c>
      <c r="U3">
        <v>33.719084839763362</v>
      </c>
      <c r="V3">
        <v>0.53377218982534558</v>
      </c>
      <c r="W3">
        <v>25.383767450227666</v>
      </c>
      <c r="X3">
        <v>0.56962027295235418</v>
      </c>
      <c r="Y3">
        <v>9.1956149566184813</v>
      </c>
      <c r="Z3">
        <v>0.68639246277769983</v>
      </c>
      <c r="AA3">
        <v>50.248236153164015</v>
      </c>
      <c r="AB3">
        <v>0.42524054590470844</v>
      </c>
      <c r="AC3">
        <v>33.071781451799019</v>
      </c>
      <c r="AD3">
        <v>0.53883547766661988</v>
      </c>
      <c r="AE3">
        <v>11.943464220098692</v>
      </c>
      <c r="AF3">
        <v>0.67777218982534559</v>
      </c>
      <c r="AG3">
        <v>28.076015043291196</v>
      </c>
      <c r="AH3">
        <v>0.54508862903171718</v>
      </c>
      <c r="AI3">
        <v>27.623679740501373</v>
      </c>
      <c r="AJ3">
        <v>0.53708862903171706</v>
      </c>
      <c r="AK3">
        <v>40.45679273003045</v>
      </c>
      <c r="AL3">
        <v>0.49083547766661989</v>
      </c>
      <c r="AM3">
        <v>20.656706868131025</v>
      </c>
      <c r="AN3">
        <v>0.63408862903171703</v>
      </c>
      <c r="AO3">
        <v>44.960229036441916</v>
      </c>
      <c r="AP3">
        <v>0.4439620533491685</v>
      </c>
      <c r="AQ3">
        <v>44.36155994316853</v>
      </c>
      <c r="AR3">
        <v>0.45362027295235424</v>
      </c>
      <c r="AS3">
        <v>20.523302863624128</v>
      </c>
      <c r="AT3">
        <v>0.66064561414279699</v>
      </c>
      <c r="AU3">
        <v>25.288888822162303</v>
      </c>
      <c r="AV3">
        <v>0.575367121587257</v>
      </c>
      <c r="AW3">
        <v>28.076015043291196</v>
      </c>
      <c r="AX3">
        <v>0.54049369726980567</v>
      </c>
      <c r="AY3">
        <v>29.246905945226811</v>
      </c>
      <c r="AZ3">
        <v>0.54396205334916847</v>
      </c>
      <c r="BA3">
        <v>26.250681342719759</v>
      </c>
      <c r="BB3">
        <v>0.57362027295235418</v>
      </c>
      <c r="BC3">
        <v>42.724964531440875</v>
      </c>
      <c r="BD3">
        <v>0.44862027295235424</v>
      </c>
      <c r="BE3">
        <v>41.943990970715006</v>
      </c>
      <c r="BF3">
        <v>0.45849369726980566</v>
      </c>
      <c r="BG3">
        <v>2.8301785892569238</v>
      </c>
      <c r="BH3">
        <v>0.74017725806343415</v>
      </c>
      <c r="BI3">
        <v>10.971361087467109</v>
      </c>
      <c r="BJ3">
        <v>0.73611397022215985</v>
      </c>
      <c r="BK3">
        <v>35.638671172370728</v>
      </c>
      <c r="BL3">
        <v>0.51108862903171715</v>
      </c>
      <c r="BM3">
        <v>29.246905945226811</v>
      </c>
      <c r="BN3">
        <v>0.55096205334916848</v>
      </c>
      <c r="BO3">
        <v>24.89091903490538</v>
      </c>
      <c r="BP3">
        <v>0.55683547766662</v>
      </c>
      <c r="BQ3">
        <v>5.4516850281868736</v>
      </c>
      <c r="BR3">
        <v>0.67202534119044277</v>
      </c>
      <c r="BS3">
        <v>38.797417473175692</v>
      </c>
      <c r="BT3">
        <v>0.47043040942853137</v>
      </c>
      <c r="BU3">
        <v>45.015393374223933</v>
      </c>
      <c r="BV3">
        <v>0.42196205334916848</v>
      </c>
      <c r="BW3">
        <v>37.183734197681936</v>
      </c>
      <c r="BX3">
        <v>0.49402534119044278</v>
      </c>
      <c r="BY3">
        <v>30.846641836978975</v>
      </c>
      <c r="BZ3">
        <v>0.51362027295235424</v>
      </c>
      <c r="CA3">
        <v>44.956512366825777</v>
      </c>
      <c r="CB3">
        <v>0.44668356079362853</v>
      </c>
      <c r="CC3">
        <v>7.1802557120586492</v>
      </c>
      <c r="CD3">
        <v>0.66905068238088561</v>
      </c>
      <c r="CE3">
        <v>4.0033583641052246</v>
      </c>
      <c r="CF3">
        <v>0.16258275508880615</v>
      </c>
    </row>
    <row r="4" spans="1:84" x14ac:dyDescent="0.35">
      <c r="A4" s="5" t="s">
        <v>34</v>
      </c>
      <c r="B4" s="7">
        <v>83</v>
      </c>
      <c r="C4">
        <v>38.072912555556073</v>
      </c>
      <c r="D4">
        <v>0.46300000000000002</v>
      </c>
      <c r="E4">
        <v>0.9047499571540587</v>
      </c>
      <c r="F4">
        <v>0.73413103783083011</v>
      </c>
      <c r="G4">
        <v>3.5496709922469303</v>
      </c>
      <c r="H4">
        <v>9.8715618559929066E-2</v>
      </c>
      <c r="K4">
        <v>28.939611368409118</v>
      </c>
      <c r="L4">
        <v>0.55551926693966036</v>
      </c>
      <c r="M4">
        <v>26.880888426668079</v>
      </c>
      <c r="N4">
        <v>0.56951926693966037</v>
      </c>
      <c r="O4">
        <v>14.17019096795941</v>
      </c>
      <c r="P4">
        <v>0.6536786386022263</v>
      </c>
      <c r="Q4">
        <v>41.301538544131127</v>
      </c>
      <c r="R4">
        <v>0.47591900513239621</v>
      </c>
      <c r="S4">
        <v>34.246999147482811</v>
      </c>
      <c r="T4">
        <v>0.50451926693966032</v>
      </c>
      <c r="U4">
        <v>33.490757061159201</v>
      </c>
      <c r="V4">
        <v>0.5386387956865849</v>
      </c>
      <c r="W4">
        <v>25.224909977581291</v>
      </c>
      <c r="X4">
        <v>0.57215937166256592</v>
      </c>
      <c r="Y4">
        <v>9.1479408890674492</v>
      </c>
      <c r="Z4">
        <v>0.6937981673491509</v>
      </c>
      <c r="AA4">
        <v>49.94963414963722</v>
      </c>
      <c r="AB4">
        <v>0.43031874332513198</v>
      </c>
      <c r="AC4">
        <v>32.87961410793153</v>
      </c>
      <c r="AD4">
        <v>0.54327890040949056</v>
      </c>
      <c r="AE4">
        <v>11.808301164328943</v>
      </c>
      <c r="AF4">
        <v>0.68263879568658492</v>
      </c>
      <c r="AG4">
        <v>27.884064192362043</v>
      </c>
      <c r="AH4">
        <v>0.54783931930111318</v>
      </c>
      <c r="AI4">
        <v>27.427978451876484</v>
      </c>
      <c r="AJ4">
        <v>0.53983931930111317</v>
      </c>
      <c r="AK4">
        <v>40.15591858040564</v>
      </c>
      <c r="AL4">
        <v>0.49527890040949046</v>
      </c>
      <c r="AM4">
        <v>20.543466316798</v>
      </c>
      <c r="AN4">
        <v>0.63683931930111315</v>
      </c>
      <c r="AO4">
        <v>44.668507498710397</v>
      </c>
      <c r="AP4">
        <v>0.44755910985530184</v>
      </c>
      <c r="AQ4">
        <v>44.004559716525058</v>
      </c>
      <c r="AR4">
        <v>0.45615937166256604</v>
      </c>
      <c r="AS4">
        <v>20.353658695842704</v>
      </c>
      <c r="AT4">
        <v>0.66635858624077349</v>
      </c>
      <c r="AU4">
        <v>25.114984119591728</v>
      </c>
      <c r="AV4">
        <v>0.57959895277094331</v>
      </c>
      <c r="AW4">
        <v>27.884064192362043</v>
      </c>
      <c r="AX4">
        <v>0.5438791622167547</v>
      </c>
      <c r="AY4">
        <v>28.988739296539087</v>
      </c>
      <c r="AZ4">
        <v>0.54755910985530187</v>
      </c>
      <c r="BA4">
        <v>26.055752779368099</v>
      </c>
      <c r="BB4">
        <v>0.57615937166256592</v>
      </c>
      <c r="BC4">
        <v>42.436774141717116</v>
      </c>
      <c r="BD4">
        <v>0.45115937166256603</v>
      </c>
      <c r="BE4">
        <v>41.665596701667241</v>
      </c>
      <c r="BF4">
        <v>0.46187916221675468</v>
      </c>
      <c r="BG4">
        <v>2.8087252588589595</v>
      </c>
      <c r="BH4">
        <v>0.74567863860222627</v>
      </c>
      <c r="BI4">
        <v>10.864535460697242</v>
      </c>
      <c r="BJ4">
        <v>0.74203853387932062</v>
      </c>
      <c r="BK4">
        <v>35.385431905401035</v>
      </c>
      <c r="BL4">
        <v>0.51383931930111315</v>
      </c>
      <c r="BM4">
        <v>28.988739296539087</v>
      </c>
      <c r="BN4">
        <v>0.55455910985530188</v>
      </c>
      <c r="BO4">
        <v>24.656088500141177</v>
      </c>
      <c r="BP4">
        <v>0.56127890040949058</v>
      </c>
      <c r="BQ4">
        <v>5.3995346508938482</v>
      </c>
      <c r="BR4">
        <v>0.67519921457820753</v>
      </c>
      <c r="BS4">
        <v>38.414076570469035</v>
      </c>
      <c r="BT4">
        <v>0.47423905749384904</v>
      </c>
      <c r="BU4">
        <v>44.780998978438859</v>
      </c>
      <c r="BV4">
        <v>0.42555910985530182</v>
      </c>
      <c r="BW4">
        <v>36.961799990851773</v>
      </c>
      <c r="BX4">
        <v>0.49719921457820748</v>
      </c>
      <c r="BY4">
        <v>30.641392837897286</v>
      </c>
      <c r="BZ4">
        <v>0.51615937166256598</v>
      </c>
      <c r="CA4">
        <v>44.639520082114757</v>
      </c>
      <c r="CB4">
        <v>0.44879947638547169</v>
      </c>
      <c r="CC4">
        <v>7.0796047968928182</v>
      </c>
      <c r="CD4">
        <v>0.67539842915641501</v>
      </c>
      <c r="CE4">
        <v>3.2670133113861084</v>
      </c>
      <c r="CF4">
        <v>0.2248716801404953</v>
      </c>
    </row>
    <row r="5" spans="1:84" x14ac:dyDescent="0.35">
      <c r="A5" s="5" t="s">
        <v>35</v>
      </c>
      <c r="B5" s="7">
        <v>2</v>
      </c>
      <c r="C5">
        <v>31.581217788018861</v>
      </c>
      <c r="D5">
        <v>0.495</v>
      </c>
      <c r="E5">
        <v>0.95239404538840311</v>
      </c>
      <c r="F5">
        <v>0.65157415310128164</v>
      </c>
      <c r="G5">
        <v>2.7490198759757565</v>
      </c>
      <c r="H5">
        <v>0.12298665145046545</v>
      </c>
      <c r="K5">
        <v>28.66258341926109</v>
      </c>
      <c r="L5">
        <v>0.55811572867821602</v>
      </c>
      <c r="M5">
        <v>26.614972705000078</v>
      </c>
      <c r="N5">
        <v>0.57211572867821603</v>
      </c>
      <c r="O5">
        <v>14.076490338100518</v>
      </c>
      <c r="P5">
        <v>0.65850063897382971</v>
      </c>
      <c r="Q5">
        <v>40.81863326098798</v>
      </c>
      <c r="R5">
        <v>0.47944277463472174</v>
      </c>
      <c r="S5">
        <v>33.848278482176575</v>
      </c>
      <c r="T5">
        <v>0.50711572867821597</v>
      </c>
      <c r="U5">
        <v>33.183479564268183</v>
      </c>
      <c r="V5">
        <v>0.54290441139992629</v>
      </c>
      <c r="W5">
        <v>25.011123784523129</v>
      </c>
      <c r="X5">
        <v>0.57438491029561367</v>
      </c>
      <c r="Y5">
        <v>9.0837823874902455</v>
      </c>
      <c r="Z5">
        <v>0.70028932169554003</v>
      </c>
      <c r="AA5">
        <v>49.547783455992871</v>
      </c>
      <c r="AB5">
        <v>0.43476982059122737</v>
      </c>
      <c r="AC5">
        <v>32.621000369520985</v>
      </c>
      <c r="AD5">
        <v>0.54717359301732404</v>
      </c>
      <c r="AE5">
        <v>11.626402292001758</v>
      </c>
      <c r="AF5">
        <v>0.68690441139992631</v>
      </c>
      <c r="AG5">
        <v>27.625741804432781</v>
      </c>
      <c r="AH5">
        <v>0.55025031948691483</v>
      </c>
      <c r="AI5">
        <v>27.164608823902945</v>
      </c>
      <c r="AJ5">
        <v>0.54225031948691493</v>
      </c>
      <c r="AK5">
        <v>39.751010092524261</v>
      </c>
      <c r="AL5">
        <v>0.499173593017324</v>
      </c>
      <c r="AM5">
        <v>20.391070172216338</v>
      </c>
      <c r="AN5">
        <v>0.6392503194869148</v>
      </c>
      <c r="AO5">
        <v>44.27591635429804</v>
      </c>
      <c r="AP5">
        <v>0.45071195625211941</v>
      </c>
      <c r="AQ5">
        <v>43.524118235846927</v>
      </c>
      <c r="AR5">
        <v>0.45838491029561373</v>
      </c>
      <c r="AS5">
        <v>20.125356053226426</v>
      </c>
      <c r="AT5">
        <v>0.6713660481651309</v>
      </c>
      <c r="AU5">
        <v>24.880947761728756</v>
      </c>
      <c r="AV5">
        <v>0.58330818382602279</v>
      </c>
      <c r="AW5">
        <v>27.625741804432781</v>
      </c>
      <c r="AX5">
        <v>0.54684654706081826</v>
      </c>
      <c r="AY5">
        <v>28.641305435996731</v>
      </c>
      <c r="AZ5">
        <v>0.55071195625211944</v>
      </c>
      <c r="BA5">
        <v>25.793423064668335</v>
      </c>
      <c r="BB5">
        <v>0.57838491029561367</v>
      </c>
      <c r="BC5">
        <v>42.048935123075921</v>
      </c>
      <c r="BD5">
        <v>0.45338491029561373</v>
      </c>
      <c r="BE5">
        <v>41.290941043627043</v>
      </c>
      <c r="BF5">
        <v>0.46484654706081829</v>
      </c>
      <c r="BG5">
        <v>2.7798539331492185</v>
      </c>
      <c r="BH5">
        <v>0.75050063897382968</v>
      </c>
      <c r="BI5">
        <v>10.720772352247064</v>
      </c>
      <c r="BJ5">
        <v>0.74723145735643193</v>
      </c>
      <c r="BK5">
        <v>35.044629185098373</v>
      </c>
      <c r="BL5">
        <v>0.5162503194869148</v>
      </c>
      <c r="BM5">
        <v>28.641305435996731</v>
      </c>
      <c r="BN5">
        <v>0.55771195625211945</v>
      </c>
      <c r="BO5">
        <v>24.340059765674233</v>
      </c>
      <c r="BP5">
        <v>0.56517359301732406</v>
      </c>
      <c r="BQ5">
        <v>5.329352049834589</v>
      </c>
      <c r="BR5">
        <v>0.67798113786951719</v>
      </c>
      <c r="BS5">
        <v>37.898186503304458</v>
      </c>
      <c r="BT5">
        <v>0.47757736544342055</v>
      </c>
      <c r="BU5">
        <v>44.465557188296515</v>
      </c>
      <c r="BV5">
        <v>0.42871195625211939</v>
      </c>
      <c r="BW5">
        <v>36.663126794072276</v>
      </c>
      <c r="BX5">
        <v>0.49998113786951714</v>
      </c>
      <c r="BY5">
        <v>30.365174153238048</v>
      </c>
      <c r="BZ5">
        <v>0.51838491029561373</v>
      </c>
      <c r="CA5">
        <v>44.212920233532024</v>
      </c>
      <c r="CB5">
        <v>0.45065409191301142</v>
      </c>
      <c r="CC5">
        <v>6.9441514523150483</v>
      </c>
      <c r="CD5">
        <v>0.68096227573903434</v>
      </c>
      <c r="CE5">
        <v>2.78076171875</v>
      </c>
      <c r="CF5">
        <v>0.35110324621200562</v>
      </c>
    </row>
    <row r="6" spans="1:84" x14ac:dyDescent="0.35">
      <c r="A6" s="5" t="s">
        <v>36</v>
      </c>
      <c r="B6" s="7" t="b">
        <v>1</v>
      </c>
      <c r="C6">
        <v>31.436349816514188</v>
      </c>
      <c r="D6">
        <v>0.52300000000000002</v>
      </c>
      <c r="E6">
        <v>1.0038693650072184</v>
      </c>
      <c r="F6">
        <v>0.57888642030709847</v>
      </c>
      <c r="G6">
        <v>2.2169594734051628</v>
      </c>
      <c r="H6">
        <v>0.15483298929281597</v>
      </c>
      <c r="K6">
        <v>28.32502388653781</v>
      </c>
      <c r="L6">
        <v>0.56024658975824682</v>
      </c>
      <c r="M6">
        <v>26.290953460638345</v>
      </c>
      <c r="N6">
        <v>0.57424658975824683</v>
      </c>
      <c r="O6">
        <v>13.962315790267644</v>
      </c>
      <c r="P6">
        <v>0.66245795240817251</v>
      </c>
      <c r="Q6">
        <v>40.230211470953002</v>
      </c>
      <c r="R6">
        <v>0.48233465752904914</v>
      </c>
      <c r="S6">
        <v>33.362435945776141</v>
      </c>
      <c r="T6">
        <v>0.50924658975824677</v>
      </c>
      <c r="U6">
        <v>32.809060850972635</v>
      </c>
      <c r="V6">
        <v>0.54640511174569106</v>
      </c>
      <c r="W6">
        <v>24.750624554559725</v>
      </c>
      <c r="X6">
        <v>0.57621136264992567</v>
      </c>
      <c r="Y6">
        <v>9.0056050271219839</v>
      </c>
      <c r="Z6">
        <v>0.70561647439561692</v>
      </c>
      <c r="AA6">
        <v>49.058126969027256</v>
      </c>
      <c r="AB6">
        <v>0.43842272529985155</v>
      </c>
      <c r="AC6">
        <v>32.305878617502252</v>
      </c>
      <c r="AD6">
        <v>0.55036988463737013</v>
      </c>
      <c r="AE6">
        <v>11.404757874770606</v>
      </c>
      <c r="AF6">
        <v>0.69040511174569108</v>
      </c>
      <c r="AG6">
        <v>27.310975064002669</v>
      </c>
      <c r="AH6">
        <v>0.55222897620408629</v>
      </c>
      <c r="AI6">
        <v>26.843692003684399</v>
      </c>
      <c r="AJ6">
        <v>0.54422897620408628</v>
      </c>
      <c r="AK6">
        <v>39.257627672500305</v>
      </c>
      <c r="AL6">
        <v>0.50236988463737009</v>
      </c>
      <c r="AM6">
        <v>20.205374932757568</v>
      </c>
      <c r="AN6">
        <v>0.64122897620408625</v>
      </c>
      <c r="AO6">
        <v>43.797542660716964</v>
      </c>
      <c r="AP6">
        <v>0.45329943042072818</v>
      </c>
      <c r="AQ6">
        <v>42.938698597801924</v>
      </c>
      <c r="AR6">
        <v>0.46021136264992579</v>
      </c>
      <c r="AS6">
        <v>19.847168478297437</v>
      </c>
      <c r="AT6">
        <v>0.67547556596233305</v>
      </c>
      <c r="AU6">
        <v>24.595773634556949</v>
      </c>
      <c r="AV6">
        <v>0.58635227108320953</v>
      </c>
      <c r="AW6">
        <v>27.310975064002669</v>
      </c>
      <c r="AX6">
        <v>0.54928181686656774</v>
      </c>
      <c r="AY6">
        <v>28.217956052017225</v>
      </c>
      <c r="AZ6">
        <v>0.55329943042072816</v>
      </c>
      <c r="BA6">
        <v>25.473773382440189</v>
      </c>
      <c r="BB6">
        <v>0.58021136264992568</v>
      </c>
      <c r="BC6">
        <v>41.576351911501042</v>
      </c>
      <c r="BD6">
        <v>0.45521136264992579</v>
      </c>
      <c r="BE6">
        <v>40.834421803423581</v>
      </c>
      <c r="BF6">
        <v>0.46728181686656772</v>
      </c>
      <c r="BG6">
        <v>2.7446741209835004</v>
      </c>
      <c r="BH6">
        <v>0.75445795240817248</v>
      </c>
      <c r="BI6">
        <v>10.545596497751033</v>
      </c>
      <c r="BJ6">
        <v>0.75149317951649341</v>
      </c>
      <c r="BK6">
        <v>34.629359868879611</v>
      </c>
      <c r="BL6">
        <v>0.51822897620408626</v>
      </c>
      <c r="BM6">
        <v>28.217956052017225</v>
      </c>
      <c r="BN6">
        <v>0.56029943042072827</v>
      </c>
      <c r="BO6">
        <v>23.954977638539152</v>
      </c>
      <c r="BP6">
        <v>0.56836988463737015</v>
      </c>
      <c r="BQ6">
        <v>5.2438343030089474</v>
      </c>
      <c r="BR6">
        <v>0.68026420331240722</v>
      </c>
      <c r="BS6">
        <v>37.269572637648594</v>
      </c>
      <c r="BT6">
        <v>0.48031704397488867</v>
      </c>
      <c r="BU6">
        <v>44.081190254890295</v>
      </c>
      <c r="BV6">
        <v>0.43129943042072816</v>
      </c>
      <c r="BW6">
        <v>36.299192450797833</v>
      </c>
      <c r="BX6">
        <v>0.50226420331240718</v>
      </c>
      <c r="BY6">
        <v>30.028600712147494</v>
      </c>
      <c r="BZ6">
        <v>0.52021136264992573</v>
      </c>
      <c r="CA6">
        <v>43.69310681401867</v>
      </c>
      <c r="CB6">
        <v>0.4521761355416048</v>
      </c>
      <c r="CC6">
        <v>6.7791010743943527</v>
      </c>
      <c r="CD6">
        <v>0.6855284066248144</v>
      </c>
      <c r="CE6">
        <v>2.4670703411102295</v>
      </c>
      <c r="CF6">
        <v>0.58082360029220581</v>
      </c>
    </row>
    <row r="7" spans="1:84" x14ac:dyDescent="0.35">
      <c r="A7" s="5" t="s">
        <v>37</v>
      </c>
      <c r="B7" s="7">
        <v>1</v>
      </c>
      <c r="C7">
        <v>23.795570347222544</v>
      </c>
      <c r="D7">
        <v>0.56399999999999995</v>
      </c>
      <c r="E7">
        <v>1.059636819650887</v>
      </c>
      <c r="F7">
        <v>0.51485373655913858</v>
      </c>
      <c r="G7">
        <v>1.8383733097716399</v>
      </c>
      <c r="H7">
        <v>0.19681918991645583</v>
      </c>
      <c r="K7">
        <v>27.939904993776267</v>
      </c>
      <c r="L7">
        <v>0.56182996238344762</v>
      </c>
      <c r="M7">
        <v>25.921282571431618</v>
      </c>
      <c r="N7">
        <v>0.57582996238344764</v>
      </c>
      <c r="O7">
        <v>13.832054988304179</v>
      </c>
      <c r="P7">
        <v>0.66539850156925995</v>
      </c>
      <c r="Q7">
        <v>39.558885893426485</v>
      </c>
      <c r="R7">
        <v>0.48448352037753611</v>
      </c>
      <c r="S7">
        <v>32.808142194491744</v>
      </c>
      <c r="T7">
        <v>0.51082996238344758</v>
      </c>
      <c r="U7">
        <v>32.381889622448057</v>
      </c>
      <c r="V7">
        <v>0.5490063667728069</v>
      </c>
      <c r="W7">
        <v>24.453423127008925</v>
      </c>
      <c r="X7">
        <v>0.57756853918581219</v>
      </c>
      <c r="Y7">
        <v>8.9164131200792447</v>
      </c>
      <c r="Z7">
        <v>0.70957490595861916</v>
      </c>
      <c r="AA7">
        <v>48.499481912931948</v>
      </c>
      <c r="AB7">
        <v>0.44113707837162447</v>
      </c>
      <c r="AC7">
        <v>31.946358804083097</v>
      </c>
      <c r="AD7">
        <v>0.55274494357517145</v>
      </c>
      <c r="AE7">
        <v>11.151885583290056</v>
      </c>
      <c r="AF7">
        <v>0.69300636677280691</v>
      </c>
      <c r="AG7">
        <v>26.951860280383219</v>
      </c>
      <c r="AH7">
        <v>0.55369925078463</v>
      </c>
      <c r="AI7">
        <v>26.477560644649614</v>
      </c>
      <c r="AJ7">
        <v>0.54569925078463</v>
      </c>
      <c r="AK7">
        <v>38.694731730043245</v>
      </c>
      <c r="AL7">
        <v>0.50474494357517141</v>
      </c>
      <c r="AM7">
        <v>19.993516762334998</v>
      </c>
      <c r="AN7">
        <v>0.64269925078462997</v>
      </c>
      <c r="AO7">
        <v>43.251770050736432</v>
      </c>
      <c r="AP7">
        <v>0.4552220971799007</v>
      </c>
      <c r="AQ7">
        <v>42.27079815077299</v>
      </c>
      <c r="AR7">
        <v>0.46156853918581225</v>
      </c>
      <c r="AS7">
        <v>19.529786563550871</v>
      </c>
      <c r="AT7">
        <v>0.67852921316807757</v>
      </c>
      <c r="AU7">
        <v>24.270420819856035</v>
      </c>
      <c r="AV7">
        <v>0.58861423197635365</v>
      </c>
      <c r="AW7">
        <v>26.951860280383219</v>
      </c>
      <c r="AX7">
        <v>0.55109138558108306</v>
      </c>
      <c r="AY7">
        <v>27.734960224009839</v>
      </c>
      <c r="AZ7">
        <v>0.55522209717990068</v>
      </c>
      <c r="BA7">
        <v>25.109087690710076</v>
      </c>
      <c r="BB7">
        <v>0.58156853918581219</v>
      </c>
      <c r="BC7">
        <v>41.037185614785592</v>
      </c>
      <c r="BD7">
        <v>0.45656853918581225</v>
      </c>
      <c r="BE7">
        <v>40.31358275943893</v>
      </c>
      <c r="BF7">
        <v>0.46909138558108304</v>
      </c>
      <c r="BG7">
        <v>2.7045377628142675</v>
      </c>
      <c r="BH7">
        <v>0.75739850156925992</v>
      </c>
      <c r="BI7">
        <v>10.345739807057685</v>
      </c>
      <c r="BJ7">
        <v>0.75465992476689525</v>
      </c>
      <c r="BK7">
        <v>34.155582523681318</v>
      </c>
      <c r="BL7">
        <v>0.51969925078462997</v>
      </c>
      <c r="BM7">
        <v>27.734960224009839</v>
      </c>
      <c r="BN7">
        <v>0.56222209717990079</v>
      </c>
      <c r="BO7">
        <v>23.515640608925192</v>
      </c>
      <c r="BP7">
        <v>0.57074494357517147</v>
      </c>
      <c r="BQ7">
        <v>5.1462678094685277</v>
      </c>
      <c r="BR7">
        <v>0.68196067398226534</v>
      </c>
      <c r="BS7">
        <v>36.552392251827889</v>
      </c>
      <c r="BT7">
        <v>0.48235280877871839</v>
      </c>
      <c r="BU7">
        <v>43.64266918391553</v>
      </c>
      <c r="BV7">
        <v>0.43322209717990068</v>
      </c>
      <c r="BW7">
        <v>35.883982753743737</v>
      </c>
      <c r="BX7">
        <v>0.50396067398226529</v>
      </c>
      <c r="BY7">
        <v>29.644606843214174</v>
      </c>
      <c r="BZ7">
        <v>0.52156853918581225</v>
      </c>
      <c r="CA7">
        <v>43.100055961771872</v>
      </c>
      <c r="CB7">
        <v>0.45330711598817686</v>
      </c>
      <c r="CC7">
        <v>6.5907964565929049</v>
      </c>
      <c r="CD7">
        <v>0.68892134796453064</v>
      </c>
      <c r="CE7">
        <v>2.2519288063049316</v>
      </c>
      <c r="CF7">
        <v>0.99707931280136108</v>
      </c>
    </row>
    <row r="8" spans="1:84" x14ac:dyDescent="0.35">
      <c r="A8" s="5" t="s">
        <v>38</v>
      </c>
      <c r="B8" s="7" t="b">
        <v>1</v>
      </c>
      <c r="C8">
        <v>8.7189876081426121</v>
      </c>
      <c r="D8">
        <v>0.67</v>
      </c>
      <c r="E8">
        <v>1.1202342001170433</v>
      </c>
      <c r="F8">
        <v>0.45841411988651926</v>
      </c>
      <c r="G8">
        <v>1.5557022011568642</v>
      </c>
      <c r="H8">
        <v>0.25241868888342817</v>
      </c>
      <c r="K8">
        <v>27.522026644048125</v>
      </c>
      <c r="L8">
        <v>0.56280499843179788</v>
      </c>
      <c r="M8">
        <v>25.520166282338288</v>
      </c>
      <c r="N8">
        <v>0.57680499843179789</v>
      </c>
      <c r="O8">
        <v>13.690713781778484</v>
      </c>
      <c r="P8">
        <v>0.66720928280191028</v>
      </c>
      <c r="Q8">
        <v>38.830455193869064</v>
      </c>
      <c r="R8">
        <v>0.48580678358601137</v>
      </c>
      <c r="S8">
        <v>32.20669842633373</v>
      </c>
      <c r="T8">
        <v>0.51180499843179783</v>
      </c>
      <c r="U8">
        <v>31.918381829446279</v>
      </c>
      <c r="V8">
        <v>0.55060821170938212</v>
      </c>
      <c r="W8">
        <v>24.130940786059021</v>
      </c>
      <c r="X8">
        <v>0.57840428437011238</v>
      </c>
      <c r="Y8">
        <v>8.8196342613302825</v>
      </c>
      <c r="Z8">
        <v>0.71201249607949457</v>
      </c>
      <c r="AA8">
        <v>47.893316703920924</v>
      </c>
      <c r="AB8">
        <v>0.44280856874022484</v>
      </c>
      <c r="AC8">
        <v>31.556257074072178</v>
      </c>
      <c r="AD8">
        <v>0.55420749764769672</v>
      </c>
      <c r="AE8">
        <v>10.877503157909297</v>
      </c>
      <c r="AF8">
        <v>0.69460821170938214</v>
      </c>
      <c r="AG8">
        <v>26.562198033315031</v>
      </c>
      <c r="AH8">
        <v>0.55460464140095511</v>
      </c>
      <c r="AI8">
        <v>26.080284969597464</v>
      </c>
      <c r="AJ8">
        <v>0.5466046414009551</v>
      </c>
      <c r="AK8">
        <v>38.083954040546018</v>
      </c>
      <c r="AL8">
        <v>0.50620749764769668</v>
      </c>
      <c r="AM8">
        <v>19.763637251626541</v>
      </c>
      <c r="AN8">
        <v>0.64360464140095508</v>
      </c>
      <c r="AO8">
        <v>42.659572259685191</v>
      </c>
      <c r="AP8">
        <v>0.45640606952432594</v>
      </c>
      <c r="AQ8">
        <v>41.546083934376576</v>
      </c>
      <c r="AR8">
        <v>0.46240428437011244</v>
      </c>
      <c r="AS8">
        <v>19.185407117980613</v>
      </c>
      <c r="AT8">
        <v>0.68040963983275293</v>
      </c>
      <c r="AU8">
        <v>23.917392443835006</v>
      </c>
      <c r="AV8">
        <v>0.590007140616854</v>
      </c>
      <c r="AW8">
        <v>26.562198033315031</v>
      </c>
      <c r="AX8">
        <v>0.55220571249348327</v>
      </c>
      <c r="AY8">
        <v>27.210879210777708</v>
      </c>
      <c r="AZ8">
        <v>0.55640606952432592</v>
      </c>
      <c r="BA8">
        <v>24.713380656093097</v>
      </c>
      <c r="BB8">
        <v>0.58240428437011238</v>
      </c>
      <c r="BC8">
        <v>40.452156091344392</v>
      </c>
      <c r="BD8">
        <v>0.45740428437011244</v>
      </c>
      <c r="BE8">
        <v>39.748439464043514</v>
      </c>
      <c r="BF8">
        <v>0.47020571249348325</v>
      </c>
      <c r="BG8">
        <v>2.6609872763772349</v>
      </c>
      <c r="BH8">
        <v>0.75920928280191025</v>
      </c>
      <c r="BI8">
        <v>10.128882660709438</v>
      </c>
      <c r="BJ8">
        <v>0.75660999686359565</v>
      </c>
      <c r="BK8">
        <v>33.641504147182062</v>
      </c>
      <c r="BL8">
        <v>0.52060464140095508</v>
      </c>
      <c r="BM8">
        <v>27.210879210777708</v>
      </c>
      <c r="BN8">
        <v>0.56340606952432593</v>
      </c>
      <c r="BO8">
        <v>23.038932152497377</v>
      </c>
      <c r="BP8">
        <v>0.57220749764769674</v>
      </c>
      <c r="BQ8">
        <v>5.0404019948441681</v>
      </c>
      <c r="BR8">
        <v>0.68300535546264052</v>
      </c>
      <c r="BS8">
        <v>35.774206185870042</v>
      </c>
      <c r="BT8">
        <v>0.48360642655516867</v>
      </c>
      <c r="BU8">
        <v>43.166846094204331</v>
      </c>
      <c r="BV8">
        <v>0.43440606952432592</v>
      </c>
      <c r="BW8">
        <v>35.433453978715512</v>
      </c>
      <c r="BX8">
        <v>0.50500535546264047</v>
      </c>
      <c r="BY8">
        <v>29.227949215474951</v>
      </c>
      <c r="BZ8">
        <v>0.52240428437011244</v>
      </c>
      <c r="CA8">
        <v>42.456558288456712</v>
      </c>
      <c r="CB8">
        <v>0.45400357030842703</v>
      </c>
      <c r="CC8">
        <v>6.386474039770369</v>
      </c>
      <c r="CD8">
        <v>0.6910107109252811</v>
      </c>
    </row>
    <row r="9" spans="1:84" x14ac:dyDescent="0.35">
      <c r="A9" s="5" t="s">
        <v>39</v>
      </c>
      <c r="B9" s="7" t="b">
        <v>1</v>
      </c>
      <c r="C9">
        <v>47.26292593103512</v>
      </c>
      <c r="D9">
        <v>0.41399999999999998</v>
      </c>
      <c r="E9">
        <v>1.1862929195022871</v>
      </c>
      <c r="F9">
        <v>0.40863840476179908</v>
      </c>
      <c r="G9">
        <v>1.3369679970070587</v>
      </c>
      <c r="H9">
        <v>0.32634530912316845</v>
      </c>
      <c r="K9">
        <v>27.087447667984556</v>
      </c>
      <c r="L9">
        <v>0.56313422781476574</v>
      </c>
      <c r="M9">
        <v>25.103019267399606</v>
      </c>
      <c r="N9">
        <v>0.57713422781476575</v>
      </c>
      <c r="O9">
        <v>13.543723833992278</v>
      </c>
      <c r="P9">
        <v>0.66782070879885058</v>
      </c>
      <c r="Q9">
        <v>38.072912555556073</v>
      </c>
      <c r="R9">
        <v>0.4862535948914678</v>
      </c>
      <c r="S9">
        <v>31.581217788018861</v>
      </c>
      <c r="T9">
        <v>0.5121342278147657</v>
      </c>
      <c r="U9">
        <v>31.436349816514188</v>
      </c>
      <c r="V9">
        <v>0.5511490885528294</v>
      </c>
      <c r="W9">
        <v>23.795570347222544</v>
      </c>
      <c r="X9">
        <v>0.57868648098408482</v>
      </c>
      <c r="Y9">
        <v>8.7189876081426121</v>
      </c>
      <c r="Z9">
        <v>0.71283556953691429</v>
      </c>
      <c r="AA9">
        <v>47.26292593103512</v>
      </c>
      <c r="AB9">
        <v>0.44337296196816978</v>
      </c>
      <c r="AC9">
        <v>31.150564818182247</v>
      </c>
      <c r="AD9">
        <v>0.55470134172214858</v>
      </c>
      <c r="AE9">
        <v>10.592154961360269</v>
      </c>
      <c r="AF9">
        <v>0.69514908855282942</v>
      </c>
      <c r="AG9">
        <v>26.156962824427833</v>
      </c>
      <c r="AH9">
        <v>0.55491035439942538</v>
      </c>
      <c r="AI9">
        <v>25.667132059925439</v>
      </c>
      <c r="AJ9">
        <v>0.54691035439942537</v>
      </c>
      <c r="AK9">
        <v>37.448766448087937</v>
      </c>
      <c r="AL9">
        <v>0.50670134172214853</v>
      </c>
      <c r="AM9">
        <v>19.524570541310805</v>
      </c>
      <c r="AN9">
        <v>0.64391035439942534</v>
      </c>
      <c r="AO9">
        <v>42.043707116564995</v>
      </c>
      <c r="AP9">
        <v>0.45680584806078695</v>
      </c>
      <c r="AQ9">
        <v>40.792406309524367</v>
      </c>
      <c r="AR9">
        <v>0.46268648098408488</v>
      </c>
      <c r="AS9">
        <v>18.827264450549706</v>
      </c>
      <c r="AT9">
        <v>0.68104458221419106</v>
      </c>
      <c r="AU9">
        <v>23.550255189003757</v>
      </c>
      <c r="AV9">
        <v>0.59047746830680814</v>
      </c>
      <c r="AW9">
        <v>26.156962824427833</v>
      </c>
      <c r="AX9">
        <v>0.55258197464544656</v>
      </c>
      <c r="AY9">
        <v>26.665853151751332</v>
      </c>
      <c r="AZ9">
        <v>0.55680584806078692</v>
      </c>
      <c r="BA9">
        <v>24.301859078014516</v>
      </c>
      <c r="BB9">
        <v>0.58268648098408482</v>
      </c>
      <c r="BC9">
        <v>39.843745697674954</v>
      </c>
      <c r="BD9">
        <v>0.45768648098408488</v>
      </c>
      <c r="BE9">
        <v>39.160710057143383</v>
      </c>
      <c r="BF9">
        <v>0.47058197464544654</v>
      </c>
      <c r="BG9">
        <v>2.6156962824427832</v>
      </c>
      <c r="BH9">
        <v>0.75982070879885055</v>
      </c>
      <c r="BI9">
        <v>9.9033587572255684</v>
      </c>
      <c r="BJ9">
        <v>0.75726845562953138</v>
      </c>
      <c r="BK9">
        <v>33.10688048309224</v>
      </c>
      <c r="BL9">
        <v>0.52091035439942535</v>
      </c>
      <c r="BM9">
        <v>26.665853151751332</v>
      </c>
      <c r="BN9">
        <v>0.56380584806078693</v>
      </c>
      <c r="BO9">
        <v>22.54317190789504</v>
      </c>
      <c r="BP9">
        <v>0.57270134172214859</v>
      </c>
      <c r="BQ9">
        <v>4.9303052230216498</v>
      </c>
      <c r="BR9">
        <v>0.68335810123010621</v>
      </c>
      <c r="BS9">
        <v>34.964919693878031</v>
      </c>
      <c r="BT9">
        <v>0.48402972147612738</v>
      </c>
      <c r="BU9">
        <v>42.672006600249638</v>
      </c>
      <c r="BV9">
        <v>0.43480584806078693</v>
      </c>
      <c r="BW9">
        <v>34.964919693878031</v>
      </c>
      <c r="BX9">
        <v>0.50535810123010616</v>
      </c>
      <c r="BY9">
        <v>28.794639747899552</v>
      </c>
      <c r="BZ9">
        <v>0.52268648098408488</v>
      </c>
      <c r="CA9">
        <v>41.787343048781054</v>
      </c>
      <c r="CB9">
        <v>0.4542387341534041</v>
      </c>
      <c r="CC9">
        <v>6.1739858198199036</v>
      </c>
      <c r="CD9">
        <v>0.69171620246021226</v>
      </c>
    </row>
    <row r="10" spans="1:84" x14ac:dyDescent="0.35">
      <c r="A10" s="5" t="s">
        <v>40</v>
      </c>
      <c r="B10" s="7" t="b">
        <v>0</v>
      </c>
      <c r="C10">
        <v>31.150564818182247</v>
      </c>
      <c r="D10">
        <v>0.52900000000000003</v>
      </c>
      <c r="E10">
        <v>1.2585593184388186</v>
      </c>
      <c r="F10">
        <v>0.36471341037852711</v>
      </c>
      <c r="G10">
        <v>1.1629830790493687</v>
      </c>
      <c r="H10">
        <v>0.42500806183314271</v>
      </c>
      <c r="K10">
        <v>26.65286869192099</v>
      </c>
      <c r="L10">
        <v>0.56280499843179788</v>
      </c>
      <c r="M10">
        <v>24.685872252460925</v>
      </c>
      <c r="N10">
        <v>0.57680499843179789</v>
      </c>
      <c r="O10">
        <v>13.396733886206071</v>
      </c>
      <c r="P10">
        <v>0.66720928280191028</v>
      </c>
      <c r="Q10">
        <v>37.315369917243082</v>
      </c>
      <c r="R10">
        <v>0.48580678358601137</v>
      </c>
      <c r="S10">
        <v>30.955737149703989</v>
      </c>
      <c r="T10">
        <v>0.51180499843179783</v>
      </c>
      <c r="U10">
        <v>30.954317803582097</v>
      </c>
      <c r="V10">
        <v>0.55060821170938212</v>
      </c>
      <c r="W10">
        <v>23.460199908386066</v>
      </c>
      <c r="X10">
        <v>0.57840428437011238</v>
      </c>
      <c r="Y10">
        <v>8.6183409549549417</v>
      </c>
      <c r="Z10">
        <v>0.71201249607949457</v>
      </c>
      <c r="AA10">
        <v>46.632535158149317</v>
      </c>
      <c r="AB10">
        <v>0.44280856874022484</v>
      </c>
      <c r="AC10">
        <v>30.744872562292315</v>
      </c>
      <c r="AD10">
        <v>0.55420749764769672</v>
      </c>
      <c r="AE10">
        <v>10.306806764811242</v>
      </c>
      <c r="AF10">
        <v>0.69460821170938214</v>
      </c>
      <c r="AG10">
        <v>25.751727615540634</v>
      </c>
      <c r="AH10">
        <v>0.55460464140095511</v>
      </c>
      <c r="AI10">
        <v>25.253979150253414</v>
      </c>
      <c r="AJ10">
        <v>0.5466046414009551</v>
      </c>
      <c r="AK10">
        <v>36.813578855629856</v>
      </c>
      <c r="AL10">
        <v>0.50620749764769668</v>
      </c>
      <c r="AM10">
        <v>19.285503830995069</v>
      </c>
      <c r="AN10">
        <v>0.64360464140095508</v>
      </c>
      <c r="AO10">
        <v>41.427841973444799</v>
      </c>
      <c r="AP10">
        <v>0.45640606952432594</v>
      </c>
      <c r="AQ10">
        <v>40.038728684672158</v>
      </c>
      <c r="AR10">
        <v>0.46240428437011244</v>
      </c>
      <c r="AS10">
        <v>18.469121783118798</v>
      </c>
      <c r="AT10">
        <v>0.68040963983275293</v>
      </c>
      <c r="AU10">
        <v>23.183117934172508</v>
      </c>
      <c r="AV10">
        <v>0.590007140616854</v>
      </c>
      <c r="AW10">
        <v>25.751727615540634</v>
      </c>
      <c r="AX10">
        <v>0.55220571249348327</v>
      </c>
      <c r="AY10">
        <v>26.120827092724955</v>
      </c>
      <c r="AZ10">
        <v>0.55640606952432592</v>
      </c>
      <c r="BA10">
        <v>23.890337499935935</v>
      </c>
      <c r="BB10">
        <v>0.58240428437011238</v>
      </c>
      <c r="BC10">
        <v>39.235335304005517</v>
      </c>
      <c r="BD10">
        <v>0.45740428437011244</v>
      </c>
      <c r="BE10">
        <v>38.572980650243252</v>
      </c>
      <c r="BF10">
        <v>0.47020571249348325</v>
      </c>
      <c r="BG10">
        <v>2.5704052885083315</v>
      </c>
      <c r="BH10">
        <v>0.75920928280191025</v>
      </c>
      <c r="BI10">
        <v>9.6778348537416985</v>
      </c>
      <c r="BJ10">
        <v>0.75660999686359565</v>
      </c>
      <c r="BK10">
        <v>32.572256819002419</v>
      </c>
      <c r="BL10">
        <v>0.52060464140095508</v>
      </c>
      <c r="BM10">
        <v>26.120827092724955</v>
      </c>
      <c r="BN10">
        <v>0.56340606952432593</v>
      </c>
      <c r="BO10">
        <v>22.047411663292703</v>
      </c>
      <c r="BP10">
        <v>0.57220749764769674</v>
      </c>
      <c r="BQ10">
        <v>4.8202084511991314</v>
      </c>
      <c r="BR10">
        <v>0.68300535546264052</v>
      </c>
      <c r="BS10">
        <v>34.155633201886019</v>
      </c>
      <c r="BT10">
        <v>0.48360642655516867</v>
      </c>
      <c r="BU10">
        <v>42.177167106294945</v>
      </c>
      <c r="BV10">
        <v>0.43440606952432592</v>
      </c>
      <c r="BW10">
        <v>34.496385409040549</v>
      </c>
      <c r="BX10">
        <v>0.50500535546264047</v>
      </c>
      <c r="BY10">
        <v>28.361330280324154</v>
      </c>
      <c r="BZ10">
        <v>0.52240428437011244</v>
      </c>
      <c r="CA10">
        <v>41.118127809105395</v>
      </c>
      <c r="CB10">
        <v>0.45400357030842703</v>
      </c>
      <c r="CC10">
        <v>5.9614975998694382</v>
      </c>
      <c r="CD10">
        <v>0.6910107109252811</v>
      </c>
    </row>
    <row r="11" spans="1:84" x14ac:dyDescent="0.35">
      <c r="A11" s="5" t="s">
        <v>41</v>
      </c>
      <c r="B11" s="7" t="b">
        <v>0</v>
      </c>
      <c r="C11">
        <v>10.592154961360269</v>
      </c>
      <c r="D11">
        <v>0.66700000000000004</v>
      </c>
      <c r="E11">
        <v>1.3379220658736752</v>
      </c>
      <c r="F11">
        <v>0.32592726269566757</v>
      </c>
      <c r="G11">
        <v>1.021536498824112</v>
      </c>
      <c r="H11">
        <v>0.55713572708372494</v>
      </c>
      <c r="K11">
        <v>26.234990342192845</v>
      </c>
      <c r="L11">
        <v>0.56182996238344773</v>
      </c>
      <c r="M11">
        <v>24.284755963367594</v>
      </c>
      <c r="N11">
        <v>0.57582996238344764</v>
      </c>
      <c r="O11">
        <v>13.255392679680376</v>
      </c>
      <c r="P11">
        <v>0.66539850156925995</v>
      </c>
      <c r="Q11">
        <v>36.586939217685661</v>
      </c>
      <c r="R11">
        <v>0.48448352037753611</v>
      </c>
      <c r="S11">
        <v>30.354293381545975</v>
      </c>
      <c r="T11">
        <v>0.51082996238344758</v>
      </c>
      <c r="U11">
        <v>30.490810010580315</v>
      </c>
      <c r="V11">
        <v>0.5490063667728069</v>
      </c>
      <c r="W11">
        <v>23.137717567436162</v>
      </c>
      <c r="X11">
        <v>0.57756853918581219</v>
      </c>
      <c r="Y11">
        <v>8.5215620962059795</v>
      </c>
      <c r="Z11">
        <v>0.70957490595861916</v>
      </c>
      <c r="AA11">
        <v>46.026369949138292</v>
      </c>
      <c r="AB11">
        <v>0.44113707837162447</v>
      </c>
      <c r="AC11">
        <v>30.354770832281396</v>
      </c>
      <c r="AD11">
        <v>0.55274494357517145</v>
      </c>
      <c r="AE11">
        <v>10.032424339430481</v>
      </c>
      <c r="AF11">
        <v>0.69300636677280691</v>
      </c>
      <c r="AG11">
        <v>25.362065368472447</v>
      </c>
      <c r="AH11">
        <v>0.55369925078463</v>
      </c>
      <c r="AI11">
        <v>24.856703475201265</v>
      </c>
      <c r="AJ11">
        <v>0.54569925078463</v>
      </c>
      <c r="AK11">
        <v>36.20280116613263</v>
      </c>
      <c r="AL11">
        <v>0.50474494357517141</v>
      </c>
      <c r="AM11">
        <v>19.055624320286611</v>
      </c>
      <c r="AN11">
        <v>0.64269925078462997</v>
      </c>
      <c r="AO11">
        <v>40.835644182393558</v>
      </c>
      <c r="AP11">
        <v>0.4552220971799007</v>
      </c>
      <c r="AQ11">
        <v>39.314014468275744</v>
      </c>
      <c r="AR11">
        <v>0.46156853918581225</v>
      </c>
      <c r="AS11">
        <v>18.12474233754854</v>
      </c>
      <c r="AT11">
        <v>0.67852921316807757</v>
      </c>
      <c r="AU11">
        <v>22.830089558151478</v>
      </c>
      <c r="AV11">
        <v>0.58861423197635365</v>
      </c>
      <c r="AW11">
        <v>25.362065368472447</v>
      </c>
      <c r="AX11">
        <v>0.55109138558108306</v>
      </c>
      <c r="AY11">
        <v>25.596746079492824</v>
      </c>
      <c r="AZ11">
        <v>0.55522209717990068</v>
      </c>
      <c r="BA11">
        <v>23.494630465318956</v>
      </c>
      <c r="BB11">
        <v>0.58156853918581219</v>
      </c>
      <c r="BC11">
        <v>38.650305780564317</v>
      </c>
      <c r="BD11">
        <v>0.45656853918581225</v>
      </c>
      <c r="BE11">
        <v>38.007837354847837</v>
      </c>
      <c r="BF11">
        <v>0.46909138558108304</v>
      </c>
      <c r="BG11">
        <v>2.5268548020712989</v>
      </c>
      <c r="BH11">
        <v>0.75739850156925992</v>
      </c>
      <c r="BI11">
        <v>9.460977707393452</v>
      </c>
      <c r="BJ11">
        <v>0.75465992476689525</v>
      </c>
      <c r="BK11">
        <v>32.058178442503163</v>
      </c>
      <c r="BL11">
        <v>0.51969925078462997</v>
      </c>
      <c r="BM11">
        <v>25.596746079492824</v>
      </c>
      <c r="BN11">
        <v>0.56222209717990079</v>
      </c>
      <c r="BO11">
        <v>21.570703206864888</v>
      </c>
      <c r="BP11">
        <v>0.57074494357517147</v>
      </c>
      <c r="BQ11">
        <v>4.7143426365747718</v>
      </c>
      <c r="BR11">
        <v>0.68196067398226534</v>
      </c>
      <c r="BS11">
        <v>33.377447135928172</v>
      </c>
      <c r="BT11">
        <v>0.48235280877871839</v>
      </c>
      <c r="BU11">
        <v>41.701344016583747</v>
      </c>
      <c r="BV11">
        <v>0.43322209717990068</v>
      </c>
      <c r="BW11">
        <v>34.045856634012324</v>
      </c>
      <c r="BX11">
        <v>0.50396067398226529</v>
      </c>
      <c r="BY11">
        <v>27.944672652584931</v>
      </c>
      <c r="BZ11">
        <v>0.52156853918581225</v>
      </c>
      <c r="CA11">
        <v>40.474630135790235</v>
      </c>
      <c r="CB11">
        <v>0.45330711598817686</v>
      </c>
      <c r="CC11">
        <v>5.7571751830469022</v>
      </c>
      <c r="CD11">
        <v>0.68892134796453064</v>
      </c>
    </row>
    <row r="12" spans="1:84" x14ac:dyDescent="0.35">
      <c r="A12" s="5" t="s">
        <v>42</v>
      </c>
      <c r="B12" s="7" t="s">
        <v>724</v>
      </c>
      <c r="C12">
        <v>26.156962824427833</v>
      </c>
      <c r="D12">
        <v>0.53900000000000003</v>
      </c>
      <c r="E12">
        <v>1.4254477918931288</v>
      </c>
      <c r="F12">
        <v>0.29165659263817151</v>
      </c>
      <c r="G12">
        <v>0.90448704789862855</v>
      </c>
      <c r="H12">
        <v>0.73463540852653708</v>
      </c>
      <c r="K12">
        <v>25.849871449431301</v>
      </c>
      <c r="L12">
        <v>0.56024658975824682</v>
      </c>
      <c r="M12">
        <v>23.915085074160867</v>
      </c>
      <c r="N12">
        <v>0.57424658975824683</v>
      </c>
      <c r="O12">
        <v>13.125131877716912</v>
      </c>
      <c r="P12">
        <v>0.66245795240817251</v>
      </c>
      <c r="Q12">
        <v>35.915613640159144</v>
      </c>
      <c r="R12">
        <v>0.48233465752904914</v>
      </c>
      <c r="S12">
        <v>29.799999630261581</v>
      </c>
      <c r="T12">
        <v>0.50924658975824677</v>
      </c>
      <c r="U12">
        <v>30.063638782055744</v>
      </c>
      <c r="V12">
        <v>0.54640511174569106</v>
      </c>
      <c r="W12">
        <v>22.840516139885363</v>
      </c>
      <c r="X12">
        <v>0.57621136264992567</v>
      </c>
      <c r="Y12">
        <v>8.4323701891632403</v>
      </c>
      <c r="Z12">
        <v>0.70561647439561692</v>
      </c>
      <c r="AA12">
        <v>45.467724893042984</v>
      </c>
      <c r="AB12">
        <v>0.43842272529985155</v>
      </c>
      <c r="AC12">
        <v>29.995251018862238</v>
      </c>
      <c r="AD12">
        <v>0.55036988463737013</v>
      </c>
      <c r="AE12">
        <v>9.7795520479499309</v>
      </c>
      <c r="AF12">
        <v>0.69040511174569108</v>
      </c>
      <c r="AG12">
        <v>25.002950584852996</v>
      </c>
      <c r="AH12">
        <v>0.55222897620408629</v>
      </c>
      <c r="AI12">
        <v>24.490572116166479</v>
      </c>
      <c r="AJ12">
        <v>0.54422897620408628</v>
      </c>
      <c r="AK12">
        <v>35.639905223675569</v>
      </c>
      <c r="AL12">
        <v>0.50236988463737009</v>
      </c>
      <c r="AM12">
        <v>18.843766149864042</v>
      </c>
      <c r="AN12">
        <v>0.64122897620408625</v>
      </c>
      <c r="AO12">
        <v>40.289871572413027</v>
      </c>
      <c r="AP12">
        <v>0.45329943042072818</v>
      </c>
      <c r="AQ12">
        <v>38.64611402124681</v>
      </c>
      <c r="AR12">
        <v>0.46021136264992579</v>
      </c>
      <c r="AS12">
        <v>17.807360422801974</v>
      </c>
      <c r="AT12">
        <v>0.67547556596233305</v>
      </c>
      <c r="AU12">
        <v>22.504736743450565</v>
      </c>
      <c r="AV12">
        <v>0.58635227108320953</v>
      </c>
      <c r="AW12">
        <v>25.002950584852996</v>
      </c>
      <c r="AX12">
        <v>0.54928181686656774</v>
      </c>
      <c r="AY12">
        <v>25.113750251485438</v>
      </c>
      <c r="AZ12">
        <v>0.55329943042072816</v>
      </c>
      <c r="BA12">
        <v>23.129944773588843</v>
      </c>
      <c r="BB12">
        <v>0.58021136264992568</v>
      </c>
      <c r="BC12">
        <v>38.111139483848866</v>
      </c>
      <c r="BD12">
        <v>0.45521136264992579</v>
      </c>
      <c r="BE12">
        <v>37.486998310863186</v>
      </c>
      <c r="BF12">
        <v>0.46728181686656772</v>
      </c>
      <c r="BG12">
        <v>2.486718443902066</v>
      </c>
      <c r="BH12">
        <v>0.75445795240817248</v>
      </c>
      <c r="BI12">
        <v>9.2611210167001037</v>
      </c>
      <c r="BJ12">
        <v>0.75149317951649341</v>
      </c>
      <c r="BK12">
        <v>31.58440109730487</v>
      </c>
      <c r="BL12">
        <v>0.51822897620408626</v>
      </c>
      <c r="BM12">
        <v>25.113750251485438</v>
      </c>
      <c r="BN12">
        <v>0.56029943042072816</v>
      </c>
      <c r="BO12">
        <v>21.131366177250928</v>
      </c>
      <c r="BP12">
        <v>0.56836988463737015</v>
      </c>
      <c r="BQ12">
        <v>4.6167761430343521</v>
      </c>
      <c r="BR12">
        <v>0.68026420331240722</v>
      </c>
      <c r="BS12">
        <v>32.660266750107468</v>
      </c>
      <c r="BT12">
        <v>0.48031704397488867</v>
      </c>
      <c r="BU12">
        <v>41.262822945608981</v>
      </c>
      <c r="BV12">
        <v>0.43129943042072816</v>
      </c>
      <c r="BW12">
        <v>33.630646936958229</v>
      </c>
      <c r="BX12">
        <v>0.50226420331240718</v>
      </c>
      <c r="BY12">
        <v>27.560678783651611</v>
      </c>
      <c r="BZ12">
        <v>0.52021136264992573</v>
      </c>
      <c r="CA12">
        <v>39.881579283543438</v>
      </c>
      <c r="CB12">
        <v>0.4521761355416048</v>
      </c>
      <c r="CC12">
        <v>5.5688705652454544</v>
      </c>
      <c r="CD12">
        <v>0.6855284066248144</v>
      </c>
    </row>
    <row r="13" spans="1:84" x14ac:dyDescent="0.35">
      <c r="A13" s="5" t="s">
        <v>43</v>
      </c>
      <c r="B13" s="7" t="b">
        <v>1</v>
      </c>
      <c r="C13">
        <v>25.667132059925439</v>
      </c>
      <c r="D13">
        <v>0.53100000000000003</v>
      </c>
      <c r="E13">
        <v>1.5224279900341899</v>
      </c>
      <c r="F13">
        <v>0.26135536882800103</v>
      </c>
      <c r="G13">
        <v>0.80619798924341179</v>
      </c>
      <c r="H13">
        <v>0.97377375689768875</v>
      </c>
      <c r="K13">
        <v>25.512311916708022</v>
      </c>
      <c r="L13">
        <v>0.55811572867821602</v>
      </c>
      <c r="M13">
        <v>23.591065829799135</v>
      </c>
      <c r="N13">
        <v>0.57211572867821603</v>
      </c>
      <c r="O13">
        <v>13.010957329884038</v>
      </c>
      <c r="P13">
        <v>0.65850063897382971</v>
      </c>
      <c r="Q13">
        <v>35.327191850124166</v>
      </c>
      <c r="R13">
        <v>0.47944277463472174</v>
      </c>
      <c r="S13">
        <v>29.314157093861148</v>
      </c>
      <c r="T13">
        <v>0.50711572867821597</v>
      </c>
      <c r="U13">
        <v>29.689220068760193</v>
      </c>
      <c r="V13">
        <v>0.54290441139992629</v>
      </c>
      <c r="W13">
        <v>22.580016909921959</v>
      </c>
      <c r="X13">
        <v>0.57438491029561367</v>
      </c>
      <c r="Y13">
        <v>8.3541928287949787</v>
      </c>
      <c r="Z13">
        <v>0.70028932169554003</v>
      </c>
      <c r="AA13">
        <v>44.978068406077369</v>
      </c>
      <c r="AB13">
        <v>0.43476982059122737</v>
      </c>
      <c r="AC13">
        <v>29.680129266843505</v>
      </c>
      <c r="AD13">
        <v>0.54717359301732404</v>
      </c>
      <c r="AE13">
        <v>9.5579076307187787</v>
      </c>
      <c r="AF13">
        <v>0.68690441139992631</v>
      </c>
      <c r="AG13">
        <v>24.688183844422884</v>
      </c>
      <c r="AH13">
        <v>0.55025031948691494</v>
      </c>
      <c r="AI13">
        <v>24.169655295947933</v>
      </c>
      <c r="AJ13">
        <v>0.54225031948691493</v>
      </c>
      <c r="AK13">
        <v>35.146522803651614</v>
      </c>
      <c r="AL13">
        <v>0.499173593017324</v>
      </c>
      <c r="AM13">
        <v>18.658070910405272</v>
      </c>
      <c r="AN13">
        <v>0.63925031948691491</v>
      </c>
      <c r="AO13">
        <v>39.81149787883195</v>
      </c>
      <c r="AP13">
        <v>0.45071195625211941</v>
      </c>
      <c r="AQ13">
        <v>38.060694383201806</v>
      </c>
      <c r="AR13">
        <v>0.45838491029561373</v>
      </c>
      <c r="AS13">
        <v>17.529172847872985</v>
      </c>
      <c r="AT13">
        <v>0.6713660481651309</v>
      </c>
      <c r="AU13">
        <v>22.219562616278758</v>
      </c>
      <c r="AV13">
        <v>0.58330818382602279</v>
      </c>
      <c r="AW13">
        <v>24.688183844422884</v>
      </c>
      <c r="AX13">
        <v>0.54684654706081826</v>
      </c>
      <c r="AY13">
        <v>24.690400867505936</v>
      </c>
      <c r="AZ13">
        <v>0.55071195625211944</v>
      </c>
      <c r="BA13">
        <v>22.810295091360697</v>
      </c>
      <c r="BB13">
        <v>0.57838491029561367</v>
      </c>
      <c r="BC13">
        <v>37.638556272273988</v>
      </c>
      <c r="BD13">
        <v>0.45338491029561373</v>
      </c>
      <c r="BE13">
        <v>37.030479070659723</v>
      </c>
      <c r="BF13">
        <v>0.46484654706081829</v>
      </c>
      <c r="BG13">
        <v>2.4515386317363479</v>
      </c>
      <c r="BH13">
        <v>0.75050063897382968</v>
      </c>
      <c r="BI13">
        <v>9.085945162204073</v>
      </c>
      <c r="BJ13">
        <v>0.74723145735643193</v>
      </c>
      <c r="BK13">
        <v>31.169131781086104</v>
      </c>
      <c r="BL13">
        <v>0.5162503194869148</v>
      </c>
      <c r="BM13">
        <v>24.690400867505936</v>
      </c>
      <c r="BN13">
        <v>0.55771195625211945</v>
      </c>
      <c r="BO13">
        <v>20.74628405011585</v>
      </c>
      <c r="BP13">
        <v>0.56517359301732406</v>
      </c>
      <c r="BQ13">
        <v>4.5312583962087105</v>
      </c>
      <c r="BR13">
        <v>0.67798113786951719</v>
      </c>
      <c r="BS13">
        <v>32.031652884451603</v>
      </c>
      <c r="BT13">
        <v>0.47757736544342061</v>
      </c>
      <c r="BU13">
        <v>40.878456012202761</v>
      </c>
      <c r="BV13">
        <v>0.42871195625211939</v>
      </c>
      <c r="BW13">
        <v>33.266712593683785</v>
      </c>
      <c r="BX13">
        <v>0.49998113786951714</v>
      </c>
      <c r="BY13">
        <v>27.224105342561057</v>
      </c>
      <c r="BZ13">
        <v>0.51838491029561373</v>
      </c>
      <c r="CA13">
        <v>39.361765864030083</v>
      </c>
      <c r="CB13">
        <v>0.45065409191301142</v>
      </c>
      <c r="CC13">
        <v>5.4038201873247589</v>
      </c>
      <c r="CD13">
        <v>0.68096227573903434</v>
      </c>
    </row>
    <row r="14" spans="1:84" x14ac:dyDescent="0.35">
      <c r="A14" s="5" t="s">
        <v>44</v>
      </c>
      <c r="B14" s="7" t="b">
        <v>0</v>
      </c>
      <c r="C14">
        <v>37.448766448087937</v>
      </c>
      <c r="D14">
        <v>0.48099999999999998</v>
      </c>
      <c r="E14">
        <v>1.6304415786527158</v>
      </c>
      <c r="F14">
        <v>0.23454515451971161</v>
      </c>
      <c r="G14" t="s">
        <v>29</v>
      </c>
      <c r="H14" t="s">
        <v>29</v>
      </c>
      <c r="K14">
        <v>25.235283967559994</v>
      </c>
      <c r="L14">
        <v>0.55551926693966036</v>
      </c>
      <c r="M14">
        <v>23.325150108131133</v>
      </c>
      <c r="N14">
        <v>0.56951926693966037</v>
      </c>
      <c r="O14">
        <v>12.917256700025145</v>
      </c>
      <c r="P14">
        <v>0.6536786386022263</v>
      </c>
      <c r="Q14">
        <v>34.844286566981019</v>
      </c>
      <c r="R14">
        <v>0.47591900513239621</v>
      </c>
      <c r="S14">
        <v>28.915436428554909</v>
      </c>
      <c r="T14">
        <v>0.50451926693966032</v>
      </c>
      <c r="U14">
        <v>29.381942571869175</v>
      </c>
      <c r="V14">
        <v>0.5386387956865849</v>
      </c>
      <c r="W14">
        <v>22.366230716863797</v>
      </c>
      <c r="X14">
        <v>0.57215937166256592</v>
      </c>
      <c r="Y14">
        <v>8.290034327217775</v>
      </c>
      <c r="Z14">
        <v>0.6937981673491509</v>
      </c>
      <c r="AA14">
        <v>44.576217712433021</v>
      </c>
      <c r="AB14">
        <v>0.43031874332513198</v>
      </c>
      <c r="AC14">
        <v>29.421515528432963</v>
      </c>
      <c r="AD14">
        <v>0.54327890040949056</v>
      </c>
      <c r="AE14">
        <v>9.3760087583915936</v>
      </c>
      <c r="AF14">
        <v>0.68263879568658492</v>
      </c>
      <c r="AG14">
        <v>24.429861456493622</v>
      </c>
      <c r="AH14">
        <v>0.54783931930111318</v>
      </c>
      <c r="AI14">
        <v>23.906285667974394</v>
      </c>
      <c r="AJ14">
        <v>0.53983931930111317</v>
      </c>
      <c r="AK14">
        <v>34.741614315770235</v>
      </c>
      <c r="AL14">
        <v>0.49527890040949046</v>
      </c>
      <c r="AM14">
        <v>18.50567476582361</v>
      </c>
      <c r="AN14">
        <v>0.63683931930111315</v>
      </c>
      <c r="AO14">
        <v>39.418906734419593</v>
      </c>
      <c r="AP14">
        <v>0.44755910985530184</v>
      </c>
      <c r="AQ14">
        <v>37.580252902523675</v>
      </c>
      <c r="AR14">
        <v>0.45615937166256604</v>
      </c>
      <c r="AS14">
        <v>17.300870205256707</v>
      </c>
      <c r="AT14">
        <v>0.66635858624077349</v>
      </c>
      <c r="AU14">
        <v>21.985526258415785</v>
      </c>
      <c r="AV14">
        <v>0.57959895277094331</v>
      </c>
      <c r="AW14">
        <v>24.429861456493622</v>
      </c>
      <c r="AX14">
        <v>0.5438791622167547</v>
      </c>
      <c r="AY14">
        <v>24.342967006963576</v>
      </c>
      <c r="AZ14">
        <v>0.54755910985530187</v>
      </c>
      <c r="BA14">
        <v>22.547965376660933</v>
      </c>
      <c r="BB14">
        <v>0.57615937166256592</v>
      </c>
      <c r="BC14">
        <v>37.250717253632793</v>
      </c>
      <c r="BD14">
        <v>0.45115937166256603</v>
      </c>
      <c r="BE14">
        <v>36.655823412619526</v>
      </c>
      <c r="BF14">
        <v>0.46187916221675468</v>
      </c>
      <c r="BG14">
        <v>2.4226673060266068</v>
      </c>
      <c r="BH14">
        <v>0.74567863860222627</v>
      </c>
      <c r="BI14">
        <v>8.9421820537538945</v>
      </c>
      <c r="BJ14">
        <v>0.74203853387932062</v>
      </c>
      <c r="BK14">
        <v>30.828329060783446</v>
      </c>
      <c r="BL14">
        <v>0.51383931930111315</v>
      </c>
      <c r="BM14">
        <v>24.342967006963576</v>
      </c>
      <c r="BN14">
        <v>0.55455910985530188</v>
      </c>
      <c r="BO14">
        <v>20.430255315648903</v>
      </c>
      <c r="BP14">
        <v>0.56127890040949058</v>
      </c>
      <c r="BQ14">
        <v>4.4610757951494513</v>
      </c>
      <c r="BR14">
        <v>0.67519921457820753</v>
      </c>
      <c r="BS14">
        <v>31.515762817287023</v>
      </c>
      <c r="BT14">
        <v>0.47423905749384904</v>
      </c>
      <c r="BU14">
        <v>40.563014222060417</v>
      </c>
      <c r="BV14">
        <v>0.42555910985530182</v>
      </c>
      <c r="BW14">
        <v>32.968039396904288</v>
      </c>
      <c r="BX14">
        <v>0.49719921457820748</v>
      </c>
      <c r="BY14">
        <v>26.947886657901819</v>
      </c>
      <c r="BZ14">
        <v>0.51615937166256598</v>
      </c>
      <c r="CA14">
        <v>38.935166015447351</v>
      </c>
      <c r="CB14">
        <v>0.44879947638547169</v>
      </c>
      <c r="CC14">
        <v>5.268366842746989</v>
      </c>
      <c r="CD14">
        <v>0.67539842915641501</v>
      </c>
    </row>
    <row r="15" spans="1:84" x14ac:dyDescent="0.35">
      <c r="A15" s="5" t="s">
        <v>45</v>
      </c>
      <c r="B15" s="7" t="b">
        <v>0</v>
      </c>
      <c r="C15">
        <v>19.524570541310805</v>
      </c>
      <c r="D15">
        <v>0.628</v>
      </c>
      <c r="E15">
        <v>1.751439580086622</v>
      </c>
      <c r="F15">
        <v>0.21080660564143544</v>
      </c>
      <c r="K15">
        <v>25.02943363071391</v>
      </c>
      <c r="L15">
        <v>0.55255698511107998</v>
      </c>
      <c r="M15">
        <v>23.127556901213307</v>
      </c>
      <c r="N15">
        <v>0.56655698511107999</v>
      </c>
      <c r="O15">
        <v>12.847630850797794</v>
      </c>
      <c r="P15">
        <v>0.64817725806343418</v>
      </c>
      <c r="Q15">
        <v>34.485455569944506</v>
      </c>
      <c r="R15">
        <v>0.47189876550789422</v>
      </c>
      <c r="S15">
        <v>28.619160245905462</v>
      </c>
      <c r="T15">
        <v>0.50155698511107993</v>
      </c>
      <c r="U15">
        <v>29.15361479326501</v>
      </c>
      <c r="V15">
        <v>0.53377218982534558</v>
      </c>
      <c r="W15">
        <v>22.207373244217422</v>
      </c>
      <c r="X15">
        <v>0.56962027295235418</v>
      </c>
      <c r="Y15">
        <v>8.2423602596667429</v>
      </c>
      <c r="Z15">
        <v>0.68639246277769994</v>
      </c>
      <c r="AA15">
        <v>44.277615708906225</v>
      </c>
      <c r="AB15">
        <v>0.42524054590470844</v>
      </c>
      <c r="AC15">
        <v>29.22934818456547</v>
      </c>
      <c r="AD15">
        <v>0.53883547766661988</v>
      </c>
      <c r="AE15">
        <v>9.2408457026218453</v>
      </c>
      <c r="AF15">
        <v>0.67777218982534571</v>
      </c>
      <c r="AG15">
        <v>24.237910605564469</v>
      </c>
      <c r="AH15">
        <v>0.54508862903171718</v>
      </c>
      <c r="AI15">
        <v>23.710584379349505</v>
      </c>
      <c r="AJ15">
        <v>0.53708862903171706</v>
      </c>
      <c r="AK15">
        <v>34.440740166145424</v>
      </c>
      <c r="AL15">
        <v>0.49083547766661989</v>
      </c>
      <c r="AM15">
        <v>18.392434214490585</v>
      </c>
      <c r="AN15">
        <v>0.63408862903171703</v>
      </c>
      <c r="AO15">
        <v>39.127185196688075</v>
      </c>
      <c r="AP15">
        <v>0.4439620533491685</v>
      </c>
      <c r="AQ15">
        <v>37.223252675880204</v>
      </c>
      <c r="AR15">
        <v>0.45362027295235424</v>
      </c>
      <c r="AS15">
        <v>17.131226037475283</v>
      </c>
      <c r="AT15">
        <v>0.66064561414279699</v>
      </c>
      <c r="AU15">
        <v>21.81162155584521</v>
      </c>
      <c r="AV15">
        <v>0.575367121587257</v>
      </c>
      <c r="AW15">
        <v>24.237910605564469</v>
      </c>
      <c r="AX15">
        <v>0.54049369726980567</v>
      </c>
      <c r="AY15">
        <v>24.084800358275857</v>
      </c>
      <c r="AZ15">
        <v>0.54396205334916858</v>
      </c>
      <c r="BA15">
        <v>22.353036813309274</v>
      </c>
      <c r="BB15">
        <v>0.57362027295235418</v>
      </c>
      <c r="BC15">
        <v>36.962526863909041</v>
      </c>
      <c r="BD15">
        <v>0.44862027295235424</v>
      </c>
      <c r="BE15">
        <v>36.37742914357176</v>
      </c>
      <c r="BF15">
        <v>0.45849369726980566</v>
      </c>
      <c r="BG15">
        <v>2.4012139756286426</v>
      </c>
      <c r="BH15">
        <v>0.74017725806343415</v>
      </c>
      <c r="BI15">
        <v>8.8353564269840277</v>
      </c>
      <c r="BJ15">
        <v>0.73611397022215985</v>
      </c>
      <c r="BK15">
        <v>30.575089793813753</v>
      </c>
      <c r="BL15">
        <v>0.51108862903171715</v>
      </c>
      <c r="BM15">
        <v>24.084800358275857</v>
      </c>
      <c r="BN15">
        <v>0.55096205334916859</v>
      </c>
      <c r="BO15">
        <v>20.1954247808847</v>
      </c>
      <c r="BP15">
        <v>0.55683547766662</v>
      </c>
      <c r="BQ15">
        <v>4.4089254178564259</v>
      </c>
      <c r="BR15">
        <v>0.67202534119044277</v>
      </c>
      <c r="BS15">
        <v>31.132421914580373</v>
      </c>
      <c r="BT15">
        <v>0.47043040942853137</v>
      </c>
      <c r="BU15">
        <v>40.328619826275343</v>
      </c>
      <c r="BV15">
        <v>0.42196205334916848</v>
      </c>
      <c r="BW15">
        <v>32.746105190074125</v>
      </c>
      <c r="BX15">
        <v>0.49402534119044278</v>
      </c>
      <c r="BY15">
        <v>26.742637658820129</v>
      </c>
      <c r="BZ15">
        <v>0.51362027295235424</v>
      </c>
      <c r="CA15">
        <v>38.618173730736331</v>
      </c>
      <c r="CB15">
        <v>0.44668356079362853</v>
      </c>
      <c r="CC15">
        <v>5.1677159275811579</v>
      </c>
      <c r="CD15">
        <v>0.66905068238088561</v>
      </c>
    </row>
    <row r="16" spans="1:84" x14ac:dyDescent="0.35">
      <c r="A16" s="5" t="s">
        <v>46</v>
      </c>
      <c r="B16" s="7">
        <v>1</v>
      </c>
      <c r="C16">
        <v>42.043707116564995</v>
      </c>
      <c r="D16">
        <v>0.436</v>
      </c>
      <c r="E16">
        <v>1.8878616115183233</v>
      </c>
      <c r="F16">
        <v>0.18977205052773982</v>
      </c>
      <c r="K16">
        <v>24.902671619172569</v>
      </c>
      <c r="L16">
        <v>0.54934272202188039</v>
      </c>
      <c r="M16">
        <v>23.005879605175959</v>
      </c>
      <c r="N16">
        <v>0.5633427220218804</v>
      </c>
      <c r="O16">
        <v>12.804755464541165</v>
      </c>
      <c r="P16">
        <v>0.64220791232634922</v>
      </c>
      <c r="Q16">
        <v>34.264488532995983</v>
      </c>
      <c r="R16">
        <v>0.46753655131540905</v>
      </c>
      <c r="S16">
        <v>28.436714273458424</v>
      </c>
      <c r="T16">
        <v>0.49834272202188035</v>
      </c>
      <c r="U16">
        <v>29.013011241431762</v>
      </c>
      <c r="V16">
        <v>0.52849161475023199</v>
      </c>
      <c r="W16">
        <v>22.109549295568335</v>
      </c>
      <c r="X16">
        <v>0.5668651903044688</v>
      </c>
      <c r="Y16">
        <v>8.2130027138219432</v>
      </c>
      <c r="Z16">
        <v>0.67835680505470086</v>
      </c>
      <c r="AA16">
        <v>44.093737503034582</v>
      </c>
      <c r="AB16">
        <v>0.41973038060893769</v>
      </c>
      <c r="AC16">
        <v>29.111012118497172</v>
      </c>
      <c r="AD16">
        <v>0.5340140830328205</v>
      </c>
      <c r="AE16">
        <v>9.1576127038424531</v>
      </c>
      <c r="AF16">
        <v>0.672491614750232</v>
      </c>
      <c r="AG16">
        <v>24.119707855189347</v>
      </c>
      <c r="AH16">
        <v>0.54210395616317464</v>
      </c>
      <c r="AI16">
        <v>23.590072120844567</v>
      </c>
      <c r="AJ16">
        <v>0.53410395616317463</v>
      </c>
      <c r="AK16">
        <v>34.255462779615087</v>
      </c>
      <c r="AL16">
        <v>0.48601408303282051</v>
      </c>
      <c r="AM16">
        <v>18.322701027287895</v>
      </c>
      <c r="AN16">
        <v>0.63110395616317461</v>
      </c>
      <c r="AO16">
        <v>38.947543960733086</v>
      </c>
      <c r="AP16">
        <v>0.44005901959799754</v>
      </c>
      <c r="AQ16">
        <v>37.003413021773255</v>
      </c>
      <c r="AR16">
        <v>0.45086519030446887</v>
      </c>
      <c r="AS16">
        <v>17.02675967475901</v>
      </c>
      <c r="AT16">
        <v>0.65444667818505498</v>
      </c>
      <c r="AU16">
        <v>21.704531568759947</v>
      </c>
      <c r="AV16">
        <v>0.57077531717411478</v>
      </c>
      <c r="AW16">
        <v>24.119707855189347</v>
      </c>
      <c r="AX16">
        <v>0.53682025373929187</v>
      </c>
      <c r="AY16">
        <v>23.925822120970313</v>
      </c>
      <c r="AZ16">
        <v>0.54005901959799762</v>
      </c>
      <c r="BA16">
        <v>22.233000396678115</v>
      </c>
      <c r="BB16">
        <v>0.57086519030446881</v>
      </c>
      <c r="BC16">
        <v>36.785060098160763</v>
      </c>
      <c r="BD16">
        <v>0.44586519030446886</v>
      </c>
      <c r="BE16">
        <v>36.205994799150638</v>
      </c>
      <c r="BF16">
        <v>0.45482025373929186</v>
      </c>
      <c r="BG16">
        <v>2.3880030799984819</v>
      </c>
      <c r="BH16">
        <v>0.73420791232634919</v>
      </c>
      <c r="BI16">
        <v>8.7695735308227345</v>
      </c>
      <c r="BJ16">
        <v>0.72968544404376068</v>
      </c>
      <c r="BK16">
        <v>30.419145823188458</v>
      </c>
      <c r="BL16">
        <v>0.50810395616317461</v>
      </c>
      <c r="BM16">
        <v>23.925822120970313</v>
      </c>
      <c r="BN16">
        <v>0.54705901959799763</v>
      </c>
      <c r="BO16">
        <v>20.050816851579746</v>
      </c>
      <c r="BP16">
        <v>0.55201408303282051</v>
      </c>
      <c r="BQ16">
        <v>4.3768113740827372</v>
      </c>
      <c r="BR16">
        <v>0.66858148788058613</v>
      </c>
      <c r="BS16">
        <v>30.896361752242612</v>
      </c>
      <c r="BT16">
        <v>0.46629778545670331</v>
      </c>
      <c r="BU16">
        <v>40.184280470027652</v>
      </c>
      <c r="BV16">
        <v>0.41805901959799752</v>
      </c>
      <c r="BW16">
        <v>32.609438780299634</v>
      </c>
      <c r="BX16">
        <v>0.49058148788058609</v>
      </c>
      <c r="BY16">
        <v>26.616245949245734</v>
      </c>
      <c r="BZ16">
        <v>0.51086519030446886</v>
      </c>
      <c r="CA16">
        <v>38.422970845627134</v>
      </c>
      <c r="CB16">
        <v>0.44438765858705742</v>
      </c>
      <c r="CC16">
        <v>5.1057354000514046</v>
      </c>
      <c r="CD16">
        <v>0.66216297576117222</v>
      </c>
    </row>
    <row r="17" spans="3:82" x14ac:dyDescent="0.35">
      <c r="C17">
        <v>40.792406309524367</v>
      </c>
      <c r="D17">
        <v>0.44800000000000001</v>
      </c>
      <c r="E17">
        <v>2.0427990614223308</v>
      </c>
      <c r="F17">
        <v>0.17111901253762776</v>
      </c>
      <c r="K17">
        <v>24.859869325950548</v>
      </c>
      <c r="L17">
        <v>0.54600000000000004</v>
      </c>
      <c r="M17">
        <v>22.964794210268398</v>
      </c>
      <c r="N17">
        <v>0.56000000000000005</v>
      </c>
      <c r="O17">
        <v>12.790278218304305</v>
      </c>
      <c r="P17">
        <v>0.63600000000000001</v>
      </c>
      <c r="Q17">
        <v>34.189877095445645</v>
      </c>
      <c r="R17">
        <v>0.46300000000000002</v>
      </c>
      <c r="S17">
        <v>28.37510980761806</v>
      </c>
      <c r="T17">
        <v>0.495</v>
      </c>
      <c r="U17">
        <v>28.965535232015</v>
      </c>
      <c r="V17">
        <v>0.52300000000000002</v>
      </c>
      <c r="W17">
        <v>22.076518190402822</v>
      </c>
      <c r="X17">
        <v>0.56399999999999995</v>
      </c>
      <c r="Y17">
        <v>8.2030898837062871</v>
      </c>
      <c r="Z17">
        <v>0.67</v>
      </c>
      <c r="AA17">
        <v>44.031649431149653</v>
      </c>
      <c r="AB17">
        <v>0.41399999999999998</v>
      </c>
      <c r="AC17">
        <v>29.071054918883441</v>
      </c>
      <c r="AD17">
        <v>0.52900000000000003</v>
      </c>
      <c r="AE17">
        <v>9.129508359518903</v>
      </c>
      <c r="AF17">
        <v>0.66700000000000004</v>
      </c>
      <c r="AG17">
        <v>24.079795670776313</v>
      </c>
      <c r="AH17">
        <v>0.53900000000000003</v>
      </c>
      <c r="AI17">
        <v>23.549380110969874</v>
      </c>
      <c r="AJ17">
        <v>0.53100000000000003</v>
      </c>
      <c r="AK17">
        <v>34.192902262238832</v>
      </c>
      <c r="AL17">
        <v>0.48099999999999998</v>
      </c>
      <c r="AM17">
        <v>18.299155011492918</v>
      </c>
      <c r="AN17">
        <v>0.628</v>
      </c>
      <c r="AO17">
        <v>38.886886538508413</v>
      </c>
      <c r="AP17">
        <v>0.436</v>
      </c>
      <c r="AQ17">
        <v>36.92918225482267</v>
      </c>
      <c r="AR17">
        <v>0.44800000000000001</v>
      </c>
      <c r="AS17">
        <v>16.991485700841661</v>
      </c>
      <c r="AT17">
        <v>0.64800000000000002</v>
      </c>
      <c r="AU17">
        <v>21.668371705306917</v>
      </c>
      <c r="AV17">
        <v>0.56599999999999995</v>
      </c>
      <c r="AW17">
        <v>24.079795670776313</v>
      </c>
      <c r="AX17">
        <v>0.53300000000000003</v>
      </c>
      <c r="AY17">
        <v>23.872141739550578</v>
      </c>
      <c r="AZ17">
        <v>0.53600000000000003</v>
      </c>
      <c r="BA17">
        <v>22.192469058941402</v>
      </c>
      <c r="BB17">
        <v>0.56799999999999995</v>
      </c>
      <c r="BC17">
        <v>36.725136904671182</v>
      </c>
      <c r="BD17">
        <v>0.44300000021884561</v>
      </c>
      <c r="BE17">
        <v>36.148108505070773</v>
      </c>
      <c r="BF17">
        <v>0.45100000000000001</v>
      </c>
      <c r="BG17">
        <v>2.3835423064464369</v>
      </c>
      <c r="BH17">
        <v>0.72800000047416547</v>
      </c>
      <c r="BI17">
        <v>8.7473613650780226</v>
      </c>
      <c r="BJ17">
        <v>0.72299999999999998</v>
      </c>
      <c r="BK17">
        <v>30.366489988244304</v>
      </c>
      <c r="BL17">
        <v>0.505</v>
      </c>
      <c r="BM17">
        <v>23.872141739550578</v>
      </c>
      <c r="BN17">
        <v>0.54300000000000004</v>
      </c>
      <c r="BO17">
        <v>20.001988729360171</v>
      </c>
      <c r="BP17">
        <v>0.54700000000000004</v>
      </c>
      <c r="BQ17">
        <v>4.3659677885208437</v>
      </c>
      <c r="BR17">
        <v>0.66500000000000004</v>
      </c>
      <c r="BS17">
        <v>30.816653989928326</v>
      </c>
      <c r="BT17">
        <v>0.46200000000000002</v>
      </c>
      <c r="BU17">
        <v>40.135543033831503</v>
      </c>
      <c r="BV17">
        <v>0.41400000043845042</v>
      </c>
      <c r="BW17">
        <v>32.563292181065044</v>
      </c>
      <c r="BX17">
        <v>0.48699999999999999</v>
      </c>
      <c r="BY17">
        <v>26.573568691696288</v>
      </c>
      <c r="BZ17">
        <v>0.50800000000000001</v>
      </c>
      <c r="CA17">
        <v>38.35705889752348</v>
      </c>
      <c r="CB17">
        <v>0.442</v>
      </c>
      <c r="CC17">
        <v>5.0848071370716177</v>
      </c>
      <c r="CD17">
        <v>0.65500000000000003</v>
      </c>
    </row>
    <row r="18" spans="3:82" x14ac:dyDescent="0.35">
      <c r="C18">
        <v>18.827264450549706</v>
      </c>
      <c r="D18">
        <v>0.64800000000000002</v>
      </c>
      <c r="E18">
        <v>2.2202283422866405</v>
      </c>
      <c r="F18">
        <v>0.15456455468066674</v>
      </c>
      <c r="K18">
        <v>24.902671619172569</v>
      </c>
      <c r="L18">
        <v>0.54265727797811969</v>
      </c>
      <c r="M18">
        <v>23.005879605175959</v>
      </c>
      <c r="N18">
        <v>0.5566572779781197</v>
      </c>
      <c r="O18">
        <v>12.804755464541165</v>
      </c>
      <c r="P18">
        <v>0.6297920876736508</v>
      </c>
      <c r="Q18">
        <v>34.264488532995983</v>
      </c>
      <c r="R18">
        <v>0.45846344868459099</v>
      </c>
      <c r="S18">
        <v>28.436714273458424</v>
      </c>
      <c r="T18">
        <v>0.49165727797811964</v>
      </c>
      <c r="U18">
        <v>29.013011241431762</v>
      </c>
      <c r="V18">
        <v>0.51750838524976805</v>
      </c>
      <c r="W18">
        <v>22.109549295568335</v>
      </c>
      <c r="X18">
        <v>0.56113480969553109</v>
      </c>
      <c r="Y18">
        <v>8.2130027138219432</v>
      </c>
      <c r="Z18">
        <v>0.66164319494529922</v>
      </c>
      <c r="AA18">
        <v>44.093737503034582</v>
      </c>
      <c r="AB18">
        <v>0.40826961939106227</v>
      </c>
      <c r="AC18">
        <v>29.111012118497172</v>
      </c>
      <c r="AD18">
        <v>0.52398591696717944</v>
      </c>
      <c r="AE18">
        <v>9.1576127038424531</v>
      </c>
      <c r="AF18">
        <v>0.66150838524976807</v>
      </c>
      <c r="AG18">
        <v>24.119707855189347</v>
      </c>
      <c r="AH18">
        <v>0.53589604383682543</v>
      </c>
      <c r="AI18">
        <v>23.590072120844567</v>
      </c>
      <c r="AJ18">
        <v>0.52789604383682542</v>
      </c>
      <c r="AK18">
        <v>34.255462779615087</v>
      </c>
      <c r="AL18">
        <v>0.47598591696717946</v>
      </c>
      <c r="AM18">
        <v>18.322701027287895</v>
      </c>
      <c r="AN18">
        <v>0.6248960438368254</v>
      </c>
      <c r="AO18">
        <v>38.947543960733086</v>
      </c>
      <c r="AP18">
        <v>0.43194098040200246</v>
      </c>
      <c r="AQ18">
        <v>37.003413021773255</v>
      </c>
      <c r="AR18">
        <v>0.44513480969553115</v>
      </c>
      <c r="AS18">
        <v>17.02675967475901</v>
      </c>
      <c r="AT18">
        <v>0.64155332181494507</v>
      </c>
      <c r="AU18">
        <v>21.704531568759947</v>
      </c>
      <c r="AV18">
        <v>0.56122468282588511</v>
      </c>
      <c r="AW18">
        <v>24.119707855189347</v>
      </c>
      <c r="AX18">
        <v>0.52917974626070818</v>
      </c>
      <c r="AY18">
        <v>23.925822120970313</v>
      </c>
      <c r="AZ18">
        <v>0.53194098040200244</v>
      </c>
      <c r="BA18">
        <v>22.233000396678115</v>
      </c>
      <c r="BB18">
        <v>0.56513480969553109</v>
      </c>
      <c r="BC18">
        <v>36.785060098160763</v>
      </c>
      <c r="BD18">
        <v>0.44013480969553115</v>
      </c>
      <c r="BE18">
        <v>36.205994799150638</v>
      </c>
      <c r="BF18">
        <v>0.44717974626070817</v>
      </c>
      <c r="BG18">
        <v>2.3880030799984819</v>
      </c>
      <c r="BH18">
        <v>0.72179208767365077</v>
      </c>
      <c r="BI18">
        <v>8.7695735308227345</v>
      </c>
      <c r="BJ18">
        <v>0.71631455595623927</v>
      </c>
      <c r="BK18">
        <v>30.419145823188458</v>
      </c>
      <c r="BL18">
        <v>0.5018960438368254</v>
      </c>
      <c r="BM18">
        <v>23.925822120970313</v>
      </c>
      <c r="BN18">
        <v>0.53894098040200245</v>
      </c>
      <c r="BO18">
        <v>20.050816851579746</v>
      </c>
      <c r="BP18">
        <v>0.54198591696717957</v>
      </c>
      <c r="BQ18">
        <v>4.3768113740827372</v>
      </c>
      <c r="BR18">
        <v>0.66141851211941394</v>
      </c>
      <c r="BS18">
        <v>30.896361752242612</v>
      </c>
      <c r="BT18">
        <v>0.45770221454329674</v>
      </c>
      <c r="BU18">
        <v>40.184280470027652</v>
      </c>
      <c r="BV18">
        <v>0.40994098040200244</v>
      </c>
      <c r="BW18">
        <v>32.609438780299634</v>
      </c>
      <c r="BX18">
        <v>0.48341851211941389</v>
      </c>
      <c r="BY18">
        <v>26.616245949245734</v>
      </c>
      <c r="BZ18">
        <v>0.50513480969553115</v>
      </c>
      <c r="CA18">
        <v>38.422970845627134</v>
      </c>
      <c r="CB18">
        <v>0.43961234141294259</v>
      </c>
      <c r="CC18">
        <v>5.1057354000514046</v>
      </c>
      <c r="CD18">
        <v>0.64783702423882783</v>
      </c>
    </row>
    <row r="19" spans="3:82" x14ac:dyDescent="0.35">
      <c r="C19">
        <v>23.550255189003757</v>
      </c>
      <c r="D19">
        <v>0.56599999999999995</v>
      </c>
      <c r="E19">
        <v>2.4253520363781504</v>
      </c>
      <c r="F19">
        <v>0.13986034097602573</v>
      </c>
      <c r="K19">
        <v>25.02943363071391</v>
      </c>
      <c r="L19">
        <v>0.5394430148889201</v>
      </c>
      <c r="M19">
        <v>23.127556901213307</v>
      </c>
      <c r="N19">
        <v>0.55344301488892012</v>
      </c>
      <c r="O19">
        <v>12.847630850797794</v>
      </c>
      <c r="P19">
        <v>0.62382274193656584</v>
      </c>
      <c r="Q19">
        <v>34.485455569944506</v>
      </c>
      <c r="R19">
        <v>0.45410123449210582</v>
      </c>
      <c r="S19">
        <v>28.619160245905462</v>
      </c>
      <c r="T19">
        <v>0.48844301488892006</v>
      </c>
      <c r="U19">
        <v>29.15361479326501</v>
      </c>
      <c r="V19">
        <v>0.51222781017465446</v>
      </c>
      <c r="W19">
        <v>22.207373244217422</v>
      </c>
      <c r="X19">
        <v>0.55837972704764571</v>
      </c>
      <c r="Y19">
        <v>8.2423602596667429</v>
      </c>
      <c r="Z19">
        <v>0.65360753722230025</v>
      </c>
      <c r="AA19">
        <v>44.277615708906225</v>
      </c>
      <c r="AB19">
        <v>0.40275945409529151</v>
      </c>
      <c r="AC19">
        <v>29.22934818456547</v>
      </c>
      <c r="AD19">
        <v>0.51916452233338017</v>
      </c>
      <c r="AE19">
        <v>9.2408457026218453</v>
      </c>
      <c r="AF19">
        <v>0.65622781017465448</v>
      </c>
      <c r="AG19">
        <v>24.237910605564469</v>
      </c>
      <c r="AH19">
        <v>0.532911370968283</v>
      </c>
      <c r="AI19">
        <v>23.710584379349505</v>
      </c>
      <c r="AJ19">
        <v>0.524911370968283</v>
      </c>
      <c r="AK19">
        <v>34.440740166145424</v>
      </c>
      <c r="AL19">
        <v>0.47116452233338008</v>
      </c>
      <c r="AM19">
        <v>18.392434214490585</v>
      </c>
      <c r="AN19">
        <v>0.62191137096828297</v>
      </c>
      <c r="AO19">
        <v>39.127185196688075</v>
      </c>
      <c r="AP19">
        <v>0.4280379466508315</v>
      </c>
      <c r="AQ19">
        <v>37.223252675880204</v>
      </c>
      <c r="AR19">
        <v>0.44237972704764578</v>
      </c>
      <c r="AS19">
        <v>17.131226037475283</v>
      </c>
      <c r="AT19">
        <v>0.63535438585720305</v>
      </c>
      <c r="AU19">
        <v>21.81162155584521</v>
      </c>
      <c r="AV19">
        <v>0.55663287841274289</v>
      </c>
      <c r="AW19">
        <v>24.237910605564469</v>
      </c>
      <c r="AX19">
        <v>0.52550630273019439</v>
      </c>
      <c r="AY19">
        <v>24.084800358275853</v>
      </c>
      <c r="AZ19">
        <v>0.52803794665083159</v>
      </c>
      <c r="BA19">
        <v>22.353036813309274</v>
      </c>
      <c r="BB19">
        <v>0.56237972704764572</v>
      </c>
      <c r="BC19">
        <v>36.962526863909034</v>
      </c>
      <c r="BD19">
        <v>0.43737972704764577</v>
      </c>
      <c r="BE19">
        <v>36.37742914357176</v>
      </c>
      <c r="BF19">
        <v>0.44350630273019437</v>
      </c>
      <c r="BG19">
        <v>2.4012139756286426</v>
      </c>
      <c r="BH19">
        <v>0.71582274193656581</v>
      </c>
      <c r="BI19">
        <v>8.8353564269840259</v>
      </c>
      <c r="BJ19">
        <v>0.7098860297778401</v>
      </c>
      <c r="BK19">
        <v>30.575089793813753</v>
      </c>
      <c r="BL19">
        <v>0.49891137096828292</v>
      </c>
      <c r="BM19">
        <v>24.084800358275853</v>
      </c>
      <c r="BN19">
        <v>0.5350379466508316</v>
      </c>
      <c r="BO19">
        <v>20.1954247808847</v>
      </c>
      <c r="BP19">
        <v>0.53716452233338019</v>
      </c>
      <c r="BQ19">
        <v>4.4089254178564259</v>
      </c>
      <c r="BR19">
        <v>0.6579746588095573</v>
      </c>
      <c r="BS19">
        <v>31.132421914580373</v>
      </c>
      <c r="BT19">
        <v>0.45356959057146867</v>
      </c>
      <c r="BU19">
        <v>40.328619826275343</v>
      </c>
      <c r="BV19">
        <v>0.40603794665083148</v>
      </c>
      <c r="BW19">
        <v>32.746105190074125</v>
      </c>
      <c r="BX19">
        <v>0.4799746588095572</v>
      </c>
      <c r="BY19">
        <v>26.742637658820129</v>
      </c>
      <c r="BZ19">
        <v>0.50237972704764577</v>
      </c>
      <c r="CA19">
        <v>38.618173730736331</v>
      </c>
      <c r="CB19">
        <v>0.43731643920637148</v>
      </c>
      <c r="CC19">
        <v>5.1677159275811579</v>
      </c>
      <c r="CD19">
        <v>0.64094931761911444</v>
      </c>
    </row>
    <row r="20" spans="3:82" x14ac:dyDescent="0.35">
      <c r="C20">
        <v>26.156962824427833</v>
      </c>
      <c r="D20">
        <v>0.53300000000000003</v>
      </c>
      <c r="E20">
        <v>2.6651110228740227</v>
      </c>
      <c r="F20">
        <v>0.12678832284656152</v>
      </c>
      <c r="K20">
        <v>25.235283967559994</v>
      </c>
      <c r="L20">
        <v>0.53648073306033972</v>
      </c>
      <c r="M20">
        <v>23.325150108131133</v>
      </c>
      <c r="N20">
        <v>0.55048073306033973</v>
      </c>
      <c r="O20">
        <v>12.917256700025145</v>
      </c>
      <c r="P20">
        <v>0.61832136139777372</v>
      </c>
      <c r="Q20">
        <v>34.844286566981019</v>
      </c>
      <c r="R20">
        <v>0.45008099486760383</v>
      </c>
      <c r="S20">
        <v>28.915436428554909</v>
      </c>
      <c r="T20">
        <v>0.48548073306033968</v>
      </c>
      <c r="U20">
        <v>29.381942571869175</v>
      </c>
      <c r="V20">
        <v>0.50736120431341514</v>
      </c>
      <c r="W20">
        <v>22.366230716863797</v>
      </c>
      <c r="X20">
        <v>0.55584062833743397</v>
      </c>
      <c r="Y20">
        <v>8.290034327217775</v>
      </c>
      <c r="Z20">
        <v>0.64620183265084918</v>
      </c>
      <c r="AA20">
        <v>44.576217712433021</v>
      </c>
      <c r="AB20">
        <v>0.39768125667486798</v>
      </c>
      <c r="AC20">
        <v>29.421515528432963</v>
      </c>
      <c r="AD20">
        <v>0.51472109959050949</v>
      </c>
      <c r="AE20">
        <v>9.3760087583915936</v>
      </c>
      <c r="AF20">
        <v>0.65136120431341515</v>
      </c>
      <c r="AG20">
        <v>24.429861456493622</v>
      </c>
      <c r="AH20">
        <v>0.53016068069888689</v>
      </c>
      <c r="AI20">
        <v>23.906285667974394</v>
      </c>
      <c r="AJ20">
        <v>0.52216068069888688</v>
      </c>
      <c r="AK20">
        <v>34.741614315770235</v>
      </c>
      <c r="AL20">
        <v>0.4667210995905095</v>
      </c>
      <c r="AM20">
        <v>18.50567476582361</v>
      </c>
      <c r="AN20">
        <v>0.61916068069888686</v>
      </c>
      <c r="AO20">
        <v>39.418906734419593</v>
      </c>
      <c r="AP20">
        <v>0.42444089014469816</v>
      </c>
      <c r="AQ20">
        <v>37.580252902523675</v>
      </c>
      <c r="AR20">
        <v>0.43984062833743398</v>
      </c>
      <c r="AS20">
        <v>17.300870205256707</v>
      </c>
      <c r="AT20">
        <v>0.62964141375922655</v>
      </c>
      <c r="AU20">
        <v>21.985526258415785</v>
      </c>
      <c r="AV20">
        <v>0.55240104722905659</v>
      </c>
      <c r="AW20">
        <v>24.429861456493622</v>
      </c>
      <c r="AX20">
        <v>0.52212083778324536</v>
      </c>
      <c r="AY20">
        <v>24.342967006963576</v>
      </c>
      <c r="AZ20">
        <v>0.52444089014469819</v>
      </c>
      <c r="BA20">
        <v>22.547965376660933</v>
      </c>
      <c r="BB20">
        <v>0.55984062833743398</v>
      </c>
      <c r="BC20">
        <v>37.250717253632793</v>
      </c>
      <c r="BD20">
        <v>0.43484062833743398</v>
      </c>
      <c r="BE20">
        <v>36.655823412619526</v>
      </c>
      <c r="BF20">
        <v>0.44012083778324534</v>
      </c>
      <c r="BG20">
        <v>2.4226673060266068</v>
      </c>
      <c r="BH20">
        <v>0.71032136139777358</v>
      </c>
      <c r="BI20">
        <v>8.9421820537538945</v>
      </c>
      <c r="BJ20">
        <v>0.70396146612067934</v>
      </c>
      <c r="BK20">
        <v>30.828329060783446</v>
      </c>
      <c r="BL20">
        <v>0.49616068069888686</v>
      </c>
      <c r="BM20">
        <v>24.342967006963576</v>
      </c>
      <c r="BN20">
        <v>0.5314408901446982</v>
      </c>
      <c r="BO20">
        <v>20.430255315648903</v>
      </c>
      <c r="BP20">
        <v>0.53272109959050951</v>
      </c>
      <c r="BQ20">
        <v>4.4610757951494513</v>
      </c>
      <c r="BR20">
        <v>0.65480078542179254</v>
      </c>
      <c r="BS20">
        <v>31.515762817287023</v>
      </c>
      <c r="BT20">
        <v>0.44976094250615101</v>
      </c>
      <c r="BU20">
        <v>40.563014222060417</v>
      </c>
      <c r="BV20">
        <v>0.40244089014469814</v>
      </c>
      <c r="BW20">
        <v>32.968039396904288</v>
      </c>
      <c r="BX20">
        <v>0.47680078542179249</v>
      </c>
      <c r="BY20">
        <v>26.947886657901819</v>
      </c>
      <c r="BZ20">
        <v>0.49984062833743398</v>
      </c>
      <c r="CA20">
        <v>38.935166015447351</v>
      </c>
      <c r="CB20">
        <v>0.43520052361452832</v>
      </c>
      <c r="CC20">
        <v>5.268366842746989</v>
      </c>
      <c r="CD20">
        <v>0.63460157084358504</v>
      </c>
    </row>
    <row r="21" spans="3:82" x14ac:dyDescent="0.35">
      <c r="C21">
        <v>26.665853151751332</v>
      </c>
      <c r="D21">
        <v>0.53600000000000003</v>
      </c>
      <c r="E21">
        <v>2.9489766769827597</v>
      </c>
      <c r="F21">
        <v>0.11515697066679635</v>
      </c>
      <c r="K21">
        <v>25.512311916708022</v>
      </c>
      <c r="L21">
        <v>0.53388427132178407</v>
      </c>
      <c r="M21">
        <v>23.591065829799135</v>
      </c>
      <c r="N21">
        <v>0.54788427132178408</v>
      </c>
      <c r="O21">
        <v>13.010957329884038</v>
      </c>
      <c r="P21">
        <v>0.61349936102617031</v>
      </c>
      <c r="Q21">
        <v>35.327191850124166</v>
      </c>
      <c r="R21">
        <v>0.44655722536527831</v>
      </c>
      <c r="S21">
        <v>29.314157093861148</v>
      </c>
      <c r="T21">
        <v>0.48288427132178402</v>
      </c>
      <c r="U21">
        <v>29.689220068760193</v>
      </c>
      <c r="V21">
        <v>0.50309558860007375</v>
      </c>
      <c r="W21">
        <v>22.580016909921959</v>
      </c>
      <c r="X21">
        <v>0.55361508970438622</v>
      </c>
      <c r="Y21">
        <v>8.3541928287949787</v>
      </c>
      <c r="Z21">
        <v>0.63971067830446005</v>
      </c>
      <c r="AA21">
        <v>44.978068406077369</v>
      </c>
      <c r="AB21">
        <v>0.39323017940877258</v>
      </c>
      <c r="AC21">
        <v>29.680129266843505</v>
      </c>
      <c r="AD21">
        <v>0.51082640698267601</v>
      </c>
      <c r="AE21">
        <v>9.5579076307187787</v>
      </c>
      <c r="AF21">
        <v>0.64709558860007377</v>
      </c>
      <c r="AG21">
        <v>24.688183844422884</v>
      </c>
      <c r="AH21">
        <v>0.52774968051308524</v>
      </c>
      <c r="AI21">
        <v>24.16965529594793</v>
      </c>
      <c r="AJ21">
        <v>0.51974968051308523</v>
      </c>
      <c r="AK21">
        <v>35.146522803651614</v>
      </c>
      <c r="AL21">
        <v>0.46282640698267602</v>
      </c>
      <c r="AM21">
        <v>18.658070910405272</v>
      </c>
      <c r="AN21">
        <v>0.61674968051308521</v>
      </c>
      <c r="AO21">
        <v>39.81149787883195</v>
      </c>
      <c r="AP21">
        <v>0.42128804374788059</v>
      </c>
      <c r="AQ21">
        <v>38.060694383201806</v>
      </c>
      <c r="AR21">
        <v>0.43761508970438628</v>
      </c>
      <c r="AS21">
        <v>17.529172847872985</v>
      </c>
      <c r="AT21">
        <v>0.62463395183486914</v>
      </c>
      <c r="AU21">
        <v>22.219562616278758</v>
      </c>
      <c r="AV21">
        <v>0.54869181617397711</v>
      </c>
      <c r="AW21">
        <v>24.688183844422884</v>
      </c>
      <c r="AX21">
        <v>0.5191534529391818</v>
      </c>
      <c r="AY21">
        <v>24.690400867505932</v>
      </c>
      <c r="AZ21">
        <v>0.52128804374788063</v>
      </c>
      <c r="BA21">
        <v>22.810295091360693</v>
      </c>
      <c r="BB21">
        <v>0.55761508970438622</v>
      </c>
      <c r="BC21">
        <v>37.638556272273988</v>
      </c>
      <c r="BD21">
        <v>0.43261508970438628</v>
      </c>
      <c r="BE21">
        <v>37.030479070659723</v>
      </c>
      <c r="BF21">
        <v>0.43715345293918173</v>
      </c>
      <c r="BG21">
        <v>2.4515386317363479</v>
      </c>
      <c r="BH21">
        <v>0.70549936102617028</v>
      </c>
      <c r="BI21">
        <v>9.085945162204073</v>
      </c>
      <c r="BJ21">
        <v>0.69876854264356802</v>
      </c>
      <c r="BK21">
        <v>31.169131781086104</v>
      </c>
      <c r="BL21">
        <v>0.49374968051308515</v>
      </c>
      <c r="BM21">
        <v>24.690400867505932</v>
      </c>
      <c r="BN21">
        <v>0.52828804374788063</v>
      </c>
      <c r="BO21">
        <v>20.746284050115847</v>
      </c>
      <c r="BP21">
        <v>0.52882640698267602</v>
      </c>
      <c r="BQ21">
        <v>4.5312583962087105</v>
      </c>
      <c r="BR21">
        <v>0.65201886213048288</v>
      </c>
      <c r="BS21">
        <v>32.031652884451603</v>
      </c>
      <c r="BT21">
        <v>0.44642263455657949</v>
      </c>
      <c r="BU21">
        <v>40.878456012202761</v>
      </c>
      <c r="BV21">
        <v>0.39928804374788057</v>
      </c>
      <c r="BW21">
        <v>33.266712593683785</v>
      </c>
      <c r="BX21">
        <v>0.47401886213048283</v>
      </c>
      <c r="BY21">
        <v>27.224105342561057</v>
      </c>
      <c r="BZ21">
        <v>0.49761508970438628</v>
      </c>
      <c r="CA21">
        <v>39.361765864030083</v>
      </c>
      <c r="CB21">
        <v>0.43334590808698858</v>
      </c>
      <c r="CC21">
        <v>5.4038201873247589</v>
      </c>
      <c r="CD21">
        <v>0.62903772426096571</v>
      </c>
    </row>
    <row r="22" spans="3:82" x14ac:dyDescent="0.35">
      <c r="C22">
        <v>24.301859078014516</v>
      </c>
      <c r="D22">
        <v>0.56799999999999995</v>
      </c>
      <c r="E22">
        <v>3.2902197550807997</v>
      </c>
      <c r="F22">
        <v>0.10479798086899116</v>
      </c>
      <c r="K22">
        <v>25.849871449431301</v>
      </c>
      <c r="L22">
        <v>0.53175341024175327</v>
      </c>
      <c r="M22">
        <v>23.915085074160867</v>
      </c>
      <c r="N22">
        <v>0.54575341024175328</v>
      </c>
      <c r="O22">
        <v>13.125131877716912</v>
      </c>
      <c r="P22">
        <v>0.60954204759182751</v>
      </c>
      <c r="Q22">
        <v>35.915613640159144</v>
      </c>
      <c r="R22">
        <v>0.44366534247095091</v>
      </c>
      <c r="S22">
        <v>29.799999630261581</v>
      </c>
      <c r="T22">
        <v>0.48075341024175328</v>
      </c>
      <c r="U22">
        <v>30.063638782055744</v>
      </c>
      <c r="V22">
        <v>0.49959488825430898</v>
      </c>
      <c r="W22">
        <v>22.840516139885363</v>
      </c>
      <c r="X22">
        <v>0.55178863735007422</v>
      </c>
      <c r="Y22">
        <v>8.4323701891632403</v>
      </c>
      <c r="Z22">
        <v>0.63438352560438316</v>
      </c>
      <c r="AA22">
        <v>45.467724893042984</v>
      </c>
      <c r="AB22">
        <v>0.38957727470014841</v>
      </c>
      <c r="AC22">
        <v>29.995251018862238</v>
      </c>
      <c r="AD22">
        <v>0.50763011536262992</v>
      </c>
      <c r="AE22">
        <v>9.7795520479499309</v>
      </c>
      <c r="AF22">
        <v>0.64359488825430899</v>
      </c>
      <c r="AG22">
        <v>25.002950584852996</v>
      </c>
      <c r="AH22">
        <v>0.52577102379591378</v>
      </c>
      <c r="AI22">
        <v>24.490572116166479</v>
      </c>
      <c r="AJ22">
        <v>0.51777102379591378</v>
      </c>
      <c r="AK22">
        <v>35.639905223675569</v>
      </c>
      <c r="AL22">
        <v>0.45963011536262988</v>
      </c>
      <c r="AM22">
        <v>18.843766149864042</v>
      </c>
      <c r="AN22">
        <v>0.61477102379591375</v>
      </c>
      <c r="AO22">
        <v>40.289871572413027</v>
      </c>
      <c r="AP22">
        <v>0.41870056957927182</v>
      </c>
      <c r="AQ22">
        <v>38.64611402124681</v>
      </c>
      <c r="AR22">
        <v>0.43578863735007423</v>
      </c>
      <c r="AS22">
        <v>17.807360422801974</v>
      </c>
      <c r="AT22">
        <v>0.62052443403766699</v>
      </c>
      <c r="AU22">
        <v>22.504736743450565</v>
      </c>
      <c r="AV22">
        <v>0.54564772891679036</v>
      </c>
      <c r="AW22">
        <v>25.002950584852996</v>
      </c>
      <c r="AX22">
        <v>0.51671818313343232</v>
      </c>
      <c r="AY22">
        <v>25.113750251485438</v>
      </c>
      <c r="AZ22">
        <v>0.51870056957927191</v>
      </c>
      <c r="BA22">
        <v>23.129944773588843</v>
      </c>
      <c r="BB22">
        <v>0.55578863735007422</v>
      </c>
      <c r="BC22">
        <v>38.111139483848866</v>
      </c>
      <c r="BD22">
        <v>0.43078863735007422</v>
      </c>
      <c r="BE22">
        <v>37.486998310863186</v>
      </c>
      <c r="BF22">
        <v>0.4347181831334323</v>
      </c>
      <c r="BG22">
        <v>2.486718443902066</v>
      </c>
      <c r="BH22">
        <v>0.70154204759182748</v>
      </c>
      <c r="BI22">
        <v>9.2611210167001037</v>
      </c>
      <c r="BJ22">
        <v>0.69450682048350654</v>
      </c>
      <c r="BK22">
        <v>31.58440109730487</v>
      </c>
      <c r="BL22">
        <v>0.49177102379591375</v>
      </c>
      <c r="BM22">
        <v>25.113750251485438</v>
      </c>
      <c r="BN22">
        <v>0.5257005695792718</v>
      </c>
      <c r="BO22">
        <v>21.131366177250928</v>
      </c>
      <c r="BP22">
        <v>0.52563011536262993</v>
      </c>
      <c r="BQ22">
        <v>4.6167761430343521</v>
      </c>
      <c r="BR22">
        <v>0.64973579668759285</v>
      </c>
      <c r="BS22">
        <v>32.660266750107468</v>
      </c>
      <c r="BT22">
        <v>0.44368295602511137</v>
      </c>
      <c r="BU22">
        <v>41.262822945608981</v>
      </c>
      <c r="BV22">
        <v>0.3967005695792718</v>
      </c>
      <c r="BW22">
        <v>33.630646936958229</v>
      </c>
      <c r="BX22">
        <v>0.4717357966875928</v>
      </c>
      <c r="BY22">
        <v>27.560678783651611</v>
      </c>
      <c r="BZ22">
        <v>0.49578863735007422</v>
      </c>
      <c r="CA22">
        <v>39.881579283543438</v>
      </c>
      <c r="CB22">
        <v>0.43182386445839521</v>
      </c>
      <c r="CC22">
        <v>5.5688705652454544</v>
      </c>
      <c r="CD22">
        <v>0.62447159337518565</v>
      </c>
    </row>
    <row r="23" spans="3:82" x14ac:dyDescent="0.35">
      <c r="C23">
        <v>39.843745697674954</v>
      </c>
      <c r="D23">
        <v>0.443</v>
      </c>
      <c r="E23">
        <v>3.7080279063661146</v>
      </c>
      <c r="F23">
        <v>9.5563397964847654E-2</v>
      </c>
      <c r="K23">
        <v>26.234990342192845</v>
      </c>
      <c r="L23">
        <v>0.53017003761655235</v>
      </c>
      <c r="M23">
        <v>24.284755963367594</v>
      </c>
      <c r="N23">
        <v>0.54417003761655236</v>
      </c>
      <c r="O23">
        <v>13.255392679680376</v>
      </c>
      <c r="P23">
        <v>0.60660149843074007</v>
      </c>
      <c r="Q23">
        <v>36.586939217685661</v>
      </c>
      <c r="R23">
        <v>0.44151647962246393</v>
      </c>
      <c r="S23">
        <v>30.354293381545979</v>
      </c>
      <c r="T23">
        <v>0.47917003761655236</v>
      </c>
      <c r="U23">
        <v>30.490810010580319</v>
      </c>
      <c r="V23">
        <v>0.4969936332271932</v>
      </c>
      <c r="W23">
        <v>23.137717567436162</v>
      </c>
      <c r="X23">
        <v>0.5504314608141877</v>
      </c>
      <c r="Y23">
        <v>8.5215620962059795</v>
      </c>
      <c r="Z23">
        <v>0.63042509404138092</v>
      </c>
      <c r="AA23">
        <v>46.026369949138299</v>
      </c>
      <c r="AB23">
        <v>0.38686292162837543</v>
      </c>
      <c r="AC23">
        <v>30.354770832281396</v>
      </c>
      <c r="AD23">
        <v>0.5052550564248286</v>
      </c>
      <c r="AE23">
        <v>10.032424339430481</v>
      </c>
      <c r="AF23">
        <v>0.64099363322719316</v>
      </c>
      <c r="AG23">
        <v>25.362065368472447</v>
      </c>
      <c r="AH23">
        <v>0.52430074921537007</v>
      </c>
      <c r="AI23">
        <v>24.856703475201265</v>
      </c>
      <c r="AJ23">
        <v>0.51630074921537006</v>
      </c>
      <c r="AK23">
        <v>36.20280116613263</v>
      </c>
      <c r="AL23">
        <v>0.45725505642482855</v>
      </c>
      <c r="AM23">
        <v>19.055624320286611</v>
      </c>
      <c r="AN23">
        <v>0.61330074921537003</v>
      </c>
      <c r="AO23">
        <v>40.835644182393558</v>
      </c>
      <c r="AP23">
        <v>0.4167779028200993</v>
      </c>
      <c r="AQ23">
        <v>39.314014468275744</v>
      </c>
      <c r="AR23">
        <v>0.43443146081418776</v>
      </c>
      <c r="AS23">
        <v>18.12474233754854</v>
      </c>
      <c r="AT23">
        <v>0.61747078683192247</v>
      </c>
      <c r="AU23">
        <v>22.830089558151478</v>
      </c>
      <c r="AV23">
        <v>0.54338576802364613</v>
      </c>
      <c r="AW23">
        <v>25.362065368472447</v>
      </c>
      <c r="AX23">
        <v>0.514908614418917</v>
      </c>
      <c r="AY23">
        <v>25.596746079492828</v>
      </c>
      <c r="AZ23">
        <v>0.51677790282009928</v>
      </c>
      <c r="BA23">
        <v>23.494630465318956</v>
      </c>
      <c r="BB23">
        <v>0.5544314608141877</v>
      </c>
      <c r="BC23">
        <v>38.650305780564324</v>
      </c>
      <c r="BD23">
        <v>0.42943146081418776</v>
      </c>
      <c r="BE23">
        <v>38.007837354847844</v>
      </c>
      <c r="BF23">
        <v>0.43290861441891698</v>
      </c>
      <c r="BG23">
        <v>2.5268548020712989</v>
      </c>
      <c r="BH23">
        <v>0.69860149843074004</v>
      </c>
      <c r="BI23">
        <v>9.4609777073934538</v>
      </c>
      <c r="BJ23">
        <v>0.6913400752331047</v>
      </c>
      <c r="BK23">
        <v>32.058178442503163</v>
      </c>
      <c r="BL23">
        <v>0.49030074921537004</v>
      </c>
      <c r="BM23">
        <v>25.596746079492828</v>
      </c>
      <c r="BN23">
        <v>0.52377790282009928</v>
      </c>
      <c r="BO23">
        <v>21.570703206864888</v>
      </c>
      <c r="BP23">
        <v>0.52325505642482861</v>
      </c>
      <c r="BQ23">
        <v>4.7143426365747727</v>
      </c>
      <c r="BR23">
        <v>0.64803932601773473</v>
      </c>
      <c r="BS23">
        <v>33.377447135928172</v>
      </c>
      <c r="BT23">
        <v>0.44164719122128165</v>
      </c>
      <c r="BU23">
        <v>41.701344016583747</v>
      </c>
      <c r="BV23">
        <v>0.39477790282009928</v>
      </c>
      <c r="BW23">
        <v>34.045856634012324</v>
      </c>
      <c r="BX23">
        <v>0.47003932601773468</v>
      </c>
      <c r="BY23">
        <v>27.944672652584931</v>
      </c>
      <c r="BZ23">
        <v>0.49443146081418776</v>
      </c>
      <c r="CA23">
        <v>40.474630135790235</v>
      </c>
      <c r="CB23">
        <v>0.4306928840118231</v>
      </c>
      <c r="CC23">
        <v>5.7571751830469022</v>
      </c>
      <c r="CD23">
        <v>0.62107865203546941</v>
      </c>
    </row>
    <row r="24" spans="3:82" x14ac:dyDescent="0.35">
      <c r="C24">
        <v>39.160710057143383</v>
      </c>
      <c r="D24">
        <v>0.45100000000000001</v>
      </c>
      <c r="E24">
        <v>4.2312170296251539</v>
      </c>
      <c r="F24">
        <v>8.7323098634993476E-2</v>
      </c>
      <c r="K24">
        <v>26.652868691920986</v>
      </c>
      <c r="L24">
        <v>0.52919500156820221</v>
      </c>
      <c r="M24">
        <v>24.685872252460925</v>
      </c>
      <c r="N24">
        <v>0.54319500156820222</v>
      </c>
      <c r="O24">
        <v>13.396733886206071</v>
      </c>
      <c r="P24">
        <v>0.60479071719808974</v>
      </c>
      <c r="Q24">
        <v>37.315369917243082</v>
      </c>
      <c r="R24">
        <v>0.44019321641398867</v>
      </c>
      <c r="S24">
        <v>30.955737149703989</v>
      </c>
      <c r="T24">
        <v>0.47819500156820216</v>
      </c>
      <c r="U24">
        <v>30.954317803582093</v>
      </c>
      <c r="V24">
        <v>0.49539178829061786</v>
      </c>
      <c r="W24">
        <v>23.460199908386063</v>
      </c>
      <c r="X24">
        <v>0.54959571562988752</v>
      </c>
      <c r="Y24">
        <v>8.6183409549549417</v>
      </c>
      <c r="Z24">
        <v>0.62798750392050551</v>
      </c>
      <c r="AA24">
        <v>46.632535158149317</v>
      </c>
      <c r="AB24">
        <v>0.38519143125977512</v>
      </c>
      <c r="AC24">
        <v>30.744872562292315</v>
      </c>
      <c r="AD24">
        <v>0.50379250235230333</v>
      </c>
      <c r="AE24">
        <v>10.30680676481124</v>
      </c>
      <c r="AF24">
        <v>0.63939178829061794</v>
      </c>
      <c r="AG24">
        <v>25.751727615540634</v>
      </c>
      <c r="AH24">
        <v>0.52339535859904496</v>
      </c>
      <c r="AI24">
        <v>25.253979150253414</v>
      </c>
      <c r="AJ24">
        <v>0.51539535859904495</v>
      </c>
      <c r="AK24">
        <v>36.813578855629856</v>
      </c>
      <c r="AL24">
        <v>0.45579250235230323</v>
      </c>
      <c r="AM24">
        <v>19.285503830995069</v>
      </c>
      <c r="AN24">
        <v>0.61239535859904493</v>
      </c>
      <c r="AO24">
        <v>41.427841973444799</v>
      </c>
      <c r="AP24">
        <v>0.41559393047567406</v>
      </c>
      <c r="AQ24">
        <v>40.038728684672158</v>
      </c>
      <c r="AR24">
        <v>0.43359571562988758</v>
      </c>
      <c r="AS24">
        <v>18.469121783118798</v>
      </c>
      <c r="AT24">
        <v>0.61559036016724711</v>
      </c>
      <c r="AU24">
        <v>23.183117934172508</v>
      </c>
      <c r="AV24">
        <v>0.5419928593831459</v>
      </c>
      <c r="AW24">
        <v>25.751727615540634</v>
      </c>
      <c r="AX24">
        <v>0.51379428750651679</v>
      </c>
      <c r="AY24">
        <v>26.120827092724955</v>
      </c>
      <c r="AZ24">
        <v>0.51559393047567414</v>
      </c>
      <c r="BA24">
        <v>23.890337499935935</v>
      </c>
      <c r="BB24">
        <v>0.55359571562988752</v>
      </c>
      <c r="BC24">
        <v>39.235335304005517</v>
      </c>
      <c r="BD24">
        <v>0.42859571562988757</v>
      </c>
      <c r="BE24">
        <v>38.572980650243245</v>
      </c>
      <c r="BF24">
        <v>0.43179428750651677</v>
      </c>
      <c r="BG24">
        <v>2.5704052885083315</v>
      </c>
      <c r="BH24">
        <v>0.69679071719808972</v>
      </c>
      <c r="BI24">
        <v>9.6778348537416985</v>
      </c>
      <c r="BJ24">
        <v>0.68939000313640431</v>
      </c>
      <c r="BK24">
        <v>32.572256819002419</v>
      </c>
      <c r="BL24">
        <v>0.48939535859904487</v>
      </c>
      <c r="BM24">
        <v>26.120827092724955</v>
      </c>
      <c r="BN24">
        <v>0.52259393047567415</v>
      </c>
      <c r="BO24">
        <v>22.047411663292703</v>
      </c>
      <c r="BP24">
        <v>0.52179250235230334</v>
      </c>
      <c r="BQ24">
        <v>4.8202084511991314</v>
      </c>
      <c r="BR24">
        <v>0.64699464453735955</v>
      </c>
      <c r="BS24">
        <v>34.155633201886019</v>
      </c>
      <c r="BT24">
        <v>0.44039357344483138</v>
      </c>
      <c r="BU24">
        <v>42.177167106294945</v>
      </c>
      <c r="BV24">
        <v>0.39359393047567404</v>
      </c>
      <c r="BW24">
        <v>34.496385409040549</v>
      </c>
      <c r="BX24">
        <v>0.46899464453735945</v>
      </c>
      <c r="BY24">
        <v>28.361330280324154</v>
      </c>
      <c r="BZ24">
        <v>0.49359571562988758</v>
      </c>
      <c r="CA24">
        <v>41.118127809105388</v>
      </c>
      <c r="CB24">
        <v>0.42999642969157298</v>
      </c>
      <c r="CC24">
        <v>5.9614975998694373</v>
      </c>
      <c r="CD24">
        <v>0.61898928907471895</v>
      </c>
    </row>
    <row r="25" spans="3:82" x14ac:dyDescent="0.35">
      <c r="C25">
        <v>2.6156962824427832</v>
      </c>
      <c r="D25">
        <v>0.72799999999999998</v>
      </c>
      <c r="E25">
        <v>4.9051368743085408</v>
      </c>
      <c r="F25">
        <v>7.9962591824958948E-2</v>
      </c>
      <c r="K25">
        <v>27.087447667984556</v>
      </c>
      <c r="L25">
        <v>0.52886577218523434</v>
      </c>
      <c r="M25">
        <v>25.103019267399606</v>
      </c>
      <c r="N25">
        <v>0.54286577218523435</v>
      </c>
      <c r="O25">
        <v>13.543723833992278</v>
      </c>
      <c r="P25">
        <v>0.60417929120114944</v>
      </c>
      <c r="Q25">
        <v>38.072912555556073</v>
      </c>
      <c r="R25">
        <v>0.43974640510853225</v>
      </c>
      <c r="S25">
        <v>31.581217788018861</v>
      </c>
      <c r="T25">
        <v>0.47786577218523429</v>
      </c>
      <c r="U25">
        <v>31.436349816514188</v>
      </c>
      <c r="V25">
        <v>0.49485091144717064</v>
      </c>
      <c r="W25">
        <v>23.795570347222544</v>
      </c>
      <c r="X25">
        <v>0.54931351901591507</v>
      </c>
      <c r="Y25">
        <v>8.7189876081426121</v>
      </c>
      <c r="Z25">
        <v>0.62716443046308579</v>
      </c>
      <c r="AA25">
        <v>47.26292593103512</v>
      </c>
      <c r="AB25">
        <v>0.38462703803183018</v>
      </c>
      <c r="AC25">
        <v>31.150564818182247</v>
      </c>
      <c r="AD25">
        <v>0.50329865827785147</v>
      </c>
      <c r="AE25">
        <v>10.592154961360269</v>
      </c>
      <c r="AF25">
        <v>0.63885091144717066</v>
      </c>
      <c r="AG25">
        <v>26.156962824427833</v>
      </c>
      <c r="AH25">
        <v>0.52308964560057469</v>
      </c>
      <c r="AI25">
        <v>25.667132059925439</v>
      </c>
      <c r="AJ25">
        <v>0.51508964560057469</v>
      </c>
      <c r="AK25">
        <v>37.448766448087937</v>
      </c>
      <c r="AL25">
        <v>0.45529865827785143</v>
      </c>
      <c r="AM25">
        <v>19.524570541310805</v>
      </c>
      <c r="AN25">
        <v>0.61208964560057466</v>
      </c>
      <c r="AO25">
        <v>42.043707116564995</v>
      </c>
      <c r="AP25">
        <v>0.41519415193921305</v>
      </c>
      <c r="AQ25">
        <v>40.792406309524367</v>
      </c>
      <c r="AR25">
        <v>0.43331351901591514</v>
      </c>
      <c r="AS25">
        <v>18.827264450549706</v>
      </c>
      <c r="AT25">
        <v>0.61495541778580898</v>
      </c>
      <c r="AU25">
        <v>23.550255189003757</v>
      </c>
      <c r="AV25">
        <v>0.54152253169319176</v>
      </c>
      <c r="AW25">
        <v>26.156962824427833</v>
      </c>
      <c r="AX25">
        <v>0.5134180253545535</v>
      </c>
      <c r="AY25">
        <v>26.665853151751332</v>
      </c>
      <c r="AZ25">
        <v>0.51519415193921314</v>
      </c>
      <c r="BA25">
        <v>24.301859078014516</v>
      </c>
      <c r="BB25">
        <v>0.55331351901591508</v>
      </c>
      <c r="BC25">
        <v>39.843745697674954</v>
      </c>
      <c r="BD25">
        <v>0.42831351901591513</v>
      </c>
      <c r="BE25">
        <v>39.160710057143383</v>
      </c>
      <c r="BF25">
        <v>0.43141802535455348</v>
      </c>
      <c r="BG25">
        <v>2.6156962824427832</v>
      </c>
      <c r="BH25">
        <v>0.69617929120114941</v>
      </c>
      <c r="BI25">
        <v>9.9033587572255684</v>
      </c>
      <c r="BJ25">
        <v>0.68873154437046857</v>
      </c>
      <c r="BK25">
        <v>33.10688048309224</v>
      </c>
      <c r="BL25">
        <v>0.48908964560057472</v>
      </c>
      <c r="BM25">
        <v>26.665853151751332</v>
      </c>
      <c r="BN25">
        <v>0.52219415193921315</v>
      </c>
      <c r="BO25">
        <v>22.54317190789504</v>
      </c>
      <c r="BP25">
        <v>0.52129865827785149</v>
      </c>
      <c r="BQ25">
        <v>4.9303052230216498</v>
      </c>
      <c r="BR25">
        <v>0.64664189876989386</v>
      </c>
      <c r="BS25">
        <v>34.964919693878031</v>
      </c>
      <c r="BT25">
        <v>0.43997027852387266</v>
      </c>
      <c r="BU25">
        <v>42.672006600249638</v>
      </c>
      <c r="BV25">
        <v>0.39319415193921303</v>
      </c>
      <c r="BW25">
        <v>34.964919693878031</v>
      </c>
      <c r="BX25">
        <v>0.46864189876989387</v>
      </c>
      <c r="BY25">
        <v>28.794639747899552</v>
      </c>
      <c r="BZ25">
        <v>0.49331351901591514</v>
      </c>
      <c r="CA25">
        <v>41.787343048781054</v>
      </c>
      <c r="CB25">
        <v>0.42976126584659591</v>
      </c>
      <c r="CC25">
        <v>6.1739858198199036</v>
      </c>
      <c r="CD25">
        <v>0.61828379753978779</v>
      </c>
    </row>
    <row r="26" spans="3:82" x14ac:dyDescent="0.35">
      <c r="C26">
        <v>9.9033587572255684</v>
      </c>
      <c r="D26">
        <v>0.72299999999999998</v>
      </c>
      <c r="E26">
        <v>5.8055153948878075</v>
      </c>
      <c r="F26">
        <v>7.3381094695862015E-2</v>
      </c>
      <c r="K26">
        <v>27.522026644048125</v>
      </c>
      <c r="L26">
        <v>0.52919500156820221</v>
      </c>
      <c r="M26">
        <v>25.520166282338288</v>
      </c>
      <c r="N26">
        <v>0.54319500156820222</v>
      </c>
      <c r="O26">
        <v>13.690713781778484</v>
      </c>
      <c r="P26">
        <v>0.60479071719808974</v>
      </c>
      <c r="Q26">
        <v>38.830455193869064</v>
      </c>
      <c r="R26">
        <v>0.44019321641398867</v>
      </c>
      <c r="S26">
        <v>32.20669842633373</v>
      </c>
      <c r="T26">
        <v>0.47819500156820216</v>
      </c>
      <c r="U26">
        <v>31.918381829446279</v>
      </c>
      <c r="V26">
        <v>0.49539178829061786</v>
      </c>
      <c r="W26">
        <v>24.130940786059021</v>
      </c>
      <c r="X26">
        <v>0.54959571562988752</v>
      </c>
      <c r="Y26">
        <v>8.8196342613302825</v>
      </c>
      <c r="Z26">
        <v>0.62798750392050551</v>
      </c>
      <c r="AA26">
        <v>47.893316703920924</v>
      </c>
      <c r="AB26">
        <v>0.38519143125977512</v>
      </c>
      <c r="AC26">
        <v>31.556257074072178</v>
      </c>
      <c r="AD26">
        <v>0.50379250235230333</v>
      </c>
      <c r="AE26">
        <v>10.877503157909297</v>
      </c>
      <c r="AF26">
        <v>0.63939178829061794</v>
      </c>
      <c r="AG26">
        <v>26.562198033315031</v>
      </c>
      <c r="AH26">
        <v>0.52339535859904496</v>
      </c>
      <c r="AI26">
        <v>26.080284969597464</v>
      </c>
      <c r="AJ26">
        <v>0.51539535859904495</v>
      </c>
      <c r="AK26">
        <v>38.083954040546018</v>
      </c>
      <c r="AL26">
        <v>0.45579250235230323</v>
      </c>
      <c r="AM26">
        <v>19.763637251626541</v>
      </c>
      <c r="AN26">
        <v>0.61239535859904493</v>
      </c>
      <c r="AO26">
        <v>42.659572259685191</v>
      </c>
      <c r="AP26">
        <v>0.41559393047567406</v>
      </c>
      <c r="AQ26">
        <v>41.546083934376576</v>
      </c>
      <c r="AR26">
        <v>0.43359571562988758</v>
      </c>
      <c r="AS26">
        <v>19.185407117980613</v>
      </c>
      <c r="AT26">
        <v>0.61559036016724711</v>
      </c>
      <c r="AU26">
        <v>23.917392443835006</v>
      </c>
      <c r="AV26">
        <v>0.5419928593831459</v>
      </c>
      <c r="AW26">
        <v>26.562198033315031</v>
      </c>
      <c r="AX26">
        <v>0.51379428750651679</v>
      </c>
      <c r="AY26">
        <v>27.210879210777708</v>
      </c>
      <c r="AZ26">
        <v>0.51559393047567414</v>
      </c>
      <c r="BA26">
        <v>24.713380656093097</v>
      </c>
      <c r="BB26">
        <v>0.55359571562988752</v>
      </c>
      <c r="BC26">
        <v>40.452156091344392</v>
      </c>
      <c r="BD26">
        <v>0.42859571562988757</v>
      </c>
      <c r="BE26">
        <v>39.748439464043514</v>
      </c>
      <c r="BF26">
        <v>0.43179428750651677</v>
      </c>
      <c r="BG26">
        <v>2.6609872763772349</v>
      </c>
      <c r="BH26">
        <v>0.69679071719808972</v>
      </c>
      <c r="BI26">
        <v>10.128882660709438</v>
      </c>
      <c r="BJ26">
        <v>0.68939000313640431</v>
      </c>
      <c r="BK26">
        <v>33.641504147182062</v>
      </c>
      <c r="BL26">
        <v>0.48939535859904487</v>
      </c>
      <c r="BM26">
        <v>27.210879210777708</v>
      </c>
      <c r="BN26">
        <v>0.52259393047567415</v>
      </c>
      <c r="BO26">
        <v>23.038932152497377</v>
      </c>
      <c r="BP26">
        <v>0.52179250235230334</v>
      </c>
      <c r="BQ26">
        <v>5.0404019948441681</v>
      </c>
      <c r="BR26">
        <v>0.64699464453735955</v>
      </c>
      <c r="BS26">
        <v>35.774206185870042</v>
      </c>
      <c r="BT26">
        <v>0.44039357344483138</v>
      </c>
      <c r="BU26">
        <v>43.166846094204331</v>
      </c>
      <c r="BV26">
        <v>0.39359393047567404</v>
      </c>
      <c r="BW26">
        <v>35.433453978715512</v>
      </c>
      <c r="BX26">
        <v>0.46899464453735945</v>
      </c>
      <c r="BY26">
        <v>29.227949215474951</v>
      </c>
      <c r="BZ26">
        <v>0.49359571562988758</v>
      </c>
      <c r="CA26">
        <v>42.456558288456712</v>
      </c>
      <c r="CB26">
        <v>0.42999642969157298</v>
      </c>
      <c r="CC26">
        <v>6.386474039770369</v>
      </c>
      <c r="CD26">
        <v>0.61898928907471895</v>
      </c>
    </row>
    <row r="27" spans="3:82" x14ac:dyDescent="0.35">
      <c r="C27">
        <v>33.10688048309224</v>
      </c>
      <c r="D27">
        <v>0.505</v>
      </c>
      <c r="E27">
        <v>7.0690121298727497</v>
      </c>
      <c r="F27">
        <v>6.7489849424379106E-2</v>
      </c>
      <c r="K27">
        <v>27.939904993776267</v>
      </c>
      <c r="L27">
        <v>0.53017003761655246</v>
      </c>
      <c r="M27">
        <v>25.921282571431618</v>
      </c>
      <c r="N27">
        <v>0.54417003761655247</v>
      </c>
      <c r="O27">
        <v>13.832054988304179</v>
      </c>
      <c r="P27">
        <v>0.60660149843074018</v>
      </c>
      <c r="Q27">
        <v>39.558885893426485</v>
      </c>
      <c r="R27">
        <v>0.44151647962246393</v>
      </c>
      <c r="S27">
        <v>32.808142194491744</v>
      </c>
      <c r="T27">
        <v>0.47917003761655236</v>
      </c>
      <c r="U27">
        <v>32.381889622448057</v>
      </c>
      <c r="V27">
        <v>0.4969936332271932</v>
      </c>
      <c r="W27">
        <v>24.453423127008925</v>
      </c>
      <c r="X27">
        <v>0.5504314608141877</v>
      </c>
      <c r="Y27">
        <v>8.9164131200792447</v>
      </c>
      <c r="Z27">
        <v>0.63042509404138092</v>
      </c>
      <c r="AA27">
        <v>48.499481912931948</v>
      </c>
      <c r="AB27">
        <v>0.38686292162837549</v>
      </c>
      <c r="AC27">
        <v>31.946358804083097</v>
      </c>
      <c r="AD27">
        <v>0.5052550564248286</v>
      </c>
      <c r="AE27">
        <v>11.151885583290058</v>
      </c>
      <c r="AF27">
        <v>0.64099363322719327</v>
      </c>
      <c r="AG27">
        <v>26.951860280383219</v>
      </c>
      <c r="AH27">
        <v>0.52430074921537007</v>
      </c>
      <c r="AI27">
        <v>26.477560644649614</v>
      </c>
      <c r="AJ27">
        <v>0.51630074921537006</v>
      </c>
      <c r="AK27">
        <v>38.694731730043245</v>
      </c>
      <c r="AL27">
        <v>0.45725505642482855</v>
      </c>
      <c r="AM27">
        <v>19.993516762334998</v>
      </c>
      <c r="AN27">
        <v>0.61330074921537003</v>
      </c>
      <c r="AO27">
        <v>43.251770050736432</v>
      </c>
      <c r="AP27">
        <v>0.4167779028200993</v>
      </c>
      <c r="AQ27">
        <v>42.27079815077299</v>
      </c>
      <c r="AR27">
        <v>0.43443146081418776</v>
      </c>
      <c r="AS27">
        <v>19.529786563550875</v>
      </c>
      <c r="AT27">
        <v>0.61747078683192247</v>
      </c>
      <c r="AU27">
        <v>24.270420819856035</v>
      </c>
      <c r="AV27">
        <v>0.54338576802364624</v>
      </c>
      <c r="AW27">
        <v>26.951860280383219</v>
      </c>
      <c r="AX27">
        <v>0.514908614418917</v>
      </c>
      <c r="AY27">
        <v>27.734960224009839</v>
      </c>
      <c r="AZ27">
        <v>0.51677790282009939</v>
      </c>
      <c r="BA27">
        <v>25.10908769071008</v>
      </c>
      <c r="BB27">
        <v>0.5544314608141877</v>
      </c>
      <c r="BC27">
        <v>41.037185614785592</v>
      </c>
      <c r="BD27">
        <v>0.42943146081418776</v>
      </c>
      <c r="BE27">
        <v>40.31358275943893</v>
      </c>
      <c r="BF27">
        <v>0.43290861441891698</v>
      </c>
      <c r="BG27">
        <v>2.7045377628142675</v>
      </c>
      <c r="BH27">
        <v>0.69860149843074004</v>
      </c>
      <c r="BI27">
        <v>10.345739807057685</v>
      </c>
      <c r="BJ27">
        <v>0.6913400752331047</v>
      </c>
      <c r="BK27">
        <v>34.155582523681318</v>
      </c>
      <c r="BL27">
        <v>0.49030074921537004</v>
      </c>
      <c r="BM27">
        <v>27.734960224009839</v>
      </c>
      <c r="BN27">
        <v>0.52377790282009928</v>
      </c>
      <c r="BO27">
        <v>23.515640608925192</v>
      </c>
      <c r="BP27">
        <v>0.52325505642482861</v>
      </c>
      <c r="BQ27">
        <v>5.1462678094685277</v>
      </c>
      <c r="BR27">
        <v>0.64803932601773473</v>
      </c>
      <c r="BS27">
        <v>36.552392251827889</v>
      </c>
      <c r="BT27">
        <v>0.44164719122128165</v>
      </c>
      <c r="BU27">
        <v>43.64266918391553</v>
      </c>
      <c r="BV27">
        <v>0.39477790282009928</v>
      </c>
      <c r="BW27">
        <v>35.883982753743737</v>
      </c>
      <c r="BX27">
        <v>0.47003932601773468</v>
      </c>
      <c r="BY27">
        <v>29.644606843214174</v>
      </c>
      <c r="BZ27">
        <v>0.49443146081418776</v>
      </c>
      <c r="CA27">
        <v>43.100055961771872</v>
      </c>
      <c r="CB27">
        <v>0.43069288401182315</v>
      </c>
      <c r="CC27">
        <v>6.5907964565929049</v>
      </c>
      <c r="CD27">
        <v>0.62107865203546941</v>
      </c>
    </row>
    <row r="28" spans="3:82" x14ac:dyDescent="0.35">
      <c r="C28">
        <v>26.665853151751332</v>
      </c>
      <c r="D28">
        <v>0.54300000000000004</v>
      </c>
      <c r="E28">
        <v>8.9699324724810694</v>
      </c>
      <c r="F28">
        <v>6.2210650328862367E-2</v>
      </c>
      <c r="K28">
        <v>28.325023886537807</v>
      </c>
      <c r="L28">
        <v>0.53175341024175327</v>
      </c>
      <c r="M28">
        <v>26.290953460638342</v>
      </c>
      <c r="N28">
        <v>0.54575341024175328</v>
      </c>
      <c r="O28">
        <v>13.962315790267642</v>
      </c>
      <c r="P28">
        <v>0.60954204759182751</v>
      </c>
      <c r="Q28">
        <v>40.230211470953002</v>
      </c>
      <c r="R28">
        <v>0.44366534247095091</v>
      </c>
      <c r="S28">
        <v>33.362435945776141</v>
      </c>
      <c r="T28">
        <v>0.48075341024175328</v>
      </c>
      <c r="U28">
        <v>32.809060850972628</v>
      </c>
      <c r="V28">
        <v>0.49959488825430898</v>
      </c>
      <c r="W28">
        <v>24.750624554559725</v>
      </c>
      <c r="X28">
        <v>0.55178863735007422</v>
      </c>
      <c r="Y28">
        <v>9.0056050271219839</v>
      </c>
      <c r="Z28">
        <v>0.63438352560438316</v>
      </c>
      <c r="AA28">
        <v>49.058126969027256</v>
      </c>
      <c r="AB28">
        <v>0.38957727470014841</v>
      </c>
      <c r="AC28">
        <v>32.305878617502252</v>
      </c>
      <c r="AD28">
        <v>0.50763011536262992</v>
      </c>
      <c r="AE28">
        <v>11.404757874770604</v>
      </c>
      <c r="AF28">
        <v>0.64359488825430899</v>
      </c>
      <c r="AG28">
        <v>27.310975064002669</v>
      </c>
      <c r="AH28">
        <v>0.52577102379591378</v>
      </c>
      <c r="AI28">
        <v>26.843692003684399</v>
      </c>
      <c r="AJ28">
        <v>0.51777102379591378</v>
      </c>
      <c r="AK28">
        <v>39.257627672500305</v>
      </c>
      <c r="AL28">
        <v>0.45963011536262988</v>
      </c>
      <c r="AM28">
        <v>20.205374932757568</v>
      </c>
      <c r="AN28">
        <v>0.61477102379591375</v>
      </c>
      <c r="AO28">
        <v>43.797542660716964</v>
      </c>
      <c r="AP28">
        <v>0.41870056957927182</v>
      </c>
      <c r="AQ28">
        <v>42.938698597801924</v>
      </c>
      <c r="AR28">
        <v>0.43578863735007423</v>
      </c>
      <c r="AS28">
        <v>19.847168478297437</v>
      </c>
      <c r="AT28">
        <v>0.62052443403766699</v>
      </c>
      <c r="AU28">
        <v>24.595773634556949</v>
      </c>
      <c r="AV28">
        <v>0.54564772891679036</v>
      </c>
      <c r="AW28">
        <v>27.310975064002669</v>
      </c>
      <c r="AX28">
        <v>0.51671818313343232</v>
      </c>
      <c r="AY28">
        <v>28.217956052017225</v>
      </c>
      <c r="AZ28">
        <v>0.5187005695792718</v>
      </c>
      <c r="BA28">
        <v>25.473773382440189</v>
      </c>
      <c r="BB28">
        <v>0.55578863735007422</v>
      </c>
      <c r="BC28">
        <v>41.576351911501042</v>
      </c>
      <c r="BD28">
        <v>0.43078863735007422</v>
      </c>
      <c r="BE28">
        <v>40.834421803423581</v>
      </c>
      <c r="BF28">
        <v>0.4347181831334323</v>
      </c>
      <c r="BG28">
        <v>2.7446741209835004</v>
      </c>
      <c r="BH28">
        <v>0.70154204759182748</v>
      </c>
      <c r="BI28">
        <v>10.545596497751033</v>
      </c>
      <c r="BJ28">
        <v>0.69450682048350654</v>
      </c>
      <c r="BK28">
        <v>34.629359868879611</v>
      </c>
      <c r="BL28">
        <v>0.49177102379591375</v>
      </c>
      <c r="BM28">
        <v>28.217956052017225</v>
      </c>
      <c r="BN28">
        <v>0.5257005695792718</v>
      </c>
      <c r="BO28">
        <v>23.954977638539152</v>
      </c>
      <c r="BP28">
        <v>0.52563011536262993</v>
      </c>
      <c r="BQ28">
        <v>5.2438343030089474</v>
      </c>
      <c r="BR28">
        <v>0.64973579668759285</v>
      </c>
      <c r="BS28">
        <v>37.269572637648594</v>
      </c>
      <c r="BT28">
        <v>0.44368295602511137</v>
      </c>
      <c r="BU28">
        <v>44.081190254890288</v>
      </c>
      <c r="BV28">
        <v>0.3967005695792718</v>
      </c>
      <c r="BW28">
        <v>36.299192450797833</v>
      </c>
      <c r="BX28">
        <v>0.47173579668759275</v>
      </c>
      <c r="BY28">
        <v>30.028600712147494</v>
      </c>
      <c r="BZ28">
        <v>0.49578863735007422</v>
      </c>
      <c r="CA28">
        <v>43.69310681401867</v>
      </c>
      <c r="CB28">
        <v>0.43182386445839521</v>
      </c>
      <c r="CC28">
        <v>6.7791010743943518</v>
      </c>
      <c r="CD28">
        <v>0.62447159337518554</v>
      </c>
    </row>
    <row r="29" spans="3:82" x14ac:dyDescent="0.35">
      <c r="C29">
        <v>22.54317190789504</v>
      </c>
      <c r="D29">
        <v>0.54700000000000004</v>
      </c>
      <c r="E29">
        <v>12.151850737235355</v>
      </c>
      <c r="F29">
        <v>5.7474554702807101E-2</v>
      </c>
      <c r="K29">
        <v>28.66258341926109</v>
      </c>
      <c r="L29">
        <v>0.53388427132178407</v>
      </c>
      <c r="M29">
        <v>26.614972705000078</v>
      </c>
      <c r="N29">
        <v>0.54788427132178408</v>
      </c>
      <c r="O29">
        <v>14.076490338100518</v>
      </c>
      <c r="P29">
        <v>0.61349936102617031</v>
      </c>
      <c r="Q29">
        <v>40.81863326098798</v>
      </c>
      <c r="R29">
        <v>0.44655722536527831</v>
      </c>
      <c r="S29">
        <v>33.848278482176575</v>
      </c>
      <c r="T29">
        <v>0.48288427132178402</v>
      </c>
      <c r="U29">
        <v>33.183479564268183</v>
      </c>
      <c r="V29">
        <v>0.50309558860007375</v>
      </c>
      <c r="W29">
        <v>25.011123784523129</v>
      </c>
      <c r="X29">
        <v>0.55361508970438622</v>
      </c>
      <c r="Y29">
        <v>9.0837823874902455</v>
      </c>
      <c r="Z29">
        <v>0.63971067830446005</v>
      </c>
      <c r="AA29">
        <v>49.547783455992871</v>
      </c>
      <c r="AB29">
        <v>0.39323017940877258</v>
      </c>
      <c r="AC29">
        <v>32.621000369520985</v>
      </c>
      <c r="AD29">
        <v>0.51082640698267601</v>
      </c>
      <c r="AE29">
        <v>11.626402292001758</v>
      </c>
      <c r="AF29">
        <v>0.64709558860007377</v>
      </c>
      <c r="AG29">
        <v>27.625741804432781</v>
      </c>
      <c r="AH29">
        <v>0.52774968051308513</v>
      </c>
      <c r="AI29">
        <v>27.164608823902945</v>
      </c>
      <c r="AJ29">
        <v>0.51974968051308512</v>
      </c>
      <c r="AK29">
        <v>39.751010092524261</v>
      </c>
      <c r="AL29">
        <v>0.46282640698267596</v>
      </c>
      <c r="AM29">
        <v>20.391070172216338</v>
      </c>
      <c r="AN29">
        <v>0.6167496805130851</v>
      </c>
      <c r="AO29">
        <v>44.27591635429804</v>
      </c>
      <c r="AP29">
        <v>0.42128804374788059</v>
      </c>
      <c r="AQ29">
        <v>43.524118235846927</v>
      </c>
      <c r="AR29">
        <v>0.43761508970438628</v>
      </c>
      <c r="AS29">
        <v>20.125356053226426</v>
      </c>
      <c r="AT29">
        <v>0.62463395183486914</v>
      </c>
      <c r="AU29">
        <v>24.880947761728752</v>
      </c>
      <c r="AV29">
        <v>0.54869181617397711</v>
      </c>
      <c r="AW29">
        <v>27.625741804432781</v>
      </c>
      <c r="AX29">
        <v>0.51915345293918169</v>
      </c>
      <c r="AY29">
        <v>28.641305435996728</v>
      </c>
      <c r="AZ29">
        <v>0.52128804374788063</v>
      </c>
      <c r="BA29">
        <v>25.793423064668335</v>
      </c>
      <c r="BB29">
        <v>0.55761508970438622</v>
      </c>
      <c r="BC29">
        <v>42.048935123075921</v>
      </c>
      <c r="BD29">
        <v>0.43261508970438628</v>
      </c>
      <c r="BE29">
        <v>41.290941043627043</v>
      </c>
      <c r="BF29">
        <v>0.43715345293918173</v>
      </c>
      <c r="BG29">
        <v>2.7798539331492185</v>
      </c>
      <c r="BH29">
        <v>0.70549936102617028</v>
      </c>
      <c r="BI29">
        <v>10.720772352247062</v>
      </c>
      <c r="BJ29">
        <v>0.69876854264356802</v>
      </c>
      <c r="BK29">
        <v>35.044629185098373</v>
      </c>
      <c r="BL29">
        <v>0.49374968051308515</v>
      </c>
      <c r="BM29">
        <v>28.641305435996728</v>
      </c>
      <c r="BN29">
        <v>0.52828804374788063</v>
      </c>
      <c r="BO29">
        <v>24.34005976567423</v>
      </c>
      <c r="BP29">
        <v>0.52882640698267602</v>
      </c>
      <c r="BQ29">
        <v>5.329352049834589</v>
      </c>
      <c r="BR29">
        <v>0.65201886213048288</v>
      </c>
      <c r="BS29">
        <v>37.898186503304451</v>
      </c>
      <c r="BT29">
        <v>0.44642263455657943</v>
      </c>
      <c r="BU29">
        <v>44.465557188296515</v>
      </c>
      <c r="BV29">
        <v>0.39928804374788057</v>
      </c>
      <c r="BW29">
        <v>36.663126794072276</v>
      </c>
      <c r="BX29">
        <v>0.47401886213048283</v>
      </c>
      <c r="BY29">
        <v>30.365174153238048</v>
      </c>
      <c r="BZ29">
        <v>0.49761508970438628</v>
      </c>
      <c r="CA29">
        <v>44.212920233532024</v>
      </c>
      <c r="CB29">
        <v>0.43334590808698858</v>
      </c>
      <c r="CC29">
        <v>6.9441514523150474</v>
      </c>
      <c r="CD29">
        <v>0.62903772426096571</v>
      </c>
    </row>
    <row r="30" spans="3:82" x14ac:dyDescent="0.35">
      <c r="C30">
        <v>4.9303052230216498</v>
      </c>
      <c r="D30">
        <v>0.66500000000000004</v>
      </c>
      <c r="E30">
        <v>18.564207154371509</v>
      </c>
      <c r="F30">
        <v>5.322075413820665E-2</v>
      </c>
      <c r="K30">
        <v>28.939611368409118</v>
      </c>
      <c r="L30">
        <v>0.53648073306033972</v>
      </c>
      <c r="M30">
        <v>26.880888426668079</v>
      </c>
      <c r="N30">
        <v>0.55048073306033973</v>
      </c>
      <c r="O30">
        <v>14.17019096795941</v>
      </c>
      <c r="P30">
        <v>0.61832136139777372</v>
      </c>
      <c r="Q30">
        <v>41.301538544131127</v>
      </c>
      <c r="R30">
        <v>0.45008099486760383</v>
      </c>
      <c r="S30">
        <v>34.246999147482811</v>
      </c>
      <c r="T30">
        <v>0.48548073306033968</v>
      </c>
      <c r="U30">
        <v>33.490757061159201</v>
      </c>
      <c r="V30">
        <v>0.50736120431341514</v>
      </c>
      <c r="W30">
        <v>25.224909977581291</v>
      </c>
      <c r="X30">
        <v>0.55584062833743397</v>
      </c>
      <c r="Y30">
        <v>9.1479408890674492</v>
      </c>
      <c r="Z30">
        <v>0.64620183265084918</v>
      </c>
      <c r="AA30">
        <v>49.94963414963722</v>
      </c>
      <c r="AB30">
        <v>0.39768125667486798</v>
      </c>
      <c r="AC30">
        <v>32.87961410793153</v>
      </c>
      <c r="AD30">
        <v>0.51472109959050949</v>
      </c>
      <c r="AE30">
        <v>11.808301164328943</v>
      </c>
      <c r="AF30">
        <v>0.65136120431341515</v>
      </c>
      <c r="AG30">
        <v>27.884064192362043</v>
      </c>
      <c r="AH30">
        <v>0.53016068069888689</v>
      </c>
      <c r="AI30">
        <v>27.427978451876484</v>
      </c>
      <c r="AJ30">
        <v>0.52216068069888688</v>
      </c>
      <c r="AK30">
        <v>40.15591858040564</v>
      </c>
      <c r="AL30">
        <v>0.4667210995905095</v>
      </c>
      <c r="AM30">
        <v>20.543466316798</v>
      </c>
      <c r="AN30">
        <v>0.61916068069888686</v>
      </c>
      <c r="AO30">
        <v>44.668507498710397</v>
      </c>
      <c r="AP30">
        <v>0.42444089014469816</v>
      </c>
      <c r="AQ30">
        <v>44.004559716525058</v>
      </c>
      <c r="AR30">
        <v>0.43984062833743398</v>
      </c>
      <c r="AS30">
        <v>20.353658695842704</v>
      </c>
      <c r="AT30">
        <v>0.62964141375922655</v>
      </c>
      <c r="AU30">
        <v>25.114984119591728</v>
      </c>
      <c r="AV30">
        <v>0.55240104722905659</v>
      </c>
      <c r="AW30">
        <v>27.884064192362043</v>
      </c>
      <c r="AX30">
        <v>0.52212083778324536</v>
      </c>
      <c r="AY30">
        <v>28.988739296539087</v>
      </c>
      <c r="AZ30">
        <v>0.52444089014469819</v>
      </c>
      <c r="BA30">
        <v>26.055752779368099</v>
      </c>
      <c r="BB30">
        <v>0.55984062833743398</v>
      </c>
      <c r="BC30">
        <v>42.436774141717116</v>
      </c>
      <c r="BD30">
        <v>0.43484062833743398</v>
      </c>
      <c r="BE30">
        <v>41.665596701667241</v>
      </c>
      <c r="BF30">
        <v>0.44012083778324534</v>
      </c>
      <c r="BG30">
        <v>2.8087252588589595</v>
      </c>
      <c r="BH30">
        <v>0.71032136139777369</v>
      </c>
      <c r="BI30">
        <v>10.864535460697242</v>
      </c>
      <c r="BJ30">
        <v>0.70396146612067934</v>
      </c>
      <c r="BK30">
        <v>35.385431905401035</v>
      </c>
      <c r="BL30">
        <v>0.49616068069888686</v>
      </c>
      <c r="BM30">
        <v>28.988739296539087</v>
      </c>
      <c r="BN30">
        <v>0.5314408901446982</v>
      </c>
      <c r="BO30">
        <v>24.656088500141177</v>
      </c>
      <c r="BP30">
        <v>0.53272109959050951</v>
      </c>
      <c r="BQ30">
        <v>5.3995346508938482</v>
      </c>
      <c r="BR30">
        <v>0.65480078542179254</v>
      </c>
      <c r="BS30">
        <v>38.414076570469035</v>
      </c>
      <c r="BT30">
        <v>0.44976094250615101</v>
      </c>
      <c r="BU30">
        <v>44.780998978438859</v>
      </c>
      <c r="BV30">
        <v>0.40244089014469814</v>
      </c>
      <c r="BW30">
        <v>36.961799990851773</v>
      </c>
      <c r="BX30">
        <v>0.47680078542179249</v>
      </c>
      <c r="BY30">
        <v>30.641392837897286</v>
      </c>
      <c r="BZ30">
        <v>0.49984062833743398</v>
      </c>
      <c r="CA30">
        <v>44.639520082114757</v>
      </c>
      <c r="CB30">
        <v>0.43520052361452832</v>
      </c>
      <c r="CC30">
        <v>7.0796047968928182</v>
      </c>
      <c r="CD30">
        <v>0.63460157084358504</v>
      </c>
    </row>
    <row r="31" spans="3:82" x14ac:dyDescent="0.35">
      <c r="C31">
        <v>34.964919693878031</v>
      </c>
      <c r="D31">
        <v>0.46200000000000002</v>
      </c>
      <c r="E31">
        <v>38.184337568885304</v>
      </c>
      <c r="F31">
        <v>4.9395586084826741E-2</v>
      </c>
      <c r="K31">
        <v>29.145461705255201</v>
      </c>
      <c r="L31">
        <v>0.5394430148889201</v>
      </c>
      <c r="M31">
        <v>27.078481633585906</v>
      </c>
      <c r="N31">
        <v>0.55344301488892012</v>
      </c>
      <c r="O31">
        <v>14.239816817186762</v>
      </c>
      <c r="P31">
        <v>0.62382274193656584</v>
      </c>
      <c r="Q31">
        <v>41.660369541167647</v>
      </c>
      <c r="R31">
        <v>0.45410123449210582</v>
      </c>
      <c r="S31">
        <v>34.543275330132261</v>
      </c>
      <c r="T31">
        <v>0.48844301488892006</v>
      </c>
      <c r="U31">
        <v>33.719084839763362</v>
      </c>
      <c r="V31">
        <v>0.51222781017465446</v>
      </c>
      <c r="W31">
        <v>25.383767450227666</v>
      </c>
      <c r="X31">
        <v>0.55837972704764571</v>
      </c>
      <c r="Y31">
        <v>9.1956149566184813</v>
      </c>
      <c r="Z31">
        <v>0.65360753722230025</v>
      </c>
      <c r="AA31">
        <v>50.248236153164015</v>
      </c>
      <c r="AB31">
        <v>0.40275945409529151</v>
      </c>
      <c r="AC31">
        <v>33.071781451799019</v>
      </c>
      <c r="AD31">
        <v>0.51916452233338017</v>
      </c>
      <c r="AE31">
        <v>11.943464220098692</v>
      </c>
      <c r="AF31">
        <v>0.65622781017465448</v>
      </c>
      <c r="AG31">
        <v>28.076015043291196</v>
      </c>
      <c r="AH31">
        <v>0.532911370968283</v>
      </c>
      <c r="AI31">
        <v>27.623679740501373</v>
      </c>
      <c r="AJ31">
        <v>0.524911370968283</v>
      </c>
      <c r="AK31">
        <v>40.45679273003045</v>
      </c>
      <c r="AL31">
        <v>0.47116452233338008</v>
      </c>
      <c r="AM31">
        <v>20.656706868131025</v>
      </c>
      <c r="AN31">
        <v>0.62191137096828297</v>
      </c>
      <c r="AO31">
        <v>44.960229036441916</v>
      </c>
      <c r="AP31">
        <v>0.4280379466508315</v>
      </c>
      <c r="AQ31">
        <v>44.36155994316853</v>
      </c>
      <c r="AR31">
        <v>0.44237972704764578</v>
      </c>
      <c r="AS31">
        <v>20.523302863624128</v>
      </c>
      <c r="AT31">
        <v>0.63535438585720305</v>
      </c>
      <c r="AU31">
        <v>25.288888822162303</v>
      </c>
      <c r="AV31">
        <v>0.55663287841274289</v>
      </c>
      <c r="AW31">
        <v>28.076015043291196</v>
      </c>
      <c r="AX31">
        <v>0.52550630273019439</v>
      </c>
      <c r="AY31">
        <v>29.246905945226811</v>
      </c>
      <c r="AZ31">
        <v>0.52803794665083159</v>
      </c>
      <c r="BA31">
        <v>26.250681342719762</v>
      </c>
      <c r="BB31">
        <v>0.56237972704764572</v>
      </c>
      <c r="BC31">
        <v>42.724964531440875</v>
      </c>
      <c r="BD31">
        <v>0.43737972704764577</v>
      </c>
      <c r="BE31">
        <v>41.943990970715006</v>
      </c>
      <c r="BF31">
        <v>0.44350630273019437</v>
      </c>
      <c r="BG31">
        <v>2.8301785892569238</v>
      </c>
      <c r="BH31">
        <v>0.71582274193656581</v>
      </c>
      <c r="BI31">
        <v>10.971361087467111</v>
      </c>
      <c r="BJ31">
        <v>0.7098860297778401</v>
      </c>
      <c r="BK31">
        <v>35.638671172370728</v>
      </c>
      <c r="BL31">
        <v>0.49891137096828292</v>
      </c>
      <c r="BM31">
        <v>29.246905945226811</v>
      </c>
      <c r="BN31">
        <v>0.5350379466508316</v>
      </c>
      <c r="BO31">
        <v>24.89091903490538</v>
      </c>
      <c r="BP31">
        <v>0.53716452233338019</v>
      </c>
      <c r="BQ31">
        <v>5.4516850281868736</v>
      </c>
      <c r="BR31">
        <v>0.6579746588095573</v>
      </c>
      <c r="BS31">
        <v>38.797417473175692</v>
      </c>
      <c r="BT31">
        <v>0.45356959057146867</v>
      </c>
      <c r="BU31">
        <v>45.015393374223933</v>
      </c>
      <c r="BV31">
        <v>0.40603794665083148</v>
      </c>
      <c r="BW31">
        <v>37.183734197681936</v>
      </c>
      <c r="BX31">
        <v>0.4799746588095572</v>
      </c>
      <c r="BY31">
        <v>30.846641836978975</v>
      </c>
      <c r="BZ31">
        <v>0.50237972704764577</v>
      </c>
      <c r="CA31">
        <v>44.956512366825777</v>
      </c>
      <c r="CB31">
        <v>0.43731643920637148</v>
      </c>
      <c r="CC31">
        <v>7.1802557120586492</v>
      </c>
      <c r="CD31">
        <v>0.64094931761911444</v>
      </c>
    </row>
    <row r="32" spans="3:82" x14ac:dyDescent="0.35">
      <c r="C32">
        <v>42.672006600249638</v>
      </c>
      <c r="D32">
        <v>0.41399999999999998</v>
      </c>
      <c r="E32" t="s">
        <v>29</v>
      </c>
      <c r="F32" t="s">
        <v>29</v>
      </c>
      <c r="K32">
        <v>29.272223716796542</v>
      </c>
      <c r="L32">
        <v>0.54265727797811969</v>
      </c>
      <c r="M32">
        <v>27.200158929623253</v>
      </c>
      <c r="N32">
        <v>0.5566572779781197</v>
      </c>
      <c r="O32">
        <v>14.282692203443391</v>
      </c>
      <c r="P32">
        <v>0.6297920876736508</v>
      </c>
      <c r="Q32">
        <v>41.881336578116162</v>
      </c>
      <c r="R32">
        <v>0.45846344868459099</v>
      </c>
      <c r="S32">
        <v>34.725721302579295</v>
      </c>
      <c r="T32">
        <v>0.49165727797811964</v>
      </c>
      <c r="U32">
        <v>33.859688391596613</v>
      </c>
      <c r="V32">
        <v>0.51750838524976805</v>
      </c>
      <c r="W32">
        <v>25.481591398876752</v>
      </c>
      <c r="X32">
        <v>0.56113480969553109</v>
      </c>
      <c r="Y32">
        <v>9.2249725024632809</v>
      </c>
      <c r="Z32">
        <v>0.66164319494529922</v>
      </c>
      <c r="AA32">
        <v>50.432114359035658</v>
      </c>
      <c r="AB32">
        <v>0.40826961939106221</v>
      </c>
      <c r="AC32">
        <v>33.190117517867321</v>
      </c>
      <c r="AD32">
        <v>0.52398591696717944</v>
      </c>
      <c r="AE32">
        <v>12.026697218878084</v>
      </c>
      <c r="AF32">
        <v>0.66150838524976807</v>
      </c>
      <c r="AG32">
        <v>28.194217793666319</v>
      </c>
      <c r="AH32">
        <v>0.53589604383682543</v>
      </c>
      <c r="AI32">
        <v>27.744191999006311</v>
      </c>
      <c r="AJ32">
        <v>0.52789604383682542</v>
      </c>
      <c r="AK32">
        <v>40.642070116560788</v>
      </c>
      <c r="AL32">
        <v>0.47598591696717946</v>
      </c>
      <c r="AM32">
        <v>20.726440055333715</v>
      </c>
      <c r="AN32">
        <v>0.6248960438368254</v>
      </c>
      <c r="AO32">
        <v>45.139870272396905</v>
      </c>
      <c r="AP32">
        <v>0.43194098040200246</v>
      </c>
      <c r="AQ32">
        <v>44.581399597275478</v>
      </c>
      <c r="AR32">
        <v>0.44513480969553115</v>
      </c>
      <c r="AS32">
        <v>20.627769226340401</v>
      </c>
      <c r="AT32">
        <v>0.64155332181494507</v>
      </c>
      <c r="AU32">
        <v>25.395978809247566</v>
      </c>
      <c r="AV32">
        <v>0.56122468282588511</v>
      </c>
      <c r="AW32">
        <v>28.194217793666319</v>
      </c>
      <c r="AX32">
        <v>0.52917974626070818</v>
      </c>
      <c r="AY32">
        <v>29.40588418253235</v>
      </c>
      <c r="AZ32">
        <v>0.53194098040200244</v>
      </c>
      <c r="BA32">
        <v>26.370717759350917</v>
      </c>
      <c r="BB32">
        <v>0.56513480969553109</v>
      </c>
      <c r="BC32">
        <v>42.902431297189146</v>
      </c>
      <c r="BD32">
        <v>0.44013480969553115</v>
      </c>
      <c r="BE32">
        <v>42.115425315136129</v>
      </c>
      <c r="BF32">
        <v>0.44717974626070817</v>
      </c>
      <c r="BG32">
        <v>2.8433894848870844</v>
      </c>
      <c r="BH32">
        <v>0.72179208767365077</v>
      </c>
      <c r="BI32">
        <v>11.037143983628402</v>
      </c>
      <c r="BJ32">
        <v>0.71631455595623927</v>
      </c>
      <c r="BK32">
        <v>35.794615142996022</v>
      </c>
      <c r="BL32">
        <v>0.5018960438368254</v>
      </c>
      <c r="BM32">
        <v>29.40588418253235</v>
      </c>
      <c r="BN32">
        <v>0.53894098040200245</v>
      </c>
      <c r="BO32">
        <v>25.035526964210334</v>
      </c>
      <c r="BP32">
        <v>0.54198591696717957</v>
      </c>
      <c r="BQ32">
        <v>5.4837990719605623</v>
      </c>
      <c r="BR32">
        <v>0.66141851211941394</v>
      </c>
      <c r="BS32">
        <v>39.033477635513449</v>
      </c>
      <c r="BT32">
        <v>0.45770221454329674</v>
      </c>
      <c r="BU32">
        <v>45.159732730471625</v>
      </c>
      <c r="BV32">
        <v>0.40994098040200239</v>
      </c>
      <c r="BW32">
        <v>37.320400607456428</v>
      </c>
      <c r="BX32">
        <v>0.48341851211941389</v>
      </c>
      <c r="BY32">
        <v>30.973033546553371</v>
      </c>
      <c r="BZ32">
        <v>0.50513480969553115</v>
      </c>
      <c r="CA32">
        <v>45.151715251934974</v>
      </c>
      <c r="CB32">
        <v>0.43961234141294259</v>
      </c>
      <c r="CC32">
        <v>7.2422362395884026</v>
      </c>
      <c r="CD32">
        <v>0.64783702423882783</v>
      </c>
    </row>
    <row r="33" spans="3:82" x14ac:dyDescent="0.35">
      <c r="C33">
        <v>34.964919693878031</v>
      </c>
      <c r="D33">
        <v>0.48699999999999999</v>
      </c>
      <c r="K33">
        <v>29.315026010018563</v>
      </c>
      <c r="L33">
        <v>0.54600000000000004</v>
      </c>
      <c r="M33">
        <v>27.241244324530815</v>
      </c>
      <c r="N33">
        <v>0.56000000000000005</v>
      </c>
      <c r="O33">
        <v>14.297169449680251</v>
      </c>
      <c r="P33">
        <v>0.63600000000000001</v>
      </c>
      <c r="Q33">
        <v>41.9559480156665</v>
      </c>
      <c r="R33">
        <v>0.46300000000000002</v>
      </c>
      <c r="S33">
        <v>34.787325768419663</v>
      </c>
      <c r="T33">
        <v>0.495</v>
      </c>
      <c r="U33">
        <v>33.907164401013375</v>
      </c>
      <c r="V33">
        <v>0.52300000000000002</v>
      </c>
      <c r="W33">
        <v>25.514622504042265</v>
      </c>
      <c r="X33">
        <v>0.56399999999999995</v>
      </c>
      <c r="Y33">
        <v>9.2348853325789371</v>
      </c>
      <c r="Z33">
        <v>0.67</v>
      </c>
      <c r="AA33">
        <v>50.494202430920588</v>
      </c>
      <c r="AB33">
        <v>0.41399999999999998</v>
      </c>
      <c r="AC33">
        <v>33.230074717481052</v>
      </c>
      <c r="AD33">
        <v>0.52900000000000003</v>
      </c>
      <c r="AE33">
        <v>12.054801563201634</v>
      </c>
      <c r="AF33">
        <v>0.66700000000000004</v>
      </c>
      <c r="AG33">
        <v>28.234129978079352</v>
      </c>
      <c r="AH33">
        <v>0.53900000000000003</v>
      </c>
      <c r="AI33">
        <v>27.784884008881004</v>
      </c>
      <c r="AJ33">
        <v>0.53100000000000003</v>
      </c>
      <c r="AK33">
        <v>40.704630633937043</v>
      </c>
      <c r="AL33">
        <v>0.48099999999999998</v>
      </c>
      <c r="AM33">
        <v>20.749986071128692</v>
      </c>
      <c r="AN33">
        <v>0.628</v>
      </c>
      <c r="AO33">
        <v>45.200527694621577</v>
      </c>
      <c r="AP33">
        <v>0.436</v>
      </c>
      <c r="AQ33">
        <v>44.655630364226063</v>
      </c>
      <c r="AR33">
        <v>0.44800000000000001</v>
      </c>
      <c r="AS33">
        <v>20.66304320025775</v>
      </c>
      <c r="AT33">
        <v>0.64800000000000002</v>
      </c>
      <c r="AU33">
        <v>25.432138672700596</v>
      </c>
      <c r="AV33">
        <v>0.56599999999999995</v>
      </c>
      <c r="AW33">
        <v>28.234129978079352</v>
      </c>
      <c r="AX33">
        <v>0.53300000000000003</v>
      </c>
      <c r="AY33">
        <v>29.459564563952085</v>
      </c>
      <c r="AZ33">
        <v>0.53600000000000003</v>
      </c>
      <c r="BA33">
        <v>26.41124909708763</v>
      </c>
      <c r="BB33">
        <v>0.56799999999999995</v>
      </c>
      <c r="BC33">
        <v>42.962354490678727</v>
      </c>
      <c r="BD33">
        <v>0.4429999997811544</v>
      </c>
      <c r="BE33">
        <v>42.173311609215993</v>
      </c>
      <c r="BF33">
        <v>0.45100000000000001</v>
      </c>
      <c r="BG33">
        <v>2.8478502584391294</v>
      </c>
      <c r="BH33">
        <v>0.7279999995258345</v>
      </c>
      <c r="BI33">
        <v>11.059356149373114</v>
      </c>
      <c r="BJ33">
        <v>0.72299999999999998</v>
      </c>
      <c r="BK33">
        <v>35.847270977940177</v>
      </c>
      <c r="BL33">
        <v>0.505</v>
      </c>
      <c r="BM33">
        <v>29.459564563952085</v>
      </c>
      <c r="BN33">
        <v>0.54300000000000004</v>
      </c>
      <c r="BO33">
        <v>25.084355086429909</v>
      </c>
      <c r="BP33">
        <v>0.54700000000000004</v>
      </c>
      <c r="BQ33">
        <v>5.4946426575224558</v>
      </c>
      <c r="BR33">
        <v>0.66500000000000004</v>
      </c>
      <c r="BS33">
        <v>39.113185397827735</v>
      </c>
      <c r="BT33">
        <v>0.46200000000000002</v>
      </c>
      <c r="BU33">
        <v>45.208470166667773</v>
      </c>
      <c r="BV33">
        <v>0.41399999956154954</v>
      </c>
      <c r="BW33">
        <v>37.366547206691017</v>
      </c>
      <c r="BX33">
        <v>0.48699999999999999</v>
      </c>
      <c r="BY33">
        <v>31.015710804102817</v>
      </c>
      <c r="BZ33">
        <v>0.50800000000000001</v>
      </c>
      <c r="CA33">
        <v>45.217627200038628</v>
      </c>
      <c r="CB33">
        <v>0.442</v>
      </c>
      <c r="CC33">
        <v>7.2631645025681895</v>
      </c>
      <c r="CD33">
        <v>0.65500000000000003</v>
      </c>
    </row>
    <row r="34" spans="3:82" x14ac:dyDescent="0.35">
      <c r="C34">
        <v>28.794639747899552</v>
      </c>
      <c r="D34">
        <v>0.50800000000000001</v>
      </c>
      <c r="K34" t="s">
        <v>47</v>
      </c>
      <c r="L34" t="s">
        <v>47</v>
      </c>
      <c r="M34" t="s">
        <v>47</v>
      </c>
      <c r="N34" t="s">
        <v>47</v>
      </c>
      <c r="O34" t="s">
        <v>47</v>
      </c>
      <c r="P34" t="s">
        <v>47</v>
      </c>
      <c r="Q34" t="s">
        <v>47</v>
      </c>
      <c r="R34" t="s">
        <v>47</v>
      </c>
      <c r="S34" t="s">
        <v>47</v>
      </c>
      <c r="T34" t="s">
        <v>47</v>
      </c>
      <c r="U34" t="s">
        <v>47</v>
      </c>
      <c r="V34" t="s">
        <v>47</v>
      </c>
      <c r="W34" t="s">
        <v>47</v>
      </c>
      <c r="X34" t="s">
        <v>47</v>
      </c>
      <c r="Y34" t="s">
        <v>47</v>
      </c>
      <c r="Z34" t="s">
        <v>47</v>
      </c>
      <c r="AA34" t="s">
        <v>47</v>
      </c>
      <c r="AB34" t="s">
        <v>47</v>
      </c>
      <c r="AC34" t="s">
        <v>47</v>
      </c>
      <c r="AD34" t="s">
        <v>47</v>
      </c>
      <c r="AE34" t="s">
        <v>47</v>
      </c>
      <c r="AF34" t="s">
        <v>47</v>
      </c>
      <c r="AG34" t="s">
        <v>47</v>
      </c>
      <c r="AH34" t="s">
        <v>47</v>
      </c>
      <c r="AI34" t="s">
        <v>47</v>
      </c>
      <c r="AJ34" t="s">
        <v>47</v>
      </c>
      <c r="AK34" t="s">
        <v>47</v>
      </c>
      <c r="AL34" t="s">
        <v>47</v>
      </c>
      <c r="AM34" t="s">
        <v>47</v>
      </c>
      <c r="AN34" t="s">
        <v>47</v>
      </c>
      <c r="AO34" t="s">
        <v>47</v>
      </c>
      <c r="AP34" t="s">
        <v>47</v>
      </c>
      <c r="AQ34" t="s">
        <v>47</v>
      </c>
      <c r="AR34" t="s">
        <v>47</v>
      </c>
      <c r="AS34" t="s">
        <v>47</v>
      </c>
      <c r="AT34" t="s">
        <v>47</v>
      </c>
      <c r="AU34" t="s">
        <v>47</v>
      </c>
      <c r="AV34" t="s">
        <v>47</v>
      </c>
      <c r="AW34" t="s">
        <v>47</v>
      </c>
      <c r="AX34" t="s">
        <v>47</v>
      </c>
      <c r="AY34" t="s">
        <v>47</v>
      </c>
      <c r="AZ34" t="s">
        <v>47</v>
      </c>
      <c r="BA34" t="s">
        <v>47</v>
      </c>
      <c r="BB34" t="s">
        <v>47</v>
      </c>
      <c r="BC34" t="s">
        <v>47</v>
      </c>
      <c r="BD34" t="s">
        <v>47</v>
      </c>
      <c r="BE34" t="s">
        <v>47</v>
      </c>
      <c r="BF34" t="s">
        <v>47</v>
      </c>
      <c r="BG34" t="s">
        <v>47</v>
      </c>
      <c r="BH34" t="s">
        <v>47</v>
      </c>
      <c r="BI34" t="s">
        <v>47</v>
      </c>
      <c r="BJ34" t="s">
        <v>47</v>
      </c>
      <c r="BK34" t="s">
        <v>47</v>
      </c>
      <c r="BL34" t="s">
        <v>47</v>
      </c>
      <c r="BM34" t="s">
        <v>47</v>
      </c>
      <c r="BN34" t="s">
        <v>47</v>
      </c>
      <c r="BO34" t="s">
        <v>47</v>
      </c>
      <c r="BP34" t="s">
        <v>47</v>
      </c>
      <c r="BQ34" t="s">
        <v>47</v>
      </c>
      <c r="BR34" t="s">
        <v>47</v>
      </c>
      <c r="BS34" t="s">
        <v>47</v>
      </c>
      <c r="BT34" t="s">
        <v>47</v>
      </c>
      <c r="BU34" t="s">
        <v>47</v>
      </c>
      <c r="BV34" t="s">
        <v>47</v>
      </c>
      <c r="BW34" t="s">
        <v>47</v>
      </c>
      <c r="BX34" t="s">
        <v>47</v>
      </c>
      <c r="BY34" t="s">
        <v>47</v>
      </c>
      <c r="BZ34" t="s">
        <v>47</v>
      </c>
      <c r="CA34" t="s">
        <v>47</v>
      </c>
      <c r="CB34" t="s">
        <v>47</v>
      </c>
      <c r="CC34" t="s">
        <v>47</v>
      </c>
      <c r="CD34" t="s">
        <v>47</v>
      </c>
    </row>
    <row r="35" spans="3:82" x14ac:dyDescent="0.35">
      <c r="C35">
        <v>41.787343048781054</v>
      </c>
      <c r="D35">
        <v>0.442</v>
      </c>
    </row>
    <row r="36" spans="3:82" x14ac:dyDescent="0.35">
      <c r="C36">
        <v>6.1739858198199036</v>
      </c>
      <c r="D36">
        <v>0.65500000000000003</v>
      </c>
    </row>
    <row r="37" spans="3:82" x14ac:dyDescent="0.35">
      <c r="C37" t="s">
        <v>29</v>
      </c>
      <c r="D37" t="s">
        <v>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7"/>
  <sheetViews>
    <sheetView workbookViewId="0"/>
  </sheetViews>
  <sheetFormatPr defaultColWidth="10.6640625" defaultRowHeight="15.5" x14ac:dyDescent="0.35"/>
  <cols>
    <col min="1" max="1" width="13.1640625" style="5" bestFit="1" customWidth="1"/>
    <col min="2" max="2" width="15.6640625" style="6" bestFit="1" customWidth="1"/>
  </cols>
  <sheetData>
    <row r="1" spans="1:84" x14ac:dyDescent="0.35">
      <c r="A1" s="5" t="s">
        <v>30</v>
      </c>
      <c r="B1" s="6" t="s">
        <v>723</v>
      </c>
      <c r="C1">
        <v>111.7964805872772</v>
      </c>
      <c r="D1">
        <v>0.19500000000000001</v>
      </c>
      <c r="E1">
        <v>0.79875853797490226</v>
      </c>
      <c r="F1">
        <v>1</v>
      </c>
      <c r="G1">
        <v>15.62120595682914</v>
      </c>
      <c r="H1">
        <v>5.4700457553790764E-2</v>
      </c>
      <c r="I1">
        <v>0</v>
      </c>
      <c r="J1">
        <v>0.84134777009191797</v>
      </c>
      <c r="K1">
        <v>122.95673674709683</v>
      </c>
      <c r="L1">
        <v>0.19500000000000001</v>
      </c>
      <c r="M1">
        <v>151.59384478538144</v>
      </c>
      <c r="N1">
        <v>7.3400000000000007E-2</v>
      </c>
      <c r="O1">
        <v>93.557595813575034</v>
      </c>
      <c r="P1">
        <v>0.38100000000000001</v>
      </c>
      <c r="Q1">
        <v>96.855347565034421</v>
      </c>
      <c r="R1">
        <v>0.40400000000000003</v>
      </c>
      <c r="S1">
        <v>43.268803082696948</v>
      </c>
      <c r="T1">
        <v>0.65300000000000002</v>
      </c>
      <c r="U1">
        <v>102.85730010892645</v>
      </c>
      <c r="V1">
        <v>0.28499999999999998</v>
      </c>
      <c r="W1">
        <v>108.84205029350758</v>
      </c>
      <c r="X1">
        <v>0.317</v>
      </c>
      <c r="Y1">
        <v>24.037062248074829</v>
      </c>
      <c r="Z1">
        <v>0.77100000000000002</v>
      </c>
      <c r="AA1">
        <v>120.17637253753698</v>
      </c>
      <c r="AB1">
        <v>0.21199999999999999</v>
      </c>
      <c r="AC1">
        <v>164.19882436837682</v>
      </c>
      <c r="AD1">
        <v>4.9000000000000002E-2</v>
      </c>
      <c r="AE1">
        <v>107.38489531019692</v>
      </c>
      <c r="AF1">
        <v>0.31800000018237135</v>
      </c>
      <c r="AG1">
        <v>136.4483670139019</v>
      </c>
      <c r="AH1">
        <v>0.183</v>
      </c>
      <c r="AI1">
        <v>103.34457141335936</v>
      </c>
      <c r="AJ1">
        <v>0.35699999999999998</v>
      </c>
      <c r="AK1">
        <v>159.85969199511402</v>
      </c>
      <c r="AL1">
        <v>8.5999999999999993E-2</v>
      </c>
      <c r="AM1">
        <v>150.90257723515498</v>
      </c>
      <c r="AN1">
        <v>8.5999999999999993E-2</v>
      </c>
      <c r="AO1">
        <v>113.72288200131135</v>
      </c>
      <c r="AP1">
        <v>0.23799999999999999</v>
      </c>
      <c r="AQ1">
        <v>90.345597521434883</v>
      </c>
      <c r="AR1">
        <v>0.38100000000000001</v>
      </c>
      <c r="AS1">
        <v>151.12306449685835</v>
      </c>
      <c r="AT1">
        <v>8.3199999999999996E-2</v>
      </c>
      <c r="AU1">
        <v>137.89225311220113</v>
      </c>
      <c r="AV1">
        <v>0.127</v>
      </c>
      <c r="AW1">
        <v>161.55682484403729</v>
      </c>
      <c r="AX1">
        <v>6.940000010030424E-2</v>
      </c>
      <c r="AY1">
        <v>50.893223279756704</v>
      </c>
      <c r="AZ1">
        <v>0.60199999999999998</v>
      </c>
      <c r="BA1">
        <v>133.06419809523632</v>
      </c>
      <c r="BB1">
        <v>0.14779999999999999</v>
      </c>
      <c r="BC1">
        <v>47.712379310044135</v>
      </c>
      <c r="BD1">
        <v>0.64000000291794157</v>
      </c>
      <c r="BE1">
        <v>154.15973694647738</v>
      </c>
      <c r="BF1">
        <v>7.9000000000000001E-2</v>
      </c>
      <c r="BG1">
        <v>159.77341478936148</v>
      </c>
      <c r="BH1">
        <v>6.4000000000000001E-2</v>
      </c>
      <c r="BI1">
        <v>82.22169665776623</v>
      </c>
      <c r="BJ1">
        <v>0.39400000000000002</v>
      </c>
      <c r="BK1">
        <v>147.44236784411316</v>
      </c>
      <c r="BL1">
        <v>0.157</v>
      </c>
      <c r="BM1">
        <v>95.7576592928515</v>
      </c>
      <c r="BN1">
        <v>0.4</v>
      </c>
      <c r="BO1">
        <v>149.0380141559115</v>
      </c>
      <c r="BP1">
        <v>7.5999999999999998E-2</v>
      </c>
      <c r="BQ1">
        <v>159.80855572752833</v>
      </c>
      <c r="BR1">
        <v>4.9000000000000002E-2</v>
      </c>
      <c r="BS1">
        <v>115.65795200601409</v>
      </c>
      <c r="BT1">
        <v>0.27</v>
      </c>
      <c r="BU1">
        <v>61.803274766074395</v>
      </c>
      <c r="BV1">
        <v>0.51700000000000002</v>
      </c>
      <c r="BW1">
        <v>98.966163933918708</v>
      </c>
      <c r="BX1">
        <v>0.376</v>
      </c>
      <c r="BY1">
        <v>162.08040687669808</v>
      </c>
      <c r="BZ1">
        <v>0.251</v>
      </c>
      <c r="CA1">
        <v>91.027887006272735</v>
      </c>
      <c r="CB1">
        <v>0.42299999999999999</v>
      </c>
      <c r="CC1">
        <v>113.16115619884781</v>
      </c>
      <c r="CD1">
        <v>0.253</v>
      </c>
      <c r="CE1">
        <v>9.4507131576538086</v>
      </c>
      <c r="CF1">
        <v>2.8523087501525879E-2</v>
      </c>
    </row>
    <row r="2" spans="1:84" x14ac:dyDescent="0.35">
      <c r="A2" s="5" t="s">
        <v>32</v>
      </c>
      <c r="B2" s="6" t="s">
        <v>764</v>
      </c>
      <c r="C2">
        <v>141.88663064182387</v>
      </c>
      <c r="D2">
        <v>7.3400000000000007E-2</v>
      </c>
      <c r="E2">
        <v>0.81941933687250323</v>
      </c>
      <c r="F2">
        <v>0.93460540255515889</v>
      </c>
      <c r="G2">
        <v>7.5683567407779329</v>
      </c>
      <c r="H2">
        <v>6.5799373305121631E-2</v>
      </c>
      <c r="I2">
        <v>156.62787641121514</v>
      </c>
      <c r="J2">
        <v>0</v>
      </c>
      <c r="K2">
        <v>122.74229555435777</v>
      </c>
      <c r="L2">
        <v>0.20407310263081804</v>
      </c>
      <c r="M2">
        <v>151.40732338754719</v>
      </c>
      <c r="N2">
        <v>7.5644399071833957E-2</v>
      </c>
      <c r="O2">
        <v>93.37960363129514</v>
      </c>
      <c r="P2">
        <v>0.38911803919599508</v>
      </c>
      <c r="Q2">
        <v>96.457419898099303</v>
      </c>
      <c r="R2">
        <v>0.4266827565770453</v>
      </c>
      <c r="S2">
        <v>43.18986722713349</v>
      </c>
      <c r="T2">
        <v>0.66422199535916981</v>
      </c>
      <c r="U2">
        <v>102.67984479521496</v>
      </c>
      <c r="V2">
        <v>0.29383433677211229</v>
      </c>
      <c r="W2">
        <v>108.65358343264336</v>
      </c>
      <c r="X2">
        <v>0.32296914646764346</v>
      </c>
      <c r="Y2">
        <v>23.986699527728351</v>
      </c>
      <c r="Z2">
        <v>0.7884299076855189</v>
      </c>
      <c r="AA2">
        <v>119.97074536834478</v>
      </c>
      <c r="AB2">
        <v>0.21486519030446885</v>
      </c>
      <c r="AC2">
        <v>163.99627567306231</v>
      </c>
      <c r="AD2">
        <v>5.1626424445763139E-2</v>
      </c>
      <c r="AE2">
        <v>107.27814963585809</v>
      </c>
      <c r="AF2">
        <v>0.32038765858705742</v>
      </c>
      <c r="AG2">
        <v>136.12064155765367</v>
      </c>
      <c r="AH2">
        <v>0.1892079123263492</v>
      </c>
      <c r="AI2">
        <v>103.21349446613742</v>
      </c>
      <c r="AJ2">
        <v>0.36201408303282051</v>
      </c>
      <c r="AK2">
        <v>159.58975328578751</v>
      </c>
      <c r="AL2">
        <v>9.0775317174114772E-2</v>
      </c>
      <c r="AM2">
        <v>150.72370547379876</v>
      </c>
      <c r="AN2">
        <v>8.9581487880586078E-2</v>
      </c>
      <c r="AO2">
        <v>113.57613213324657</v>
      </c>
      <c r="AP2">
        <v>0.24468544404376066</v>
      </c>
      <c r="AQ2">
        <v>90.040945904972276</v>
      </c>
      <c r="AR2">
        <v>0.39126693192434681</v>
      </c>
      <c r="AS2">
        <v>150.87413325685233</v>
      </c>
      <c r="AT2">
        <v>8.4369952707658111E-2</v>
      </c>
      <c r="AU2">
        <v>137.74138019893579</v>
      </c>
      <c r="AV2">
        <v>0.13058148788058607</v>
      </c>
      <c r="AW2">
        <v>161.34664061324705</v>
      </c>
      <c r="AX2">
        <v>7.0713212222881572E-2</v>
      </c>
      <c r="AY2">
        <v>50.832960927204788</v>
      </c>
      <c r="AZ2">
        <v>0.61250569778305253</v>
      </c>
      <c r="BA2">
        <v>132.86305730590064</v>
      </c>
      <c r="BB2">
        <v>0.15004439907183392</v>
      </c>
      <c r="BC2">
        <v>47.598531399683274</v>
      </c>
      <c r="BD2">
        <v>0.67820253739291836</v>
      </c>
      <c r="BE2">
        <v>153.90151994534605</v>
      </c>
      <c r="BF2">
        <v>8.3297785456703285E-2</v>
      </c>
      <c r="BG2">
        <v>159.54136301606471</v>
      </c>
      <c r="BH2">
        <v>6.7103956163174619E-2</v>
      </c>
      <c r="BI2">
        <v>82.054714586584851</v>
      </c>
      <c r="BJ2">
        <v>0.4018792733372894</v>
      </c>
      <c r="BK2">
        <v>147.24819909967994</v>
      </c>
      <c r="BL2">
        <v>0.16320791232634918</v>
      </c>
      <c r="BM2">
        <v>95.574065751965804</v>
      </c>
      <c r="BN2">
        <v>0.41241582465269844</v>
      </c>
      <c r="BO2">
        <v>148.83989497868922</v>
      </c>
      <c r="BP2">
        <v>7.8626424445763121E-2</v>
      </c>
      <c r="BQ2">
        <v>159.56364868979566</v>
      </c>
      <c r="BR2">
        <v>5.2342722021880346E-2</v>
      </c>
      <c r="BS2">
        <v>115.49958022791765</v>
      </c>
      <c r="BT2">
        <v>0.27549161475023204</v>
      </c>
      <c r="BU2">
        <v>61.669189059423935</v>
      </c>
      <c r="BV2">
        <v>0.52368544404376072</v>
      </c>
      <c r="BW2">
        <v>98.595729646892167</v>
      </c>
      <c r="BX2">
        <v>0.38937088808752141</v>
      </c>
      <c r="BY2">
        <v>161.71515582454725</v>
      </c>
      <c r="BZ2">
        <v>0.26604224909846153</v>
      </c>
      <c r="CA2">
        <v>90.809984484492418</v>
      </c>
      <c r="CB2">
        <v>0.44186250283775336</v>
      </c>
      <c r="CC2">
        <v>112.8414563275748</v>
      </c>
      <c r="CD2">
        <v>0.26231186848952387</v>
      </c>
      <c r="CE2">
        <v>6.0531654357910156</v>
      </c>
      <c r="CF2">
        <v>0.13707728683948517</v>
      </c>
    </row>
    <row r="3" spans="1:84" x14ac:dyDescent="0.35">
      <c r="A3" s="5" t="s">
        <v>33</v>
      </c>
      <c r="B3" s="7">
        <v>1</v>
      </c>
      <c r="C3">
        <v>84.294271340714559</v>
      </c>
      <c r="D3">
        <v>0.38100000000000001</v>
      </c>
      <c r="E3">
        <v>0.86053981455614204</v>
      </c>
      <c r="F3">
        <v>0.82794544209117193</v>
      </c>
      <c r="G3">
        <v>4.8875153668711739</v>
      </c>
      <c r="H3">
        <v>8.0122305494837023E-2</v>
      </c>
      <c r="K3">
        <v>122.10721283091756</v>
      </c>
      <c r="L3">
        <v>0.21279753101578838</v>
      </c>
      <c r="M3">
        <v>150.85492710676078</v>
      </c>
      <c r="N3">
        <v>7.7802547146010828E-2</v>
      </c>
      <c r="O3">
        <v>92.852467224201263</v>
      </c>
      <c r="P3">
        <v>0.396924106698337</v>
      </c>
      <c r="Q3">
        <v>95.278929034373846</v>
      </c>
      <c r="R3">
        <v>0.44849382753947109</v>
      </c>
      <c r="S3">
        <v>42.956093121104686</v>
      </c>
      <c r="T3">
        <v>0.67501273573005405</v>
      </c>
      <c r="U3">
        <v>102.15429836226834</v>
      </c>
      <c r="V3">
        <v>0.30232917493642547</v>
      </c>
      <c r="W3">
        <v>108.09542552582027</v>
      </c>
      <c r="X3">
        <v>0.32870890198407132</v>
      </c>
      <c r="Y3">
        <v>23.837546777788098</v>
      </c>
      <c r="Z3">
        <v>0.80518999379348821</v>
      </c>
      <c r="AA3">
        <v>119.3617659975632</v>
      </c>
      <c r="AB3">
        <v>0.21762027295235423</v>
      </c>
      <c r="AC3">
        <v>163.39641341988909</v>
      </c>
      <c r="AD3">
        <v>5.4151916872991375E-2</v>
      </c>
      <c r="AE3">
        <v>106.96201478924274</v>
      </c>
      <c r="AF3">
        <v>0.32268356079362853</v>
      </c>
      <c r="AG3">
        <v>135.150059494402</v>
      </c>
      <c r="AH3">
        <v>0.19517725806343417</v>
      </c>
      <c r="AI3">
        <v>102.82530083804457</v>
      </c>
      <c r="AJ3">
        <v>0.36683547766661989</v>
      </c>
      <c r="AK3">
        <v>158.79031075102398</v>
      </c>
      <c r="AL3">
        <v>9.5367121587257034E-2</v>
      </c>
      <c r="AM3">
        <v>150.19396413120649</v>
      </c>
      <c r="AN3">
        <v>9.302534119044277E-2</v>
      </c>
      <c r="AO3">
        <v>113.14152204418374</v>
      </c>
      <c r="AP3">
        <v>0.25111397022215987</v>
      </c>
      <c r="AQ3">
        <v>89.138698646354484</v>
      </c>
      <c r="AR3">
        <v>0.40113931141260267</v>
      </c>
      <c r="AS3">
        <v>150.13690582478554</v>
      </c>
      <c r="AT3">
        <v>8.549494478887798E-2</v>
      </c>
      <c r="AU3">
        <v>137.29455942058607</v>
      </c>
      <c r="AV3">
        <v>0.13402534119044279</v>
      </c>
      <c r="AW3">
        <v>160.72416518299283</v>
      </c>
      <c r="AX3">
        <v>7.1975958436495693E-2</v>
      </c>
      <c r="AY3">
        <v>50.654489717962093</v>
      </c>
      <c r="AZ3">
        <v>0.6226076674919655</v>
      </c>
      <c r="BA3">
        <v>132.26736466562673</v>
      </c>
      <c r="BB3">
        <v>0.15220254714601078</v>
      </c>
      <c r="BC3">
        <v>47.261362779949209</v>
      </c>
      <c r="BD3">
        <v>0.71493697269805645</v>
      </c>
      <c r="BE3">
        <v>153.13679207649579</v>
      </c>
      <c r="BF3">
        <v>8.7430409428531336E-2</v>
      </c>
      <c r="BG3">
        <v>158.85412531568602</v>
      </c>
      <c r="BH3">
        <v>7.0088629031717087E-2</v>
      </c>
      <c r="BI3">
        <v>81.560185400391603</v>
      </c>
      <c r="BJ3">
        <v>0.4094557506189741</v>
      </c>
      <c r="BK3">
        <v>146.67315466233777</v>
      </c>
      <c r="BL3">
        <v>0.16917725806343414</v>
      </c>
      <c r="BM3">
        <v>95.030340526124519</v>
      </c>
      <c r="BN3">
        <v>0.42435451612686836</v>
      </c>
      <c r="BO3">
        <v>148.2531510558965</v>
      </c>
      <c r="BP3">
        <v>8.1151916872991378E-2</v>
      </c>
      <c r="BQ3">
        <v>158.83833921671223</v>
      </c>
      <c r="BR3">
        <v>5.555698511107994E-2</v>
      </c>
      <c r="BS3">
        <v>115.03055103224463</v>
      </c>
      <c r="BT3">
        <v>0.28077218982534563</v>
      </c>
      <c r="BU3">
        <v>61.272084777983004</v>
      </c>
      <c r="BV3">
        <v>0.53011397022215989</v>
      </c>
      <c r="BW3">
        <v>97.498662367721039</v>
      </c>
      <c r="BX3">
        <v>0.40222794044431975</v>
      </c>
      <c r="BY3">
        <v>160.6334390611938</v>
      </c>
      <c r="BZ3">
        <v>0.28050643299985967</v>
      </c>
      <c r="CA3">
        <v>90.164650790862339</v>
      </c>
      <c r="CB3">
        <v>0.4600001302696653</v>
      </c>
      <c r="CC3">
        <v>111.89464260051903</v>
      </c>
      <c r="CD3">
        <v>0.27126588709515126</v>
      </c>
      <c r="CE3">
        <v>5.5406098365783691</v>
      </c>
      <c r="CF3">
        <v>0.15455645322799683</v>
      </c>
    </row>
    <row r="4" spans="1:84" x14ac:dyDescent="0.35">
      <c r="A4" s="5" t="s">
        <v>34</v>
      </c>
      <c r="B4" s="7">
        <v>83</v>
      </c>
      <c r="C4">
        <v>76.145825111112146</v>
      </c>
      <c r="D4">
        <v>0.40400000000000003</v>
      </c>
      <c r="E4">
        <v>0.9047499571540587</v>
      </c>
      <c r="F4">
        <v>0.73413103783083011</v>
      </c>
      <c r="G4">
        <v>3.5496709922469303</v>
      </c>
      <c r="H4">
        <v>9.8715618559929066E-2</v>
      </c>
      <c r="K4">
        <v>121.07589444967951</v>
      </c>
      <c r="L4">
        <v>0.22083801026479233</v>
      </c>
      <c r="M4">
        <v>149.95788422230547</v>
      </c>
      <c r="N4">
        <v>7.979150780234337E-2</v>
      </c>
      <c r="O4">
        <v>91.996444148796542</v>
      </c>
      <c r="P4">
        <v>0.40411821971060369</v>
      </c>
      <c r="Q4">
        <v>93.365163716845757</v>
      </c>
      <c r="R4">
        <v>0.46859502566198091</v>
      </c>
      <c r="S4">
        <v>42.576464572403196</v>
      </c>
      <c r="T4">
        <v>0.68495753901171685</v>
      </c>
      <c r="U4">
        <v>101.30085726477486</v>
      </c>
      <c r="V4">
        <v>0.31015806262624512</v>
      </c>
      <c r="W4">
        <v>107.18902626837897</v>
      </c>
      <c r="X4">
        <v>0.33399869096367918</v>
      </c>
      <c r="Y4">
        <v>23.595335854788452</v>
      </c>
      <c r="Z4">
        <v>0.82063617761394314</v>
      </c>
      <c r="AA4">
        <v>118.37283716089181</v>
      </c>
      <c r="AB4">
        <v>0.22015937166256599</v>
      </c>
      <c r="AC4">
        <v>162.42228997884001</v>
      </c>
      <c r="AD4">
        <v>5.6479424024018836E-2</v>
      </c>
      <c r="AE4">
        <v>106.44863965521586</v>
      </c>
      <c r="AF4">
        <v>0.32479947638547169</v>
      </c>
      <c r="AG4">
        <v>133.57391974852902</v>
      </c>
      <c r="AH4">
        <v>0.20067863860222634</v>
      </c>
      <c r="AI4">
        <v>102.19490859250689</v>
      </c>
      <c r="AJ4">
        <v>0.37127890040949046</v>
      </c>
      <c r="AK4">
        <v>157.49208651910192</v>
      </c>
      <c r="AL4">
        <v>9.9598952770943328E-2</v>
      </c>
      <c r="AM4">
        <v>149.33371087009169</v>
      </c>
      <c r="AN4">
        <v>9.6199214578207501E-2</v>
      </c>
      <c r="AO4">
        <v>112.43575355611337</v>
      </c>
      <c r="AP4">
        <v>0.25703853387932069</v>
      </c>
      <c r="AQ4">
        <v>87.673528601744124</v>
      </c>
      <c r="AR4">
        <v>0.4102377484575282</v>
      </c>
      <c r="AS4">
        <v>148.93971343743036</v>
      </c>
      <c r="AT4">
        <v>8.6531743428881119E-2</v>
      </c>
      <c r="AU4">
        <v>136.56896184908396</v>
      </c>
      <c r="AV4">
        <v>0.1371992145782075</v>
      </c>
      <c r="AW4">
        <v>159.71331993497111</v>
      </c>
      <c r="AX4">
        <v>7.3139712012009417E-2</v>
      </c>
      <c r="AY4">
        <v>50.364668200512014</v>
      </c>
      <c r="AZ4">
        <v>0.63191769609607529</v>
      </c>
      <c r="BA4">
        <v>131.30001230851201</v>
      </c>
      <c r="BB4">
        <v>0.15419150780234336</v>
      </c>
      <c r="BC4">
        <v>46.713830651811989</v>
      </c>
      <c r="BD4">
        <v>0.7487916221675468</v>
      </c>
      <c r="BE4">
        <v>151.89494140306218</v>
      </c>
      <c r="BF4">
        <v>9.1239057493849002E-2</v>
      </c>
      <c r="BG4">
        <v>157.73811184764364</v>
      </c>
      <c r="BH4">
        <v>7.2839319301113176E-2</v>
      </c>
      <c r="BI4">
        <v>80.757113578476719</v>
      </c>
      <c r="BJ4">
        <v>0.41643827207205653</v>
      </c>
      <c r="BK4">
        <v>145.73933316732501</v>
      </c>
      <c r="BL4">
        <v>0.17467863860222635</v>
      </c>
      <c r="BM4">
        <v>94.147378670832097</v>
      </c>
      <c r="BN4">
        <v>0.43535727720445272</v>
      </c>
      <c r="BO4">
        <v>147.30033062743652</v>
      </c>
      <c r="BP4">
        <v>8.3479424024018825E-2</v>
      </c>
      <c r="BQ4">
        <v>157.6605005445704</v>
      </c>
      <c r="BR4">
        <v>5.8519266939660336E-2</v>
      </c>
      <c r="BS4">
        <v>114.26888894795019</v>
      </c>
      <c r="BT4">
        <v>0.28563879568658485</v>
      </c>
      <c r="BU4">
        <v>60.627222416588737</v>
      </c>
      <c r="BV4">
        <v>0.53603853387932066</v>
      </c>
      <c r="BW4">
        <v>95.717121776701433</v>
      </c>
      <c r="BX4">
        <v>0.41407706775864134</v>
      </c>
      <c r="BY4">
        <v>158.87682635521963</v>
      </c>
      <c r="BZ4">
        <v>0.2938367012284715</v>
      </c>
      <c r="CA4">
        <v>89.11668573732139</v>
      </c>
      <c r="CB4">
        <v>0.47671586344522615</v>
      </c>
      <c r="CC4">
        <v>110.35710053823203</v>
      </c>
      <c r="CD4">
        <v>0.2795179579033395</v>
      </c>
      <c r="CE4">
        <v>4.7213339805603027</v>
      </c>
      <c r="CF4">
        <v>0.22238318622112274</v>
      </c>
    </row>
    <row r="5" spans="1:84" x14ac:dyDescent="0.35">
      <c r="A5" s="5" t="s">
        <v>35</v>
      </c>
      <c r="B5" s="7">
        <v>2</v>
      </c>
      <c r="C5">
        <v>39.160710057143383</v>
      </c>
      <c r="D5">
        <v>0.65300000000000002</v>
      </c>
      <c r="E5">
        <v>0.95239404538840311</v>
      </c>
      <c r="F5">
        <v>0.65157415310128164</v>
      </c>
      <c r="G5">
        <v>2.7490198759757565</v>
      </c>
      <c r="H5">
        <v>0.12298665145046545</v>
      </c>
      <c r="K5">
        <v>119.68797339766459</v>
      </c>
      <c r="L5">
        <v>0.2278855492694434</v>
      </c>
      <c r="M5">
        <v>148.75066758916338</v>
      </c>
      <c r="N5">
        <v>8.1534846398230748E-2</v>
      </c>
      <c r="O5">
        <v>90.844430891805501</v>
      </c>
      <c r="P5">
        <v>0.41042391250423882</v>
      </c>
      <c r="Q5">
        <v>90.78966887341565</v>
      </c>
      <c r="R5">
        <v>0.48621387317360854</v>
      </c>
      <c r="S5">
        <v>42.065570493257468</v>
      </c>
      <c r="T5">
        <v>0.69367423199115374</v>
      </c>
      <c r="U5">
        <v>100.15231876549596</v>
      </c>
      <c r="V5">
        <v>0.31702014007814228</v>
      </c>
      <c r="W5">
        <v>105.96921807546836</v>
      </c>
      <c r="X5">
        <v>0.33863522978252858</v>
      </c>
      <c r="Y5">
        <v>23.269374788666831</v>
      </c>
      <c r="Z5">
        <v>0.83417487096498344</v>
      </c>
      <c r="AA5">
        <v>117.0419628389262</v>
      </c>
      <c r="AB5">
        <v>0.22238491029561369</v>
      </c>
      <c r="AC5">
        <v>161.11134036745983</v>
      </c>
      <c r="AD5">
        <v>5.8519501104312567E-2</v>
      </c>
      <c r="AE5">
        <v>105.75775295227399</v>
      </c>
      <c r="AF5">
        <v>0.32665409191301142</v>
      </c>
      <c r="AG5">
        <v>131.45279248655925</v>
      </c>
      <c r="AH5">
        <v>0.2055006389738297</v>
      </c>
      <c r="AI5">
        <v>101.34654334999237</v>
      </c>
      <c r="AJ5">
        <v>0.375173593017324</v>
      </c>
      <c r="AK5">
        <v>155.74497061920152</v>
      </c>
      <c r="AL5">
        <v>0.10330818382602285</v>
      </c>
      <c r="AM5">
        <v>148.17600474084341</v>
      </c>
      <c r="AN5">
        <v>9.8981137869517122E-2</v>
      </c>
      <c r="AO5">
        <v>111.48594895623249</v>
      </c>
      <c r="AP5">
        <v>0.262231457356432</v>
      </c>
      <c r="AQ5">
        <v>85.701741434278745</v>
      </c>
      <c r="AR5">
        <v>0.41821259522594911</v>
      </c>
      <c r="AS5">
        <v>147.32856352683962</v>
      </c>
      <c r="AT5">
        <v>8.744050503737559E-2</v>
      </c>
      <c r="AU5">
        <v>135.59247179218249</v>
      </c>
      <c r="AV5">
        <v>0.13998113786951713</v>
      </c>
      <c r="AW5">
        <v>158.35295108517479</v>
      </c>
      <c r="AX5">
        <v>7.4159750552156289E-2</v>
      </c>
      <c r="AY5">
        <v>49.974634053236379</v>
      </c>
      <c r="AZ5">
        <v>0.64007800441725027</v>
      </c>
      <c r="BA5">
        <v>129.99817504314296</v>
      </c>
      <c r="BB5">
        <v>0.15593484639823071</v>
      </c>
      <c r="BC5">
        <v>45.97697636789637</v>
      </c>
      <c r="BD5">
        <v>0.77846547060818283</v>
      </c>
      <c r="BE5">
        <v>150.22369154998739</v>
      </c>
      <c r="BF5">
        <v>9.4577365443420561E-2</v>
      </c>
      <c r="BG5">
        <v>156.23621038364686</v>
      </c>
      <c r="BH5">
        <v>7.5250319486914852E-2</v>
      </c>
      <c r="BI5">
        <v>79.676360720588534</v>
      </c>
      <c r="BJ5">
        <v>0.42255850331293771</v>
      </c>
      <c r="BK5">
        <v>144.48262085100197</v>
      </c>
      <c r="BL5">
        <v>0.1795006389738297</v>
      </c>
      <c r="BM5">
        <v>92.959111915016706</v>
      </c>
      <c r="BN5">
        <v>0.44500127794765942</v>
      </c>
      <c r="BO5">
        <v>146.01805004802708</v>
      </c>
      <c r="BP5">
        <v>8.5519501104312556E-2</v>
      </c>
      <c r="BQ5">
        <v>156.07539635300105</v>
      </c>
      <c r="BR5">
        <v>6.1115728678215998E-2</v>
      </c>
      <c r="BS5">
        <v>113.2438642217887</v>
      </c>
      <c r="BT5">
        <v>0.28990441139992629</v>
      </c>
      <c r="BU5">
        <v>59.759383674146534</v>
      </c>
      <c r="BV5">
        <v>0.54123145735643197</v>
      </c>
      <c r="BW5">
        <v>93.319571479646783</v>
      </c>
      <c r="BX5">
        <v>0.42446291471286401</v>
      </c>
      <c r="BY5">
        <v>156.5128233477956</v>
      </c>
      <c r="BZ5">
        <v>0.30552077905197195</v>
      </c>
      <c r="CA5">
        <v>87.706362033171601</v>
      </c>
      <c r="CB5">
        <v>0.49136732611279021</v>
      </c>
      <c r="CC5">
        <v>108.28791701990394</v>
      </c>
      <c r="CD5">
        <v>0.28675095846074455</v>
      </c>
      <c r="CE5">
        <v>4.2275300025939941</v>
      </c>
      <c r="CF5">
        <v>0.35025578737258911</v>
      </c>
    </row>
    <row r="6" spans="1:84" x14ac:dyDescent="0.35">
      <c r="A6" s="5" t="s">
        <v>36</v>
      </c>
      <c r="B6" s="7" t="b">
        <v>1</v>
      </c>
      <c r="C6">
        <v>93.621916120219851</v>
      </c>
      <c r="D6">
        <v>0.28499999999999998</v>
      </c>
      <c r="E6">
        <v>1.0038693650072184</v>
      </c>
      <c r="F6">
        <v>0.57888642030709847</v>
      </c>
      <c r="G6">
        <v>2.2169594734051628</v>
      </c>
      <c r="H6">
        <v>0.15483298929281597</v>
      </c>
      <c r="K6">
        <v>117.99678670254664</v>
      </c>
      <c r="L6">
        <v>0.23366931505809829</v>
      </c>
      <c r="M6">
        <v>147.27966986553133</v>
      </c>
      <c r="N6">
        <v>8.2965567409108529E-2</v>
      </c>
      <c r="O6">
        <v>89.440698676637837</v>
      </c>
      <c r="P6">
        <v>0.41559886084145636</v>
      </c>
      <c r="Q6">
        <v>87.651419326562433</v>
      </c>
      <c r="R6">
        <v>0.50067328764524577</v>
      </c>
      <c r="S6">
        <v>41.443044256616375</v>
      </c>
      <c r="T6">
        <v>0.70082783704554263</v>
      </c>
      <c r="U6">
        <v>98.752820554851084</v>
      </c>
      <c r="V6">
        <v>0.32265170150393779</v>
      </c>
      <c r="W6">
        <v>104.48287749186568</v>
      </c>
      <c r="X6">
        <v>0.34244033885401204</v>
      </c>
      <c r="Y6">
        <v>22.872190080393217</v>
      </c>
      <c r="Z6">
        <v>0.84528578945371513</v>
      </c>
      <c r="AA6">
        <v>115.4202877854966</v>
      </c>
      <c r="AB6">
        <v>0.22421136264992578</v>
      </c>
      <c r="AC6">
        <v>159.51394364412494</v>
      </c>
      <c r="AD6">
        <v>6.0193749095765289E-2</v>
      </c>
      <c r="AE6">
        <v>104.91590506895747</v>
      </c>
      <c r="AF6">
        <v>0.3281761355416048</v>
      </c>
      <c r="AG6">
        <v>128.86819143962828</v>
      </c>
      <c r="AH6">
        <v>0.2094579524081725</v>
      </c>
      <c r="AI6">
        <v>100.31280731100215</v>
      </c>
      <c r="AJ6">
        <v>0.37836988463737009</v>
      </c>
      <c r="AK6">
        <v>153.61610373556206</v>
      </c>
      <c r="AL6">
        <v>0.10635227108320962</v>
      </c>
      <c r="AM6">
        <v>146.76533574075955</v>
      </c>
      <c r="AN6">
        <v>0.10126420331240721</v>
      </c>
      <c r="AO6">
        <v>110.32860870265795</v>
      </c>
      <c r="AP6">
        <v>0.26649317951649348</v>
      </c>
      <c r="AQ6">
        <v>83.299111819013035</v>
      </c>
      <c r="AR6">
        <v>0.42475738282890069</v>
      </c>
      <c r="AS6">
        <v>145.36537168053403</v>
      </c>
      <c r="AT6">
        <v>8.8186306415386356E-2</v>
      </c>
      <c r="AU6">
        <v>134.40261521514645</v>
      </c>
      <c r="AV6">
        <v>0.14226420331240722</v>
      </c>
      <c r="AW6">
        <v>156.69533684559792</v>
      </c>
      <c r="AX6">
        <v>7.4996874547882647E-2</v>
      </c>
      <c r="AY6">
        <v>49.499376069681311</v>
      </c>
      <c r="AZ6">
        <v>0.64677499638306113</v>
      </c>
      <c r="BA6">
        <v>128.41188174554898</v>
      </c>
      <c r="BB6">
        <v>0.15736556740910851</v>
      </c>
      <c r="BC6">
        <v>45.079116825100577</v>
      </c>
      <c r="BD6">
        <v>0.80281816866567701</v>
      </c>
      <c r="BE6">
        <v>148.18726771187741</v>
      </c>
      <c r="BF6">
        <v>9.7317043974888662E-2</v>
      </c>
      <c r="BG6">
        <v>154.40613815468106</v>
      </c>
      <c r="BH6">
        <v>7.7228976204086253E-2</v>
      </c>
      <c r="BI6">
        <v>78.359459552962491</v>
      </c>
      <c r="BJ6">
        <v>0.42758124728729591</v>
      </c>
      <c r="BK6">
        <v>142.95131246291248</v>
      </c>
      <c r="BL6">
        <v>0.1834579524081725</v>
      </c>
      <c r="BM6">
        <v>91.511204683716684</v>
      </c>
      <c r="BN6">
        <v>0.45291590481634503</v>
      </c>
      <c r="BO6">
        <v>144.45558664122373</v>
      </c>
      <c r="BP6">
        <v>8.7193749095765286E-2</v>
      </c>
      <c r="BQ6">
        <v>154.14394130714953</v>
      </c>
      <c r="BR6">
        <v>6.3246589758246735E-2</v>
      </c>
      <c r="BS6">
        <v>111.99486797914608</v>
      </c>
      <c r="BT6">
        <v>0.29340511174569106</v>
      </c>
      <c r="BU6">
        <v>58.701919106838872</v>
      </c>
      <c r="BV6">
        <v>0.54549317951649345</v>
      </c>
      <c r="BW6">
        <v>90.39814798991118</v>
      </c>
      <c r="BX6">
        <v>0.43298635903298693</v>
      </c>
      <c r="BY6">
        <v>153.63227734874883</v>
      </c>
      <c r="BZ6">
        <v>0.31510965391211032</v>
      </c>
      <c r="CA6">
        <v>85.987877627444774</v>
      </c>
      <c r="CB6">
        <v>0.50339147077867796</v>
      </c>
      <c r="CC6">
        <v>105.76660960773263</v>
      </c>
      <c r="CD6">
        <v>0.29268692861225876</v>
      </c>
      <c r="CE6">
        <v>3.9129860401153564</v>
      </c>
      <c r="CF6">
        <v>0.58051115274429321</v>
      </c>
    </row>
    <row r="7" spans="1:84" x14ac:dyDescent="0.35">
      <c r="A7" s="5" t="s">
        <v>37</v>
      </c>
      <c r="B7" s="7">
        <v>1</v>
      </c>
      <c r="C7">
        <v>99.033587572255684</v>
      </c>
      <c r="D7">
        <v>0.317</v>
      </c>
      <c r="E7">
        <v>1.059636819650887</v>
      </c>
      <c r="F7">
        <v>0.51485373655913858</v>
      </c>
      <c r="G7">
        <v>1.8383733097716399</v>
      </c>
      <c r="H7">
        <v>0.19681918991645583</v>
      </c>
      <c r="K7">
        <v>116.06732572059062</v>
      </c>
      <c r="L7">
        <v>0.23796704075507216</v>
      </c>
      <c r="M7">
        <v>145.60142066898342</v>
      </c>
      <c r="N7">
        <v>8.4028689028886272E-2</v>
      </c>
      <c r="O7">
        <v>87.839192145100341</v>
      </c>
      <c r="P7">
        <v>0.4194441943598014</v>
      </c>
      <c r="Q7">
        <v>84.071016246421024</v>
      </c>
      <c r="R7">
        <v>0.51141760188768037</v>
      </c>
      <c r="S7">
        <v>40.732809196637305</v>
      </c>
      <c r="T7">
        <v>0.70614344514443139</v>
      </c>
      <c r="U7">
        <v>97.156144564227688</v>
      </c>
      <c r="V7">
        <v>0.32683632915625443</v>
      </c>
      <c r="W7">
        <v>102.78712375264939</v>
      </c>
      <c r="X7">
        <v>0.34526778997044222</v>
      </c>
      <c r="Y7">
        <v>22.419045315562819</v>
      </c>
      <c r="Z7">
        <v>0.85354194671369121</v>
      </c>
      <c r="AA7">
        <v>113.57013206346045</v>
      </c>
      <c r="AB7">
        <v>0.22556853918581224</v>
      </c>
      <c r="AC7">
        <v>157.69148686908261</v>
      </c>
      <c r="AD7">
        <v>6.1437827586994571E-2</v>
      </c>
      <c r="AE7">
        <v>103.95544774730843</v>
      </c>
      <c r="AF7">
        <v>0.32930711598817686</v>
      </c>
      <c r="AG7">
        <v>125.91944137650874</v>
      </c>
      <c r="AH7">
        <v>0.21239850156925988</v>
      </c>
      <c r="AI7">
        <v>99.13342637178873</v>
      </c>
      <c r="AJ7">
        <v>0.38074494357517141</v>
      </c>
      <c r="AK7">
        <v>151.18729702863951</v>
      </c>
      <c r="AL7">
        <v>0.10861423197635375</v>
      </c>
      <c r="AM7">
        <v>145.15591508840106</v>
      </c>
      <c r="AN7">
        <v>0.10296067398226531</v>
      </c>
      <c r="AO7">
        <v>109.00820873229074</v>
      </c>
      <c r="AP7">
        <v>0.26965992476689526</v>
      </c>
      <c r="AQ7">
        <v>80.557971464651473</v>
      </c>
      <c r="AR7">
        <v>0.42962059874916059</v>
      </c>
      <c r="AS7">
        <v>143.1255822601965</v>
      </c>
      <c r="AT7">
        <v>8.8740486834206669E-2</v>
      </c>
      <c r="AU7">
        <v>133.04511763895206</v>
      </c>
      <c r="AV7">
        <v>0.14396067398226531</v>
      </c>
      <c r="AW7">
        <v>154.80417840186666</v>
      </c>
      <c r="AX7">
        <v>7.5618913793497292E-2</v>
      </c>
      <c r="AY7">
        <v>48.957158147627098</v>
      </c>
      <c r="AZ7">
        <v>0.65175131034797829</v>
      </c>
      <c r="BA7">
        <v>126.60209277755305</v>
      </c>
      <c r="BB7">
        <v>0.15842868902888627</v>
      </c>
      <c r="BC7">
        <v>44.054756262128826</v>
      </c>
      <c r="BD7">
        <v>0.8209138558108301</v>
      </c>
      <c r="BE7">
        <v>145.8639285147911</v>
      </c>
      <c r="BF7">
        <v>9.9352808778718382E-2</v>
      </c>
      <c r="BG7">
        <v>152.31822381018904</v>
      </c>
      <c r="BH7">
        <v>7.8699250784629943E-2</v>
      </c>
      <c r="BI7">
        <v>76.857017848943784</v>
      </c>
      <c r="BJ7">
        <v>0.43131348276098375</v>
      </c>
      <c r="BK7">
        <v>141.20425532564323</v>
      </c>
      <c r="BL7">
        <v>0.18639850156925988</v>
      </c>
      <c r="BM7">
        <v>89.859299239835138</v>
      </c>
      <c r="BN7">
        <v>0.45879700313851979</v>
      </c>
      <c r="BO7">
        <v>142.67298499951028</v>
      </c>
      <c r="BP7">
        <v>8.8437827586994561E-2</v>
      </c>
      <c r="BQ7">
        <v>151.94036014125541</v>
      </c>
      <c r="BR7">
        <v>6.482996238344764E-2</v>
      </c>
      <c r="BS7">
        <v>110.56989844518192</v>
      </c>
      <c r="BT7">
        <v>0.29600636677280684</v>
      </c>
      <c r="BU7">
        <v>57.49546648495442</v>
      </c>
      <c r="BV7">
        <v>0.54865992476689529</v>
      </c>
      <c r="BW7">
        <v>87.065119973852021</v>
      </c>
      <c r="BX7">
        <v>0.43931984953379055</v>
      </c>
      <c r="BY7">
        <v>150.34588612539389</v>
      </c>
      <c r="BZ7">
        <v>0.32223483072551434</v>
      </c>
      <c r="CA7">
        <v>84.027272912115848</v>
      </c>
      <c r="CB7">
        <v>0.51232621630659736</v>
      </c>
      <c r="CC7">
        <v>102.89007073160236</v>
      </c>
      <c r="CD7">
        <v>0.29709775235388985</v>
      </c>
      <c r="CE7">
        <v>3.6977524757385254</v>
      </c>
      <c r="CF7">
        <v>0.99695801734924316</v>
      </c>
    </row>
    <row r="8" spans="1:84" x14ac:dyDescent="0.35">
      <c r="A8" s="5" t="s">
        <v>38</v>
      </c>
      <c r="B8" s="7" t="b">
        <v>1</v>
      </c>
      <c r="C8">
        <v>21.41601331250029</v>
      </c>
      <c r="D8">
        <v>0.77100000000000002</v>
      </c>
      <c r="E8">
        <v>1.1202342001170433</v>
      </c>
      <c r="F8">
        <v>0.45841411988651926</v>
      </c>
      <c r="G8">
        <v>1.5557022011568642</v>
      </c>
      <c r="H8">
        <v>0.25241868888342817</v>
      </c>
      <c r="K8">
        <v>113.97373855527889</v>
      </c>
      <c r="L8">
        <v>0.24061356717202265</v>
      </c>
      <c r="M8">
        <v>143.78041417497002</v>
      </c>
      <c r="N8">
        <v>8.4683356089921405E-2</v>
      </c>
      <c r="O8">
        <v>86.101456295064793</v>
      </c>
      <c r="P8">
        <v>0.42181213904865184</v>
      </c>
      <c r="Q8">
        <v>80.186052515448083</v>
      </c>
      <c r="R8">
        <v>0.51803391793005671</v>
      </c>
      <c r="S8">
        <v>39.962159248370838</v>
      </c>
      <c r="T8">
        <v>0.70941678044960699</v>
      </c>
      <c r="U8">
        <v>95.423650156519216</v>
      </c>
      <c r="V8">
        <v>0.32941321014117991</v>
      </c>
      <c r="W8">
        <v>100.94712372302791</v>
      </c>
      <c r="X8">
        <v>0.34700892577106757</v>
      </c>
      <c r="Y8">
        <v>21.927354593361557</v>
      </c>
      <c r="Z8">
        <v>0.85862606325151725</v>
      </c>
      <c r="AA8">
        <v>111.56259611963634</v>
      </c>
      <c r="AB8">
        <v>0.22640428437011242</v>
      </c>
      <c r="AC8">
        <v>155.71400603415225</v>
      </c>
      <c r="AD8">
        <v>6.2203927339269716E-2</v>
      </c>
      <c r="AE8">
        <v>102.91329082356715</v>
      </c>
      <c r="AF8">
        <v>0.33000357030842703</v>
      </c>
      <c r="AG8">
        <v>122.71986110844823</v>
      </c>
      <c r="AH8">
        <v>0.21420928280191023</v>
      </c>
      <c r="AI8">
        <v>97.853723480441658</v>
      </c>
      <c r="AJ8">
        <v>0.38220749764769674</v>
      </c>
      <c r="AK8">
        <v>148.55188817809042</v>
      </c>
      <c r="AL8">
        <v>0.11000714061685402</v>
      </c>
      <c r="AM8">
        <v>143.40959191686457</v>
      </c>
      <c r="AN8">
        <v>0.10400535546264052</v>
      </c>
      <c r="AO8">
        <v>107.57549127550323</v>
      </c>
      <c r="AP8">
        <v>0.27160999686359566</v>
      </c>
      <c r="AQ8">
        <v>77.583660857762922</v>
      </c>
      <c r="AR8">
        <v>0.43261535232623616</v>
      </c>
      <c r="AS8">
        <v>140.69526911716216</v>
      </c>
      <c r="AT8">
        <v>8.9081749451129233E-2</v>
      </c>
      <c r="AU8">
        <v>131.57214693415906</v>
      </c>
      <c r="AV8">
        <v>0.14500535546264051</v>
      </c>
      <c r="AW8">
        <v>152.75215191239974</v>
      </c>
      <c r="AX8">
        <v>7.6001963669634853E-2</v>
      </c>
      <c r="AY8">
        <v>48.368817417738953</v>
      </c>
      <c r="AZ8">
        <v>0.65481570935707878</v>
      </c>
      <c r="BA8">
        <v>124.63835731425392</v>
      </c>
      <c r="BB8">
        <v>0.15908335608992138</v>
      </c>
      <c r="BC8">
        <v>42.943260280948103</v>
      </c>
      <c r="BD8">
        <v>0.8320571249348323</v>
      </c>
      <c r="BE8">
        <v>143.34295858112887</v>
      </c>
      <c r="BF8">
        <v>0.10060642655516862</v>
      </c>
      <c r="BG8">
        <v>150.0527047275138</v>
      </c>
      <c r="BH8">
        <v>7.960464140095512E-2</v>
      </c>
      <c r="BI8">
        <v>75.226773600638836</v>
      </c>
      <c r="BJ8">
        <v>0.43361178201780914</v>
      </c>
      <c r="BK8">
        <v>139.30858786521853</v>
      </c>
      <c r="BL8">
        <v>0.18820928280191024</v>
      </c>
      <c r="BM8">
        <v>88.066877383181193</v>
      </c>
      <c r="BN8">
        <v>0.4624185656038205</v>
      </c>
      <c r="BO8">
        <v>140.73874950428331</v>
      </c>
      <c r="BP8">
        <v>8.9203927339269712E-2</v>
      </c>
      <c r="BQ8">
        <v>149.5493352437415</v>
      </c>
      <c r="BR8">
        <v>6.5804998431797823E-2</v>
      </c>
      <c r="BS8">
        <v>109.02371639995434</v>
      </c>
      <c r="BT8">
        <v>0.29760821170938218</v>
      </c>
      <c r="BU8">
        <v>56.186389106165777</v>
      </c>
      <c r="BV8">
        <v>0.55060999686359569</v>
      </c>
      <c r="BW8">
        <v>83.448573828942784</v>
      </c>
      <c r="BX8">
        <v>0.44321999372719129</v>
      </c>
      <c r="BY8">
        <v>146.77994384941488</v>
      </c>
      <c r="BZ8">
        <v>0.3266224929430902</v>
      </c>
      <c r="CA8">
        <v>81.899892826875131</v>
      </c>
      <c r="CB8">
        <v>0.51782820543657337</v>
      </c>
      <c r="CC8">
        <v>99.768844167341229</v>
      </c>
      <c r="CD8">
        <v>0.29981392420286535</v>
      </c>
    </row>
    <row r="9" spans="1:84" x14ac:dyDescent="0.35">
      <c r="A9" s="5" t="s">
        <v>39</v>
      </c>
      <c r="B9" s="7" t="b">
        <v>1</v>
      </c>
      <c r="C9">
        <v>109.47482843450628</v>
      </c>
      <c r="D9">
        <v>0.21199999999999999</v>
      </c>
      <c r="E9">
        <v>1.1862929195022871</v>
      </c>
      <c r="F9">
        <v>0.40863840476179908</v>
      </c>
      <c r="G9">
        <v>1.3369679970070587</v>
      </c>
      <c r="H9">
        <v>0.32634530912316845</v>
      </c>
      <c r="K9">
        <v>111.7964805872772</v>
      </c>
      <c r="L9">
        <v>0.24150718978293551</v>
      </c>
      <c r="M9">
        <v>141.88663064182387</v>
      </c>
      <c r="N9">
        <v>8.4904410104199843E-2</v>
      </c>
      <c r="O9">
        <v>84.294271340714559</v>
      </c>
      <c r="P9">
        <v>0.4226116961215739</v>
      </c>
      <c r="Q9">
        <v>76.145825111112146</v>
      </c>
      <c r="R9">
        <v>0.52026797445733886</v>
      </c>
      <c r="S9">
        <v>39.160710057143383</v>
      </c>
      <c r="T9">
        <v>0.71052205052099926</v>
      </c>
      <c r="U9">
        <v>93.621916120219851</v>
      </c>
      <c r="V9">
        <v>0.33028331636759506</v>
      </c>
      <c r="W9">
        <v>99.033587572255684</v>
      </c>
      <c r="X9">
        <v>0.34759683538351022</v>
      </c>
      <c r="Y9">
        <v>21.41601331250029</v>
      </c>
      <c r="Z9">
        <v>0.86034275931984983</v>
      </c>
      <c r="AA9">
        <v>109.47482843450628</v>
      </c>
      <c r="AB9">
        <v>0.22668648098408489</v>
      </c>
      <c r="AC9">
        <v>153.65749461883615</v>
      </c>
      <c r="AD9">
        <v>6.2462607568744485E-2</v>
      </c>
      <c r="AE9">
        <v>101.82948380386469</v>
      </c>
      <c r="AF9">
        <v>0.3302387341534041</v>
      </c>
      <c r="AG9">
        <v>119.39240871080301</v>
      </c>
      <c r="AH9">
        <v>0.2148207087988506</v>
      </c>
      <c r="AI9">
        <v>96.522876901409759</v>
      </c>
      <c r="AJ9">
        <v>0.38270134172214854</v>
      </c>
      <c r="AK9">
        <v>145.81115446808707</v>
      </c>
      <c r="AL9">
        <v>0.11047746830680816</v>
      </c>
      <c r="AM9">
        <v>141.59347644628292</v>
      </c>
      <c r="AN9">
        <v>0.10435810123010611</v>
      </c>
      <c r="AO9">
        <v>106.08551486068257</v>
      </c>
      <c r="AP9">
        <v>0.27226845562953139</v>
      </c>
      <c r="AQ9">
        <v>74.49048108695753</v>
      </c>
      <c r="AR9">
        <v>0.43362655685963758</v>
      </c>
      <c r="AS9">
        <v>138.16782782258252</v>
      </c>
      <c r="AT9">
        <v>8.9196979735167992E-2</v>
      </c>
      <c r="AU9">
        <v>130.0403085389012</v>
      </c>
      <c r="AV9">
        <v>0.14535810123010612</v>
      </c>
      <c r="AW9">
        <v>150.61811560439764</v>
      </c>
      <c r="AX9">
        <v>7.6131303784372245E-2</v>
      </c>
      <c r="AY9">
        <v>47.756963484321204</v>
      </c>
      <c r="AZ9">
        <v>0.65585043027497791</v>
      </c>
      <c r="BA9">
        <v>122.59614060823064</v>
      </c>
      <c r="BB9">
        <v>0.15930441010419982</v>
      </c>
      <c r="BC9">
        <v>41.787343048781054</v>
      </c>
      <c r="BD9">
        <v>0.83581974645446533</v>
      </c>
      <c r="BE9">
        <v>140.72123737166515</v>
      </c>
      <c r="BF9">
        <v>0.10102972147612735</v>
      </c>
      <c r="BG9">
        <v>147.69664353448476</v>
      </c>
      <c r="BH9">
        <v>7.9910354399425301E-2</v>
      </c>
      <c r="BI9">
        <v>73.531376180258505</v>
      </c>
      <c r="BJ9">
        <v>0.4343878227062335</v>
      </c>
      <c r="BK9">
        <v>137.33715951903994</v>
      </c>
      <c r="BL9">
        <v>0.1888207087988506</v>
      </c>
      <c r="BM9">
        <v>86.202820880504305</v>
      </c>
      <c r="BN9">
        <v>0.46364141759770122</v>
      </c>
      <c r="BO9">
        <v>138.72721174089259</v>
      </c>
      <c r="BP9">
        <v>8.9462607568744482E-2</v>
      </c>
      <c r="BQ9">
        <v>147.06275236051701</v>
      </c>
      <c r="BR9">
        <v>6.6134227814765717E-2</v>
      </c>
      <c r="BS9">
        <v>107.41574075235255</v>
      </c>
      <c r="BT9">
        <v>0.2981490885528294</v>
      </c>
      <c r="BU9">
        <v>54.824994080000742</v>
      </c>
      <c r="BV9">
        <v>0.55126845562953142</v>
      </c>
      <c r="BW9">
        <v>79.687491395349909</v>
      </c>
      <c r="BX9">
        <v>0.44453691125906286</v>
      </c>
      <c r="BY9">
        <v>143.07148768267419</v>
      </c>
      <c r="BZ9">
        <v>0.32810402516644571</v>
      </c>
      <c r="CA9">
        <v>79.687491395349909</v>
      </c>
      <c r="CB9">
        <v>0.51968599981189223</v>
      </c>
      <c r="CC9">
        <v>96.522876901409759</v>
      </c>
      <c r="CD9">
        <v>0.30073106319827592</v>
      </c>
    </row>
    <row r="10" spans="1:84" x14ac:dyDescent="0.35">
      <c r="A10" s="5" t="s">
        <v>40</v>
      </c>
      <c r="B10" s="7" t="b">
        <v>0</v>
      </c>
      <c r="C10">
        <v>153.65749461883615</v>
      </c>
      <c r="D10">
        <v>4.9000000000000002E-2</v>
      </c>
      <c r="E10">
        <v>1.2585593184388186</v>
      </c>
      <c r="F10">
        <v>0.36471341037852711</v>
      </c>
      <c r="G10">
        <v>1.1629830790493687</v>
      </c>
      <c r="H10">
        <v>0.42500806183314271</v>
      </c>
      <c r="K10">
        <v>109.61922261927552</v>
      </c>
      <c r="L10">
        <v>0.24061356717202265</v>
      </c>
      <c r="M10">
        <v>139.99284710867772</v>
      </c>
      <c r="N10">
        <v>8.4683356089921405E-2</v>
      </c>
      <c r="O10">
        <v>82.487086386364325</v>
      </c>
      <c r="P10">
        <v>0.42181213904865184</v>
      </c>
      <c r="Q10">
        <v>72.105597706776209</v>
      </c>
      <c r="R10">
        <v>0.51803391793005671</v>
      </c>
      <c r="S10">
        <v>38.359260865915928</v>
      </c>
      <c r="T10">
        <v>0.70941678044960699</v>
      </c>
      <c r="U10">
        <v>91.820182083920486</v>
      </c>
      <c r="V10">
        <v>0.32941321014117991</v>
      </c>
      <c r="W10">
        <v>97.120051421483467</v>
      </c>
      <c r="X10">
        <v>0.34700892577106757</v>
      </c>
      <c r="Y10">
        <v>20.904672031639024</v>
      </c>
      <c r="Z10">
        <v>0.85862606325151725</v>
      </c>
      <c r="AA10">
        <v>107.38706074937622</v>
      </c>
      <c r="AB10">
        <v>0.22640428437011242</v>
      </c>
      <c r="AC10">
        <v>151.60098320352009</v>
      </c>
      <c r="AD10">
        <v>6.2203927339269716E-2</v>
      </c>
      <c r="AE10">
        <v>100.74567678416223</v>
      </c>
      <c r="AF10">
        <v>0.33000357030842703</v>
      </c>
      <c r="AG10">
        <v>116.06495631315779</v>
      </c>
      <c r="AH10">
        <v>0.21420928280191023</v>
      </c>
      <c r="AI10">
        <v>95.19203032237786</v>
      </c>
      <c r="AJ10">
        <v>0.38220749764769674</v>
      </c>
      <c r="AK10">
        <v>143.07042075808371</v>
      </c>
      <c r="AL10">
        <v>0.11000714061685402</v>
      </c>
      <c r="AM10">
        <v>139.77736097570127</v>
      </c>
      <c r="AN10">
        <v>0.10400535546264052</v>
      </c>
      <c r="AO10">
        <v>104.59553844586191</v>
      </c>
      <c r="AP10">
        <v>0.27160999686359566</v>
      </c>
      <c r="AQ10">
        <v>71.397301316152138</v>
      </c>
      <c r="AR10">
        <v>0.43261535232623616</v>
      </c>
      <c r="AS10">
        <v>135.64038652800289</v>
      </c>
      <c r="AT10">
        <v>8.9081749451129233E-2</v>
      </c>
      <c r="AU10">
        <v>128.50847014364334</v>
      </c>
      <c r="AV10">
        <v>0.14500535546264051</v>
      </c>
      <c r="AW10">
        <v>148.48407929639555</v>
      </c>
      <c r="AX10">
        <v>7.6001963669634853E-2</v>
      </c>
      <c r="AY10">
        <v>47.145109550903456</v>
      </c>
      <c r="AZ10">
        <v>0.65481570935707878</v>
      </c>
      <c r="BA10">
        <v>120.55392390220736</v>
      </c>
      <c r="BB10">
        <v>0.15908335608992138</v>
      </c>
      <c r="BC10">
        <v>40.631425816614005</v>
      </c>
      <c r="BD10">
        <v>0.8320571249348323</v>
      </c>
      <c r="BE10">
        <v>138.09951616220144</v>
      </c>
      <c r="BF10">
        <v>0.10060642655516862</v>
      </c>
      <c r="BG10">
        <v>145.34058234145573</v>
      </c>
      <c r="BH10">
        <v>7.960464140095512E-2</v>
      </c>
      <c r="BI10">
        <v>71.835978759878174</v>
      </c>
      <c r="BJ10">
        <v>0.43361178201780914</v>
      </c>
      <c r="BK10">
        <v>135.36573117286136</v>
      </c>
      <c r="BL10">
        <v>0.18820928280191024</v>
      </c>
      <c r="BM10">
        <v>84.338764377827417</v>
      </c>
      <c r="BN10">
        <v>0.4624185656038205</v>
      </c>
      <c r="BO10">
        <v>136.71567397750187</v>
      </c>
      <c r="BP10">
        <v>8.9203927339269712E-2</v>
      </c>
      <c r="BQ10">
        <v>144.57616947729252</v>
      </c>
      <c r="BR10">
        <v>6.5804998431797823E-2</v>
      </c>
      <c r="BS10">
        <v>105.80776510475076</v>
      </c>
      <c r="BT10">
        <v>0.29760821170938218</v>
      </c>
      <c r="BU10">
        <v>53.463599053835708</v>
      </c>
      <c r="BV10">
        <v>0.55060999686359569</v>
      </c>
      <c r="BW10">
        <v>75.926408961757033</v>
      </c>
      <c r="BX10">
        <v>0.44321999372719129</v>
      </c>
      <c r="BY10">
        <v>139.3630315159335</v>
      </c>
      <c r="BZ10">
        <v>0.3266224929430902</v>
      </c>
      <c r="CA10">
        <v>77.475089963824686</v>
      </c>
      <c r="CB10">
        <v>0.51782820543657337</v>
      </c>
      <c r="CC10">
        <v>93.27690963547829</v>
      </c>
      <c r="CD10">
        <v>0.29981392420286535</v>
      </c>
    </row>
    <row r="11" spans="1:84" x14ac:dyDescent="0.35">
      <c r="A11" s="5" t="s">
        <v>41</v>
      </c>
      <c r="B11" s="7" t="b">
        <v>0</v>
      </c>
      <c r="C11">
        <v>101.82948380386469</v>
      </c>
      <c r="D11">
        <v>0.318</v>
      </c>
      <c r="E11">
        <v>1.3379220658736752</v>
      </c>
      <c r="F11">
        <v>0.32592726269566757</v>
      </c>
      <c r="G11">
        <v>1.021536498824112</v>
      </c>
      <c r="H11">
        <v>0.55713572708372494</v>
      </c>
      <c r="K11">
        <v>107.52563545396379</v>
      </c>
      <c r="L11">
        <v>0.23796704075507216</v>
      </c>
      <c r="M11">
        <v>138.17184061466432</v>
      </c>
      <c r="N11">
        <v>8.4028689028886272E-2</v>
      </c>
      <c r="O11">
        <v>80.749350536328777</v>
      </c>
      <c r="P11">
        <v>0.4194441943598014</v>
      </c>
      <c r="Q11">
        <v>68.220633975803267</v>
      </c>
      <c r="R11">
        <v>0.51141760188768037</v>
      </c>
      <c r="S11">
        <v>37.588610917649461</v>
      </c>
      <c r="T11">
        <v>0.70614344514443139</v>
      </c>
      <c r="U11">
        <v>90.087687676212013</v>
      </c>
      <c r="V11">
        <v>0.32683632915625443</v>
      </c>
      <c r="W11">
        <v>95.280051391861974</v>
      </c>
      <c r="X11">
        <v>0.34526778997044222</v>
      </c>
      <c r="Y11">
        <v>20.412981309437761</v>
      </c>
      <c r="Z11">
        <v>0.85354194671369121</v>
      </c>
      <c r="AA11">
        <v>105.37952480555211</v>
      </c>
      <c r="AB11">
        <v>0.22556853918581224</v>
      </c>
      <c r="AC11">
        <v>149.6235023685897</v>
      </c>
      <c r="AD11">
        <v>6.1437827586994571E-2</v>
      </c>
      <c r="AE11">
        <v>99.703519860420954</v>
      </c>
      <c r="AF11">
        <v>0.32930711598817686</v>
      </c>
      <c r="AG11">
        <v>112.86537604509728</v>
      </c>
      <c r="AH11">
        <v>0.21239850156925988</v>
      </c>
      <c r="AI11">
        <v>93.912327431030789</v>
      </c>
      <c r="AJ11">
        <v>0.38074494357517141</v>
      </c>
      <c r="AK11">
        <v>140.43501190753463</v>
      </c>
      <c r="AL11">
        <v>0.10861423197635375</v>
      </c>
      <c r="AM11">
        <v>138.03103780416478</v>
      </c>
      <c r="AN11">
        <v>0.10296067398226531</v>
      </c>
      <c r="AO11">
        <v>103.16282098907439</v>
      </c>
      <c r="AP11">
        <v>0.26965992476689526</v>
      </c>
      <c r="AQ11">
        <v>68.422990709263587</v>
      </c>
      <c r="AR11">
        <v>0.42962059874916059</v>
      </c>
      <c r="AS11">
        <v>133.21007338496855</v>
      </c>
      <c r="AT11">
        <v>8.8740486834206669E-2</v>
      </c>
      <c r="AU11">
        <v>127.03549943885035</v>
      </c>
      <c r="AV11">
        <v>0.14396067398226531</v>
      </c>
      <c r="AW11">
        <v>146.43205280692862</v>
      </c>
      <c r="AX11">
        <v>7.5618913793497292E-2</v>
      </c>
      <c r="AY11">
        <v>46.556768821015311</v>
      </c>
      <c r="AZ11">
        <v>0.65175131034797829</v>
      </c>
      <c r="BA11">
        <v>118.59018843890823</v>
      </c>
      <c r="BB11">
        <v>0.15842868902888627</v>
      </c>
      <c r="BC11">
        <v>39.519929835433281</v>
      </c>
      <c r="BD11">
        <v>0.8209138558108301</v>
      </c>
      <c r="BE11">
        <v>135.57854622853921</v>
      </c>
      <c r="BF11">
        <v>9.9352808778718382E-2</v>
      </c>
      <c r="BG11">
        <v>143.07506325878049</v>
      </c>
      <c r="BH11">
        <v>7.8699250784629943E-2</v>
      </c>
      <c r="BI11">
        <v>70.205734511573226</v>
      </c>
      <c r="BJ11">
        <v>0.43131348276098375</v>
      </c>
      <c r="BK11">
        <v>133.47006371243666</v>
      </c>
      <c r="BL11">
        <v>0.18639850156925988</v>
      </c>
      <c r="BM11">
        <v>82.546342521173472</v>
      </c>
      <c r="BN11">
        <v>0.45879700313851979</v>
      </c>
      <c r="BO11">
        <v>134.78143848227489</v>
      </c>
      <c r="BP11">
        <v>8.8437827586994561E-2</v>
      </c>
      <c r="BQ11">
        <v>142.18514457977861</v>
      </c>
      <c r="BR11">
        <v>6.482996238344764E-2</v>
      </c>
      <c r="BS11">
        <v>104.26158305952318</v>
      </c>
      <c r="BT11">
        <v>0.29600636677280684</v>
      </c>
      <c r="BU11">
        <v>52.154521675047064</v>
      </c>
      <c r="BV11">
        <v>0.54865992476689529</v>
      </c>
      <c r="BW11">
        <v>72.309862816847797</v>
      </c>
      <c r="BX11">
        <v>0.43931984953379055</v>
      </c>
      <c r="BY11">
        <v>135.79708923995449</v>
      </c>
      <c r="BZ11">
        <v>0.32223483072551434</v>
      </c>
      <c r="CA11">
        <v>75.34770987858397</v>
      </c>
      <c r="CB11">
        <v>0.51232621630659736</v>
      </c>
      <c r="CC11">
        <v>90.155683071217155</v>
      </c>
      <c r="CD11">
        <v>0.29709775235388985</v>
      </c>
    </row>
    <row r="12" spans="1:84" x14ac:dyDescent="0.35">
      <c r="A12" s="5" t="s">
        <v>42</v>
      </c>
      <c r="B12" s="7" t="s">
        <v>763</v>
      </c>
      <c r="C12">
        <v>119.39240871080301</v>
      </c>
      <c r="D12">
        <v>0.183</v>
      </c>
      <c r="E12">
        <v>1.4254477918931288</v>
      </c>
      <c r="F12">
        <v>0.29165659263817151</v>
      </c>
      <c r="G12">
        <v>0.90448704789862855</v>
      </c>
      <c r="H12">
        <v>0.73463540852653708</v>
      </c>
      <c r="K12">
        <v>105.59617447200776</v>
      </c>
      <c r="L12">
        <v>0.23366931505809829</v>
      </c>
      <c r="M12">
        <v>136.49359141811641</v>
      </c>
      <c r="N12">
        <v>8.2965567409108529E-2</v>
      </c>
      <c r="O12">
        <v>79.147844004791281</v>
      </c>
      <c r="P12">
        <v>0.41559886084145636</v>
      </c>
      <c r="Q12">
        <v>64.640230895661858</v>
      </c>
      <c r="R12">
        <v>0.50067328764524577</v>
      </c>
      <c r="S12">
        <v>36.878375857670392</v>
      </c>
      <c r="T12">
        <v>0.70082783704554263</v>
      </c>
      <c r="U12">
        <v>88.491011685588617</v>
      </c>
      <c r="V12">
        <v>0.32265170150393774</v>
      </c>
      <c r="W12">
        <v>93.584297652645688</v>
      </c>
      <c r="X12">
        <v>0.34244033885401204</v>
      </c>
      <c r="Y12">
        <v>19.959836544607363</v>
      </c>
      <c r="Z12">
        <v>0.84528578945371513</v>
      </c>
      <c r="AA12">
        <v>103.52936908351596</v>
      </c>
      <c r="AB12">
        <v>0.22421136264992578</v>
      </c>
      <c r="AC12">
        <v>147.80104559354737</v>
      </c>
      <c r="AD12">
        <v>6.0193749095765289E-2</v>
      </c>
      <c r="AE12">
        <v>98.743062538771909</v>
      </c>
      <c r="AF12">
        <v>0.3281761355416048</v>
      </c>
      <c r="AG12">
        <v>109.91662598197775</v>
      </c>
      <c r="AH12">
        <v>0.2094579524081725</v>
      </c>
      <c r="AI12">
        <v>92.732946491817373</v>
      </c>
      <c r="AJ12">
        <v>0.37836988463737009</v>
      </c>
      <c r="AK12">
        <v>138.00620520061207</v>
      </c>
      <c r="AL12">
        <v>0.10635227108320962</v>
      </c>
      <c r="AM12">
        <v>136.42161715180629</v>
      </c>
      <c r="AN12">
        <v>0.10126420331240721</v>
      </c>
      <c r="AO12">
        <v>101.84242101870718</v>
      </c>
      <c r="AP12">
        <v>0.26649317951649343</v>
      </c>
      <c r="AQ12">
        <v>65.681850354902025</v>
      </c>
      <c r="AR12">
        <v>0.42475738282890069</v>
      </c>
      <c r="AS12">
        <v>130.97028396463102</v>
      </c>
      <c r="AT12">
        <v>8.8186306415386356E-2</v>
      </c>
      <c r="AU12">
        <v>125.67800186265596</v>
      </c>
      <c r="AV12">
        <v>0.14226420331240722</v>
      </c>
      <c r="AW12">
        <v>144.54089436319737</v>
      </c>
      <c r="AX12">
        <v>7.4996874547882647E-2</v>
      </c>
      <c r="AY12">
        <v>46.014550898961097</v>
      </c>
      <c r="AZ12">
        <v>0.64677499638306113</v>
      </c>
      <c r="BA12">
        <v>116.7803994709123</v>
      </c>
      <c r="BB12">
        <v>0.15736556740910851</v>
      </c>
      <c r="BC12">
        <v>38.49556927246153</v>
      </c>
      <c r="BD12">
        <v>0.80281816866567701</v>
      </c>
      <c r="BE12">
        <v>133.2552070314529</v>
      </c>
      <c r="BF12">
        <v>9.7317043974888662E-2</v>
      </c>
      <c r="BG12">
        <v>140.98714891428847</v>
      </c>
      <c r="BH12">
        <v>7.7228976204086253E-2</v>
      </c>
      <c r="BI12">
        <v>68.703292807554519</v>
      </c>
      <c r="BJ12">
        <v>0.42758124728729591</v>
      </c>
      <c r="BK12">
        <v>131.7230065751674</v>
      </c>
      <c r="BL12">
        <v>0.1834579524081725</v>
      </c>
      <c r="BM12">
        <v>80.894437077291926</v>
      </c>
      <c r="BN12">
        <v>0.45291590481634503</v>
      </c>
      <c r="BO12">
        <v>132.99883684056144</v>
      </c>
      <c r="BP12">
        <v>8.7193749095765286E-2</v>
      </c>
      <c r="BQ12">
        <v>139.98156341388449</v>
      </c>
      <c r="BR12">
        <v>6.3246589758246735E-2</v>
      </c>
      <c r="BS12">
        <v>102.83661352555902</v>
      </c>
      <c r="BT12">
        <v>0.29340511174569106</v>
      </c>
      <c r="BU12">
        <v>50.948069053162612</v>
      </c>
      <c r="BV12">
        <v>0.54549317951649345</v>
      </c>
      <c r="BW12">
        <v>68.976834800788637</v>
      </c>
      <c r="BX12">
        <v>0.43298635903298693</v>
      </c>
      <c r="BY12">
        <v>132.51069801659955</v>
      </c>
      <c r="BZ12">
        <v>0.31510965391211032</v>
      </c>
      <c r="CA12">
        <v>73.387105163255043</v>
      </c>
      <c r="CB12">
        <v>0.50339147077867796</v>
      </c>
      <c r="CC12">
        <v>87.279144195086872</v>
      </c>
      <c r="CD12">
        <v>0.29268692861225876</v>
      </c>
    </row>
    <row r="13" spans="1:84" x14ac:dyDescent="0.35">
      <c r="A13" s="5" t="s">
        <v>43</v>
      </c>
      <c r="B13" s="7" t="b">
        <v>1</v>
      </c>
      <c r="C13">
        <v>96.522876901409759</v>
      </c>
      <c r="D13">
        <v>0.35699999999999998</v>
      </c>
      <c r="E13">
        <v>1.5224279900341899</v>
      </c>
      <c r="F13">
        <v>0.26135536882800103</v>
      </c>
      <c r="G13">
        <v>0.80619798924341179</v>
      </c>
      <c r="H13">
        <v>0.97377375689768875</v>
      </c>
      <c r="K13">
        <v>103.90498777688981</v>
      </c>
      <c r="L13">
        <v>0.22788554926944343</v>
      </c>
      <c r="M13">
        <v>135.02259369448436</v>
      </c>
      <c r="N13">
        <v>8.1534846398230748E-2</v>
      </c>
      <c r="O13">
        <v>77.744111789623616</v>
      </c>
      <c r="P13">
        <v>0.41042391250423887</v>
      </c>
      <c r="Q13">
        <v>61.501981348808641</v>
      </c>
      <c r="R13">
        <v>0.48621387317360859</v>
      </c>
      <c r="S13">
        <v>36.255849621029299</v>
      </c>
      <c r="T13">
        <v>0.69367423199115374</v>
      </c>
      <c r="U13">
        <v>87.091513474943753</v>
      </c>
      <c r="V13">
        <v>0.31702014007814228</v>
      </c>
      <c r="W13">
        <v>92.097957069043005</v>
      </c>
      <c r="X13">
        <v>0.33863522978252858</v>
      </c>
      <c r="Y13">
        <v>19.562651836333753</v>
      </c>
      <c r="Z13">
        <v>0.83417487096498344</v>
      </c>
      <c r="AA13">
        <v>101.90769403008636</v>
      </c>
      <c r="AB13">
        <v>0.22238491029561372</v>
      </c>
      <c r="AC13">
        <v>146.20364887021248</v>
      </c>
      <c r="AD13">
        <v>5.8519501104312574E-2</v>
      </c>
      <c r="AE13">
        <v>97.901214655455391</v>
      </c>
      <c r="AF13">
        <v>0.32665409191301142</v>
      </c>
      <c r="AG13">
        <v>107.33202493504679</v>
      </c>
      <c r="AH13">
        <v>0.2055006389738297</v>
      </c>
      <c r="AI13">
        <v>91.699210452827145</v>
      </c>
      <c r="AJ13">
        <v>0.375173593017324</v>
      </c>
      <c r="AK13">
        <v>135.87733831697261</v>
      </c>
      <c r="AL13">
        <v>0.10330818382602285</v>
      </c>
      <c r="AM13">
        <v>135.01094815172243</v>
      </c>
      <c r="AN13">
        <v>9.8981137869517136E-2</v>
      </c>
      <c r="AO13">
        <v>100.68508076513264</v>
      </c>
      <c r="AP13">
        <v>0.262231457356432</v>
      </c>
      <c r="AQ13">
        <v>63.279220739636315</v>
      </c>
      <c r="AR13">
        <v>0.41821259522594911</v>
      </c>
      <c r="AS13">
        <v>129.00709211832543</v>
      </c>
      <c r="AT13">
        <v>8.744050503737559E-2</v>
      </c>
      <c r="AU13">
        <v>124.48814528561991</v>
      </c>
      <c r="AV13">
        <v>0.13998113786951713</v>
      </c>
      <c r="AW13">
        <v>142.88328012362049</v>
      </c>
      <c r="AX13">
        <v>7.4159750552156289E-2</v>
      </c>
      <c r="AY13">
        <v>45.53929291540603</v>
      </c>
      <c r="AZ13">
        <v>0.64007800441725027</v>
      </c>
      <c r="BA13">
        <v>115.19410617331832</v>
      </c>
      <c r="BB13">
        <v>0.15593484639823074</v>
      </c>
      <c r="BC13">
        <v>37.597709729665738</v>
      </c>
      <c r="BD13">
        <v>0.77846547060818283</v>
      </c>
      <c r="BE13">
        <v>131.21878319334292</v>
      </c>
      <c r="BF13">
        <v>9.4577365443420561E-2</v>
      </c>
      <c r="BG13">
        <v>139.15707668532266</v>
      </c>
      <c r="BH13">
        <v>7.5250319486914852E-2</v>
      </c>
      <c r="BI13">
        <v>67.386391639928476</v>
      </c>
      <c r="BJ13">
        <v>0.42255850331293771</v>
      </c>
      <c r="BK13">
        <v>130.19169818707792</v>
      </c>
      <c r="BL13">
        <v>0.1795006389738297</v>
      </c>
      <c r="BM13">
        <v>79.446529845991904</v>
      </c>
      <c r="BN13">
        <v>0.44500127794765942</v>
      </c>
      <c r="BO13">
        <v>131.43637343375809</v>
      </c>
      <c r="BP13">
        <v>8.551950110431257E-2</v>
      </c>
      <c r="BQ13">
        <v>138.05010836803297</v>
      </c>
      <c r="BR13">
        <v>6.1115728678215998E-2</v>
      </c>
      <c r="BS13">
        <v>101.5876172829164</v>
      </c>
      <c r="BT13">
        <v>0.28990441139992629</v>
      </c>
      <c r="BU13">
        <v>49.890604485854951</v>
      </c>
      <c r="BV13">
        <v>0.54123145735643197</v>
      </c>
      <c r="BW13">
        <v>66.055411311053035</v>
      </c>
      <c r="BX13">
        <v>0.42446291471286401</v>
      </c>
      <c r="BY13">
        <v>129.6301520175528</v>
      </c>
      <c r="BZ13">
        <v>0.305520779051972</v>
      </c>
      <c r="CA13">
        <v>71.668620757528217</v>
      </c>
      <c r="CB13">
        <v>0.49136732611279027</v>
      </c>
      <c r="CC13">
        <v>84.757836782915575</v>
      </c>
      <c r="CD13">
        <v>0.28675095846074455</v>
      </c>
    </row>
    <row r="14" spans="1:84" x14ac:dyDescent="0.35">
      <c r="A14" s="5" t="s">
        <v>44</v>
      </c>
      <c r="B14" s="7" t="b">
        <v>0</v>
      </c>
      <c r="C14">
        <v>145.81115446808707</v>
      </c>
      <c r="D14">
        <v>8.5999999999999993E-2</v>
      </c>
      <c r="E14">
        <v>1.6304415786527158</v>
      </c>
      <c r="F14">
        <v>0.23454515451971161</v>
      </c>
      <c r="G14" t="s">
        <v>29</v>
      </c>
      <c r="H14" t="s">
        <v>29</v>
      </c>
      <c r="K14">
        <v>102.51706672487489</v>
      </c>
      <c r="L14">
        <v>0.22083801026479233</v>
      </c>
      <c r="M14">
        <v>133.81537706134228</v>
      </c>
      <c r="N14">
        <v>7.979150780234337E-2</v>
      </c>
      <c r="O14">
        <v>76.592098532632576</v>
      </c>
      <c r="P14">
        <v>0.40411821971060369</v>
      </c>
      <c r="Q14">
        <v>58.926486505378534</v>
      </c>
      <c r="R14">
        <v>0.46859502566198086</v>
      </c>
      <c r="S14">
        <v>35.74495554188357</v>
      </c>
      <c r="T14">
        <v>0.68495753901171685</v>
      </c>
      <c r="U14">
        <v>85.942974975664839</v>
      </c>
      <c r="V14">
        <v>0.31015806262624512</v>
      </c>
      <c r="W14">
        <v>90.8781488761324</v>
      </c>
      <c r="X14">
        <v>0.33399869096367918</v>
      </c>
      <c r="Y14">
        <v>19.236690770212128</v>
      </c>
      <c r="Z14">
        <v>0.82063617761394314</v>
      </c>
      <c r="AA14">
        <v>100.57681970812075</v>
      </c>
      <c r="AB14">
        <v>0.22015937166256599</v>
      </c>
      <c r="AC14">
        <v>144.89269925883229</v>
      </c>
      <c r="AD14">
        <v>5.6479424024018836E-2</v>
      </c>
      <c r="AE14">
        <v>97.210327952513524</v>
      </c>
      <c r="AF14">
        <v>0.32479947638547169</v>
      </c>
      <c r="AG14">
        <v>105.210897673077</v>
      </c>
      <c r="AH14">
        <v>0.20067863860222634</v>
      </c>
      <c r="AI14">
        <v>90.850845210312627</v>
      </c>
      <c r="AJ14">
        <v>0.37127890040949046</v>
      </c>
      <c r="AK14">
        <v>134.13022241707222</v>
      </c>
      <c r="AL14">
        <v>9.9598952770943328E-2</v>
      </c>
      <c r="AM14">
        <v>133.85324202247415</v>
      </c>
      <c r="AN14">
        <v>9.6199214578207501E-2</v>
      </c>
      <c r="AO14">
        <v>99.735276165251761</v>
      </c>
      <c r="AP14">
        <v>0.25703853387932069</v>
      </c>
      <c r="AQ14">
        <v>61.307433572170929</v>
      </c>
      <c r="AR14">
        <v>0.4102377484575282</v>
      </c>
      <c r="AS14">
        <v>127.39594220773469</v>
      </c>
      <c r="AT14">
        <v>8.6531743428881119E-2</v>
      </c>
      <c r="AU14">
        <v>123.51165522871844</v>
      </c>
      <c r="AV14">
        <v>0.1371992145782075</v>
      </c>
      <c r="AW14">
        <v>141.52291127382418</v>
      </c>
      <c r="AX14">
        <v>7.3139712012009417E-2</v>
      </c>
      <c r="AY14">
        <v>45.149258768130395</v>
      </c>
      <c r="AZ14">
        <v>0.63191769609607529</v>
      </c>
      <c r="BA14">
        <v>113.89226890794927</v>
      </c>
      <c r="BB14">
        <v>0.15419150780234336</v>
      </c>
      <c r="BC14">
        <v>36.860855445750119</v>
      </c>
      <c r="BD14">
        <v>0.7487916221675468</v>
      </c>
      <c r="BE14">
        <v>129.54753334026813</v>
      </c>
      <c r="BF14">
        <v>9.1239057493849002E-2</v>
      </c>
      <c r="BG14">
        <v>137.65517522132589</v>
      </c>
      <c r="BH14">
        <v>7.2839319301113176E-2</v>
      </c>
      <c r="BI14">
        <v>66.30563878204029</v>
      </c>
      <c r="BJ14">
        <v>0.41643827207205653</v>
      </c>
      <c r="BK14">
        <v>128.93498587075487</v>
      </c>
      <c r="BL14">
        <v>0.17467863860222635</v>
      </c>
      <c r="BM14">
        <v>78.258263090176513</v>
      </c>
      <c r="BN14">
        <v>0.43535727720445272</v>
      </c>
      <c r="BO14">
        <v>130.15409285434865</v>
      </c>
      <c r="BP14">
        <v>8.3479424024018825E-2</v>
      </c>
      <c r="BQ14">
        <v>136.46500417646362</v>
      </c>
      <c r="BR14">
        <v>5.8519266939660336E-2</v>
      </c>
      <c r="BS14">
        <v>100.56259255675491</v>
      </c>
      <c r="BT14">
        <v>0.28563879568658485</v>
      </c>
      <c r="BU14">
        <v>49.022765743412748</v>
      </c>
      <c r="BV14">
        <v>0.53603853387932066</v>
      </c>
      <c r="BW14">
        <v>63.657861013998385</v>
      </c>
      <c r="BX14">
        <v>0.41407706775864134</v>
      </c>
      <c r="BY14">
        <v>127.26614901012874</v>
      </c>
      <c r="BZ14">
        <v>0.2938367012284715</v>
      </c>
      <c r="CA14">
        <v>70.258297053378428</v>
      </c>
      <c r="CB14">
        <v>0.47671586344522615</v>
      </c>
      <c r="CC14">
        <v>82.688653264587487</v>
      </c>
      <c r="CD14">
        <v>0.2795179579033395</v>
      </c>
    </row>
    <row r="15" spans="1:84" x14ac:dyDescent="0.35">
      <c r="A15" s="5" t="s">
        <v>45</v>
      </c>
      <c r="B15" s="7" t="b">
        <v>0</v>
      </c>
      <c r="C15">
        <v>141.59347644628292</v>
      </c>
      <c r="D15">
        <v>8.5999999999999993E-2</v>
      </c>
      <c r="E15">
        <v>1.751439580086622</v>
      </c>
      <c r="F15">
        <v>0.21080660564143544</v>
      </c>
      <c r="K15">
        <v>101.48574834363684</v>
      </c>
      <c r="L15">
        <v>0.21279753101578838</v>
      </c>
      <c r="M15">
        <v>132.91833417688696</v>
      </c>
      <c r="N15">
        <v>7.7802547146010828E-2</v>
      </c>
      <c r="O15">
        <v>75.736075457227855</v>
      </c>
      <c r="P15">
        <v>0.396924106698337</v>
      </c>
      <c r="Q15">
        <v>57.012721187850445</v>
      </c>
      <c r="R15">
        <v>0.44849382753947109</v>
      </c>
      <c r="S15">
        <v>35.36532699318208</v>
      </c>
      <c r="T15">
        <v>0.67501273573005416</v>
      </c>
      <c r="U15">
        <v>85.089533878171366</v>
      </c>
      <c r="V15">
        <v>0.30232917493642553</v>
      </c>
      <c r="W15">
        <v>89.971749618691092</v>
      </c>
      <c r="X15">
        <v>0.32870890198407132</v>
      </c>
      <c r="Y15">
        <v>18.994479847212482</v>
      </c>
      <c r="Z15">
        <v>0.80518999379348821</v>
      </c>
      <c r="AA15">
        <v>99.58789087144936</v>
      </c>
      <c r="AB15">
        <v>0.21762027295235423</v>
      </c>
      <c r="AC15">
        <v>143.91857581778322</v>
      </c>
      <c r="AD15">
        <v>5.4151916872991382E-2</v>
      </c>
      <c r="AE15">
        <v>96.696952818486636</v>
      </c>
      <c r="AF15">
        <v>0.32268356079362853</v>
      </c>
      <c r="AG15">
        <v>103.63475792720401</v>
      </c>
      <c r="AH15">
        <v>0.19517725806343417</v>
      </c>
      <c r="AI15">
        <v>90.22045296477495</v>
      </c>
      <c r="AJ15">
        <v>0.36683547766661989</v>
      </c>
      <c r="AK15">
        <v>132.83199818515016</v>
      </c>
      <c r="AL15">
        <v>9.5367121587257048E-2</v>
      </c>
      <c r="AM15">
        <v>132.99298876135936</v>
      </c>
      <c r="AN15">
        <v>9.3025341190442784E-2</v>
      </c>
      <c r="AO15">
        <v>99.029507677181385</v>
      </c>
      <c r="AP15">
        <v>0.25111397022215987</v>
      </c>
      <c r="AQ15">
        <v>59.842263527560576</v>
      </c>
      <c r="AR15">
        <v>0.40113931141260267</v>
      </c>
      <c r="AS15">
        <v>126.1987498203795</v>
      </c>
      <c r="AT15">
        <v>8.549494478887798E-2</v>
      </c>
      <c r="AU15">
        <v>122.78605765721633</v>
      </c>
      <c r="AV15">
        <v>0.13402534119044279</v>
      </c>
      <c r="AW15">
        <v>140.51206602580245</v>
      </c>
      <c r="AX15">
        <v>7.1975958436495693E-2</v>
      </c>
      <c r="AY15">
        <v>44.859437250680315</v>
      </c>
      <c r="AZ15">
        <v>0.6226076674919655</v>
      </c>
      <c r="BA15">
        <v>112.92491655083455</v>
      </c>
      <c r="BB15">
        <v>0.15220254714601078</v>
      </c>
      <c r="BC15">
        <v>36.313323317612898</v>
      </c>
      <c r="BD15">
        <v>0.71493697269805645</v>
      </c>
      <c r="BE15">
        <v>128.30568266683451</v>
      </c>
      <c r="BF15">
        <v>8.743040942853135E-2</v>
      </c>
      <c r="BG15">
        <v>136.53916175328351</v>
      </c>
      <c r="BH15">
        <v>7.0088629031717087E-2</v>
      </c>
      <c r="BI15">
        <v>65.502566960125407</v>
      </c>
      <c r="BJ15">
        <v>0.40945575061897416</v>
      </c>
      <c r="BK15">
        <v>128.00116437574212</v>
      </c>
      <c r="BL15">
        <v>0.16917725806343414</v>
      </c>
      <c r="BM15">
        <v>77.375301234884091</v>
      </c>
      <c r="BN15">
        <v>0.42435451612686836</v>
      </c>
      <c r="BO15">
        <v>129.20127242588867</v>
      </c>
      <c r="BP15">
        <v>8.1151916872991378E-2</v>
      </c>
      <c r="BQ15">
        <v>135.28716550432179</v>
      </c>
      <c r="BR15">
        <v>5.555698511107994E-2</v>
      </c>
      <c r="BS15">
        <v>99.800930472460465</v>
      </c>
      <c r="BT15">
        <v>0.28077218982534563</v>
      </c>
      <c r="BU15">
        <v>48.377903382018481</v>
      </c>
      <c r="BV15">
        <v>0.53011397022215989</v>
      </c>
      <c r="BW15">
        <v>61.876320422978786</v>
      </c>
      <c r="BX15">
        <v>0.40222794044431975</v>
      </c>
      <c r="BY15">
        <v>125.50953630415459</v>
      </c>
      <c r="BZ15">
        <v>0.28050643299985972</v>
      </c>
      <c r="CA15">
        <v>69.210331999837479</v>
      </c>
      <c r="CB15">
        <v>0.46000013026966535</v>
      </c>
      <c r="CC15">
        <v>81.151111202300484</v>
      </c>
      <c r="CD15">
        <v>0.27126588709515126</v>
      </c>
    </row>
    <row r="16" spans="1:84" x14ac:dyDescent="0.35">
      <c r="A16" s="5" t="s">
        <v>46</v>
      </c>
      <c r="B16" s="7">
        <v>1</v>
      </c>
      <c r="C16">
        <v>106.08551486068257</v>
      </c>
      <c r="D16">
        <v>0.23799999999999999</v>
      </c>
      <c r="E16">
        <v>1.8878616115183233</v>
      </c>
      <c r="F16">
        <v>0.18977205052773982</v>
      </c>
      <c r="K16">
        <v>100.85066562019664</v>
      </c>
      <c r="L16">
        <v>0.20407310263081804</v>
      </c>
      <c r="M16">
        <v>132.36593789610055</v>
      </c>
      <c r="N16">
        <v>7.5644399071833957E-2</v>
      </c>
      <c r="O16">
        <v>75.208939050133978</v>
      </c>
      <c r="P16">
        <v>0.38911803919599508</v>
      </c>
      <c r="Q16">
        <v>55.834230324124988</v>
      </c>
      <c r="R16">
        <v>0.4266827565770453</v>
      </c>
      <c r="S16">
        <v>35.131552887153276</v>
      </c>
      <c r="T16">
        <v>0.66422199535916981</v>
      </c>
      <c r="U16">
        <v>84.56398744522474</v>
      </c>
      <c r="V16">
        <v>0.29383433677211229</v>
      </c>
      <c r="W16">
        <v>89.413591711868008</v>
      </c>
      <c r="X16">
        <v>0.32296914646764346</v>
      </c>
      <c r="Y16">
        <v>18.845327097272229</v>
      </c>
      <c r="Z16">
        <v>0.7884299076855189</v>
      </c>
      <c r="AA16">
        <v>98.978911500667778</v>
      </c>
      <c r="AB16">
        <v>0.21486519030446885</v>
      </c>
      <c r="AC16">
        <v>143.31871356460999</v>
      </c>
      <c r="AD16">
        <v>5.1626424445763139E-2</v>
      </c>
      <c r="AE16">
        <v>96.380817971871295</v>
      </c>
      <c r="AF16">
        <v>0.32038765858705742</v>
      </c>
      <c r="AG16">
        <v>102.66417586395237</v>
      </c>
      <c r="AH16">
        <v>0.1892079123263492</v>
      </c>
      <c r="AI16">
        <v>89.8322593366821</v>
      </c>
      <c r="AJ16">
        <v>0.36201408303282051</v>
      </c>
      <c r="AK16">
        <v>132.03255565038663</v>
      </c>
      <c r="AL16">
        <v>9.0775317174114759E-2</v>
      </c>
      <c r="AM16">
        <v>132.46324741876708</v>
      </c>
      <c r="AN16">
        <v>8.9581487880586078E-2</v>
      </c>
      <c r="AO16">
        <v>98.594897588118556</v>
      </c>
      <c r="AP16">
        <v>0.24468544404376066</v>
      </c>
      <c r="AQ16">
        <v>58.940016268942784</v>
      </c>
      <c r="AR16">
        <v>0.39126693192434675</v>
      </c>
      <c r="AS16">
        <v>125.4615223883127</v>
      </c>
      <c r="AT16">
        <v>8.4369952707658111E-2</v>
      </c>
      <c r="AU16">
        <v>122.33923687886661</v>
      </c>
      <c r="AV16">
        <v>0.13058148788058607</v>
      </c>
      <c r="AW16">
        <v>139.88959059554824</v>
      </c>
      <c r="AX16">
        <v>7.0713212222881572E-2</v>
      </c>
      <c r="AY16">
        <v>44.680966041437621</v>
      </c>
      <c r="AZ16">
        <v>0.61250569778305253</v>
      </c>
      <c r="BA16">
        <v>112.32922391056063</v>
      </c>
      <c r="BB16">
        <v>0.15004439907183392</v>
      </c>
      <c r="BC16">
        <v>35.976154697878833</v>
      </c>
      <c r="BD16">
        <v>0.67820253739291836</v>
      </c>
      <c r="BE16">
        <v>127.54095479798426</v>
      </c>
      <c r="BF16">
        <v>8.3297785456703285E-2</v>
      </c>
      <c r="BG16">
        <v>135.85192405290482</v>
      </c>
      <c r="BH16">
        <v>6.7103956163174619E-2</v>
      </c>
      <c r="BI16">
        <v>65.008037773932159</v>
      </c>
      <c r="BJ16">
        <v>0.4018792733372894</v>
      </c>
      <c r="BK16">
        <v>127.42611993839995</v>
      </c>
      <c r="BL16">
        <v>0.16320791232634918</v>
      </c>
      <c r="BM16">
        <v>76.831576009042806</v>
      </c>
      <c r="BN16">
        <v>0.41241582465269844</v>
      </c>
      <c r="BO16">
        <v>128.61452850309595</v>
      </c>
      <c r="BP16">
        <v>7.8626424445763121E-2</v>
      </c>
      <c r="BQ16">
        <v>134.56185603123836</v>
      </c>
      <c r="BR16">
        <v>5.2342722021880346E-2</v>
      </c>
      <c r="BS16">
        <v>99.331901276787448</v>
      </c>
      <c r="BT16">
        <v>0.27549161475023204</v>
      </c>
      <c r="BU16">
        <v>47.980799100577549</v>
      </c>
      <c r="BV16">
        <v>0.52368544404376072</v>
      </c>
      <c r="BW16">
        <v>60.779253143807651</v>
      </c>
      <c r="BX16">
        <v>0.38937088808752141</v>
      </c>
      <c r="BY16">
        <v>124.42781954080114</v>
      </c>
      <c r="BZ16">
        <v>0.26604224909846153</v>
      </c>
      <c r="CA16">
        <v>68.5649983062074</v>
      </c>
      <c r="CB16">
        <v>0.44186250283775336</v>
      </c>
      <c r="CC16">
        <v>80.204297475244715</v>
      </c>
      <c r="CD16">
        <v>0.26231186848952387</v>
      </c>
    </row>
    <row r="17" spans="3:82" x14ac:dyDescent="0.35">
      <c r="C17">
        <v>74.49048108695753</v>
      </c>
      <c r="D17">
        <v>0.38100000000000001</v>
      </c>
      <c r="E17">
        <v>2.0427990614223308</v>
      </c>
      <c r="F17">
        <v>0.17111901253762776</v>
      </c>
      <c r="K17">
        <v>100.63622442745758</v>
      </c>
      <c r="L17">
        <v>0.19500000000000001</v>
      </c>
      <c r="M17">
        <v>132.17941649826631</v>
      </c>
      <c r="N17">
        <v>7.3400000000000007E-2</v>
      </c>
      <c r="O17">
        <v>75.030946867854084</v>
      </c>
      <c r="P17">
        <v>0.38100000000000001</v>
      </c>
      <c r="Q17">
        <v>55.43630265718987</v>
      </c>
      <c r="R17">
        <v>0.40400000000000003</v>
      </c>
      <c r="S17">
        <v>35.052617031589818</v>
      </c>
      <c r="T17">
        <v>0.65300000000000002</v>
      </c>
      <c r="U17">
        <v>84.386532131513249</v>
      </c>
      <c r="V17">
        <v>0.28499999999999998</v>
      </c>
      <c r="W17">
        <v>89.225124851003784</v>
      </c>
      <c r="X17">
        <v>0.317</v>
      </c>
      <c r="Y17">
        <v>18.794964376925751</v>
      </c>
      <c r="Z17">
        <v>0.77100000000000002</v>
      </c>
      <c r="AA17">
        <v>98.77328433147558</v>
      </c>
      <c r="AB17">
        <v>0.21199999999999999</v>
      </c>
      <c r="AC17">
        <v>143.11616486929549</v>
      </c>
      <c r="AD17">
        <v>4.9000000000000002E-2</v>
      </c>
      <c r="AE17">
        <v>96.274072297532456</v>
      </c>
      <c r="AF17">
        <v>0.31800000018237135</v>
      </c>
      <c r="AG17">
        <v>102.33645040770412</v>
      </c>
      <c r="AH17">
        <v>0.183</v>
      </c>
      <c r="AI17">
        <v>89.701182389460158</v>
      </c>
      <c r="AJ17">
        <v>0.35699999999999998</v>
      </c>
      <c r="AK17">
        <v>131.76261694106012</v>
      </c>
      <c r="AL17">
        <v>8.5999999999999993E-2</v>
      </c>
      <c r="AM17">
        <v>132.28437565741086</v>
      </c>
      <c r="AN17">
        <v>8.5999999999999993E-2</v>
      </c>
      <c r="AO17">
        <v>98.448147720053782</v>
      </c>
      <c r="AP17">
        <v>0.23799999999999999</v>
      </c>
      <c r="AQ17">
        <v>58.635364652480177</v>
      </c>
      <c r="AR17">
        <v>0.38100000000000001</v>
      </c>
      <c r="AS17">
        <v>125.21259114830671</v>
      </c>
      <c r="AT17">
        <v>8.3199999999999996E-2</v>
      </c>
      <c r="AU17">
        <v>122.18836396560127</v>
      </c>
      <c r="AV17">
        <v>0.127</v>
      </c>
      <c r="AW17">
        <v>139.67940636475799</v>
      </c>
      <c r="AX17">
        <v>6.940000010030424E-2</v>
      </c>
      <c r="AY17">
        <v>44.620703688885705</v>
      </c>
      <c r="AZ17">
        <v>0.60199999999999998</v>
      </c>
      <c r="BA17">
        <v>112.12808312122496</v>
      </c>
      <c r="BB17">
        <v>0.14779999999999999</v>
      </c>
      <c r="BC17">
        <v>35.862306787517973</v>
      </c>
      <c r="BD17">
        <v>0.64000000291794157</v>
      </c>
      <c r="BE17">
        <v>127.28273779685294</v>
      </c>
      <c r="BF17">
        <v>7.9000000000000001E-2</v>
      </c>
      <c r="BG17">
        <v>135.61987227960805</v>
      </c>
      <c r="BH17">
        <v>6.4000000000000001E-2</v>
      </c>
      <c r="BI17">
        <v>64.841055702750779</v>
      </c>
      <c r="BJ17">
        <v>0.39400000000000002</v>
      </c>
      <c r="BK17">
        <v>127.23195119396672</v>
      </c>
      <c r="BL17">
        <v>0.157</v>
      </c>
      <c r="BM17">
        <v>76.64798246815711</v>
      </c>
      <c r="BN17">
        <v>0.4</v>
      </c>
      <c r="BO17">
        <v>128.41640932587367</v>
      </c>
      <c r="BP17">
        <v>7.5999999999999998E-2</v>
      </c>
      <c r="BQ17">
        <v>134.31694899350569</v>
      </c>
      <c r="BR17">
        <v>4.9000000000000002E-2</v>
      </c>
      <c r="BS17">
        <v>99.173529498691011</v>
      </c>
      <c r="BT17">
        <v>0.27</v>
      </c>
      <c r="BU17">
        <v>47.846713393927089</v>
      </c>
      <c r="BV17">
        <v>0.51700000000000002</v>
      </c>
      <c r="BW17">
        <v>60.40881885678111</v>
      </c>
      <c r="BX17">
        <v>0.376</v>
      </c>
      <c r="BY17">
        <v>124.06256848865031</v>
      </c>
      <c r="BZ17">
        <v>0.251</v>
      </c>
      <c r="CA17">
        <v>68.347095784427083</v>
      </c>
      <c r="CB17">
        <v>0.42299999999999999</v>
      </c>
      <c r="CC17">
        <v>79.884597603971713</v>
      </c>
      <c r="CD17">
        <v>0.253</v>
      </c>
    </row>
    <row r="18" spans="3:82" x14ac:dyDescent="0.35">
      <c r="C18">
        <v>138.16782782258252</v>
      </c>
      <c r="D18">
        <v>8.3199999999999996E-2</v>
      </c>
      <c r="E18">
        <v>2.2202283422866405</v>
      </c>
      <c r="F18">
        <v>0.15456455468066674</v>
      </c>
      <c r="K18">
        <v>100.85066562019664</v>
      </c>
      <c r="L18">
        <v>0.18592689736918197</v>
      </c>
      <c r="M18">
        <v>132.36593789610055</v>
      </c>
      <c r="N18">
        <v>7.1155600928166057E-2</v>
      </c>
      <c r="O18">
        <v>75.208939050133978</v>
      </c>
      <c r="P18">
        <v>0.37288196080400493</v>
      </c>
      <c r="Q18">
        <v>55.834230324124988</v>
      </c>
      <c r="R18">
        <v>0.38131724342295475</v>
      </c>
      <c r="S18">
        <v>35.131552887153276</v>
      </c>
      <c r="T18">
        <v>0.64177800464083024</v>
      </c>
      <c r="U18">
        <v>84.56398744522474</v>
      </c>
      <c r="V18">
        <v>0.27616566322788766</v>
      </c>
      <c r="W18">
        <v>89.413591711868008</v>
      </c>
      <c r="X18">
        <v>0.31103085353235654</v>
      </c>
      <c r="Y18">
        <v>18.845327097272229</v>
      </c>
      <c r="Z18">
        <v>0.75357009231448102</v>
      </c>
      <c r="AA18">
        <v>98.978911500667778</v>
      </c>
      <c r="AB18">
        <v>0.20913480969553114</v>
      </c>
      <c r="AC18">
        <v>143.31871356460999</v>
      </c>
      <c r="AD18">
        <v>4.6373575554236865E-2</v>
      </c>
      <c r="AE18">
        <v>96.380817971871295</v>
      </c>
      <c r="AF18">
        <v>0.31561234141294259</v>
      </c>
      <c r="AG18">
        <v>102.66417586395237</v>
      </c>
      <c r="AH18">
        <v>0.17679208767365079</v>
      </c>
      <c r="AI18">
        <v>89.8322593366821</v>
      </c>
      <c r="AJ18">
        <v>0.35198591696717946</v>
      </c>
      <c r="AK18">
        <v>132.03255565038663</v>
      </c>
      <c r="AL18">
        <v>8.1224682825885214E-2</v>
      </c>
      <c r="AM18">
        <v>132.46324741876708</v>
      </c>
      <c r="AN18">
        <v>8.2418512119413909E-2</v>
      </c>
      <c r="AO18">
        <v>98.594897588118556</v>
      </c>
      <c r="AP18">
        <v>0.23131455595623931</v>
      </c>
      <c r="AQ18">
        <v>58.940016268942792</v>
      </c>
      <c r="AR18">
        <v>0.3707330680756532</v>
      </c>
      <c r="AS18">
        <v>125.4615223883127</v>
      </c>
      <c r="AT18">
        <v>8.2030047292341882E-2</v>
      </c>
      <c r="AU18">
        <v>122.33923687886661</v>
      </c>
      <c r="AV18">
        <v>0.12341851211941392</v>
      </c>
      <c r="AW18">
        <v>139.88959059554824</v>
      </c>
      <c r="AX18">
        <v>6.8086787777118435E-2</v>
      </c>
      <c r="AY18">
        <v>44.680966041437621</v>
      </c>
      <c r="AZ18">
        <v>0.59149430221694743</v>
      </c>
      <c r="BA18">
        <v>112.32922391056063</v>
      </c>
      <c r="BB18">
        <v>0.14555560092816605</v>
      </c>
      <c r="BC18">
        <v>35.976154697878833</v>
      </c>
      <c r="BD18">
        <v>0.60179746260708167</v>
      </c>
      <c r="BE18">
        <v>127.54095479798426</v>
      </c>
      <c r="BF18">
        <v>7.4702214543296716E-2</v>
      </c>
      <c r="BG18">
        <v>135.85192405290482</v>
      </c>
      <c r="BH18">
        <v>6.0896043836825384E-2</v>
      </c>
      <c r="BI18">
        <v>65.008037773932159</v>
      </c>
      <c r="BJ18">
        <v>0.38612072666271063</v>
      </c>
      <c r="BK18">
        <v>127.42611993839995</v>
      </c>
      <c r="BL18">
        <v>0.15079208767365079</v>
      </c>
      <c r="BM18">
        <v>76.831576009042806</v>
      </c>
      <c r="BN18">
        <v>0.38758417534730161</v>
      </c>
      <c r="BO18">
        <v>128.61452850309595</v>
      </c>
      <c r="BP18">
        <v>7.3373575554236875E-2</v>
      </c>
      <c r="BQ18">
        <v>134.56185603123836</v>
      </c>
      <c r="BR18">
        <v>4.5657277978119644E-2</v>
      </c>
      <c r="BS18">
        <v>99.331901276787448</v>
      </c>
      <c r="BT18">
        <v>0.264508385249768</v>
      </c>
      <c r="BU18">
        <v>47.980799100577549</v>
      </c>
      <c r="BV18">
        <v>0.51031455595623931</v>
      </c>
      <c r="BW18">
        <v>60.779253143807651</v>
      </c>
      <c r="BX18">
        <v>0.3626291119124786</v>
      </c>
      <c r="BY18">
        <v>124.42781954080114</v>
      </c>
      <c r="BZ18">
        <v>0.23595775090153848</v>
      </c>
      <c r="CA18">
        <v>68.5649983062074</v>
      </c>
      <c r="CB18">
        <v>0.40413749716224662</v>
      </c>
      <c r="CC18">
        <v>80.204297475244715</v>
      </c>
      <c r="CD18">
        <v>0.24368813151047616</v>
      </c>
    </row>
    <row r="19" spans="3:82" x14ac:dyDescent="0.35">
      <c r="C19">
        <v>130.0403085389012</v>
      </c>
      <c r="D19">
        <v>0.127</v>
      </c>
      <c r="E19">
        <v>2.4253520363781504</v>
      </c>
      <c r="F19">
        <v>0.13986034097602573</v>
      </c>
      <c r="K19">
        <v>101.48574834363684</v>
      </c>
      <c r="L19">
        <v>0.17720246898421163</v>
      </c>
      <c r="M19">
        <v>132.91833417688696</v>
      </c>
      <c r="N19">
        <v>6.8997452853989186E-2</v>
      </c>
      <c r="O19">
        <v>75.736075457227855</v>
      </c>
      <c r="P19">
        <v>0.36507589330166301</v>
      </c>
      <c r="Q19">
        <v>57.012721187850438</v>
      </c>
      <c r="R19">
        <v>0.35950617246052902</v>
      </c>
      <c r="S19">
        <v>35.36532699318208</v>
      </c>
      <c r="T19">
        <v>0.630987264269946</v>
      </c>
      <c r="U19">
        <v>85.089533878171366</v>
      </c>
      <c r="V19">
        <v>0.26767082506357448</v>
      </c>
      <c r="W19">
        <v>89.971749618691092</v>
      </c>
      <c r="X19">
        <v>0.30529109801592869</v>
      </c>
      <c r="Y19">
        <v>18.994479847212482</v>
      </c>
      <c r="Z19">
        <v>0.73681000620651182</v>
      </c>
      <c r="AA19">
        <v>99.58789087144936</v>
      </c>
      <c r="AB19">
        <v>0.20637972704764576</v>
      </c>
      <c r="AC19">
        <v>143.91857581778322</v>
      </c>
      <c r="AD19">
        <v>4.3848083127008629E-2</v>
      </c>
      <c r="AE19">
        <v>96.696952818486636</v>
      </c>
      <c r="AF19">
        <v>0.31331643920637148</v>
      </c>
      <c r="AG19">
        <v>103.63475792720401</v>
      </c>
      <c r="AH19">
        <v>0.17082274193656583</v>
      </c>
      <c r="AI19">
        <v>90.22045296477495</v>
      </c>
      <c r="AJ19">
        <v>0.34716452233338008</v>
      </c>
      <c r="AK19">
        <v>132.83199818515016</v>
      </c>
      <c r="AL19">
        <v>7.6632878412742952E-2</v>
      </c>
      <c r="AM19">
        <v>132.99298876135936</v>
      </c>
      <c r="AN19">
        <v>7.8974658809557216E-2</v>
      </c>
      <c r="AO19">
        <v>99.029507677181385</v>
      </c>
      <c r="AP19">
        <v>0.22488602977784011</v>
      </c>
      <c r="AQ19">
        <v>59.842263527560569</v>
      </c>
      <c r="AR19">
        <v>0.36086068858739734</v>
      </c>
      <c r="AS19">
        <v>126.1987498203795</v>
      </c>
      <c r="AT19">
        <v>8.0905055211122026E-2</v>
      </c>
      <c r="AU19">
        <v>122.78605765721633</v>
      </c>
      <c r="AV19">
        <v>0.11997465880955721</v>
      </c>
      <c r="AW19">
        <v>140.51206602580245</v>
      </c>
      <c r="AX19">
        <v>6.6824041563504313E-2</v>
      </c>
      <c r="AY19">
        <v>44.859437250680315</v>
      </c>
      <c r="AZ19">
        <v>0.58139233250803446</v>
      </c>
      <c r="BA19">
        <v>112.92491655083455</v>
      </c>
      <c r="BB19">
        <v>0.14339745285398919</v>
      </c>
      <c r="BC19">
        <v>36.313323317612898</v>
      </c>
      <c r="BD19">
        <v>0.56506302730194358</v>
      </c>
      <c r="BE19">
        <v>128.30568266683451</v>
      </c>
      <c r="BF19">
        <v>7.0569590571468666E-2</v>
      </c>
      <c r="BG19">
        <v>136.53916175328351</v>
      </c>
      <c r="BH19">
        <v>5.7911370968282916E-2</v>
      </c>
      <c r="BI19">
        <v>65.502566960125407</v>
      </c>
      <c r="BJ19">
        <v>0.37854424938102593</v>
      </c>
      <c r="BK19">
        <v>128.00116437574212</v>
      </c>
      <c r="BL19">
        <v>0.14482274193656586</v>
      </c>
      <c r="BM19">
        <v>77.375301234884091</v>
      </c>
      <c r="BN19">
        <v>0.37564548387313168</v>
      </c>
      <c r="BO19">
        <v>129.20127242588867</v>
      </c>
      <c r="BP19">
        <v>7.0848083127008632E-2</v>
      </c>
      <c r="BQ19">
        <v>135.28716550432179</v>
      </c>
      <c r="BR19">
        <v>4.2443014888920064E-2</v>
      </c>
      <c r="BS19">
        <v>99.800930472460465</v>
      </c>
      <c r="BT19">
        <v>0.25922781017465441</v>
      </c>
      <c r="BU19">
        <v>48.377903382018474</v>
      </c>
      <c r="BV19">
        <v>0.50388602977784014</v>
      </c>
      <c r="BW19">
        <v>61.876320422978779</v>
      </c>
      <c r="BX19">
        <v>0.34977205955568025</v>
      </c>
      <c r="BY19">
        <v>125.50953630415458</v>
      </c>
      <c r="BZ19">
        <v>0.22149356700014031</v>
      </c>
      <c r="CA19">
        <v>69.210331999837479</v>
      </c>
      <c r="CB19">
        <v>0.38599986973033468</v>
      </c>
      <c r="CC19">
        <v>81.151111202300484</v>
      </c>
      <c r="CD19">
        <v>0.23473411290484875</v>
      </c>
    </row>
    <row r="20" spans="3:82" x14ac:dyDescent="0.35">
      <c r="C20">
        <v>150.61811560439764</v>
      </c>
      <c r="D20">
        <v>6.9400000000000003E-2</v>
      </c>
      <c r="E20">
        <v>2.6651110228740227</v>
      </c>
      <c r="F20">
        <v>0.12678832284656152</v>
      </c>
      <c r="K20">
        <v>102.51706672487489</v>
      </c>
      <c r="L20">
        <v>0.16916198973520769</v>
      </c>
      <c r="M20">
        <v>133.81537706134228</v>
      </c>
      <c r="N20">
        <v>6.7008492197656644E-2</v>
      </c>
      <c r="O20">
        <v>76.592098532632576</v>
      </c>
      <c r="P20">
        <v>0.35788178028939632</v>
      </c>
      <c r="Q20">
        <v>58.926486505378534</v>
      </c>
      <c r="R20">
        <v>0.33940497433801914</v>
      </c>
      <c r="S20">
        <v>35.744955541883577</v>
      </c>
      <c r="T20">
        <v>0.6210424609882832</v>
      </c>
      <c r="U20">
        <v>85.942974975664839</v>
      </c>
      <c r="V20">
        <v>0.25984193737375477</v>
      </c>
      <c r="W20">
        <v>90.8781488761324</v>
      </c>
      <c r="X20">
        <v>0.30000130903632083</v>
      </c>
      <c r="Y20">
        <v>19.236690770212128</v>
      </c>
      <c r="Z20">
        <v>0.7213638223860569</v>
      </c>
      <c r="AA20">
        <v>100.57681970812075</v>
      </c>
      <c r="AB20">
        <v>0.20384062833743399</v>
      </c>
      <c r="AC20">
        <v>144.89269925883229</v>
      </c>
      <c r="AD20">
        <v>4.1520575975981168E-2</v>
      </c>
      <c r="AE20">
        <v>97.210327952513524</v>
      </c>
      <c r="AF20">
        <v>0.31120052361452832</v>
      </c>
      <c r="AG20">
        <v>105.210897673077</v>
      </c>
      <c r="AH20">
        <v>0.16532136139777365</v>
      </c>
      <c r="AI20">
        <v>90.850845210312627</v>
      </c>
      <c r="AJ20">
        <v>0.34272109959050945</v>
      </c>
      <c r="AK20">
        <v>134.13022241707222</v>
      </c>
      <c r="AL20">
        <v>7.2401047229056645E-2</v>
      </c>
      <c r="AM20">
        <v>133.85324202247415</v>
      </c>
      <c r="AN20">
        <v>7.5800785421792485E-2</v>
      </c>
      <c r="AO20">
        <v>99.735276165251761</v>
      </c>
      <c r="AP20">
        <v>0.21896146612067932</v>
      </c>
      <c r="AQ20">
        <v>61.307433572170929</v>
      </c>
      <c r="AR20">
        <v>0.35176225154247182</v>
      </c>
      <c r="AS20">
        <v>127.39594220773469</v>
      </c>
      <c r="AT20">
        <v>7.9868256571118873E-2</v>
      </c>
      <c r="AU20">
        <v>123.51165522871844</v>
      </c>
      <c r="AV20">
        <v>0.11680078542179249</v>
      </c>
      <c r="AW20">
        <v>141.52291127382418</v>
      </c>
      <c r="AX20">
        <v>6.566028798799059E-2</v>
      </c>
      <c r="AY20">
        <v>45.149258768130395</v>
      </c>
      <c r="AZ20">
        <v>0.57208230390392467</v>
      </c>
      <c r="BA20">
        <v>113.89226890794927</v>
      </c>
      <c r="BB20">
        <v>0.14140849219765661</v>
      </c>
      <c r="BC20">
        <v>36.860855445750119</v>
      </c>
      <c r="BD20">
        <v>0.53120837783245323</v>
      </c>
      <c r="BE20">
        <v>129.54753334026813</v>
      </c>
      <c r="BF20">
        <v>6.6760942506151E-2</v>
      </c>
      <c r="BG20">
        <v>137.65517522132589</v>
      </c>
      <c r="BH20">
        <v>5.5160680698886827E-2</v>
      </c>
      <c r="BI20">
        <v>66.30563878204029</v>
      </c>
      <c r="BJ20">
        <v>0.37156172792794351</v>
      </c>
      <c r="BK20">
        <v>128.93498587075487</v>
      </c>
      <c r="BL20">
        <v>0.13932136139777365</v>
      </c>
      <c r="BM20">
        <v>78.258263090176513</v>
      </c>
      <c r="BN20">
        <v>0.36464272279554732</v>
      </c>
      <c r="BO20">
        <v>130.15409285434868</v>
      </c>
      <c r="BP20">
        <v>6.8520575975981157E-2</v>
      </c>
      <c r="BQ20">
        <v>136.46500417646362</v>
      </c>
      <c r="BR20">
        <v>3.9480733060339661E-2</v>
      </c>
      <c r="BS20">
        <v>100.56259255675491</v>
      </c>
      <c r="BT20">
        <v>0.25436120431341519</v>
      </c>
      <c r="BU20">
        <v>49.022765743412748</v>
      </c>
      <c r="BV20">
        <v>0.49796146612067932</v>
      </c>
      <c r="BW20">
        <v>63.657861013998385</v>
      </c>
      <c r="BX20">
        <v>0.33792293224135866</v>
      </c>
      <c r="BY20">
        <v>127.26614901012874</v>
      </c>
      <c r="BZ20">
        <v>0.2081632987715285</v>
      </c>
      <c r="CA20">
        <v>70.258297053378428</v>
      </c>
      <c r="CB20">
        <v>0.36928413655477382</v>
      </c>
      <c r="CC20">
        <v>82.688653264587487</v>
      </c>
      <c r="CD20">
        <v>0.22648204209666048</v>
      </c>
    </row>
    <row r="21" spans="3:82" x14ac:dyDescent="0.35">
      <c r="C21">
        <v>47.756963484321204</v>
      </c>
      <c r="D21">
        <v>0.60199999999999998</v>
      </c>
      <c r="E21">
        <v>2.9489766769827597</v>
      </c>
      <c r="F21">
        <v>0.11515697066679635</v>
      </c>
      <c r="K21">
        <v>103.90498777688981</v>
      </c>
      <c r="L21">
        <v>0.16211445073055661</v>
      </c>
      <c r="M21">
        <v>135.02259369448436</v>
      </c>
      <c r="N21">
        <v>6.5265153601769266E-2</v>
      </c>
      <c r="O21">
        <v>77.744111789623616</v>
      </c>
      <c r="P21">
        <v>0.35157608749576119</v>
      </c>
      <c r="Q21">
        <v>61.501981348808634</v>
      </c>
      <c r="R21">
        <v>0.32178612682639152</v>
      </c>
      <c r="S21">
        <v>36.255849621029299</v>
      </c>
      <c r="T21">
        <v>0.61232576800884631</v>
      </c>
      <c r="U21">
        <v>87.091513474943739</v>
      </c>
      <c r="V21">
        <v>0.25297985992185767</v>
      </c>
      <c r="W21">
        <v>92.097957069043005</v>
      </c>
      <c r="X21">
        <v>0.29536477021747143</v>
      </c>
      <c r="Y21">
        <v>19.56265183633375</v>
      </c>
      <c r="Z21">
        <v>0.7078251290350166</v>
      </c>
      <c r="AA21">
        <v>101.90769403008636</v>
      </c>
      <c r="AB21">
        <v>0.2016150897043863</v>
      </c>
      <c r="AC21">
        <v>146.20364887021248</v>
      </c>
      <c r="AD21">
        <v>3.9480498895687437E-2</v>
      </c>
      <c r="AE21">
        <v>97.901214655455391</v>
      </c>
      <c r="AF21">
        <v>0.30934590808698859</v>
      </c>
      <c r="AG21">
        <v>107.33202493504679</v>
      </c>
      <c r="AH21">
        <v>0.1604993610261703</v>
      </c>
      <c r="AI21">
        <v>91.699210452827145</v>
      </c>
      <c r="AJ21">
        <v>0.33882640698267602</v>
      </c>
      <c r="AK21">
        <v>135.87733831697261</v>
      </c>
      <c r="AL21">
        <v>6.8691816173977141E-2</v>
      </c>
      <c r="AM21">
        <v>135.01094815172243</v>
      </c>
      <c r="AN21">
        <v>7.3018862130482864E-2</v>
      </c>
      <c r="AO21">
        <v>100.68508076513264</v>
      </c>
      <c r="AP21">
        <v>0.21376854264356801</v>
      </c>
      <c r="AQ21">
        <v>63.279220739636315</v>
      </c>
      <c r="AR21">
        <v>0.3437874047740509</v>
      </c>
      <c r="AS21">
        <v>129.00709211832543</v>
      </c>
      <c r="AT21">
        <v>7.8959494962624402E-2</v>
      </c>
      <c r="AU21">
        <v>124.48814528561991</v>
      </c>
      <c r="AV21">
        <v>0.11401886213048287</v>
      </c>
      <c r="AW21">
        <v>142.88328012362049</v>
      </c>
      <c r="AX21">
        <v>6.4640249447843717E-2</v>
      </c>
      <c r="AY21">
        <v>45.53929291540603</v>
      </c>
      <c r="AZ21">
        <v>0.56392199558274969</v>
      </c>
      <c r="BA21">
        <v>115.19410617331832</v>
      </c>
      <c r="BB21">
        <v>0.13966515360176926</v>
      </c>
      <c r="BC21">
        <v>37.597709729665738</v>
      </c>
      <c r="BD21">
        <v>0.5015345293918172</v>
      </c>
      <c r="BE21">
        <v>131.21878319334292</v>
      </c>
      <c r="BF21">
        <v>6.3422634556579441E-2</v>
      </c>
      <c r="BG21">
        <v>139.15707668532266</v>
      </c>
      <c r="BH21">
        <v>5.2749680513085151E-2</v>
      </c>
      <c r="BI21">
        <v>67.386391639928476</v>
      </c>
      <c r="BJ21">
        <v>0.36544149668706233</v>
      </c>
      <c r="BK21">
        <v>130.19169818707792</v>
      </c>
      <c r="BL21">
        <v>0.1344993610261703</v>
      </c>
      <c r="BM21">
        <v>79.446529845991904</v>
      </c>
      <c r="BN21">
        <v>0.35499872205234062</v>
      </c>
      <c r="BO21">
        <v>131.43637343375809</v>
      </c>
      <c r="BP21">
        <v>6.648049889568744E-2</v>
      </c>
      <c r="BQ21">
        <v>138.05010836803297</v>
      </c>
      <c r="BR21">
        <v>3.6884271321784005E-2</v>
      </c>
      <c r="BS21">
        <v>101.5876172829164</v>
      </c>
      <c r="BT21">
        <v>0.25009558860007375</v>
      </c>
      <c r="BU21">
        <v>49.890604485854951</v>
      </c>
      <c r="BV21">
        <v>0.49276854264356801</v>
      </c>
      <c r="BW21">
        <v>66.055411311053035</v>
      </c>
      <c r="BX21">
        <v>0.32753708528713604</v>
      </c>
      <c r="BY21">
        <v>129.63015201755277</v>
      </c>
      <c r="BZ21">
        <v>0.19647922094802805</v>
      </c>
      <c r="CA21">
        <v>71.668620757528217</v>
      </c>
      <c r="CB21">
        <v>0.35463267388720976</v>
      </c>
      <c r="CC21">
        <v>84.757836782915575</v>
      </c>
      <c r="CD21">
        <v>0.21924904153925545</v>
      </c>
    </row>
    <row r="22" spans="3:82" x14ac:dyDescent="0.35">
      <c r="C22">
        <v>122.59614060823064</v>
      </c>
      <c r="D22">
        <v>0.14779999999999999</v>
      </c>
      <c r="E22">
        <v>3.2902197550807997</v>
      </c>
      <c r="F22">
        <v>0.10479798086899116</v>
      </c>
      <c r="K22">
        <v>105.59617447200776</v>
      </c>
      <c r="L22">
        <v>0.15633068494190172</v>
      </c>
      <c r="M22">
        <v>136.49359141811641</v>
      </c>
      <c r="N22">
        <v>6.3834432590891485E-2</v>
      </c>
      <c r="O22">
        <v>79.147844004791281</v>
      </c>
      <c r="P22">
        <v>0.34640113915854365</v>
      </c>
      <c r="Q22">
        <v>64.640230895661858</v>
      </c>
      <c r="R22">
        <v>0.30732671235475434</v>
      </c>
      <c r="S22">
        <v>36.878375857670392</v>
      </c>
      <c r="T22">
        <v>0.60517216295445742</v>
      </c>
      <c r="U22">
        <v>88.491011685588617</v>
      </c>
      <c r="V22">
        <v>0.24734829849606219</v>
      </c>
      <c r="W22">
        <v>93.584297652645688</v>
      </c>
      <c r="X22">
        <v>0.29155966114598797</v>
      </c>
      <c r="Y22">
        <v>19.959836544607363</v>
      </c>
      <c r="Z22">
        <v>0.69671421054628491</v>
      </c>
      <c r="AA22">
        <v>103.52936908351596</v>
      </c>
      <c r="AB22">
        <v>0.19978863735007421</v>
      </c>
      <c r="AC22">
        <v>147.80104559354737</v>
      </c>
      <c r="AD22">
        <v>3.7806250904234714E-2</v>
      </c>
      <c r="AE22">
        <v>98.743062538771909</v>
      </c>
      <c r="AF22">
        <v>0.30782386445839521</v>
      </c>
      <c r="AG22">
        <v>109.91662598197775</v>
      </c>
      <c r="AH22">
        <v>0.15654204759182749</v>
      </c>
      <c r="AI22">
        <v>92.732946491817373</v>
      </c>
      <c r="AJ22">
        <v>0.33563011536262988</v>
      </c>
      <c r="AK22">
        <v>138.00620520061207</v>
      </c>
      <c r="AL22">
        <v>6.5647728916790368E-2</v>
      </c>
      <c r="AM22">
        <v>136.42161715180632</v>
      </c>
      <c r="AN22">
        <v>7.0735796687592778E-2</v>
      </c>
      <c r="AO22">
        <v>101.84242101870718</v>
      </c>
      <c r="AP22">
        <v>0.20950682048350652</v>
      </c>
      <c r="AQ22">
        <v>65.681850354902025</v>
      </c>
      <c r="AR22">
        <v>0.33724261717109932</v>
      </c>
      <c r="AS22">
        <v>130.97028396463102</v>
      </c>
      <c r="AT22">
        <v>7.8213693584613636E-2</v>
      </c>
      <c r="AU22">
        <v>125.67800186265596</v>
      </c>
      <c r="AV22">
        <v>0.11173579668759279</v>
      </c>
      <c r="AW22">
        <v>144.54089436319737</v>
      </c>
      <c r="AX22">
        <v>6.380312545211736E-2</v>
      </c>
      <c r="AY22">
        <v>46.014550898961097</v>
      </c>
      <c r="AZ22">
        <v>0.55722500361693883</v>
      </c>
      <c r="BA22">
        <v>116.7803994709123</v>
      </c>
      <c r="BB22">
        <v>0.13823443259089147</v>
      </c>
      <c r="BC22">
        <v>38.49556927246153</v>
      </c>
      <c r="BD22">
        <v>0.47718183133432301</v>
      </c>
      <c r="BE22">
        <v>133.2552070314529</v>
      </c>
      <c r="BF22">
        <v>6.0682956025111347E-2</v>
      </c>
      <c r="BG22">
        <v>140.98714891428847</v>
      </c>
      <c r="BH22">
        <v>5.077102379591375E-2</v>
      </c>
      <c r="BI22">
        <v>68.703292807554519</v>
      </c>
      <c r="BJ22">
        <v>0.36041875271270413</v>
      </c>
      <c r="BK22">
        <v>131.7230065751674</v>
      </c>
      <c r="BL22">
        <v>0.1305420475918275</v>
      </c>
      <c r="BM22">
        <v>80.894437077291926</v>
      </c>
      <c r="BN22">
        <v>0.34708409518365502</v>
      </c>
      <c r="BO22">
        <v>132.99883684056144</v>
      </c>
      <c r="BP22">
        <v>6.4806250904234711E-2</v>
      </c>
      <c r="BQ22">
        <v>139.98156341388449</v>
      </c>
      <c r="BR22">
        <v>3.4753410241753262E-2</v>
      </c>
      <c r="BS22">
        <v>102.83661352555902</v>
      </c>
      <c r="BT22">
        <v>0.24659488825430895</v>
      </c>
      <c r="BU22">
        <v>50.948069053162612</v>
      </c>
      <c r="BV22">
        <v>0.48850682048350652</v>
      </c>
      <c r="BW22">
        <v>68.976834800788637</v>
      </c>
      <c r="BX22">
        <v>0.31901364096701307</v>
      </c>
      <c r="BY22">
        <v>132.51069801659955</v>
      </c>
      <c r="BZ22">
        <v>0.18689034608788968</v>
      </c>
      <c r="CA22">
        <v>73.387105163255043</v>
      </c>
      <c r="CB22">
        <v>0.34260852922132201</v>
      </c>
      <c r="CC22">
        <v>87.279144195086886</v>
      </c>
      <c r="CD22">
        <v>0.21331307138774125</v>
      </c>
    </row>
    <row r="23" spans="3:82" x14ac:dyDescent="0.35">
      <c r="C23">
        <v>41.787343048781054</v>
      </c>
      <c r="D23">
        <v>0.64</v>
      </c>
      <c r="E23">
        <v>3.7080279063661146</v>
      </c>
      <c r="F23">
        <v>9.5563397964847654E-2</v>
      </c>
      <c r="K23">
        <v>107.5256354539638</v>
      </c>
      <c r="L23">
        <v>0.15203295924492785</v>
      </c>
      <c r="M23">
        <v>138.17184061466432</v>
      </c>
      <c r="N23">
        <v>6.2771310971113742E-2</v>
      </c>
      <c r="O23">
        <v>80.749350536328777</v>
      </c>
      <c r="P23">
        <v>0.34255580564019861</v>
      </c>
      <c r="Q23">
        <v>68.220633975803281</v>
      </c>
      <c r="R23">
        <v>0.29658239811231962</v>
      </c>
      <c r="S23">
        <v>37.588610917649461</v>
      </c>
      <c r="T23">
        <v>0.59985655485556866</v>
      </c>
      <c r="U23">
        <v>90.087687676212013</v>
      </c>
      <c r="V23">
        <v>0.24316367084374552</v>
      </c>
      <c r="W23">
        <v>95.280051391861974</v>
      </c>
      <c r="X23">
        <v>0.28873221002955779</v>
      </c>
      <c r="Y23">
        <v>20.412981309437761</v>
      </c>
      <c r="Z23">
        <v>0.68845805328630871</v>
      </c>
      <c r="AA23">
        <v>105.37952480555211</v>
      </c>
      <c r="AB23">
        <v>0.19843146081418772</v>
      </c>
      <c r="AC23">
        <v>149.6235023685897</v>
      </c>
      <c r="AD23">
        <v>3.6562172413005432E-2</v>
      </c>
      <c r="AE23">
        <v>99.703519860420954</v>
      </c>
      <c r="AF23">
        <v>0.3066928840118231</v>
      </c>
      <c r="AG23">
        <v>112.86537604509728</v>
      </c>
      <c r="AH23">
        <v>0.15360149843074011</v>
      </c>
      <c r="AI23">
        <v>93.912327431030789</v>
      </c>
      <c r="AJ23">
        <v>0.33325505642482856</v>
      </c>
      <c r="AK23">
        <v>140.43501190753463</v>
      </c>
      <c r="AL23">
        <v>6.3385768023646233E-2</v>
      </c>
      <c r="AM23">
        <v>138.03103780416478</v>
      </c>
      <c r="AN23">
        <v>6.9039326017734673E-2</v>
      </c>
      <c r="AO23">
        <v>103.16282098907439</v>
      </c>
      <c r="AP23">
        <v>0.20634007523310471</v>
      </c>
      <c r="AQ23">
        <v>68.422990709263601</v>
      </c>
      <c r="AR23">
        <v>0.33237940125083942</v>
      </c>
      <c r="AS23">
        <v>133.21007338496858</v>
      </c>
      <c r="AT23">
        <v>7.7659513165793323E-2</v>
      </c>
      <c r="AU23">
        <v>127.03549943885035</v>
      </c>
      <c r="AV23">
        <v>0.11003932601773468</v>
      </c>
      <c r="AW23">
        <v>146.43205280692862</v>
      </c>
      <c r="AX23">
        <v>6.3181086206502715E-2</v>
      </c>
      <c r="AY23">
        <v>46.556768821015318</v>
      </c>
      <c r="AZ23">
        <v>0.55224868965202167</v>
      </c>
      <c r="BA23">
        <v>118.59018843890823</v>
      </c>
      <c r="BB23">
        <v>0.13717131097111371</v>
      </c>
      <c r="BC23">
        <v>39.519929835433281</v>
      </c>
      <c r="BD23">
        <v>0.45908614418916993</v>
      </c>
      <c r="BE23">
        <v>135.57854622853921</v>
      </c>
      <c r="BF23">
        <v>5.8647191221281619E-2</v>
      </c>
      <c r="BG23">
        <v>143.07506325878049</v>
      </c>
      <c r="BH23">
        <v>4.930074921537006E-2</v>
      </c>
      <c r="BI23">
        <v>70.205734511573226</v>
      </c>
      <c r="BJ23">
        <v>0.35668651723901629</v>
      </c>
      <c r="BK23">
        <v>133.47006371243666</v>
      </c>
      <c r="BL23">
        <v>0.12760149843074012</v>
      </c>
      <c r="BM23">
        <v>82.546342521173486</v>
      </c>
      <c r="BN23">
        <v>0.34120299686148026</v>
      </c>
      <c r="BO23">
        <v>134.78143848227489</v>
      </c>
      <c r="BP23">
        <v>6.3562172413005436E-2</v>
      </c>
      <c r="BQ23">
        <v>142.18514457977861</v>
      </c>
      <c r="BR23">
        <v>3.3170037616552364E-2</v>
      </c>
      <c r="BS23">
        <v>104.26158305952319</v>
      </c>
      <c r="BT23">
        <v>0.2439936332271932</v>
      </c>
      <c r="BU23">
        <v>52.154521675047064</v>
      </c>
      <c r="BV23">
        <v>0.48534007523310474</v>
      </c>
      <c r="BW23">
        <v>72.309862816847811</v>
      </c>
      <c r="BX23">
        <v>0.31268015046620945</v>
      </c>
      <c r="BY23">
        <v>135.79708923995452</v>
      </c>
      <c r="BZ23">
        <v>0.17976516927448566</v>
      </c>
      <c r="CA23">
        <v>75.34770987858397</v>
      </c>
      <c r="CB23">
        <v>0.33367378369340261</v>
      </c>
      <c r="CC23">
        <v>90.155683071217155</v>
      </c>
      <c r="CD23">
        <v>0.20890224764611015</v>
      </c>
    </row>
    <row r="24" spans="3:82" x14ac:dyDescent="0.35">
      <c r="C24">
        <v>140.72123737166515</v>
      </c>
      <c r="D24">
        <v>7.9000000000000001E-2</v>
      </c>
      <c r="E24">
        <v>4.2312170296251539</v>
      </c>
      <c r="F24">
        <v>8.7323098634993476E-2</v>
      </c>
      <c r="K24">
        <v>109.6192226192755</v>
      </c>
      <c r="L24">
        <v>0.14938643282797737</v>
      </c>
      <c r="M24">
        <v>139.99284710867769</v>
      </c>
      <c r="N24">
        <v>6.2116643910078616E-2</v>
      </c>
      <c r="O24">
        <v>82.487086386364325</v>
      </c>
      <c r="P24">
        <v>0.34018786095134818</v>
      </c>
      <c r="Q24">
        <v>72.105597706776194</v>
      </c>
      <c r="R24">
        <v>0.2899660820699434</v>
      </c>
      <c r="S24">
        <v>38.359260865915928</v>
      </c>
      <c r="T24">
        <v>0.59658321955039306</v>
      </c>
      <c r="U24">
        <v>91.820182083920486</v>
      </c>
      <c r="V24">
        <v>0.24058678985882004</v>
      </c>
      <c r="W24">
        <v>97.120051421483453</v>
      </c>
      <c r="X24">
        <v>0.28699107422893244</v>
      </c>
      <c r="Y24">
        <v>20.904672031639024</v>
      </c>
      <c r="Z24">
        <v>0.68337393674848279</v>
      </c>
      <c r="AA24">
        <v>107.38706074937622</v>
      </c>
      <c r="AB24">
        <v>0.19759571562988756</v>
      </c>
      <c r="AC24">
        <v>151.60098320352006</v>
      </c>
      <c r="AD24">
        <v>3.5796072660730288E-2</v>
      </c>
      <c r="AE24">
        <v>100.74567678416223</v>
      </c>
      <c r="AF24">
        <v>0.30599642969157298</v>
      </c>
      <c r="AG24">
        <v>116.06495631315778</v>
      </c>
      <c r="AH24">
        <v>0.15179071719808976</v>
      </c>
      <c r="AI24">
        <v>95.19203032237786</v>
      </c>
      <c r="AJ24">
        <v>0.33179250235230323</v>
      </c>
      <c r="AK24">
        <v>143.07042075808371</v>
      </c>
      <c r="AL24">
        <v>6.1992859383145964E-2</v>
      </c>
      <c r="AM24">
        <v>139.77736097570127</v>
      </c>
      <c r="AN24">
        <v>6.7994644537359469E-2</v>
      </c>
      <c r="AO24">
        <v>104.59553844586189</v>
      </c>
      <c r="AP24">
        <v>0.20439000313640435</v>
      </c>
      <c r="AQ24">
        <v>71.397301316152124</v>
      </c>
      <c r="AR24">
        <v>0.32938464767376385</v>
      </c>
      <c r="AS24">
        <v>135.64038652800289</v>
      </c>
      <c r="AT24">
        <v>7.7318250548870759E-2</v>
      </c>
      <c r="AU24">
        <v>128.50847014364334</v>
      </c>
      <c r="AV24">
        <v>0.10899464453735948</v>
      </c>
      <c r="AW24">
        <v>148.48407929639555</v>
      </c>
      <c r="AX24">
        <v>6.2798036330365153E-2</v>
      </c>
      <c r="AY24">
        <v>47.145109550903456</v>
      </c>
      <c r="AZ24">
        <v>0.54918429064292118</v>
      </c>
      <c r="BA24">
        <v>120.55392390220736</v>
      </c>
      <c r="BB24">
        <v>0.13651664391007859</v>
      </c>
      <c r="BC24">
        <v>40.631425816613998</v>
      </c>
      <c r="BD24">
        <v>0.44794287506516778</v>
      </c>
      <c r="BE24">
        <v>138.09951616220144</v>
      </c>
      <c r="BF24">
        <v>5.7393573444831383E-2</v>
      </c>
      <c r="BG24">
        <v>145.34058234145573</v>
      </c>
      <c r="BH24">
        <v>4.8395358599044883E-2</v>
      </c>
      <c r="BI24">
        <v>71.835978759878159</v>
      </c>
      <c r="BJ24">
        <v>0.35438821798219089</v>
      </c>
      <c r="BK24">
        <v>135.36573117286136</v>
      </c>
      <c r="BL24">
        <v>0.12579071719808976</v>
      </c>
      <c r="BM24">
        <v>84.338764377827417</v>
      </c>
      <c r="BN24">
        <v>0.33758143439617955</v>
      </c>
      <c r="BO24">
        <v>136.71567397750187</v>
      </c>
      <c r="BP24">
        <v>6.2796072660730284E-2</v>
      </c>
      <c r="BQ24">
        <v>144.57616947729252</v>
      </c>
      <c r="BR24">
        <v>3.2195001568202181E-2</v>
      </c>
      <c r="BS24">
        <v>105.80776510475076</v>
      </c>
      <c r="BT24">
        <v>0.24239178829061789</v>
      </c>
      <c r="BU24">
        <v>53.463599053835701</v>
      </c>
      <c r="BV24">
        <v>0.48339000313640434</v>
      </c>
      <c r="BW24">
        <v>75.926408961757019</v>
      </c>
      <c r="BX24">
        <v>0.30878000627280872</v>
      </c>
      <c r="BY24">
        <v>139.3630315159335</v>
      </c>
      <c r="BZ24">
        <v>0.1753775070569098</v>
      </c>
      <c r="CA24">
        <v>77.475089963824686</v>
      </c>
      <c r="CB24">
        <v>0.3281717945634266</v>
      </c>
      <c r="CC24">
        <v>93.27690963547829</v>
      </c>
      <c r="CD24">
        <v>0.20618607579713466</v>
      </c>
    </row>
    <row r="25" spans="3:82" x14ac:dyDescent="0.35">
      <c r="C25">
        <v>147.69664353448476</v>
      </c>
      <c r="D25">
        <v>6.4000000000000001E-2</v>
      </c>
      <c r="E25">
        <v>4.9051368743085408</v>
      </c>
      <c r="F25">
        <v>7.9962591824958948E-2</v>
      </c>
      <c r="K25">
        <v>111.7964805872772</v>
      </c>
      <c r="L25">
        <v>0.14849281021706451</v>
      </c>
      <c r="M25">
        <v>141.88663064182387</v>
      </c>
      <c r="N25">
        <v>6.1895589895800171E-2</v>
      </c>
      <c r="O25">
        <v>84.294271340714559</v>
      </c>
      <c r="P25">
        <v>0.33938830387842611</v>
      </c>
      <c r="Q25">
        <v>76.145825111112146</v>
      </c>
      <c r="R25">
        <v>0.28773202554266125</v>
      </c>
      <c r="S25">
        <v>39.160710057143383</v>
      </c>
      <c r="T25">
        <v>0.59547794947900079</v>
      </c>
      <c r="U25">
        <v>93.621916120219851</v>
      </c>
      <c r="V25">
        <v>0.23971668363240489</v>
      </c>
      <c r="W25">
        <v>99.033587572255684</v>
      </c>
      <c r="X25">
        <v>0.28640316461648979</v>
      </c>
      <c r="Y25">
        <v>21.41601331250029</v>
      </c>
      <c r="Z25">
        <v>0.68165724068015021</v>
      </c>
      <c r="AA25">
        <v>109.47482843450628</v>
      </c>
      <c r="AB25">
        <v>0.1973135190159151</v>
      </c>
      <c r="AC25">
        <v>153.65749461883615</v>
      </c>
      <c r="AD25">
        <v>3.5537392431255518E-2</v>
      </c>
      <c r="AE25">
        <v>101.82948380386469</v>
      </c>
      <c r="AF25">
        <v>0.30576126584659591</v>
      </c>
      <c r="AG25">
        <v>119.39240871080301</v>
      </c>
      <c r="AH25">
        <v>0.1511792912011494</v>
      </c>
      <c r="AI25">
        <v>96.522876901409759</v>
      </c>
      <c r="AJ25">
        <v>0.33129865827785143</v>
      </c>
      <c r="AK25">
        <v>145.81115446808707</v>
      </c>
      <c r="AL25">
        <v>6.1522531693191829E-2</v>
      </c>
      <c r="AM25">
        <v>141.59347644628292</v>
      </c>
      <c r="AN25">
        <v>6.7641898769893877E-2</v>
      </c>
      <c r="AO25">
        <v>106.08551486068257</v>
      </c>
      <c r="AP25">
        <v>0.20373154437046856</v>
      </c>
      <c r="AQ25">
        <v>74.49048108695753</v>
      </c>
      <c r="AR25">
        <v>0.32837344314036243</v>
      </c>
      <c r="AS25">
        <v>138.16782782258252</v>
      </c>
      <c r="AT25">
        <v>7.7203020264832001E-2</v>
      </c>
      <c r="AU25">
        <v>130.0403085389012</v>
      </c>
      <c r="AV25">
        <v>0.10864189876989389</v>
      </c>
      <c r="AW25">
        <v>150.61811560439764</v>
      </c>
      <c r="AX25">
        <v>6.2668696215627762E-2</v>
      </c>
      <c r="AY25">
        <v>47.756963484321204</v>
      </c>
      <c r="AZ25">
        <v>0.54814956972502205</v>
      </c>
      <c r="BA25">
        <v>122.59614060823064</v>
      </c>
      <c r="BB25">
        <v>0.13629558989580015</v>
      </c>
      <c r="BC25">
        <v>41.787343048781054</v>
      </c>
      <c r="BD25">
        <v>0.4441802535455347</v>
      </c>
      <c r="BE25">
        <v>140.72123737166515</v>
      </c>
      <c r="BF25">
        <v>5.697027852387266E-2</v>
      </c>
      <c r="BG25">
        <v>147.69664353448476</v>
      </c>
      <c r="BH25">
        <v>4.8089645600574701E-2</v>
      </c>
      <c r="BI25">
        <v>73.531376180258505</v>
      </c>
      <c r="BJ25">
        <v>0.35361217729376654</v>
      </c>
      <c r="BK25">
        <v>137.33715951903994</v>
      </c>
      <c r="BL25">
        <v>0.1251792912011494</v>
      </c>
      <c r="BM25">
        <v>86.202820880504305</v>
      </c>
      <c r="BN25">
        <v>0.33635858240229882</v>
      </c>
      <c r="BO25">
        <v>138.72721174089259</v>
      </c>
      <c r="BP25">
        <v>6.2537392431255515E-2</v>
      </c>
      <c r="BQ25">
        <v>147.06275236051701</v>
      </c>
      <c r="BR25">
        <v>3.1865772185234287E-2</v>
      </c>
      <c r="BS25">
        <v>107.41574075235255</v>
      </c>
      <c r="BT25">
        <v>0.24185091144717064</v>
      </c>
      <c r="BU25">
        <v>54.824994080000742</v>
      </c>
      <c r="BV25">
        <v>0.48273154437046861</v>
      </c>
      <c r="BW25">
        <v>79.687491395349909</v>
      </c>
      <c r="BX25">
        <v>0.30746308874093714</v>
      </c>
      <c r="BY25">
        <v>143.07148768267419</v>
      </c>
      <c r="BZ25">
        <v>0.17389597483355429</v>
      </c>
      <c r="CA25">
        <v>79.687491395349909</v>
      </c>
      <c r="CB25">
        <v>0.32631400018810774</v>
      </c>
      <c r="CC25">
        <v>96.522876901409759</v>
      </c>
      <c r="CD25">
        <v>0.20526893680172409</v>
      </c>
    </row>
    <row r="26" spans="3:82" x14ac:dyDescent="0.35">
      <c r="C26">
        <v>73.531376180258505</v>
      </c>
      <c r="D26">
        <v>0.39400000000000002</v>
      </c>
      <c r="E26">
        <v>5.8055153948878075</v>
      </c>
      <c r="F26">
        <v>7.3381094695862015E-2</v>
      </c>
      <c r="K26">
        <v>113.97373855527889</v>
      </c>
      <c r="L26">
        <v>0.14938643282797737</v>
      </c>
      <c r="M26">
        <v>143.78041417497002</v>
      </c>
      <c r="N26">
        <v>6.2116643910078616E-2</v>
      </c>
      <c r="O26">
        <v>86.101456295064793</v>
      </c>
      <c r="P26">
        <v>0.34018786095134818</v>
      </c>
      <c r="Q26">
        <v>80.186052515448083</v>
      </c>
      <c r="R26">
        <v>0.2899660820699434</v>
      </c>
      <c r="S26">
        <v>39.962159248370838</v>
      </c>
      <c r="T26">
        <v>0.59658321955039306</v>
      </c>
      <c r="U26">
        <v>95.423650156519216</v>
      </c>
      <c r="V26">
        <v>0.24058678985882004</v>
      </c>
      <c r="W26">
        <v>100.94712372302791</v>
      </c>
      <c r="X26">
        <v>0.28699107422893244</v>
      </c>
      <c r="Y26">
        <v>21.927354593361557</v>
      </c>
      <c r="Z26">
        <v>0.68337393674848279</v>
      </c>
      <c r="AA26">
        <v>111.56259611963634</v>
      </c>
      <c r="AB26">
        <v>0.19759571562988756</v>
      </c>
      <c r="AC26">
        <v>155.71400603415222</v>
      </c>
      <c r="AD26">
        <v>3.5796072660730288E-2</v>
      </c>
      <c r="AE26">
        <v>102.91329082356715</v>
      </c>
      <c r="AF26">
        <v>0.30599642969157298</v>
      </c>
      <c r="AG26">
        <v>122.71986110844823</v>
      </c>
      <c r="AH26">
        <v>0.15179071719808976</v>
      </c>
      <c r="AI26">
        <v>97.853723480441658</v>
      </c>
      <c r="AJ26">
        <v>0.33179250235230323</v>
      </c>
      <c r="AK26">
        <v>148.55188817809042</v>
      </c>
      <c r="AL26">
        <v>6.1992859383145964E-2</v>
      </c>
      <c r="AM26">
        <v>143.40959191686457</v>
      </c>
      <c r="AN26">
        <v>6.7994644537359469E-2</v>
      </c>
      <c r="AO26">
        <v>107.57549127550323</v>
      </c>
      <c r="AP26">
        <v>0.20439000313640435</v>
      </c>
      <c r="AQ26">
        <v>77.583660857762922</v>
      </c>
      <c r="AR26">
        <v>0.32938464767376385</v>
      </c>
      <c r="AS26">
        <v>140.69526911716216</v>
      </c>
      <c r="AT26">
        <v>7.7318250548870759E-2</v>
      </c>
      <c r="AU26">
        <v>131.57214693415906</v>
      </c>
      <c r="AV26">
        <v>0.10899464453735948</v>
      </c>
      <c r="AW26">
        <v>152.75215191239974</v>
      </c>
      <c r="AX26">
        <v>6.2798036330365153E-2</v>
      </c>
      <c r="AY26">
        <v>48.368817417738953</v>
      </c>
      <c r="AZ26">
        <v>0.54918429064292118</v>
      </c>
      <c r="BA26">
        <v>124.63835731425392</v>
      </c>
      <c r="BB26">
        <v>0.13651664391007859</v>
      </c>
      <c r="BC26">
        <v>42.943260280948103</v>
      </c>
      <c r="BD26">
        <v>0.44794287506516778</v>
      </c>
      <c r="BE26">
        <v>143.34295858112887</v>
      </c>
      <c r="BF26">
        <v>5.7393573444831383E-2</v>
      </c>
      <c r="BG26">
        <v>150.0527047275138</v>
      </c>
      <c r="BH26">
        <v>4.8395358599044883E-2</v>
      </c>
      <c r="BI26">
        <v>75.226773600638836</v>
      </c>
      <c r="BJ26">
        <v>0.35438821798219089</v>
      </c>
      <c r="BK26">
        <v>139.30858786521853</v>
      </c>
      <c r="BL26">
        <v>0.12579071719808976</v>
      </c>
      <c r="BM26">
        <v>88.066877383181193</v>
      </c>
      <c r="BN26">
        <v>0.33758143439617955</v>
      </c>
      <c r="BO26">
        <v>140.73874950428331</v>
      </c>
      <c r="BP26">
        <v>6.2796072660730284E-2</v>
      </c>
      <c r="BQ26">
        <v>149.5493352437415</v>
      </c>
      <c r="BR26">
        <v>3.2195001568202181E-2</v>
      </c>
      <c r="BS26">
        <v>109.02371639995434</v>
      </c>
      <c r="BT26">
        <v>0.24239178829061789</v>
      </c>
      <c r="BU26">
        <v>56.186389106165777</v>
      </c>
      <c r="BV26">
        <v>0.48339000313640434</v>
      </c>
      <c r="BW26">
        <v>83.448573828942784</v>
      </c>
      <c r="BX26">
        <v>0.30878000627280872</v>
      </c>
      <c r="BY26">
        <v>146.77994384941488</v>
      </c>
      <c r="BZ26">
        <v>0.1753775070569098</v>
      </c>
      <c r="CA26">
        <v>81.899892826875131</v>
      </c>
      <c r="CB26">
        <v>0.3281717945634266</v>
      </c>
      <c r="CC26">
        <v>99.768844167341229</v>
      </c>
      <c r="CD26">
        <v>0.20618607579713466</v>
      </c>
    </row>
    <row r="27" spans="3:82" x14ac:dyDescent="0.35">
      <c r="C27">
        <v>137.33715951903994</v>
      </c>
      <c r="D27">
        <v>0.157</v>
      </c>
      <c r="E27">
        <v>7.0690121298727497</v>
      </c>
      <c r="F27">
        <v>6.7489849424379106E-2</v>
      </c>
      <c r="K27">
        <v>116.06732572059062</v>
      </c>
      <c r="L27">
        <v>0.15203295924492788</v>
      </c>
      <c r="M27">
        <v>145.60142066898342</v>
      </c>
      <c r="N27">
        <v>6.2771310971113742E-2</v>
      </c>
      <c r="O27">
        <v>87.839192145100341</v>
      </c>
      <c r="P27">
        <v>0.34255580564019861</v>
      </c>
      <c r="Q27">
        <v>84.071016246421024</v>
      </c>
      <c r="R27">
        <v>0.29658239811231968</v>
      </c>
      <c r="S27">
        <v>40.732809196637305</v>
      </c>
      <c r="T27">
        <v>0.59985655485556866</v>
      </c>
      <c r="U27">
        <v>97.156144564227688</v>
      </c>
      <c r="V27">
        <v>0.24316367084374552</v>
      </c>
      <c r="W27">
        <v>102.78712375264939</v>
      </c>
      <c r="X27">
        <v>0.28873221002955779</v>
      </c>
      <c r="Y27">
        <v>22.419045315562819</v>
      </c>
      <c r="Z27">
        <v>0.68845805328630882</v>
      </c>
      <c r="AA27">
        <v>113.57013206346045</v>
      </c>
      <c r="AB27">
        <v>0.19843146081418775</v>
      </c>
      <c r="AC27">
        <v>157.69148686908261</v>
      </c>
      <c r="AD27">
        <v>3.6562172413005439E-2</v>
      </c>
      <c r="AE27">
        <v>103.95544774730843</v>
      </c>
      <c r="AF27">
        <v>0.30669288401182315</v>
      </c>
      <c r="AG27">
        <v>125.91944137650874</v>
      </c>
      <c r="AH27">
        <v>0.15360149843074011</v>
      </c>
      <c r="AI27">
        <v>99.13342637178873</v>
      </c>
      <c r="AJ27">
        <v>0.33325505642482856</v>
      </c>
      <c r="AK27">
        <v>151.18729702863951</v>
      </c>
      <c r="AL27">
        <v>6.3385768023646233E-2</v>
      </c>
      <c r="AM27">
        <v>145.15591508840106</v>
      </c>
      <c r="AN27">
        <v>6.9039326017734673E-2</v>
      </c>
      <c r="AO27">
        <v>109.00820873229074</v>
      </c>
      <c r="AP27">
        <v>0.20634007523310471</v>
      </c>
      <c r="AQ27">
        <v>80.557971464651473</v>
      </c>
      <c r="AR27">
        <v>0.33237940125083942</v>
      </c>
      <c r="AS27">
        <v>143.1255822601965</v>
      </c>
      <c r="AT27">
        <v>7.7659513165793323E-2</v>
      </c>
      <c r="AU27">
        <v>133.04511763895206</v>
      </c>
      <c r="AV27">
        <v>0.11003932601773468</v>
      </c>
      <c r="AW27">
        <v>154.80417840186666</v>
      </c>
      <c r="AX27">
        <v>6.3181086206502715E-2</v>
      </c>
      <c r="AY27">
        <v>48.957158147627098</v>
      </c>
      <c r="AZ27">
        <v>0.55224868965202167</v>
      </c>
      <c r="BA27">
        <v>126.60209277755305</v>
      </c>
      <c r="BB27">
        <v>0.13717131097111371</v>
      </c>
      <c r="BC27">
        <v>44.054756262128826</v>
      </c>
      <c r="BD27">
        <v>0.45908614418916993</v>
      </c>
      <c r="BE27">
        <v>145.8639285147911</v>
      </c>
      <c r="BF27">
        <v>5.8647191221281619E-2</v>
      </c>
      <c r="BG27">
        <v>152.31822381018904</v>
      </c>
      <c r="BH27">
        <v>4.930074921537006E-2</v>
      </c>
      <c r="BI27">
        <v>76.857017848943784</v>
      </c>
      <c r="BJ27">
        <v>0.35668651723901629</v>
      </c>
      <c r="BK27">
        <v>141.20425532564323</v>
      </c>
      <c r="BL27">
        <v>0.12760149843074012</v>
      </c>
      <c r="BM27">
        <v>89.859299239835138</v>
      </c>
      <c r="BN27">
        <v>0.34120299686148026</v>
      </c>
      <c r="BO27">
        <v>142.67298499951028</v>
      </c>
      <c r="BP27">
        <v>6.3562172413005436E-2</v>
      </c>
      <c r="BQ27">
        <v>151.94036014125544</v>
      </c>
      <c r="BR27">
        <v>3.3170037616552364E-2</v>
      </c>
      <c r="BS27">
        <v>110.56989844518192</v>
      </c>
      <c r="BT27">
        <v>0.2439936332271932</v>
      </c>
      <c r="BU27">
        <v>57.49546648495442</v>
      </c>
      <c r="BV27">
        <v>0.48534007523310474</v>
      </c>
      <c r="BW27">
        <v>87.065119973852021</v>
      </c>
      <c r="BX27">
        <v>0.31268015046620945</v>
      </c>
      <c r="BY27">
        <v>150.34588612539389</v>
      </c>
      <c r="BZ27">
        <v>0.17976516927448566</v>
      </c>
      <c r="CA27">
        <v>84.027272912115862</v>
      </c>
      <c r="CB27">
        <v>0.33367378369340261</v>
      </c>
      <c r="CC27">
        <v>102.89007073160236</v>
      </c>
      <c r="CD27">
        <v>0.20890224764611018</v>
      </c>
    </row>
    <row r="28" spans="3:82" x14ac:dyDescent="0.35">
      <c r="C28">
        <v>86.202820880504305</v>
      </c>
      <c r="D28">
        <v>0.4</v>
      </c>
      <c r="E28">
        <v>8.9699324724810694</v>
      </c>
      <c r="F28">
        <v>6.2210650328862367E-2</v>
      </c>
      <c r="K28">
        <v>117.99678670254664</v>
      </c>
      <c r="L28">
        <v>0.15633068494190172</v>
      </c>
      <c r="M28">
        <v>147.27966986553133</v>
      </c>
      <c r="N28">
        <v>6.3834432590891485E-2</v>
      </c>
      <c r="O28">
        <v>89.440698676637837</v>
      </c>
      <c r="P28">
        <v>0.34640113915854365</v>
      </c>
      <c r="Q28">
        <v>87.651419326562419</v>
      </c>
      <c r="R28">
        <v>0.30732671235475428</v>
      </c>
      <c r="S28">
        <v>41.443044256616375</v>
      </c>
      <c r="T28">
        <v>0.60517216295445742</v>
      </c>
      <c r="U28">
        <v>98.752820554851084</v>
      </c>
      <c r="V28">
        <v>0.24734829849606216</v>
      </c>
      <c r="W28">
        <v>104.48287749186568</v>
      </c>
      <c r="X28">
        <v>0.29155966114598797</v>
      </c>
      <c r="Y28">
        <v>22.872190080393217</v>
      </c>
      <c r="Z28">
        <v>0.69671421054628491</v>
      </c>
      <c r="AA28">
        <v>115.4202877854966</v>
      </c>
      <c r="AB28">
        <v>0.19978863735007421</v>
      </c>
      <c r="AC28">
        <v>159.51394364412491</v>
      </c>
      <c r="AD28">
        <v>3.7806250904234708E-2</v>
      </c>
      <c r="AE28">
        <v>104.91590506895747</v>
      </c>
      <c r="AF28">
        <v>0.30782386445839521</v>
      </c>
      <c r="AG28">
        <v>128.86819143962828</v>
      </c>
      <c r="AH28">
        <v>0.15654204759182749</v>
      </c>
      <c r="AI28">
        <v>100.31280731100213</v>
      </c>
      <c r="AJ28">
        <v>0.33563011536262988</v>
      </c>
      <c r="AK28">
        <v>153.61610373556204</v>
      </c>
      <c r="AL28">
        <v>6.5647728916790368E-2</v>
      </c>
      <c r="AM28">
        <v>146.76533574075953</v>
      </c>
      <c r="AN28">
        <v>7.0735796687592778E-2</v>
      </c>
      <c r="AO28">
        <v>110.32860870265795</v>
      </c>
      <c r="AP28">
        <v>0.2095068204835065</v>
      </c>
      <c r="AQ28">
        <v>83.299111819013035</v>
      </c>
      <c r="AR28">
        <v>0.33724261717109932</v>
      </c>
      <c r="AS28">
        <v>145.36537168053403</v>
      </c>
      <c r="AT28">
        <v>7.8213693584613636E-2</v>
      </c>
      <c r="AU28">
        <v>134.40261521514643</v>
      </c>
      <c r="AV28">
        <v>0.11173579668759279</v>
      </c>
      <c r="AW28">
        <v>156.69533684559792</v>
      </c>
      <c r="AX28">
        <v>6.380312545211736E-2</v>
      </c>
      <c r="AY28">
        <v>49.499376069681311</v>
      </c>
      <c r="AZ28">
        <v>0.55722500361693883</v>
      </c>
      <c r="BA28">
        <v>128.41188174554898</v>
      </c>
      <c r="BB28">
        <v>0.13823443259089147</v>
      </c>
      <c r="BC28">
        <v>45.079116825100577</v>
      </c>
      <c r="BD28">
        <v>0.47718183133432301</v>
      </c>
      <c r="BE28">
        <v>148.18726771187738</v>
      </c>
      <c r="BF28">
        <v>6.068295602511134E-2</v>
      </c>
      <c r="BG28">
        <v>154.40613815468106</v>
      </c>
      <c r="BH28">
        <v>5.0771023795913743E-2</v>
      </c>
      <c r="BI28">
        <v>78.359459552962491</v>
      </c>
      <c r="BJ28">
        <v>0.36041875271270413</v>
      </c>
      <c r="BK28">
        <v>142.95131246291248</v>
      </c>
      <c r="BL28">
        <v>0.1305420475918275</v>
      </c>
      <c r="BM28">
        <v>91.51120468371667</v>
      </c>
      <c r="BN28">
        <v>0.34708409518365502</v>
      </c>
      <c r="BO28">
        <v>144.4555866412237</v>
      </c>
      <c r="BP28">
        <v>6.4806250904234711E-2</v>
      </c>
      <c r="BQ28">
        <v>154.14394130714953</v>
      </c>
      <c r="BR28">
        <v>3.4753410241753262E-2</v>
      </c>
      <c r="BS28">
        <v>111.99486797914608</v>
      </c>
      <c r="BT28">
        <v>0.24659488825430895</v>
      </c>
      <c r="BU28">
        <v>58.701919106838865</v>
      </c>
      <c r="BV28">
        <v>0.48850682048350652</v>
      </c>
      <c r="BW28">
        <v>90.39814798991118</v>
      </c>
      <c r="BX28">
        <v>0.31901364096701301</v>
      </c>
      <c r="BY28">
        <v>153.6322773487488</v>
      </c>
      <c r="BZ28">
        <v>0.18689034608788968</v>
      </c>
      <c r="CA28">
        <v>85.987877627444774</v>
      </c>
      <c r="CB28">
        <v>0.34260852922132196</v>
      </c>
      <c r="CC28">
        <v>105.76660960773263</v>
      </c>
      <c r="CD28">
        <v>0.21331307138774122</v>
      </c>
    </row>
    <row r="29" spans="3:82" x14ac:dyDescent="0.35">
      <c r="C29">
        <v>138.72721174089259</v>
      </c>
      <c r="D29">
        <v>7.5999999999999998E-2</v>
      </c>
      <c r="E29">
        <v>12.151850737235355</v>
      </c>
      <c r="F29">
        <v>5.7474554702807101E-2</v>
      </c>
      <c r="K29">
        <v>119.68797339766459</v>
      </c>
      <c r="L29">
        <v>0.16211445073055658</v>
      </c>
      <c r="M29">
        <v>148.75066758916338</v>
      </c>
      <c r="N29">
        <v>6.5265153601769266E-2</v>
      </c>
      <c r="O29">
        <v>90.844430891805501</v>
      </c>
      <c r="P29">
        <v>0.35157608749576114</v>
      </c>
      <c r="Q29">
        <v>90.78966887341565</v>
      </c>
      <c r="R29">
        <v>0.32178612682639146</v>
      </c>
      <c r="S29">
        <v>42.065570493257468</v>
      </c>
      <c r="T29">
        <v>0.61232576800884631</v>
      </c>
      <c r="U29">
        <v>100.15231876549595</v>
      </c>
      <c r="V29">
        <v>0.25297985992185767</v>
      </c>
      <c r="W29">
        <v>105.96921807546836</v>
      </c>
      <c r="X29">
        <v>0.29536477021747143</v>
      </c>
      <c r="Y29">
        <v>23.269374788666827</v>
      </c>
      <c r="Z29">
        <v>0.7078251290350166</v>
      </c>
      <c r="AA29">
        <v>117.0419628389262</v>
      </c>
      <c r="AB29">
        <v>0.20161508970438627</v>
      </c>
      <c r="AC29">
        <v>161.11134036745983</v>
      </c>
      <c r="AD29">
        <v>3.948049889568743E-2</v>
      </c>
      <c r="AE29">
        <v>105.75775295227399</v>
      </c>
      <c r="AF29">
        <v>0.30934590808698859</v>
      </c>
      <c r="AG29">
        <v>131.45279248655925</v>
      </c>
      <c r="AH29">
        <v>0.1604993610261703</v>
      </c>
      <c r="AI29">
        <v>101.34654334999237</v>
      </c>
      <c r="AJ29">
        <v>0.33882640698267597</v>
      </c>
      <c r="AK29">
        <v>155.74497061920152</v>
      </c>
      <c r="AL29">
        <v>6.8691816173977141E-2</v>
      </c>
      <c r="AM29">
        <v>148.17600474084341</v>
      </c>
      <c r="AN29">
        <v>7.3018862130482851E-2</v>
      </c>
      <c r="AO29">
        <v>111.48594895623248</v>
      </c>
      <c r="AP29">
        <v>0.21376854264356798</v>
      </c>
      <c r="AQ29">
        <v>85.701741434278745</v>
      </c>
      <c r="AR29">
        <v>0.3437874047740509</v>
      </c>
      <c r="AS29">
        <v>147.32856352683962</v>
      </c>
      <c r="AT29">
        <v>7.8959494962624402E-2</v>
      </c>
      <c r="AU29">
        <v>135.59247179218249</v>
      </c>
      <c r="AV29">
        <v>0.11401886213048286</v>
      </c>
      <c r="AW29">
        <v>158.35295108517479</v>
      </c>
      <c r="AX29">
        <v>6.4640249447843717E-2</v>
      </c>
      <c r="AY29">
        <v>49.974634053236379</v>
      </c>
      <c r="AZ29">
        <v>0.56392199558274969</v>
      </c>
      <c r="BA29">
        <v>129.99817504314296</v>
      </c>
      <c r="BB29">
        <v>0.13966515360176923</v>
      </c>
      <c r="BC29">
        <v>45.976976367896363</v>
      </c>
      <c r="BD29">
        <v>0.5015345293918172</v>
      </c>
      <c r="BE29">
        <v>150.22369154998739</v>
      </c>
      <c r="BF29">
        <v>6.3422634556579441E-2</v>
      </c>
      <c r="BG29">
        <v>156.23621038364686</v>
      </c>
      <c r="BH29">
        <v>5.2749680513085144E-2</v>
      </c>
      <c r="BI29">
        <v>79.676360720588534</v>
      </c>
      <c r="BJ29">
        <v>0.36544149668706233</v>
      </c>
      <c r="BK29">
        <v>144.48262085100197</v>
      </c>
      <c r="BL29">
        <v>0.1344993610261703</v>
      </c>
      <c r="BM29">
        <v>92.959111915016706</v>
      </c>
      <c r="BN29">
        <v>0.35499872205234062</v>
      </c>
      <c r="BO29">
        <v>146.01805004802708</v>
      </c>
      <c r="BP29">
        <v>6.6480498895687426E-2</v>
      </c>
      <c r="BQ29">
        <v>156.07539635300105</v>
      </c>
      <c r="BR29">
        <v>3.6884271321783998E-2</v>
      </c>
      <c r="BS29">
        <v>113.2438642217887</v>
      </c>
      <c r="BT29">
        <v>0.25009558860007375</v>
      </c>
      <c r="BU29">
        <v>59.759383674146534</v>
      </c>
      <c r="BV29">
        <v>0.49276854264356801</v>
      </c>
      <c r="BW29">
        <v>93.319571479646783</v>
      </c>
      <c r="BX29">
        <v>0.32753708528713599</v>
      </c>
      <c r="BY29">
        <v>156.51282334779557</v>
      </c>
      <c r="BZ29">
        <v>0.196479220948028</v>
      </c>
      <c r="CA29">
        <v>87.706362033171601</v>
      </c>
      <c r="CB29">
        <v>0.3546326738872097</v>
      </c>
      <c r="CC29">
        <v>108.28791701990394</v>
      </c>
      <c r="CD29">
        <v>0.21924904153925545</v>
      </c>
    </row>
    <row r="30" spans="3:82" x14ac:dyDescent="0.35">
      <c r="C30">
        <v>147.06275236051701</v>
      </c>
      <c r="D30">
        <v>4.9000000000000002E-2</v>
      </c>
      <c r="E30">
        <v>18.564207154371509</v>
      </c>
      <c r="F30">
        <v>5.322075413820665E-2</v>
      </c>
      <c r="K30">
        <v>121.07589444967951</v>
      </c>
      <c r="L30">
        <v>0.16916198973520769</v>
      </c>
      <c r="M30">
        <v>149.95788422230547</v>
      </c>
      <c r="N30">
        <v>6.7008492197656644E-2</v>
      </c>
      <c r="O30">
        <v>91.996444148796542</v>
      </c>
      <c r="P30">
        <v>0.35788178028939632</v>
      </c>
      <c r="Q30">
        <v>93.365163716845757</v>
      </c>
      <c r="R30">
        <v>0.33940497433801914</v>
      </c>
      <c r="S30">
        <v>42.576464572403196</v>
      </c>
      <c r="T30">
        <v>0.6210424609882832</v>
      </c>
      <c r="U30">
        <v>101.30085726477486</v>
      </c>
      <c r="V30">
        <v>0.25984193737375483</v>
      </c>
      <c r="W30">
        <v>107.18902626837897</v>
      </c>
      <c r="X30">
        <v>0.30000130903632083</v>
      </c>
      <c r="Y30">
        <v>23.595335854788452</v>
      </c>
      <c r="Z30">
        <v>0.7213638223860569</v>
      </c>
      <c r="AA30">
        <v>118.37283716089181</v>
      </c>
      <c r="AB30">
        <v>0.20384062833743399</v>
      </c>
      <c r="AC30">
        <v>162.42228997884001</v>
      </c>
      <c r="AD30">
        <v>4.1520575975981168E-2</v>
      </c>
      <c r="AE30">
        <v>106.44863965521586</v>
      </c>
      <c r="AF30">
        <v>0.31120052361452832</v>
      </c>
      <c r="AG30">
        <v>133.57391974852902</v>
      </c>
      <c r="AH30">
        <v>0.16532136139777365</v>
      </c>
      <c r="AI30">
        <v>102.19490859250689</v>
      </c>
      <c r="AJ30">
        <v>0.3427210995905095</v>
      </c>
      <c r="AK30">
        <v>157.49208651910192</v>
      </c>
      <c r="AL30">
        <v>7.2401047229056659E-2</v>
      </c>
      <c r="AM30">
        <v>149.33371087009169</v>
      </c>
      <c r="AN30">
        <v>7.5800785421792485E-2</v>
      </c>
      <c r="AO30">
        <v>112.43575355611337</v>
      </c>
      <c r="AP30">
        <v>0.21896146612067932</v>
      </c>
      <c r="AQ30">
        <v>87.673528601744124</v>
      </c>
      <c r="AR30">
        <v>0.35176225154247182</v>
      </c>
      <c r="AS30">
        <v>148.93971343743036</v>
      </c>
      <c r="AT30">
        <v>7.9868256571118873E-2</v>
      </c>
      <c r="AU30">
        <v>136.56896184908396</v>
      </c>
      <c r="AV30">
        <v>0.11680078542179249</v>
      </c>
      <c r="AW30">
        <v>159.71331993497111</v>
      </c>
      <c r="AX30">
        <v>6.566028798799059E-2</v>
      </c>
      <c r="AY30">
        <v>50.364668200512014</v>
      </c>
      <c r="AZ30">
        <v>0.57208230390392467</v>
      </c>
      <c r="BA30">
        <v>131.30001230851201</v>
      </c>
      <c r="BB30">
        <v>0.14140849219765661</v>
      </c>
      <c r="BC30">
        <v>46.713830651811989</v>
      </c>
      <c r="BD30">
        <v>0.53120837783245323</v>
      </c>
      <c r="BE30">
        <v>151.89494140306218</v>
      </c>
      <c r="BF30">
        <v>6.6760942506151E-2</v>
      </c>
      <c r="BG30">
        <v>157.73811184764364</v>
      </c>
      <c r="BH30">
        <v>5.5160680698886834E-2</v>
      </c>
      <c r="BI30">
        <v>80.757113578476719</v>
      </c>
      <c r="BJ30">
        <v>0.37156172792794351</v>
      </c>
      <c r="BK30">
        <v>145.73933316732501</v>
      </c>
      <c r="BL30">
        <v>0.13932136139777365</v>
      </c>
      <c r="BM30">
        <v>94.147378670832097</v>
      </c>
      <c r="BN30">
        <v>0.36464272279554732</v>
      </c>
      <c r="BO30">
        <v>147.30033062743652</v>
      </c>
      <c r="BP30">
        <v>6.8520575975981171E-2</v>
      </c>
      <c r="BQ30">
        <v>157.6605005445704</v>
      </c>
      <c r="BR30">
        <v>3.9480733060339668E-2</v>
      </c>
      <c r="BS30">
        <v>114.26888894795019</v>
      </c>
      <c r="BT30">
        <v>0.25436120431341519</v>
      </c>
      <c r="BU30">
        <v>60.627222416588737</v>
      </c>
      <c r="BV30">
        <v>0.49796146612067932</v>
      </c>
      <c r="BW30">
        <v>95.717121776701433</v>
      </c>
      <c r="BX30">
        <v>0.33792293224135866</v>
      </c>
      <c r="BY30">
        <v>158.87682635521963</v>
      </c>
      <c r="BZ30">
        <v>0.2081632987715285</v>
      </c>
      <c r="CA30">
        <v>89.11668573732139</v>
      </c>
      <c r="CB30">
        <v>0.36928413655477382</v>
      </c>
      <c r="CC30">
        <v>110.35710053823203</v>
      </c>
      <c r="CD30">
        <v>0.22648204209666051</v>
      </c>
    </row>
    <row r="31" spans="3:82" x14ac:dyDescent="0.35">
      <c r="C31">
        <v>107.41574075235255</v>
      </c>
      <c r="D31">
        <v>0.27</v>
      </c>
      <c r="E31">
        <v>38.184337568885304</v>
      </c>
      <c r="F31">
        <v>4.9395586084826741E-2</v>
      </c>
      <c r="K31">
        <v>122.10721283091756</v>
      </c>
      <c r="L31">
        <v>0.17720246898421163</v>
      </c>
      <c r="M31">
        <v>150.85492710676078</v>
      </c>
      <c r="N31">
        <v>6.8997452853989186E-2</v>
      </c>
      <c r="O31">
        <v>92.852467224201263</v>
      </c>
      <c r="P31">
        <v>0.36507589330166301</v>
      </c>
      <c r="Q31">
        <v>95.278929034373846</v>
      </c>
      <c r="R31">
        <v>0.35950617246052902</v>
      </c>
      <c r="S31">
        <v>42.956093121104686</v>
      </c>
      <c r="T31">
        <v>0.630987264269946</v>
      </c>
      <c r="U31">
        <v>102.15429836226834</v>
      </c>
      <c r="V31">
        <v>0.26767082506357448</v>
      </c>
      <c r="W31">
        <v>108.09542552582027</v>
      </c>
      <c r="X31">
        <v>0.30529109801592869</v>
      </c>
      <c r="Y31">
        <v>23.837546777788098</v>
      </c>
      <c r="Z31">
        <v>0.73681000620651182</v>
      </c>
      <c r="AA31">
        <v>119.3617659975632</v>
      </c>
      <c r="AB31">
        <v>0.20637972704764576</v>
      </c>
      <c r="AC31">
        <v>163.39641341988909</v>
      </c>
      <c r="AD31">
        <v>4.3848083127008629E-2</v>
      </c>
      <c r="AE31">
        <v>106.96201478924274</v>
      </c>
      <c r="AF31">
        <v>0.31331643920637148</v>
      </c>
      <c r="AG31">
        <v>135.150059494402</v>
      </c>
      <c r="AH31">
        <v>0.17082274193656585</v>
      </c>
      <c r="AI31">
        <v>102.82530083804457</v>
      </c>
      <c r="AJ31">
        <v>0.34716452233338008</v>
      </c>
      <c r="AK31">
        <v>158.79031075102398</v>
      </c>
      <c r="AL31">
        <v>7.6632878412742952E-2</v>
      </c>
      <c r="AM31">
        <v>150.19396413120649</v>
      </c>
      <c r="AN31">
        <v>7.8974658809557216E-2</v>
      </c>
      <c r="AO31">
        <v>113.14152204418374</v>
      </c>
      <c r="AP31">
        <v>0.22488602977784011</v>
      </c>
      <c r="AQ31">
        <v>89.138698646354484</v>
      </c>
      <c r="AR31">
        <v>0.36086068858739734</v>
      </c>
      <c r="AS31">
        <v>150.13690582478554</v>
      </c>
      <c r="AT31">
        <v>8.0905055211122026E-2</v>
      </c>
      <c r="AU31">
        <v>137.29455942058607</v>
      </c>
      <c r="AV31">
        <v>0.11997465880955721</v>
      </c>
      <c r="AW31">
        <v>160.72416518299283</v>
      </c>
      <c r="AX31">
        <v>6.6824041563504313E-2</v>
      </c>
      <c r="AY31">
        <v>50.654489717962093</v>
      </c>
      <c r="AZ31">
        <v>0.58139233250803446</v>
      </c>
      <c r="BA31">
        <v>132.26736466562673</v>
      </c>
      <c r="BB31">
        <v>0.14339745285398919</v>
      </c>
      <c r="BC31">
        <v>47.261362779949209</v>
      </c>
      <c r="BD31">
        <v>0.56506302730194369</v>
      </c>
      <c r="BE31">
        <v>153.13679207649579</v>
      </c>
      <c r="BF31">
        <v>7.0569590571468666E-2</v>
      </c>
      <c r="BG31">
        <v>158.85412531568602</v>
      </c>
      <c r="BH31">
        <v>5.7911370968282916E-2</v>
      </c>
      <c r="BI31">
        <v>81.560185400391603</v>
      </c>
      <c r="BJ31">
        <v>0.37854424938102593</v>
      </c>
      <c r="BK31">
        <v>146.67315466233777</v>
      </c>
      <c r="BL31">
        <v>0.14482274193656586</v>
      </c>
      <c r="BM31">
        <v>95.030340526124519</v>
      </c>
      <c r="BN31">
        <v>0.37564548387313168</v>
      </c>
      <c r="BO31">
        <v>148.2531510558965</v>
      </c>
      <c r="BP31">
        <v>7.0848083127008632E-2</v>
      </c>
      <c r="BQ31">
        <v>158.83833921671223</v>
      </c>
      <c r="BR31">
        <v>4.2443014888920064E-2</v>
      </c>
      <c r="BS31">
        <v>115.03055103224463</v>
      </c>
      <c r="BT31">
        <v>0.25922781017465441</v>
      </c>
      <c r="BU31">
        <v>61.272084777983011</v>
      </c>
      <c r="BV31">
        <v>0.50388602977784014</v>
      </c>
      <c r="BW31">
        <v>97.498662367721039</v>
      </c>
      <c r="BX31">
        <v>0.34977205955568025</v>
      </c>
      <c r="BY31">
        <v>160.6334390611938</v>
      </c>
      <c r="BZ31">
        <v>0.22149356700014031</v>
      </c>
      <c r="CA31">
        <v>90.164650790862339</v>
      </c>
      <c r="CB31">
        <v>0.38599986973033468</v>
      </c>
      <c r="CC31">
        <v>111.89464260051903</v>
      </c>
      <c r="CD31">
        <v>0.23473411290484875</v>
      </c>
    </row>
    <row r="32" spans="3:82" x14ac:dyDescent="0.35">
      <c r="C32">
        <v>54.824994080000742</v>
      </c>
      <c r="D32">
        <v>0.51700000000000002</v>
      </c>
      <c r="E32" t="s">
        <v>29</v>
      </c>
      <c r="F32" t="s">
        <v>29</v>
      </c>
      <c r="K32">
        <v>122.74229555435777</v>
      </c>
      <c r="L32">
        <v>0.18592689736918189</v>
      </c>
      <c r="M32">
        <v>151.40732338754719</v>
      </c>
      <c r="N32">
        <v>7.1155600928166057E-2</v>
      </c>
      <c r="O32">
        <v>93.37960363129514</v>
      </c>
      <c r="P32">
        <v>0.37288196080400493</v>
      </c>
      <c r="Q32">
        <v>96.457419898099289</v>
      </c>
      <c r="R32">
        <v>0.3813172434229547</v>
      </c>
      <c r="S32">
        <v>43.18986722713349</v>
      </c>
      <c r="T32">
        <v>0.64177800464083024</v>
      </c>
      <c r="U32">
        <v>102.67984479521496</v>
      </c>
      <c r="V32">
        <v>0.27616566322788766</v>
      </c>
      <c r="W32">
        <v>108.65358343264336</v>
      </c>
      <c r="X32">
        <v>0.31103085353235654</v>
      </c>
      <c r="Y32">
        <v>23.986699527728351</v>
      </c>
      <c r="Z32">
        <v>0.75357009231448102</v>
      </c>
      <c r="AA32">
        <v>119.97074536834478</v>
      </c>
      <c r="AB32">
        <v>0.20913480969553114</v>
      </c>
      <c r="AC32">
        <v>163.99627567306231</v>
      </c>
      <c r="AD32">
        <v>4.6373575554236851E-2</v>
      </c>
      <c r="AE32">
        <v>107.27814963585809</v>
      </c>
      <c r="AF32">
        <v>0.31561234141294259</v>
      </c>
      <c r="AG32">
        <v>136.12064155765367</v>
      </c>
      <c r="AH32">
        <v>0.17679208767365079</v>
      </c>
      <c r="AI32">
        <v>103.21349446613742</v>
      </c>
      <c r="AJ32">
        <v>0.35198591696717946</v>
      </c>
      <c r="AK32">
        <v>159.58975328578748</v>
      </c>
      <c r="AL32">
        <v>8.12246828258852E-2</v>
      </c>
      <c r="AM32">
        <v>150.72370547379876</v>
      </c>
      <c r="AN32">
        <v>8.2418512119413895E-2</v>
      </c>
      <c r="AO32">
        <v>113.57613213324657</v>
      </c>
      <c r="AP32">
        <v>0.23131455595623929</v>
      </c>
      <c r="AQ32">
        <v>90.040945904972276</v>
      </c>
      <c r="AR32">
        <v>0.3707330680756532</v>
      </c>
      <c r="AS32">
        <v>150.87413325685233</v>
      </c>
      <c r="AT32">
        <v>8.2030047292341868E-2</v>
      </c>
      <c r="AU32">
        <v>137.74138019893579</v>
      </c>
      <c r="AV32">
        <v>0.1234185121194139</v>
      </c>
      <c r="AW32">
        <v>161.34664061324705</v>
      </c>
      <c r="AX32">
        <v>6.8086787777118435E-2</v>
      </c>
      <c r="AY32">
        <v>50.832960927204788</v>
      </c>
      <c r="AZ32">
        <v>0.59149430221694743</v>
      </c>
      <c r="BA32">
        <v>132.86305730590064</v>
      </c>
      <c r="BB32">
        <v>0.14555560092816605</v>
      </c>
      <c r="BC32">
        <v>47.598531399683274</v>
      </c>
      <c r="BD32">
        <v>0.60179746260708145</v>
      </c>
      <c r="BE32">
        <v>153.90151994534605</v>
      </c>
      <c r="BF32">
        <v>7.4702214543296702E-2</v>
      </c>
      <c r="BG32">
        <v>159.54136301606471</v>
      </c>
      <c r="BH32">
        <v>6.089604383682537E-2</v>
      </c>
      <c r="BI32">
        <v>82.054714586584851</v>
      </c>
      <c r="BJ32">
        <v>0.38612072666271063</v>
      </c>
      <c r="BK32">
        <v>147.24819909967994</v>
      </c>
      <c r="BL32">
        <v>0.15079208767365079</v>
      </c>
      <c r="BM32">
        <v>95.574065751965804</v>
      </c>
      <c r="BN32">
        <v>0.38758417534730155</v>
      </c>
      <c r="BO32">
        <v>148.83989497868922</v>
      </c>
      <c r="BP32">
        <v>7.3373575554236875E-2</v>
      </c>
      <c r="BQ32">
        <v>159.56364868979566</v>
      </c>
      <c r="BR32">
        <v>4.5657277978119644E-2</v>
      </c>
      <c r="BS32">
        <v>115.49958022791765</v>
      </c>
      <c r="BT32">
        <v>0.264508385249768</v>
      </c>
      <c r="BU32">
        <v>61.669189059423935</v>
      </c>
      <c r="BV32">
        <v>0.51031455595623931</v>
      </c>
      <c r="BW32">
        <v>98.595729646892167</v>
      </c>
      <c r="BX32">
        <v>0.3626291119124786</v>
      </c>
      <c r="BY32">
        <v>161.71515582454725</v>
      </c>
      <c r="BZ32">
        <v>0.23595775090153839</v>
      </c>
      <c r="CA32">
        <v>90.809984484492418</v>
      </c>
      <c r="CB32">
        <v>0.40413749716224662</v>
      </c>
      <c r="CC32">
        <v>112.8414563275748</v>
      </c>
      <c r="CD32">
        <v>0.24368813151047616</v>
      </c>
    </row>
    <row r="33" spans="3:82" x14ac:dyDescent="0.35">
      <c r="C33">
        <v>79.687491395349909</v>
      </c>
      <c r="D33">
        <v>0.376</v>
      </c>
      <c r="K33">
        <v>122.95673674709683</v>
      </c>
      <c r="L33">
        <v>0.19500000000000001</v>
      </c>
      <c r="M33">
        <v>151.59384478538144</v>
      </c>
      <c r="N33">
        <v>7.3400000000000007E-2</v>
      </c>
      <c r="O33">
        <v>93.557595813575034</v>
      </c>
      <c r="P33">
        <v>0.38100000000000001</v>
      </c>
      <c r="Q33">
        <v>96.855347565034421</v>
      </c>
      <c r="R33">
        <v>0.40400000000000003</v>
      </c>
      <c r="S33">
        <v>43.268803082696948</v>
      </c>
      <c r="T33">
        <v>0.65300000000000002</v>
      </c>
      <c r="U33">
        <v>102.85730010892645</v>
      </c>
      <c r="V33">
        <v>0.28499999999999998</v>
      </c>
      <c r="W33">
        <v>108.84205029350758</v>
      </c>
      <c r="X33">
        <v>0.317</v>
      </c>
      <c r="Y33">
        <v>24.037062248074829</v>
      </c>
      <c r="Z33">
        <v>0.77100000000000002</v>
      </c>
      <c r="AA33">
        <v>120.17637253753698</v>
      </c>
      <c r="AB33">
        <v>0.21199999999999999</v>
      </c>
      <c r="AC33">
        <v>164.19882436837682</v>
      </c>
      <c r="AD33">
        <v>4.9000000000000002E-2</v>
      </c>
      <c r="AE33">
        <v>107.38489531019692</v>
      </c>
      <c r="AF33">
        <v>0.31799999981762866</v>
      </c>
      <c r="AG33">
        <v>136.4483670139019</v>
      </c>
      <c r="AH33">
        <v>0.183</v>
      </c>
      <c r="AI33">
        <v>103.34457141335936</v>
      </c>
      <c r="AJ33">
        <v>0.35699999999999998</v>
      </c>
      <c r="AK33">
        <v>159.85969199511402</v>
      </c>
      <c r="AL33">
        <v>8.5999999999999993E-2</v>
      </c>
      <c r="AM33">
        <v>150.90257723515498</v>
      </c>
      <c r="AN33">
        <v>8.5999999999999993E-2</v>
      </c>
      <c r="AO33">
        <v>113.72288200131135</v>
      </c>
      <c r="AP33">
        <v>0.23799999999999999</v>
      </c>
      <c r="AQ33">
        <v>90.345597521434883</v>
      </c>
      <c r="AR33">
        <v>0.38100000000000001</v>
      </c>
      <c r="AS33">
        <v>151.12306449685835</v>
      </c>
      <c r="AT33">
        <v>8.3199999999999996E-2</v>
      </c>
      <c r="AU33">
        <v>137.89225311220113</v>
      </c>
      <c r="AV33">
        <v>0.127</v>
      </c>
      <c r="AW33">
        <v>161.55682484403729</v>
      </c>
      <c r="AX33">
        <v>6.9399999899695766E-2</v>
      </c>
      <c r="AY33">
        <v>50.893223279756704</v>
      </c>
      <c r="AZ33">
        <v>0.60199999999999998</v>
      </c>
      <c r="BA33">
        <v>133.06419809523632</v>
      </c>
      <c r="BB33">
        <v>0.14779999999999999</v>
      </c>
      <c r="BC33">
        <v>47.712379310044135</v>
      </c>
      <c r="BD33">
        <v>0.63999999708205846</v>
      </c>
      <c r="BE33">
        <v>154.15973694647738</v>
      </c>
      <c r="BF33">
        <v>7.9000000000000001E-2</v>
      </c>
      <c r="BG33">
        <v>159.77341478936148</v>
      </c>
      <c r="BH33">
        <v>6.4000000000000001E-2</v>
      </c>
      <c r="BI33">
        <v>82.22169665776623</v>
      </c>
      <c r="BJ33">
        <v>0.39400000000000002</v>
      </c>
      <c r="BK33">
        <v>147.44236784411316</v>
      </c>
      <c r="BL33">
        <v>0.157</v>
      </c>
      <c r="BM33">
        <v>95.7576592928515</v>
      </c>
      <c r="BN33">
        <v>0.4</v>
      </c>
      <c r="BO33">
        <v>149.0380141559115</v>
      </c>
      <c r="BP33">
        <v>7.5999999999999998E-2</v>
      </c>
      <c r="BQ33">
        <v>159.80855572752833</v>
      </c>
      <c r="BR33">
        <v>4.9000000000000002E-2</v>
      </c>
      <c r="BS33">
        <v>115.65795200601409</v>
      </c>
      <c r="BT33">
        <v>0.27</v>
      </c>
      <c r="BU33">
        <v>61.803274766074395</v>
      </c>
      <c r="BV33">
        <v>0.51700000000000002</v>
      </c>
      <c r="BW33">
        <v>98.966163933918708</v>
      </c>
      <c r="BX33">
        <v>0.376</v>
      </c>
      <c r="BY33">
        <v>162.08040687669808</v>
      </c>
      <c r="BZ33">
        <v>0.251</v>
      </c>
      <c r="CA33">
        <v>91.027887006272735</v>
      </c>
      <c r="CB33">
        <v>0.42299999999999999</v>
      </c>
      <c r="CC33">
        <v>113.16115619884781</v>
      </c>
      <c r="CD33">
        <v>0.253</v>
      </c>
    </row>
    <row r="34" spans="3:82" x14ac:dyDescent="0.35">
      <c r="C34">
        <v>143.07148768267419</v>
      </c>
      <c r="D34">
        <v>0.251</v>
      </c>
      <c r="K34" t="s">
        <v>47</v>
      </c>
      <c r="L34" t="s">
        <v>47</v>
      </c>
      <c r="M34" t="s">
        <v>47</v>
      </c>
      <c r="N34" t="s">
        <v>47</v>
      </c>
      <c r="O34" t="s">
        <v>47</v>
      </c>
      <c r="P34" t="s">
        <v>47</v>
      </c>
      <c r="Q34" t="s">
        <v>47</v>
      </c>
      <c r="R34" t="s">
        <v>47</v>
      </c>
      <c r="S34" t="s">
        <v>47</v>
      </c>
      <c r="T34" t="s">
        <v>47</v>
      </c>
      <c r="U34" t="s">
        <v>47</v>
      </c>
      <c r="V34" t="s">
        <v>47</v>
      </c>
      <c r="W34" t="s">
        <v>47</v>
      </c>
      <c r="X34" t="s">
        <v>47</v>
      </c>
      <c r="Y34" t="s">
        <v>47</v>
      </c>
      <c r="Z34" t="s">
        <v>47</v>
      </c>
      <c r="AA34" t="s">
        <v>47</v>
      </c>
      <c r="AB34" t="s">
        <v>47</v>
      </c>
      <c r="AC34" t="s">
        <v>47</v>
      </c>
      <c r="AD34" t="s">
        <v>47</v>
      </c>
      <c r="AE34" t="s">
        <v>47</v>
      </c>
      <c r="AF34" t="s">
        <v>47</v>
      </c>
      <c r="AG34" t="s">
        <v>47</v>
      </c>
      <c r="AH34" t="s">
        <v>47</v>
      </c>
      <c r="AI34" t="s">
        <v>47</v>
      </c>
      <c r="AJ34" t="s">
        <v>47</v>
      </c>
      <c r="AK34" t="s">
        <v>47</v>
      </c>
      <c r="AL34" t="s">
        <v>47</v>
      </c>
      <c r="AM34" t="s">
        <v>47</v>
      </c>
      <c r="AN34" t="s">
        <v>47</v>
      </c>
      <c r="AO34" t="s">
        <v>47</v>
      </c>
      <c r="AP34" t="s">
        <v>47</v>
      </c>
      <c r="AQ34" t="s">
        <v>47</v>
      </c>
      <c r="AR34" t="s">
        <v>47</v>
      </c>
      <c r="AS34" t="s">
        <v>47</v>
      </c>
      <c r="AT34" t="s">
        <v>47</v>
      </c>
      <c r="AU34" t="s">
        <v>47</v>
      </c>
      <c r="AV34" t="s">
        <v>47</v>
      </c>
      <c r="AW34" t="s">
        <v>47</v>
      </c>
      <c r="AX34" t="s">
        <v>47</v>
      </c>
      <c r="AY34" t="s">
        <v>47</v>
      </c>
      <c r="AZ34" t="s">
        <v>47</v>
      </c>
      <c r="BA34" t="s">
        <v>47</v>
      </c>
      <c r="BB34" t="s">
        <v>47</v>
      </c>
      <c r="BC34" t="s">
        <v>47</v>
      </c>
      <c r="BD34" t="s">
        <v>47</v>
      </c>
      <c r="BE34" t="s">
        <v>47</v>
      </c>
      <c r="BF34" t="s">
        <v>47</v>
      </c>
      <c r="BG34" t="s">
        <v>47</v>
      </c>
      <c r="BH34" t="s">
        <v>47</v>
      </c>
      <c r="BI34" t="s">
        <v>47</v>
      </c>
      <c r="BJ34" t="s">
        <v>47</v>
      </c>
      <c r="BK34" t="s">
        <v>47</v>
      </c>
      <c r="BL34" t="s">
        <v>47</v>
      </c>
      <c r="BM34" t="s">
        <v>47</v>
      </c>
      <c r="BN34" t="s">
        <v>47</v>
      </c>
      <c r="BO34" t="s">
        <v>47</v>
      </c>
      <c r="BP34" t="s">
        <v>47</v>
      </c>
      <c r="BQ34" t="s">
        <v>47</v>
      </c>
      <c r="BR34" t="s">
        <v>47</v>
      </c>
      <c r="BS34" t="s">
        <v>47</v>
      </c>
      <c r="BT34" t="s">
        <v>47</v>
      </c>
      <c r="BU34" t="s">
        <v>47</v>
      </c>
      <c r="BV34" t="s">
        <v>47</v>
      </c>
      <c r="BW34" t="s">
        <v>47</v>
      </c>
      <c r="BX34" t="s">
        <v>47</v>
      </c>
      <c r="BY34" t="s">
        <v>47</v>
      </c>
      <c r="BZ34" t="s">
        <v>47</v>
      </c>
      <c r="CA34" t="s">
        <v>47</v>
      </c>
      <c r="CB34" t="s">
        <v>47</v>
      </c>
      <c r="CC34" t="s">
        <v>47</v>
      </c>
      <c r="CD34" t="s">
        <v>47</v>
      </c>
    </row>
    <row r="35" spans="3:82" x14ac:dyDescent="0.35">
      <c r="C35">
        <v>79.687491395349909</v>
      </c>
      <c r="D35">
        <v>0.42299999999999999</v>
      </c>
    </row>
    <row r="36" spans="3:82" x14ac:dyDescent="0.35">
      <c r="C36">
        <v>96.522876901409759</v>
      </c>
      <c r="D36">
        <v>0.253</v>
      </c>
    </row>
    <row r="37" spans="3:82" x14ac:dyDescent="0.35">
      <c r="C37" t="s">
        <v>29</v>
      </c>
      <c r="D37" t="s">
        <v>29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7"/>
  <sheetViews>
    <sheetView workbookViewId="0"/>
  </sheetViews>
  <sheetFormatPr defaultColWidth="10.6640625" defaultRowHeight="15.5" x14ac:dyDescent="0.35"/>
  <cols>
    <col min="1" max="1" width="13.1640625" style="5" bestFit="1" customWidth="1"/>
    <col min="2" max="2" width="15.6640625" style="6" bestFit="1" customWidth="1"/>
  </cols>
  <sheetData>
    <row r="1" spans="1:84" x14ac:dyDescent="0.35">
      <c r="A1" s="5" t="s">
        <v>30</v>
      </c>
      <c r="B1" s="6" t="s">
        <v>723</v>
      </c>
      <c r="C1">
        <v>21.894965686901255</v>
      </c>
      <c r="D1">
        <v>0.1409</v>
      </c>
      <c r="E1">
        <v>0.79875853797490226</v>
      </c>
      <c r="F1">
        <v>1</v>
      </c>
      <c r="G1">
        <v>15.62120595682914</v>
      </c>
      <c r="H1">
        <v>5.4700457553790764E-2</v>
      </c>
      <c r="I1">
        <v>0</v>
      </c>
      <c r="J1">
        <v>0.84942481481148202</v>
      </c>
      <c r="K1">
        <v>23.435988037737676</v>
      </c>
      <c r="L1">
        <v>0.1409</v>
      </c>
      <c r="M1">
        <v>23.677845362009595</v>
      </c>
      <c r="N1">
        <v>0.1278</v>
      </c>
      <c r="O1">
        <v>24.370709612659102</v>
      </c>
      <c r="P1">
        <v>0.123</v>
      </c>
      <c r="Q1">
        <v>23.939677513742328</v>
      </c>
      <c r="R1">
        <v>0.111</v>
      </c>
      <c r="S1">
        <v>24.170633738253141</v>
      </c>
      <c r="T1">
        <v>0.12509999999999999</v>
      </c>
      <c r="U1">
        <v>22.509881518968953</v>
      </c>
      <c r="V1">
        <v>0.1489</v>
      </c>
      <c r="W1">
        <v>21.951826767447553</v>
      </c>
      <c r="X1">
        <v>0.188</v>
      </c>
      <c r="Y1">
        <v>24.163865971025881</v>
      </c>
      <c r="Z1">
        <v>0.15559999999999999</v>
      </c>
      <c r="AA1">
        <v>24.163865971025881</v>
      </c>
      <c r="AB1">
        <v>0.13</v>
      </c>
      <c r="AC1">
        <v>24.191701092750453</v>
      </c>
      <c r="AD1">
        <v>0.15509999999999999</v>
      </c>
      <c r="AE1">
        <v>25.153620108785219</v>
      </c>
      <c r="AF1">
        <v>0.14599999999999999</v>
      </c>
      <c r="AG1">
        <v>23.366992449495267</v>
      </c>
      <c r="AH1">
        <v>0.15510000015683936</v>
      </c>
      <c r="AI1">
        <v>22.844847636106767</v>
      </c>
      <c r="AJ1">
        <v>0.15190000000000001</v>
      </c>
      <c r="AK1">
        <v>23.602220418340739</v>
      </c>
      <c r="AL1">
        <v>0.14360000000000001</v>
      </c>
      <c r="AM1">
        <v>24.272507725630732</v>
      </c>
      <c r="AN1">
        <v>0.11960000014589708</v>
      </c>
      <c r="AO1">
        <v>24.869367639129933</v>
      </c>
      <c r="AP1">
        <v>0.1232</v>
      </c>
      <c r="AQ1">
        <v>25.250655563848373</v>
      </c>
      <c r="AR1">
        <v>0.11169999999999999</v>
      </c>
      <c r="AS1">
        <v>24.458675488038633</v>
      </c>
      <c r="AT1">
        <v>0.1231</v>
      </c>
      <c r="AU1">
        <v>24.207138243615439</v>
      </c>
      <c r="AV1">
        <v>0.13950000000000001</v>
      </c>
      <c r="AW1">
        <v>25.698222463545001</v>
      </c>
      <c r="AX1">
        <v>0.09</v>
      </c>
      <c r="AY1">
        <v>25.062125044331623</v>
      </c>
      <c r="AZ1">
        <v>0.1114</v>
      </c>
      <c r="BA1">
        <v>23.953695271754405</v>
      </c>
      <c r="BB1">
        <v>0.12939999999999999</v>
      </c>
      <c r="BC1">
        <v>25.359396708983454</v>
      </c>
      <c r="BD1">
        <v>0.1242</v>
      </c>
      <c r="BE1">
        <v>23.467117778574035</v>
      </c>
      <c r="BF1">
        <v>0.1484</v>
      </c>
      <c r="BG1">
        <v>23.126590027718063</v>
      </c>
      <c r="BH1">
        <v>0.14099999999999999</v>
      </c>
      <c r="BI1">
        <v>24.291516653863301</v>
      </c>
      <c r="BJ1">
        <v>0.11459999999999999</v>
      </c>
      <c r="BK1">
        <v>24.122070324086874</v>
      </c>
      <c r="BL1">
        <v>0.13550000000000001</v>
      </c>
      <c r="BM1">
        <v>25.359396708983454</v>
      </c>
      <c r="BN1">
        <v>0.1119</v>
      </c>
      <c r="BO1">
        <v>24.207138243615439</v>
      </c>
      <c r="BP1">
        <v>0.12670000000000001</v>
      </c>
      <c r="BQ1">
        <v>25.545094425836176</v>
      </c>
      <c r="BR1">
        <v>0.13189999999999999</v>
      </c>
      <c r="BS1">
        <v>24.545395913295042</v>
      </c>
      <c r="BT1">
        <v>0.152</v>
      </c>
      <c r="BU1">
        <v>24.035274507507395</v>
      </c>
      <c r="BV1">
        <v>0.14030000000000001</v>
      </c>
      <c r="BW1">
        <v>27.578858807235743</v>
      </c>
      <c r="BX1">
        <v>0.1082</v>
      </c>
      <c r="BY1">
        <v>24.292111565980132</v>
      </c>
      <c r="BZ1">
        <v>0.1447</v>
      </c>
      <c r="CA1">
        <v>25.924948019109749</v>
      </c>
      <c r="CB1">
        <v>0.12740000000000001</v>
      </c>
      <c r="CC1">
        <v>24.739254795896819</v>
      </c>
      <c r="CD1">
        <v>0.126</v>
      </c>
      <c r="CE1">
        <v>14.243766784667969</v>
      </c>
      <c r="CF1">
        <v>2.8298173099756241E-2</v>
      </c>
    </row>
    <row r="2" spans="1:84" x14ac:dyDescent="0.35">
      <c r="A2" s="5" t="s">
        <v>32</v>
      </c>
      <c r="B2" s="6" t="s">
        <v>184</v>
      </c>
      <c r="C2">
        <v>22.106852451613204</v>
      </c>
      <c r="D2">
        <v>0.1278</v>
      </c>
      <c r="E2">
        <v>0.81941933687250323</v>
      </c>
      <c r="F2">
        <v>0.93460540255515889</v>
      </c>
      <c r="G2">
        <v>7.5683567407779329</v>
      </c>
      <c r="H2">
        <v>6.5799373305121631E-2</v>
      </c>
      <c r="I2">
        <v>26.438664747301566</v>
      </c>
      <c r="J2">
        <v>0</v>
      </c>
      <c r="K2">
        <v>23.406377725374</v>
      </c>
      <c r="L2">
        <v>0.14252360783919901</v>
      </c>
      <c r="M2">
        <v>23.647659173747815</v>
      </c>
      <c r="N2">
        <v>0.12932810149571672</v>
      </c>
      <c r="O2">
        <v>24.316524018994922</v>
      </c>
      <c r="P2">
        <v>0.12562642444576311</v>
      </c>
      <c r="Q2">
        <v>23.904460294103586</v>
      </c>
      <c r="R2">
        <v>0.11212219953591697</v>
      </c>
      <c r="S2">
        <v>24.140792088884908</v>
      </c>
      <c r="T2">
        <v>0.12631770587939925</v>
      </c>
      <c r="U2">
        <v>22.483782867973982</v>
      </c>
      <c r="V2">
        <v>0.15090563321312819</v>
      </c>
      <c r="W2">
        <v>21.923105768542008</v>
      </c>
      <c r="X2">
        <v>0.19062642444576314</v>
      </c>
      <c r="Y2">
        <v>24.135593403136976</v>
      </c>
      <c r="Z2">
        <v>0.1567938292935287</v>
      </c>
      <c r="AA2">
        <v>24.135593403136976</v>
      </c>
      <c r="AB2">
        <v>0.13286519030446886</v>
      </c>
      <c r="AC2">
        <v>24.155792225735595</v>
      </c>
      <c r="AD2">
        <v>0.1568191141826813</v>
      </c>
      <c r="AE2">
        <v>25.118194436645535</v>
      </c>
      <c r="AF2">
        <v>0.14862642444576313</v>
      </c>
      <c r="AG2">
        <v>23.334713827257502</v>
      </c>
      <c r="AH2">
        <v>0.15715338638486934</v>
      </c>
      <c r="AI2">
        <v>22.806136072717415</v>
      </c>
      <c r="AJ2">
        <v>0.1535474844250696</v>
      </c>
      <c r="AK2">
        <v>23.570764412864637</v>
      </c>
      <c r="AL2">
        <v>0.14498484198049327</v>
      </c>
      <c r="AM2">
        <v>24.237858823699266</v>
      </c>
      <c r="AN2">
        <v>0.12151012686964591</v>
      </c>
      <c r="AO2">
        <v>24.837885513455145</v>
      </c>
      <c r="AP2">
        <v>0.12417894002069353</v>
      </c>
      <c r="AQ2">
        <v>25.213365382648703</v>
      </c>
      <c r="AR2">
        <v>0.11294158246526984</v>
      </c>
      <c r="AS2">
        <v>24.417636782878795</v>
      </c>
      <c r="AT2">
        <v>0.1241983229500464</v>
      </c>
      <c r="AU2">
        <v>24.161370669443627</v>
      </c>
      <c r="AV2">
        <v>0.14131462052616361</v>
      </c>
      <c r="AW2">
        <v>25.666476433606686</v>
      </c>
      <c r="AX2">
        <v>9.2220522485963366E-2</v>
      </c>
      <c r="AY2">
        <v>25.026939139165684</v>
      </c>
      <c r="AZ2">
        <v>0.11247444636417582</v>
      </c>
      <c r="BA2">
        <v>23.911466213222514</v>
      </c>
      <c r="BB2">
        <v>0.13028343367721121</v>
      </c>
      <c r="BC2">
        <v>25.312527229527667</v>
      </c>
      <c r="BD2">
        <v>0.12529832295004639</v>
      </c>
      <c r="BE2">
        <v>23.425150464061325</v>
      </c>
      <c r="BF2">
        <v>0.15007136101094018</v>
      </c>
      <c r="BG2">
        <v>23.096309843023374</v>
      </c>
      <c r="BH2">
        <v>0.14281462052616359</v>
      </c>
      <c r="BI2">
        <v>24.246816014502524</v>
      </c>
      <c r="BJ2">
        <v>0.11627136101094016</v>
      </c>
      <c r="BK2">
        <v>24.077937306135482</v>
      </c>
      <c r="BL2">
        <v>0.13681321222288156</v>
      </c>
      <c r="BM2">
        <v>25.312527229527664</v>
      </c>
      <c r="BN2">
        <v>0.11352360783919903</v>
      </c>
      <c r="BO2">
        <v>24.161370669443627</v>
      </c>
      <c r="BP2">
        <v>0.12846686735442248</v>
      </c>
      <c r="BQ2">
        <v>25.491730542951203</v>
      </c>
      <c r="BR2">
        <v>0.13371462052616362</v>
      </c>
      <c r="BS2">
        <v>24.491797492850718</v>
      </c>
      <c r="BT2">
        <v>0.15534272202188035</v>
      </c>
      <c r="BU2">
        <v>23.994149073668957</v>
      </c>
      <c r="BV2">
        <v>0.14166096539462272</v>
      </c>
      <c r="BW2">
        <v>27.531286244711197</v>
      </c>
      <c r="BX2">
        <v>0.10996686735442247</v>
      </c>
      <c r="BY2">
        <v>24.246051080081081</v>
      </c>
      <c r="BZ2">
        <v>0.14613259515223442</v>
      </c>
      <c r="CA2">
        <v>25.868689496313813</v>
      </c>
      <c r="CB2">
        <v>0.12899973125332845</v>
      </c>
      <c r="CC2">
        <v>24.669068832015153</v>
      </c>
      <c r="CD2">
        <v>0.12838765858705739</v>
      </c>
      <c r="CE2">
        <v>2.2271914482116699</v>
      </c>
      <c r="CF2">
        <v>4.6310335397720337E-2</v>
      </c>
    </row>
    <row r="3" spans="1:84" x14ac:dyDescent="0.35">
      <c r="A3" s="5" t="s">
        <v>33</v>
      </c>
      <c r="B3" s="7">
        <v>1</v>
      </c>
      <c r="C3">
        <v>21.550705220126076</v>
      </c>
      <c r="D3">
        <v>0.123</v>
      </c>
      <c r="E3">
        <v>0.86053981455614204</v>
      </c>
      <c r="F3">
        <v>0.82794544209117193</v>
      </c>
      <c r="G3">
        <v>4.8875153668711739</v>
      </c>
      <c r="H3">
        <v>8.0122305494837023E-2</v>
      </c>
      <c r="K3">
        <v>23.318684695981453</v>
      </c>
      <c r="L3">
        <v>0.14408482133966738</v>
      </c>
      <c r="M3">
        <v>23.558260647248769</v>
      </c>
      <c r="N3">
        <v>0.13079747890792226</v>
      </c>
      <c r="O3">
        <v>24.156049559979262</v>
      </c>
      <c r="P3">
        <v>0.12815191687299138</v>
      </c>
      <c r="Q3">
        <v>23.800162013188029</v>
      </c>
      <c r="R3">
        <v>0.11320127357300541</v>
      </c>
      <c r="S3">
        <v>24.052413938630032</v>
      </c>
      <c r="T3">
        <v>0.12748861600475053</v>
      </c>
      <c r="U3">
        <v>22.406489871510509</v>
      </c>
      <c r="V3">
        <v>0.15283419106664797</v>
      </c>
      <c r="W3">
        <v>21.838046503706401</v>
      </c>
      <c r="X3">
        <v>0.19315191687299138</v>
      </c>
      <c r="Y3">
        <v>24.051862198398798</v>
      </c>
      <c r="Z3">
        <v>0.15794178039681425</v>
      </c>
      <c r="AA3">
        <v>24.051862198398798</v>
      </c>
      <c r="AB3">
        <v>0.13562027295235424</v>
      </c>
      <c r="AC3">
        <v>24.049445582312483</v>
      </c>
      <c r="AD3">
        <v>0.15847216377141252</v>
      </c>
      <c r="AE3">
        <v>25.013278808939866</v>
      </c>
      <c r="AF3">
        <v>0.15115191687299137</v>
      </c>
      <c r="AG3">
        <v>23.239118409894736</v>
      </c>
      <c r="AH3">
        <v>0.15912786228252052</v>
      </c>
      <c r="AI3">
        <v>22.691489046220717</v>
      </c>
      <c r="AJ3">
        <v>0.1551316569476037</v>
      </c>
      <c r="AK3">
        <v>23.477605233086045</v>
      </c>
      <c r="AL3">
        <v>0.14631646526030453</v>
      </c>
      <c r="AM3">
        <v>24.135243655774772</v>
      </c>
      <c r="AN3">
        <v>0.12334684863490282</v>
      </c>
      <c r="AO3">
        <v>24.74464897686509</v>
      </c>
      <c r="AP3">
        <v>0.12512025992538769</v>
      </c>
      <c r="AQ3">
        <v>25.102927879800632</v>
      </c>
      <c r="AR3">
        <v>0.11413545161268683</v>
      </c>
      <c r="AS3">
        <v>24.296097761823809</v>
      </c>
      <c r="AT3">
        <v>0.12525443796506913</v>
      </c>
      <c r="AU3">
        <v>24.025826769136852</v>
      </c>
      <c r="AV3">
        <v>0.14305950620315769</v>
      </c>
      <c r="AW3">
        <v>25.572458325918895</v>
      </c>
      <c r="AX3">
        <v>9.4355711538074524E-2</v>
      </c>
      <c r="AY3">
        <v>24.922733598270913</v>
      </c>
      <c r="AZ3">
        <v>0.11350760235713284</v>
      </c>
      <c r="BA3">
        <v>23.786401876663895</v>
      </c>
      <c r="BB3">
        <v>0.13113291749364253</v>
      </c>
      <c r="BC3">
        <v>25.173719958971084</v>
      </c>
      <c r="BD3">
        <v>0.12635443796506912</v>
      </c>
      <c r="BE3">
        <v>23.300861300884389</v>
      </c>
      <c r="BF3">
        <v>0.15167849255553997</v>
      </c>
      <c r="BG3">
        <v>23.006632939455798</v>
      </c>
      <c r="BH3">
        <v>0.14455950620315766</v>
      </c>
      <c r="BI3">
        <v>24.114431916922417</v>
      </c>
      <c r="BJ3">
        <v>0.11787849255553996</v>
      </c>
      <c r="BK3">
        <v>23.947234259411093</v>
      </c>
      <c r="BL3">
        <v>0.1380759584364957</v>
      </c>
      <c r="BM3">
        <v>25.173719958971084</v>
      </c>
      <c r="BN3">
        <v>0.1150848213396674</v>
      </c>
      <c r="BO3">
        <v>24.025826769136852</v>
      </c>
      <c r="BP3">
        <v>0.13016583498728512</v>
      </c>
      <c r="BQ3">
        <v>25.333689638388734</v>
      </c>
      <c r="BR3">
        <v>0.13545950620315766</v>
      </c>
      <c r="BS3">
        <v>24.333061988757088</v>
      </c>
      <c r="BT3">
        <v>0.15855698511107993</v>
      </c>
      <c r="BU3">
        <v>23.872353199512641</v>
      </c>
      <c r="BV3">
        <v>0.14296962965236826</v>
      </c>
      <c r="BW3">
        <v>27.390396744036376</v>
      </c>
      <c r="BX3">
        <v>0.11166583498728511</v>
      </c>
      <c r="BY3">
        <v>24.109639701026005</v>
      </c>
      <c r="BZ3">
        <v>0.14751013647617711</v>
      </c>
      <c r="CA3">
        <v>25.702075911406904</v>
      </c>
      <c r="CB3">
        <v>0.13053798573173112</v>
      </c>
      <c r="CC3">
        <v>24.461208147601376</v>
      </c>
      <c r="CD3">
        <v>0.13068356079362853</v>
      </c>
      <c r="CE3">
        <v>3.1395814418792725</v>
      </c>
      <c r="CF3">
        <v>0.17595191299915314</v>
      </c>
    </row>
    <row r="4" spans="1:84" x14ac:dyDescent="0.35">
      <c r="A4" s="5" t="s">
        <v>34</v>
      </c>
      <c r="B4" s="7">
        <v>83</v>
      </c>
      <c r="C4">
        <v>22.106852451613204</v>
      </c>
      <c r="D4">
        <v>0.111</v>
      </c>
      <c r="E4">
        <v>0.9047499571540587</v>
      </c>
      <c r="F4">
        <v>0.73413103783083011</v>
      </c>
      <c r="G4">
        <v>3.5496709922469303</v>
      </c>
      <c r="H4">
        <v>9.8715618559929066E-2</v>
      </c>
      <c r="K4">
        <v>23.176278943500773</v>
      </c>
      <c r="L4">
        <v>0.14552364394212072</v>
      </c>
      <c r="M4">
        <v>23.413085317750539</v>
      </c>
      <c r="N4">
        <v>0.13215166488670188</v>
      </c>
      <c r="O4">
        <v>23.895453179076984</v>
      </c>
      <c r="P4">
        <v>0.13047942402401883</v>
      </c>
      <c r="Q4">
        <v>23.630790795440095</v>
      </c>
      <c r="R4">
        <v>0.11419575390117169</v>
      </c>
      <c r="S4">
        <v>23.908895610239778</v>
      </c>
      <c r="T4">
        <v>0.12856773295659055</v>
      </c>
      <c r="U4">
        <v>22.280972856086212</v>
      </c>
      <c r="V4">
        <v>0.15461156016379621</v>
      </c>
      <c r="W4">
        <v>21.699917752786575</v>
      </c>
      <c r="X4">
        <v>0.19547942402401883</v>
      </c>
      <c r="Y4">
        <v>23.91589010005243</v>
      </c>
      <c r="Z4">
        <v>0.15899973819273583</v>
      </c>
      <c r="AA4">
        <v>23.91589010005243</v>
      </c>
      <c r="AB4">
        <v>0.13815937166256601</v>
      </c>
      <c r="AC4">
        <v>23.876748004347981</v>
      </c>
      <c r="AD4">
        <v>0.15999562299753958</v>
      </c>
      <c r="AE4">
        <v>24.842905074403575</v>
      </c>
      <c r="AF4">
        <v>0.15347942402401882</v>
      </c>
      <c r="AG4">
        <v>23.0838798756857</v>
      </c>
      <c r="AH4">
        <v>0.16094754969150563</v>
      </c>
      <c r="AI4">
        <v>22.505312377550151</v>
      </c>
      <c r="AJ4">
        <v>0.15659163870597545</v>
      </c>
      <c r="AK4">
        <v>23.326322934039585</v>
      </c>
      <c r="AL4">
        <v>0.14754369630357358</v>
      </c>
      <c r="AM4">
        <v>23.968605665213335</v>
      </c>
      <c r="AN4">
        <v>0.12503958110837735</v>
      </c>
      <c r="AO4">
        <v>24.593241057173266</v>
      </c>
      <c r="AP4">
        <v>0.12598778531804339</v>
      </c>
      <c r="AQ4">
        <v>24.923587106604536</v>
      </c>
      <c r="AR4">
        <v>0.11523572772044526</v>
      </c>
      <c r="AS4">
        <v>24.09872910129295</v>
      </c>
      <c r="AT4">
        <v>0.12622775913731696</v>
      </c>
      <c r="AU4">
        <v>23.805715418770017</v>
      </c>
      <c r="AV4">
        <v>0.14466760205295848</v>
      </c>
      <c r="AW4">
        <v>25.419781203634106</v>
      </c>
      <c r="AX4">
        <v>9.6323513038488642E-2</v>
      </c>
      <c r="AY4">
        <v>24.753512982144759</v>
      </c>
      <c r="AZ4">
        <v>0.11445976437346225</v>
      </c>
      <c r="BA4">
        <v>23.583308414395606</v>
      </c>
      <c r="BB4">
        <v>0.1319158062626245</v>
      </c>
      <c r="BC4">
        <v>24.948309182877182</v>
      </c>
      <c r="BD4">
        <v>0.12732775913731698</v>
      </c>
      <c r="BE4">
        <v>23.099026651881939</v>
      </c>
      <c r="BF4">
        <v>0.15315963346983016</v>
      </c>
      <c r="BG4">
        <v>22.861005550128056</v>
      </c>
      <c r="BH4">
        <v>0.14616760205295845</v>
      </c>
      <c r="BI4">
        <v>23.899451807751131</v>
      </c>
      <c r="BJ4">
        <v>0.11935963346983017</v>
      </c>
      <c r="BK4">
        <v>23.734984028700215</v>
      </c>
      <c r="BL4">
        <v>0.13923971201200944</v>
      </c>
      <c r="BM4">
        <v>24.948309182877182</v>
      </c>
      <c r="BN4">
        <v>0.11652364394212074</v>
      </c>
      <c r="BO4">
        <v>23.805715418770017</v>
      </c>
      <c r="BP4">
        <v>0.13173161252524904</v>
      </c>
      <c r="BQ4">
        <v>25.077045135480748</v>
      </c>
      <c r="BR4">
        <v>0.13706760205295845</v>
      </c>
      <c r="BS4">
        <v>24.075289517416568</v>
      </c>
      <c r="BT4">
        <v>0.16151926693966034</v>
      </c>
      <c r="BU4">
        <v>23.67456743217836</v>
      </c>
      <c r="BV4">
        <v>0.14417570153971887</v>
      </c>
      <c r="BW4">
        <v>27.161604609710473</v>
      </c>
      <c r="BX4">
        <v>0.11323161252524905</v>
      </c>
      <c r="BY4">
        <v>23.888119641611613</v>
      </c>
      <c r="BZ4">
        <v>0.14877968583128301</v>
      </c>
      <c r="CA4">
        <v>25.431510131019024</v>
      </c>
      <c r="CB4">
        <v>0.13195564917826602</v>
      </c>
      <c r="CC4">
        <v>24.123660712187899</v>
      </c>
      <c r="CD4">
        <v>0.13279947638547168</v>
      </c>
      <c r="CE4">
        <v>2.5209250450134277</v>
      </c>
      <c r="CF4">
        <v>0.22976173460483551</v>
      </c>
    </row>
    <row r="5" spans="1:84" x14ac:dyDescent="0.35">
      <c r="A5" s="5" t="s">
        <v>35</v>
      </c>
      <c r="B5" s="7">
        <v>2</v>
      </c>
      <c r="C5">
        <v>22.617571815181822</v>
      </c>
      <c r="D5">
        <v>0.12509999999999999</v>
      </c>
      <c r="E5">
        <v>0.95239404538840311</v>
      </c>
      <c r="F5">
        <v>0.65157415310128164</v>
      </c>
      <c r="G5">
        <v>2.7490198759757565</v>
      </c>
      <c r="H5">
        <v>0.12298665145046545</v>
      </c>
      <c r="K5">
        <v>22.984633041137723</v>
      </c>
      <c r="L5">
        <v>0.14678478250084775</v>
      </c>
      <c r="M5">
        <v>23.217712191750483</v>
      </c>
      <c r="N5">
        <v>0.13333861882432732</v>
      </c>
      <c r="O5">
        <v>23.544749449062028</v>
      </c>
      <c r="P5">
        <v>0.13251950110431257</v>
      </c>
      <c r="Q5">
        <v>23.402855481773365</v>
      </c>
      <c r="R5">
        <v>0.11506742319911537</v>
      </c>
      <c r="S5">
        <v>23.715752432588172</v>
      </c>
      <c r="T5">
        <v>0.12951358687563583</v>
      </c>
      <c r="U5">
        <v>22.112055370213096</v>
      </c>
      <c r="V5">
        <v>0.15616943720692961</v>
      </c>
      <c r="W5">
        <v>21.514027726216881</v>
      </c>
      <c r="X5">
        <v>0.19751950110431257</v>
      </c>
      <c r="Y5">
        <v>23.732902439583295</v>
      </c>
      <c r="Z5">
        <v>0.1599270459565057</v>
      </c>
      <c r="AA5">
        <v>23.732902439583295</v>
      </c>
      <c r="AB5">
        <v>0.14038491029561373</v>
      </c>
      <c r="AC5">
        <v>23.644336162913344</v>
      </c>
      <c r="AD5">
        <v>0.16133094617736821</v>
      </c>
      <c r="AE5">
        <v>24.613620600108206</v>
      </c>
      <c r="AF5">
        <v>0.15551950110431256</v>
      </c>
      <c r="AG5">
        <v>22.87496395444127</v>
      </c>
      <c r="AH5">
        <v>0.16254251904518982</v>
      </c>
      <c r="AI5">
        <v>22.254760731673642</v>
      </c>
      <c r="AJ5">
        <v>0.15787132341997789</v>
      </c>
      <c r="AK5">
        <v>23.122731209637518</v>
      </c>
      <c r="AL5">
        <v>0.14861937330954664</v>
      </c>
      <c r="AM5">
        <v>23.744348656540573</v>
      </c>
      <c r="AN5">
        <v>0.12652327353040912</v>
      </c>
      <c r="AO5">
        <v>24.389480275822891</v>
      </c>
      <c r="AP5">
        <v>0.12674817768433469</v>
      </c>
      <c r="AQ5">
        <v>24.682235028398882</v>
      </c>
      <c r="AR5">
        <v>0.11620012779476593</v>
      </c>
      <c r="AS5">
        <v>23.833115568224795</v>
      </c>
      <c r="AT5">
        <v>0.12708088227998526</v>
      </c>
      <c r="AU5">
        <v>23.509495374097845</v>
      </c>
      <c r="AV5">
        <v>0.14607710985388869</v>
      </c>
      <c r="AW5">
        <v>25.214312362939403</v>
      </c>
      <c r="AX5">
        <v>9.8048305479100623E-2</v>
      </c>
      <c r="AY5">
        <v>24.525780344164929</v>
      </c>
      <c r="AZ5">
        <v>0.11529434136085513</v>
      </c>
      <c r="BA5">
        <v>23.309990594276496</v>
      </c>
      <c r="BB5">
        <v>0.13260201400781421</v>
      </c>
      <c r="BC5">
        <v>24.64495731095943</v>
      </c>
      <c r="BD5">
        <v>0.12818088227998525</v>
      </c>
      <c r="BE5">
        <v>22.827402909424976</v>
      </c>
      <c r="BF5">
        <v>0.15445786433910799</v>
      </c>
      <c r="BG5">
        <v>22.665024053943227</v>
      </c>
      <c r="BH5">
        <v>0.14757710985388867</v>
      </c>
      <c r="BI5">
        <v>23.610137252021882</v>
      </c>
      <c r="BJ5">
        <v>0.120657864339108</v>
      </c>
      <c r="BK5">
        <v>23.449343271337764</v>
      </c>
      <c r="BL5">
        <v>0.14025975055215628</v>
      </c>
      <c r="BM5">
        <v>24.64495731095943</v>
      </c>
      <c r="BN5">
        <v>0.11778478250084777</v>
      </c>
      <c r="BO5">
        <v>23.509495374097845</v>
      </c>
      <c r="BP5">
        <v>0.13310402801562846</v>
      </c>
      <c r="BQ5">
        <v>24.731659738546103</v>
      </c>
      <c r="BR5">
        <v>0.13847710985388867</v>
      </c>
      <c r="BS5">
        <v>23.728386130342312</v>
      </c>
      <c r="BT5">
        <v>0.164115728678216</v>
      </c>
      <c r="BU5">
        <v>23.408392567785238</v>
      </c>
      <c r="BV5">
        <v>0.14523283239041651</v>
      </c>
      <c r="BW5">
        <v>26.85370219514752</v>
      </c>
      <c r="BX5">
        <v>0.11460402801562845</v>
      </c>
      <c r="BY5">
        <v>23.590003793491316</v>
      </c>
      <c r="BZ5">
        <v>0.14989245514780686</v>
      </c>
      <c r="CA5">
        <v>25.067389846355439</v>
      </c>
      <c r="CB5">
        <v>0.13319824158171767</v>
      </c>
      <c r="CC5">
        <v>23.669398284418879</v>
      </c>
      <c r="CD5">
        <v>0.13465409191301142</v>
      </c>
      <c r="CE5">
        <v>2.0490570068359375</v>
      </c>
      <c r="CF5">
        <v>0.35279485583305359</v>
      </c>
    </row>
    <row r="6" spans="1:84" x14ac:dyDescent="0.35">
      <c r="A6" s="5" t="s">
        <v>36</v>
      </c>
      <c r="B6" s="7" t="b">
        <v>1</v>
      </c>
      <c r="C6">
        <v>21.15161808642004</v>
      </c>
      <c r="D6">
        <v>0.1489</v>
      </c>
      <c r="E6">
        <v>1.0038693650072184</v>
      </c>
      <c r="F6">
        <v>0.57888642030709847</v>
      </c>
      <c r="G6">
        <v>2.2169594734051628</v>
      </c>
      <c r="H6">
        <v>0.15483298929281597</v>
      </c>
      <c r="K6">
        <v>22.751111833443861</v>
      </c>
      <c r="L6">
        <v>0.14781977216829126</v>
      </c>
      <c r="M6">
        <v>22.979649348914272</v>
      </c>
      <c r="N6">
        <v>0.13431272674662709</v>
      </c>
      <c r="O6">
        <v>23.117415717601951</v>
      </c>
      <c r="P6">
        <v>0.13419374909576529</v>
      </c>
      <c r="Q6">
        <v>23.125115498464449</v>
      </c>
      <c r="R6">
        <v>0.11578278370455426</v>
      </c>
      <c r="S6">
        <v>23.480406789676426</v>
      </c>
      <c r="T6">
        <v>0.13028982912621845</v>
      </c>
      <c r="U6">
        <v>21.906228818143244</v>
      </c>
      <c r="V6">
        <v>0.15744795385494803</v>
      </c>
      <c r="W6">
        <v>21.28752007347007</v>
      </c>
      <c r="X6">
        <v>0.19919374909576529</v>
      </c>
      <c r="Y6">
        <v>23.509931330162559</v>
      </c>
      <c r="Z6">
        <v>0.16068806777080238</v>
      </c>
      <c r="AA6">
        <v>23.509931330162559</v>
      </c>
      <c r="AB6">
        <v>0.14221136264992579</v>
      </c>
      <c r="AC6">
        <v>23.361141514736847</v>
      </c>
      <c r="AD6">
        <v>0.16242681758995545</v>
      </c>
      <c r="AE6">
        <v>24.334236659816714</v>
      </c>
      <c r="AF6">
        <v>0.15719374909576528</v>
      </c>
      <c r="AG6">
        <v>22.620399167853474</v>
      </c>
      <c r="AH6">
        <v>0.16385147656578011</v>
      </c>
      <c r="AI6">
        <v>21.949462667831249</v>
      </c>
      <c r="AJ6">
        <v>0.15892153352370733</v>
      </c>
      <c r="AK6">
        <v>22.874653975673066</v>
      </c>
      <c r="AL6">
        <v>0.1495021586141308</v>
      </c>
      <c r="AM6">
        <v>23.471090700834996</v>
      </c>
      <c r="AN6">
        <v>0.12774090843328384</v>
      </c>
      <c r="AO6">
        <v>24.141197045370902</v>
      </c>
      <c r="AP6">
        <v>0.12737221557205797</v>
      </c>
      <c r="AQ6">
        <v>24.388146670197312</v>
      </c>
      <c r="AR6">
        <v>0.11699159048163449</v>
      </c>
      <c r="AS6">
        <v>23.509464541737369</v>
      </c>
      <c r="AT6">
        <v>0.12778102234913821</v>
      </c>
      <c r="AU6">
        <v>23.148550205314979</v>
      </c>
      <c r="AV6">
        <v>0.14723386301161967</v>
      </c>
      <c r="AW6">
        <v>24.963947856154437</v>
      </c>
      <c r="AX6">
        <v>9.9463806053692469E-2</v>
      </c>
      <c r="AY6">
        <v>24.248287321895059</v>
      </c>
      <c r="AZ6">
        <v>0.11597926099372216</v>
      </c>
      <c r="BA6">
        <v>22.976951866855337</v>
      </c>
      <c r="BB6">
        <v>0.13316517015039378</v>
      </c>
      <c r="BC6">
        <v>24.275321985533939</v>
      </c>
      <c r="BD6">
        <v>0.12888102234913823</v>
      </c>
      <c r="BE6">
        <v>22.49642842160776</v>
      </c>
      <c r="BF6">
        <v>0.15552329487912336</v>
      </c>
      <c r="BG6">
        <v>22.426219909892005</v>
      </c>
      <c r="BH6">
        <v>0.14873386301161964</v>
      </c>
      <c r="BI6">
        <v>23.257606445861871</v>
      </c>
      <c r="BJ6">
        <v>0.12172329487912337</v>
      </c>
      <c r="BK6">
        <v>23.101289001440001</v>
      </c>
      <c r="BL6">
        <v>0.14109687454788267</v>
      </c>
      <c r="BM6">
        <v>24.275321985533939</v>
      </c>
      <c r="BN6">
        <v>0.11881977216829127</v>
      </c>
      <c r="BO6">
        <v>23.148550205314979</v>
      </c>
      <c r="BP6">
        <v>0.13423034030078757</v>
      </c>
      <c r="BQ6">
        <v>24.310806414694635</v>
      </c>
      <c r="BR6">
        <v>0.13963386301161965</v>
      </c>
      <c r="BS6">
        <v>23.305683130153916</v>
      </c>
      <c r="BT6">
        <v>0.16624658975824674</v>
      </c>
      <c r="BU6">
        <v>23.084057557099317</v>
      </c>
      <c r="BV6">
        <v>0.14610039725871474</v>
      </c>
      <c r="BW6">
        <v>26.478522017465515</v>
      </c>
      <c r="BX6">
        <v>0.11573034030078756</v>
      </c>
      <c r="BY6">
        <v>23.226748581523086</v>
      </c>
      <c r="BZ6">
        <v>0.15080568132496289</v>
      </c>
      <c r="CA6">
        <v>24.623707995754767</v>
      </c>
      <c r="CB6">
        <v>0.13421801081287524</v>
      </c>
      <c r="CC6">
        <v>23.115877914640176</v>
      </c>
      <c r="CD6">
        <v>0.13617613554160482</v>
      </c>
      <c r="CE6">
        <v>1.7370001077651978</v>
      </c>
      <c r="CF6">
        <v>0.58144849538803101</v>
      </c>
    </row>
    <row r="7" spans="1:84" x14ac:dyDescent="0.35">
      <c r="A7" s="5" t="s">
        <v>37</v>
      </c>
      <c r="B7" s="7">
        <v>1</v>
      </c>
      <c r="C7">
        <v>20.45708734328386</v>
      </c>
      <c r="D7">
        <v>0.188</v>
      </c>
      <c r="E7">
        <v>1.059636819650887</v>
      </c>
      <c r="F7">
        <v>0.51485373655913858</v>
      </c>
      <c r="G7">
        <v>1.8383733097716399</v>
      </c>
      <c r="H7">
        <v>0.19681918991645583</v>
      </c>
      <c r="K7">
        <v>22.484689409470658</v>
      </c>
      <c r="L7">
        <v>0.14858883887196028</v>
      </c>
      <c r="M7">
        <v>22.708045410784916</v>
      </c>
      <c r="N7">
        <v>0.13503655423243319</v>
      </c>
      <c r="O7">
        <v>22.629874180345244</v>
      </c>
      <c r="P7">
        <v>0.13543782758699457</v>
      </c>
      <c r="Q7">
        <v>22.808244237313538</v>
      </c>
      <c r="R7">
        <v>0.11631434451444314</v>
      </c>
      <c r="S7">
        <v>23.211902882578283</v>
      </c>
      <c r="T7">
        <v>0.13086662915397021</v>
      </c>
      <c r="U7">
        <v>21.671402998843849</v>
      </c>
      <c r="V7">
        <v>0.15839797743006859</v>
      </c>
      <c r="W7">
        <v>21.029099356614239</v>
      </c>
      <c r="X7">
        <v>0.20043782758699458</v>
      </c>
      <c r="Y7">
        <v>23.255545426481618</v>
      </c>
      <c r="Z7">
        <v>0.16125355799408841</v>
      </c>
      <c r="AA7">
        <v>23.255545426481618</v>
      </c>
      <c r="AB7">
        <v>0.14356853918581225</v>
      </c>
      <c r="AC7">
        <v>23.038047071330524</v>
      </c>
      <c r="AD7">
        <v>0.16324112351148734</v>
      </c>
      <c r="AE7">
        <v>24.015489821674176</v>
      </c>
      <c r="AF7">
        <v>0.15843782758699457</v>
      </c>
      <c r="AG7">
        <v>22.3299682979093</v>
      </c>
      <c r="AH7">
        <v>0.1648241197498321</v>
      </c>
      <c r="AI7">
        <v>21.601150619403306</v>
      </c>
      <c r="AJ7">
        <v>0.15970191003184206</v>
      </c>
      <c r="AK7">
        <v>22.591624701124168</v>
      </c>
      <c r="AL7">
        <v>0.15015812727314259</v>
      </c>
      <c r="AM7">
        <v>23.159332948089549</v>
      </c>
      <c r="AN7">
        <v>0.1286456927905415</v>
      </c>
      <c r="AO7">
        <v>23.857932751124725</v>
      </c>
      <c r="AP7">
        <v>0.12783591755515253</v>
      </c>
      <c r="AQ7">
        <v>24.052623682678853</v>
      </c>
      <c r="AR7">
        <v>0.11757970031385197</v>
      </c>
      <c r="AS7">
        <v>23.140213749272998</v>
      </c>
      <c r="AT7">
        <v>0.12830127335456137</v>
      </c>
      <c r="AU7">
        <v>22.736750832837355</v>
      </c>
      <c r="AV7">
        <v>0.14809340815101443</v>
      </c>
      <c r="AW7">
        <v>24.678309050868918</v>
      </c>
      <c r="AX7">
        <v>0.10051561786900449</v>
      </c>
      <c r="AY7">
        <v>23.931697816561094</v>
      </c>
      <c r="AZ7">
        <v>0.11648820219467959</v>
      </c>
      <c r="BA7">
        <v>22.596990723656656</v>
      </c>
      <c r="BB7">
        <v>0.13358363291562544</v>
      </c>
      <c r="BC7">
        <v>23.853608084862927</v>
      </c>
      <c r="BD7">
        <v>0.12940127335456136</v>
      </c>
      <c r="BE7">
        <v>22.11882235238448</v>
      </c>
      <c r="BF7">
        <v>0.15631498119172382</v>
      </c>
      <c r="BG7">
        <v>22.153770227307376</v>
      </c>
      <c r="BH7">
        <v>0.14959340815101441</v>
      </c>
      <c r="BI7">
        <v>22.855406950450277</v>
      </c>
      <c r="BJ7">
        <v>0.12251498119172381</v>
      </c>
      <c r="BK7">
        <v>22.704196749408009</v>
      </c>
      <c r="BL7">
        <v>0.1417189137934973</v>
      </c>
      <c r="BM7">
        <v>23.853608084862927</v>
      </c>
      <c r="BN7">
        <v>0.11958883887196028</v>
      </c>
      <c r="BO7">
        <v>22.736750832837355</v>
      </c>
      <c r="BP7">
        <v>0.13506726583125089</v>
      </c>
      <c r="BQ7">
        <v>23.830658321144696</v>
      </c>
      <c r="BR7">
        <v>0.14049340815101441</v>
      </c>
      <c r="BS7">
        <v>22.823424756094052</v>
      </c>
      <c r="BT7">
        <v>0.16782996238344763</v>
      </c>
      <c r="BU7">
        <v>22.714026412692089</v>
      </c>
      <c r="BV7">
        <v>0.14674505611326083</v>
      </c>
      <c r="BW7">
        <v>26.050482040489303</v>
      </c>
      <c r="BX7">
        <v>0.11656726583125089</v>
      </c>
      <c r="BY7">
        <v>22.812313699786991</v>
      </c>
      <c r="BZ7">
        <v>0.15148426959290612</v>
      </c>
      <c r="CA7">
        <v>24.117515023915939</v>
      </c>
      <c r="CB7">
        <v>0.13497576771207853</v>
      </c>
      <c r="CC7">
        <v>22.484371080244582</v>
      </c>
      <c r="CD7">
        <v>0.13730711598817688</v>
      </c>
      <c r="CE7">
        <v>1.5221097469329834</v>
      </c>
      <c r="CF7">
        <v>0.99732238054275513</v>
      </c>
    </row>
    <row r="8" spans="1:84" x14ac:dyDescent="0.35">
      <c r="A8" s="5" t="s">
        <v>38</v>
      </c>
      <c r="B8" s="7" t="b">
        <v>1</v>
      </c>
      <c r="C8">
        <v>22.6924644370864</v>
      </c>
      <c r="D8">
        <v>0.15559999999999999</v>
      </c>
      <c r="E8">
        <v>1.1202342001170433</v>
      </c>
      <c r="F8">
        <v>0.45841411988651926</v>
      </c>
      <c r="G8">
        <v>1.5557022011568642</v>
      </c>
      <c r="H8">
        <v>0.25241868888342817</v>
      </c>
      <c r="K8">
        <v>22.195604233559983</v>
      </c>
      <c r="L8">
        <v>0.14906242780973036</v>
      </c>
      <c r="M8">
        <v>22.413337964387491</v>
      </c>
      <c r="N8">
        <v>0.13548228499739329</v>
      </c>
      <c r="O8">
        <v>22.100860785152239</v>
      </c>
      <c r="P8">
        <v>0.13620392733926973</v>
      </c>
      <c r="Q8">
        <v>22.464418883183207</v>
      </c>
      <c r="R8">
        <v>0.1166416780449607</v>
      </c>
      <c r="S8">
        <v>22.920559165864795</v>
      </c>
      <c r="T8">
        <v>0.13122182085729778</v>
      </c>
      <c r="U8">
        <v>21.416602136858739</v>
      </c>
      <c r="V8">
        <v>0.1589829990590787</v>
      </c>
      <c r="W8">
        <v>20.748696538874157</v>
      </c>
      <c r="X8">
        <v>0.20120392733926973</v>
      </c>
      <c r="Y8">
        <v>22.97952063615768</v>
      </c>
      <c r="Z8">
        <v>0.1616017851542135</v>
      </c>
      <c r="AA8">
        <v>22.979520636157677</v>
      </c>
      <c r="AB8">
        <v>0.14440428437011243</v>
      </c>
      <c r="AC8">
        <v>22.687469170961027</v>
      </c>
      <c r="AD8">
        <v>0.16374257062206743</v>
      </c>
      <c r="AE8">
        <v>23.669629347915134</v>
      </c>
      <c r="AF8">
        <v>0.15920392733926969</v>
      </c>
      <c r="AG8">
        <v>22.014832440065195</v>
      </c>
      <c r="AH8">
        <v>0.16542307046524724</v>
      </c>
      <c r="AI8">
        <v>21.22321002307525</v>
      </c>
      <c r="AJ8">
        <v>0.16018246351281465</v>
      </c>
      <c r="AK8">
        <v>22.284520042287085</v>
      </c>
      <c r="AL8">
        <v>0.15056207077888767</v>
      </c>
      <c r="AM8">
        <v>22.821056073906469</v>
      </c>
      <c r="AN8">
        <v>0.1292028562467416</v>
      </c>
      <c r="AO8">
        <v>23.550573081055795</v>
      </c>
      <c r="AP8">
        <v>0.12812146382645509</v>
      </c>
      <c r="AQ8">
        <v>23.688560026090386</v>
      </c>
      <c r="AR8">
        <v>0.11794185656038204</v>
      </c>
      <c r="AS8">
        <v>22.739553291707857</v>
      </c>
      <c r="AT8">
        <v>0.12862164234187642</v>
      </c>
      <c r="AU8">
        <v>22.289922475609547</v>
      </c>
      <c r="AV8">
        <v>0.14862271343440453</v>
      </c>
      <c r="AW8">
        <v>24.368372886181881</v>
      </c>
      <c r="AX8">
        <v>0.10116332038683712</v>
      </c>
      <c r="AY8">
        <v>23.588178185307584</v>
      </c>
      <c r="AZ8">
        <v>0.11680160663879216</v>
      </c>
      <c r="BA8">
        <v>22.184708858328914</v>
      </c>
      <c r="BB8">
        <v>0.13384132101411797</v>
      </c>
      <c r="BC8">
        <v>23.396021837649304</v>
      </c>
      <c r="BD8">
        <v>0.12972164234187644</v>
      </c>
      <c r="BE8">
        <v>21.709095891231467</v>
      </c>
      <c r="BF8">
        <v>0.15680249921589892</v>
      </c>
      <c r="BG8">
        <v>21.85814509469952</v>
      </c>
      <c r="BH8">
        <v>0.15012271343440453</v>
      </c>
      <c r="BI8">
        <v>22.418995066839688</v>
      </c>
      <c r="BJ8">
        <v>0.1230024992158989</v>
      </c>
      <c r="BK8">
        <v>22.273326547795477</v>
      </c>
      <c r="BL8">
        <v>0.14210196366963487</v>
      </c>
      <c r="BM8">
        <v>23.396021837649304</v>
      </c>
      <c r="BN8">
        <v>0.12006242780973037</v>
      </c>
      <c r="BO8">
        <v>22.289922475609547</v>
      </c>
      <c r="BP8">
        <v>0.135582642028236</v>
      </c>
      <c r="BQ8">
        <v>23.309667279861255</v>
      </c>
      <c r="BR8">
        <v>0.14102271343440453</v>
      </c>
      <c r="BS8">
        <v>22.30014392702423</v>
      </c>
      <c r="BT8">
        <v>0.1688049984317978</v>
      </c>
      <c r="BU8">
        <v>22.312519223927268</v>
      </c>
      <c r="BV8">
        <v>0.1471420350758034</v>
      </c>
      <c r="BW8">
        <v>25.5860316004865</v>
      </c>
      <c r="BX8">
        <v>0.117082642028236</v>
      </c>
      <c r="BY8">
        <v>22.36262564837039</v>
      </c>
      <c r="BZ8">
        <v>0.15190214218505621</v>
      </c>
      <c r="CA8">
        <v>23.568263642870431</v>
      </c>
      <c r="CB8">
        <v>0.1354423921066461</v>
      </c>
      <c r="CC8">
        <v>21.799146234724812</v>
      </c>
      <c r="CD8">
        <v>0.13800357030842703</v>
      </c>
    </row>
    <row r="9" spans="1:84" x14ac:dyDescent="0.35">
      <c r="A9" s="5" t="s">
        <v>39</v>
      </c>
      <c r="B9" s="7" t="b">
        <v>1</v>
      </c>
      <c r="C9">
        <v>22.6924644370864</v>
      </c>
      <c r="D9">
        <v>0.13</v>
      </c>
      <c r="E9">
        <v>1.1862929195022871</v>
      </c>
      <c r="F9">
        <v>0.40863840476179908</v>
      </c>
      <c r="G9">
        <v>1.3369679970070587</v>
      </c>
      <c r="H9">
        <v>0.32634530912316845</v>
      </c>
      <c r="K9">
        <v>21.894965686901255</v>
      </c>
      <c r="L9">
        <v>0.14922233922431477</v>
      </c>
      <c r="M9">
        <v>22.106852451613204</v>
      </c>
      <c r="N9">
        <v>0.13563278985817862</v>
      </c>
      <c r="O9">
        <v>21.550705220126076</v>
      </c>
      <c r="P9">
        <v>0.13646260756874448</v>
      </c>
      <c r="Q9">
        <v>22.106852451613204</v>
      </c>
      <c r="R9">
        <v>0.11675220505209992</v>
      </c>
      <c r="S9">
        <v>22.617571815181822</v>
      </c>
      <c r="T9">
        <v>0.13134175441823606</v>
      </c>
      <c r="U9">
        <v>21.15161808642004</v>
      </c>
      <c r="V9">
        <v>0.15918053668885943</v>
      </c>
      <c r="W9">
        <v>20.45708734328386</v>
      </c>
      <c r="X9">
        <v>0.20146260756874448</v>
      </c>
      <c r="Y9">
        <v>22.6924644370864</v>
      </c>
      <c r="Z9">
        <v>0.16171936707670204</v>
      </c>
      <c r="AA9">
        <v>22.6924644370864</v>
      </c>
      <c r="AB9">
        <v>0.1446864809840849</v>
      </c>
      <c r="AC9">
        <v>22.322880325733202</v>
      </c>
      <c r="AD9">
        <v>0.16391188859045092</v>
      </c>
      <c r="AE9">
        <v>23.309946462585351</v>
      </c>
      <c r="AF9">
        <v>0.15946260756874447</v>
      </c>
      <c r="AG9">
        <v>21.687102088607887</v>
      </c>
      <c r="AH9">
        <v>0.16562531137192749</v>
      </c>
      <c r="AI9">
        <v>20.830164924012443</v>
      </c>
      <c r="AJ9">
        <v>0.16034472656584883</v>
      </c>
      <c r="AK9">
        <v>21.965141858974658</v>
      </c>
      <c r="AL9">
        <v>0.15069846580897436</v>
      </c>
      <c r="AM9">
        <v>22.469259868852763</v>
      </c>
      <c r="AN9">
        <v>0.12939098732272325</v>
      </c>
      <c r="AO9">
        <v>23.23092969491557</v>
      </c>
      <c r="AP9">
        <v>0.12821788100289569</v>
      </c>
      <c r="AQ9">
        <v>23.309946462585351</v>
      </c>
      <c r="AR9">
        <v>0.11806414175977012</v>
      </c>
      <c r="AS9">
        <v>22.322880325733202</v>
      </c>
      <c r="AT9">
        <v>0.12872981771056588</v>
      </c>
      <c r="AU9">
        <v>21.825236496815585</v>
      </c>
      <c r="AV9">
        <v>0.14880143795658712</v>
      </c>
      <c r="AW9">
        <v>24.046050035088044</v>
      </c>
      <c r="AX9">
        <v>0.10138202276266579</v>
      </c>
      <c r="AY9">
        <v>23.23092969491557</v>
      </c>
      <c r="AZ9">
        <v>0.11690743036903184</v>
      </c>
      <c r="BA9">
        <v>21.755950031746327</v>
      </c>
      <c r="BB9">
        <v>0.13392833163675949</v>
      </c>
      <c r="BC9">
        <v>22.920148026756166</v>
      </c>
      <c r="BD9">
        <v>0.12982981771056587</v>
      </c>
      <c r="BE9">
        <v>21.282994596273582</v>
      </c>
      <c r="BF9">
        <v>0.15696711390738285</v>
      </c>
      <c r="BG9">
        <v>21.550705220126076</v>
      </c>
      <c r="BH9">
        <v>0.1503014379565871</v>
      </c>
      <c r="BI9">
        <v>21.965141858974658</v>
      </c>
      <c r="BJ9">
        <v>0.12316711390738286</v>
      </c>
      <c r="BK9">
        <v>21.825236496815585</v>
      </c>
      <c r="BL9">
        <v>0.14223130378437226</v>
      </c>
      <c r="BM9">
        <v>22.920148026756166</v>
      </c>
      <c r="BN9">
        <v>0.12022233922431477</v>
      </c>
      <c r="BO9">
        <v>21.825236496815585</v>
      </c>
      <c r="BP9">
        <v>0.13575666327351904</v>
      </c>
      <c r="BQ9">
        <v>22.767854684385689</v>
      </c>
      <c r="BR9">
        <v>0.1412014379565871</v>
      </c>
      <c r="BS9">
        <v>21.755950031746327</v>
      </c>
      <c r="BT9">
        <v>0.16913422781476573</v>
      </c>
      <c r="BU9">
        <v>21.894965686901255</v>
      </c>
      <c r="BV9">
        <v>0.14727607846744034</v>
      </c>
      <c r="BW9">
        <v>25.103019267399606</v>
      </c>
      <c r="BX9">
        <v>0.11725666327351902</v>
      </c>
      <c r="BY9">
        <v>21.894965686901255</v>
      </c>
      <c r="BZ9">
        <v>0.15204324049204243</v>
      </c>
      <c r="CA9">
        <v>22.9970612751681</v>
      </c>
      <c r="CB9">
        <v>0.13559995188278073</v>
      </c>
      <c r="CC9">
        <v>21.086536184615667</v>
      </c>
      <c r="CD9">
        <v>0.13823873415340407</v>
      </c>
    </row>
    <row r="10" spans="1:84" x14ac:dyDescent="0.35">
      <c r="A10" s="5" t="s">
        <v>40</v>
      </c>
      <c r="B10" s="7" t="b">
        <v>0</v>
      </c>
      <c r="C10">
        <v>22.322880325733202</v>
      </c>
      <c r="D10">
        <v>0.15509999999999999</v>
      </c>
      <c r="E10">
        <v>1.2585593184388186</v>
      </c>
      <c r="F10">
        <v>0.36471341037852711</v>
      </c>
      <c r="G10">
        <v>1.1629830790493687</v>
      </c>
      <c r="H10">
        <v>0.42500806183314271</v>
      </c>
      <c r="K10">
        <v>21.594327140242527</v>
      </c>
      <c r="L10">
        <v>0.14906242780973036</v>
      </c>
      <c r="M10">
        <v>21.800366938838916</v>
      </c>
      <c r="N10">
        <v>0.13548228499739329</v>
      </c>
      <c r="O10">
        <v>21.000549655099913</v>
      </c>
      <c r="P10">
        <v>0.13620392733926973</v>
      </c>
      <c r="Q10">
        <v>21.749286020043204</v>
      </c>
      <c r="R10">
        <v>0.1166416780449607</v>
      </c>
      <c r="S10">
        <v>22.31458446449885</v>
      </c>
      <c r="T10">
        <v>0.13122182085729778</v>
      </c>
      <c r="U10">
        <v>20.886634035981341</v>
      </c>
      <c r="V10">
        <v>0.1589829990590787</v>
      </c>
      <c r="W10">
        <v>20.165478147693563</v>
      </c>
      <c r="X10">
        <v>0.20120392733926973</v>
      </c>
      <c r="Y10">
        <v>22.405408238015124</v>
      </c>
      <c r="Z10">
        <v>0.1616017851542135</v>
      </c>
      <c r="AA10">
        <v>22.405408238015124</v>
      </c>
      <c r="AB10">
        <v>0.14440428437011243</v>
      </c>
      <c r="AC10">
        <v>21.95829148050538</v>
      </c>
      <c r="AD10">
        <v>0.16374257062206743</v>
      </c>
      <c r="AE10">
        <v>22.950263577255569</v>
      </c>
      <c r="AF10">
        <v>0.15920392733926969</v>
      </c>
      <c r="AG10">
        <v>21.359371737150578</v>
      </c>
      <c r="AH10">
        <v>0.16542307046524724</v>
      </c>
      <c r="AI10">
        <v>20.437119824949637</v>
      </c>
      <c r="AJ10">
        <v>0.16018246351281465</v>
      </c>
      <c r="AK10">
        <v>21.645763675662231</v>
      </c>
      <c r="AL10">
        <v>0.15056207077888767</v>
      </c>
      <c r="AM10">
        <v>22.117463663799057</v>
      </c>
      <c r="AN10">
        <v>0.1292028562467416</v>
      </c>
      <c r="AO10">
        <v>22.911286308775349</v>
      </c>
      <c r="AP10">
        <v>0.12812146382645509</v>
      </c>
      <c r="AQ10">
        <v>22.931332899080317</v>
      </c>
      <c r="AR10">
        <v>0.11794185656038204</v>
      </c>
      <c r="AS10">
        <v>21.906207359758547</v>
      </c>
      <c r="AT10">
        <v>0.12862164234187642</v>
      </c>
      <c r="AU10">
        <v>21.360550518021622</v>
      </c>
      <c r="AV10">
        <v>0.14862271343440453</v>
      </c>
      <c r="AW10">
        <v>23.723727183994207</v>
      </c>
      <c r="AX10">
        <v>0.10116332038683712</v>
      </c>
      <c r="AY10">
        <v>22.873681204523557</v>
      </c>
      <c r="AZ10">
        <v>0.11680160663879216</v>
      </c>
      <c r="BA10">
        <v>21.327191205163739</v>
      </c>
      <c r="BB10">
        <v>0.13384132101411797</v>
      </c>
      <c r="BC10">
        <v>22.444274215863029</v>
      </c>
      <c r="BD10">
        <v>0.12972164234187644</v>
      </c>
      <c r="BE10">
        <v>20.856893301315697</v>
      </c>
      <c r="BF10">
        <v>0.15680249921589892</v>
      </c>
      <c r="BG10">
        <v>21.243265345552633</v>
      </c>
      <c r="BH10">
        <v>0.15012271343440453</v>
      </c>
      <c r="BI10">
        <v>21.511288651109627</v>
      </c>
      <c r="BJ10">
        <v>0.1230024992158989</v>
      </c>
      <c r="BK10">
        <v>21.377146445835692</v>
      </c>
      <c r="BL10">
        <v>0.14210196366963487</v>
      </c>
      <c r="BM10">
        <v>22.444274215863029</v>
      </c>
      <c r="BN10">
        <v>0.12006242780973037</v>
      </c>
      <c r="BO10">
        <v>21.360550518021622</v>
      </c>
      <c r="BP10">
        <v>0.135582642028236</v>
      </c>
      <c r="BQ10">
        <v>22.226042088910127</v>
      </c>
      <c r="BR10">
        <v>0.14102271343440453</v>
      </c>
      <c r="BS10">
        <v>21.211756136468427</v>
      </c>
      <c r="BT10">
        <v>0.1688049984317978</v>
      </c>
      <c r="BU10">
        <v>21.477412149875242</v>
      </c>
      <c r="BV10">
        <v>0.1471420350758034</v>
      </c>
      <c r="BW10">
        <v>24.620006934312713</v>
      </c>
      <c r="BX10">
        <v>0.117082642028236</v>
      </c>
      <c r="BY10">
        <v>21.427305725432124</v>
      </c>
      <c r="BZ10">
        <v>0.15190214218505621</v>
      </c>
      <c r="CA10">
        <v>22.42585890746577</v>
      </c>
      <c r="CB10">
        <v>0.1354423921066461</v>
      </c>
      <c r="CC10">
        <v>20.373926134506522</v>
      </c>
      <c r="CD10">
        <v>0.13800357030842703</v>
      </c>
    </row>
    <row r="11" spans="1:84" x14ac:dyDescent="0.35">
      <c r="A11" s="5" t="s">
        <v>41</v>
      </c>
      <c r="B11" s="7" t="b">
        <v>0</v>
      </c>
      <c r="C11">
        <v>23.309946462585351</v>
      </c>
      <c r="D11">
        <v>0.14599999999999999</v>
      </c>
      <c r="E11">
        <v>1.3379220658736752</v>
      </c>
      <c r="F11">
        <v>0.32592726269566757</v>
      </c>
      <c r="G11">
        <v>1.021536498824112</v>
      </c>
      <c r="H11">
        <v>0.55713572708372494</v>
      </c>
      <c r="K11">
        <v>21.305241964331852</v>
      </c>
      <c r="L11">
        <v>0.14858883887196028</v>
      </c>
      <c r="M11">
        <v>21.505659492441492</v>
      </c>
      <c r="N11">
        <v>0.13503655423243321</v>
      </c>
      <c r="O11">
        <v>20.471536259906909</v>
      </c>
      <c r="P11">
        <v>0.13543782758699457</v>
      </c>
      <c r="Q11">
        <v>21.405460665912869</v>
      </c>
      <c r="R11">
        <v>0.11631434451444314</v>
      </c>
      <c r="S11">
        <v>22.023240747785362</v>
      </c>
      <c r="T11">
        <v>0.13086662915397021</v>
      </c>
      <c r="U11">
        <v>20.631833173996235</v>
      </c>
      <c r="V11">
        <v>0.15839797743006859</v>
      </c>
      <c r="W11">
        <v>19.88507532995348</v>
      </c>
      <c r="X11">
        <v>0.20043782758699458</v>
      </c>
      <c r="Y11">
        <v>22.129383447691183</v>
      </c>
      <c r="Z11">
        <v>0.16125355799408841</v>
      </c>
      <c r="AA11">
        <v>22.129383447691183</v>
      </c>
      <c r="AB11">
        <v>0.14356853918581225</v>
      </c>
      <c r="AC11">
        <v>21.607713580135879</v>
      </c>
      <c r="AD11">
        <v>0.16324112351148734</v>
      </c>
      <c r="AE11">
        <v>22.604403103496526</v>
      </c>
      <c r="AF11">
        <v>0.15843782758699457</v>
      </c>
      <c r="AG11">
        <v>21.044235879306473</v>
      </c>
      <c r="AH11">
        <v>0.1648241197498321</v>
      </c>
      <c r="AI11">
        <v>20.059179228621581</v>
      </c>
      <c r="AJ11">
        <v>0.15970191003184206</v>
      </c>
      <c r="AK11">
        <v>21.338659016825147</v>
      </c>
      <c r="AL11">
        <v>0.15015812727314259</v>
      </c>
      <c r="AM11">
        <v>21.779186789615981</v>
      </c>
      <c r="AN11">
        <v>0.1286456927905415</v>
      </c>
      <c r="AO11">
        <v>22.603926638706415</v>
      </c>
      <c r="AP11">
        <v>0.12783591755515253</v>
      </c>
      <c r="AQ11">
        <v>22.56726924249185</v>
      </c>
      <c r="AR11">
        <v>0.11757970031385197</v>
      </c>
      <c r="AS11">
        <v>21.505546902193405</v>
      </c>
      <c r="AT11">
        <v>0.12830127335456137</v>
      </c>
      <c r="AU11">
        <v>20.913722160793814</v>
      </c>
      <c r="AV11">
        <v>0.14809340815101443</v>
      </c>
      <c r="AW11">
        <v>23.413791019307169</v>
      </c>
      <c r="AX11">
        <v>0.10051561786900449</v>
      </c>
      <c r="AY11">
        <v>22.530161573270046</v>
      </c>
      <c r="AZ11">
        <v>0.11648820219467959</v>
      </c>
      <c r="BA11">
        <v>20.914909339835997</v>
      </c>
      <c r="BB11">
        <v>0.13358363291562544</v>
      </c>
      <c r="BC11">
        <v>21.986687968649406</v>
      </c>
      <c r="BD11">
        <v>0.12940127335456136</v>
      </c>
      <c r="BE11">
        <v>20.447166840162684</v>
      </c>
      <c r="BF11">
        <v>0.15631498119172382</v>
      </c>
      <c r="BG11">
        <v>20.947640212944776</v>
      </c>
      <c r="BH11">
        <v>0.14959340815101441</v>
      </c>
      <c r="BI11">
        <v>21.074876767499038</v>
      </c>
      <c r="BJ11">
        <v>0.12251498119172381</v>
      </c>
      <c r="BK11">
        <v>20.946276244223164</v>
      </c>
      <c r="BL11">
        <v>0.1417189137934973</v>
      </c>
      <c r="BM11">
        <v>21.986687968649406</v>
      </c>
      <c r="BN11">
        <v>0.11958883887196028</v>
      </c>
      <c r="BO11">
        <v>20.913722160793814</v>
      </c>
      <c r="BP11">
        <v>0.13506726583125089</v>
      </c>
      <c r="BQ11">
        <v>21.705051047626682</v>
      </c>
      <c r="BR11">
        <v>0.14049340815101441</v>
      </c>
      <c r="BS11">
        <v>20.688475307398601</v>
      </c>
      <c r="BT11">
        <v>0.16782996238344763</v>
      </c>
      <c r="BU11">
        <v>21.075904961110421</v>
      </c>
      <c r="BV11">
        <v>0.14674505611326083</v>
      </c>
      <c r="BW11">
        <v>24.155556494309909</v>
      </c>
      <c r="BX11">
        <v>0.11656726583125089</v>
      </c>
      <c r="BY11">
        <v>20.977617674015519</v>
      </c>
      <c r="BZ11">
        <v>0.15148426959290612</v>
      </c>
      <c r="CA11">
        <v>21.876607526420266</v>
      </c>
      <c r="CB11">
        <v>0.13497576771207853</v>
      </c>
      <c r="CC11">
        <v>19.688701288986753</v>
      </c>
      <c r="CD11">
        <v>0.13730711598817688</v>
      </c>
    </row>
    <row r="12" spans="1:84" x14ac:dyDescent="0.35">
      <c r="A12" s="5" t="s">
        <v>42</v>
      </c>
      <c r="B12" s="7" t="s">
        <v>762</v>
      </c>
      <c r="C12">
        <v>21.687102088607887</v>
      </c>
      <c r="D12">
        <v>0.15509999999999999</v>
      </c>
      <c r="E12">
        <v>1.4254477918931288</v>
      </c>
      <c r="F12">
        <v>0.29165659263817151</v>
      </c>
      <c r="G12">
        <v>0.90448704789862855</v>
      </c>
      <c r="H12">
        <v>0.73463540852653708</v>
      </c>
      <c r="K12">
        <v>21.038819540358649</v>
      </c>
      <c r="L12">
        <v>0.14781977216829126</v>
      </c>
      <c r="M12">
        <v>21.234055554312135</v>
      </c>
      <c r="N12">
        <v>0.13431272674662709</v>
      </c>
      <c r="O12">
        <v>19.983994722650202</v>
      </c>
      <c r="P12">
        <v>0.13419374909576529</v>
      </c>
      <c r="Q12">
        <v>21.088589404761958</v>
      </c>
      <c r="R12">
        <v>0.11578278370455426</v>
      </c>
      <c r="S12">
        <v>21.754736840687219</v>
      </c>
      <c r="T12">
        <v>0.13028982912621845</v>
      </c>
      <c r="U12">
        <v>20.397007354696836</v>
      </c>
      <c r="V12">
        <v>0.15744795385494803</v>
      </c>
      <c r="W12">
        <v>19.626654613097649</v>
      </c>
      <c r="X12">
        <v>0.19919374909576529</v>
      </c>
      <c r="Y12">
        <v>21.874997544010242</v>
      </c>
      <c r="Z12">
        <v>0.16068806777080238</v>
      </c>
      <c r="AA12">
        <v>21.874997544010242</v>
      </c>
      <c r="AB12">
        <v>0.14221136264992579</v>
      </c>
      <c r="AC12">
        <v>21.284619136729557</v>
      </c>
      <c r="AD12">
        <v>0.16242681758995545</v>
      </c>
      <c r="AE12">
        <v>22.285656265353989</v>
      </c>
      <c r="AF12">
        <v>0.15719374909576528</v>
      </c>
      <c r="AG12">
        <v>20.753805009362299</v>
      </c>
      <c r="AH12">
        <v>0.16385147656578011</v>
      </c>
      <c r="AI12">
        <v>19.710867180193635</v>
      </c>
      <c r="AJ12">
        <v>0.15892153352370733</v>
      </c>
      <c r="AK12">
        <v>21.055629742276249</v>
      </c>
      <c r="AL12">
        <v>0.1495021586141308</v>
      </c>
      <c r="AM12">
        <v>21.467429036870531</v>
      </c>
      <c r="AN12">
        <v>0.12774090843328384</v>
      </c>
      <c r="AO12">
        <v>22.320662344460239</v>
      </c>
      <c r="AP12">
        <v>0.12737221557205797</v>
      </c>
      <c r="AQ12">
        <v>22.231746254973391</v>
      </c>
      <c r="AR12">
        <v>0.11699159048163449</v>
      </c>
      <c r="AS12">
        <v>21.136296109729034</v>
      </c>
      <c r="AT12">
        <v>0.12778102234913821</v>
      </c>
      <c r="AU12">
        <v>20.50192278831619</v>
      </c>
      <c r="AV12">
        <v>0.14723386301161967</v>
      </c>
      <c r="AW12">
        <v>23.12815221402165</v>
      </c>
      <c r="AX12">
        <v>9.9463806053692469E-2</v>
      </c>
      <c r="AY12">
        <v>22.213572067936081</v>
      </c>
      <c r="AZ12">
        <v>0.11597926099372216</v>
      </c>
      <c r="BA12">
        <v>20.534948196637316</v>
      </c>
      <c r="BB12">
        <v>0.13316517015039375</v>
      </c>
      <c r="BC12">
        <v>21.564974067978394</v>
      </c>
      <c r="BD12">
        <v>0.12888102234913823</v>
      </c>
      <c r="BE12">
        <v>20.069560770939404</v>
      </c>
      <c r="BF12">
        <v>0.15552329487912336</v>
      </c>
      <c r="BG12">
        <v>20.675190530360148</v>
      </c>
      <c r="BH12">
        <v>0.14873386301161964</v>
      </c>
      <c r="BI12">
        <v>20.672677272087444</v>
      </c>
      <c r="BJ12">
        <v>0.12172329487912337</v>
      </c>
      <c r="BK12">
        <v>20.549183992191168</v>
      </c>
      <c r="BL12">
        <v>0.14109687454788267</v>
      </c>
      <c r="BM12">
        <v>21.564974067978394</v>
      </c>
      <c r="BN12">
        <v>0.11881977216829127</v>
      </c>
      <c r="BO12">
        <v>20.50192278831619</v>
      </c>
      <c r="BP12">
        <v>0.13423034030078757</v>
      </c>
      <c r="BQ12">
        <v>21.224902954076743</v>
      </c>
      <c r="BR12">
        <v>0.13963386301161965</v>
      </c>
      <c r="BS12">
        <v>20.206216933338737</v>
      </c>
      <c r="BT12">
        <v>0.16624658975824674</v>
      </c>
      <c r="BU12">
        <v>20.705873816703193</v>
      </c>
      <c r="BV12">
        <v>0.14610039725871474</v>
      </c>
      <c r="BW12">
        <v>23.727516517333697</v>
      </c>
      <c r="BX12">
        <v>0.11573034030078756</v>
      </c>
      <c r="BY12">
        <v>20.563182792279424</v>
      </c>
      <c r="BZ12">
        <v>0.15080568132496289</v>
      </c>
      <c r="CA12">
        <v>21.370414554581433</v>
      </c>
      <c r="CB12">
        <v>0.13421801081287524</v>
      </c>
      <c r="CC12">
        <v>19.057194454591158</v>
      </c>
      <c r="CD12">
        <v>0.13617613554160482</v>
      </c>
    </row>
    <row r="13" spans="1:84" x14ac:dyDescent="0.35">
      <c r="A13" s="5" t="s">
        <v>43</v>
      </c>
      <c r="B13" s="7" t="b">
        <v>1</v>
      </c>
      <c r="C13">
        <v>20.830164924012443</v>
      </c>
      <c r="D13">
        <v>0.15190000000000001</v>
      </c>
      <c r="E13">
        <v>1.5224279900341899</v>
      </c>
      <c r="F13">
        <v>0.26135536882800103</v>
      </c>
      <c r="G13">
        <v>0.80619798924341179</v>
      </c>
      <c r="H13">
        <v>0.97377375689768875</v>
      </c>
      <c r="K13">
        <v>20.805298332664787</v>
      </c>
      <c r="L13">
        <v>0.14678478250084775</v>
      </c>
      <c r="M13">
        <v>20.995992711475925</v>
      </c>
      <c r="N13">
        <v>0.13333861882432732</v>
      </c>
      <c r="O13">
        <v>19.556660991190125</v>
      </c>
      <c r="P13">
        <v>0.13251950110431257</v>
      </c>
      <c r="Q13">
        <v>20.810849421453042</v>
      </c>
      <c r="R13">
        <v>0.11506742319911537</v>
      </c>
      <c r="S13">
        <v>21.519391197775473</v>
      </c>
      <c r="T13">
        <v>0.12951358687563583</v>
      </c>
      <c r="U13">
        <v>20.191180802626985</v>
      </c>
      <c r="V13">
        <v>0.15616943720692961</v>
      </c>
      <c r="W13">
        <v>19.400146960350838</v>
      </c>
      <c r="X13">
        <v>0.19751950110431257</v>
      </c>
      <c r="Y13">
        <v>21.652026434589505</v>
      </c>
      <c r="Z13">
        <v>0.1599270459565057</v>
      </c>
      <c r="AA13">
        <v>21.652026434589505</v>
      </c>
      <c r="AB13">
        <v>0.14038491029561373</v>
      </c>
      <c r="AC13">
        <v>21.001424488553059</v>
      </c>
      <c r="AD13">
        <v>0.16133094617736821</v>
      </c>
      <c r="AE13">
        <v>22.006272325062497</v>
      </c>
      <c r="AF13">
        <v>0.15551950110431256</v>
      </c>
      <c r="AG13">
        <v>20.499240222774503</v>
      </c>
      <c r="AH13">
        <v>0.16254251904518982</v>
      </c>
      <c r="AI13">
        <v>19.405569116351245</v>
      </c>
      <c r="AJ13">
        <v>0.15787132341997789</v>
      </c>
      <c r="AK13">
        <v>20.807552508311797</v>
      </c>
      <c r="AL13">
        <v>0.14861937330954664</v>
      </c>
      <c r="AM13">
        <v>21.194171081164953</v>
      </c>
      <c r="AN13">
        <v>0.12652327353040912</v>
      </c>
      <c r="AO13">
        <v>22.07237911400825</v>
      </c>
      <c r="AP13">
        <v>0.12674817768433469</v>
      </c>
      <c r="AQ13">
        <v>21.937657896771821</v>
      </c>
      <c r="AR13">
        <v>0.11620012779476593</v>
      </c>
      <c r="AS13">
        <v>20.812645083241609</v>
      </c>
      <c r="AT13">
        <v>0.12708088227998526</v>
      </c>
      <c r="AU13">
        <v>20.140977619533324</v>
      </c>
      <c r="AV13">
        <v>0.14607710985388869</v>
      </c>
      <c r="AW13">
        <v>22.877787707236685</v>
      </c>
      <c r="AX13">
        <v>9.8048305479100623E-2</v>
      </c>
      <c r="AY13">
        <v>21.936079045666212</v>
      </c>
      <c r="AZ13">
        <v>0.11529434136085515</v>
      </c>
      <c r="BA13">
        <v>20.201909469216158</v>
      </c>
      <c r="BB13">
        <v>0.13260201400781421</v>
      </c>
      <c r="BC13">
        <v>21.195338742552902</v>
      </c>
      <c r="BD13">
        <v>0.12818088227998525</v>
      </c>
      <c r="BE13">
        <v>19.738586283122192</v>
      </c>
      <c r="BF13">
        <v>0.15445786433910799</v>
      </c>
      <c r="BG13">
        <v>20.436386386308925</v>
      </c>
      <c r="BH13">
        <v>0.14757710985388867</v>
      </c>
      <c r="BI13">
        <v>20.320146465927433</v>
      </c>
      <c r="BJ13">
        <v>0.120657864339108</v>
      </c>
      <c r="BK13">
        <v>20.201129722293405</v>
      </c>
      <c r="BL13">
        <v>0.14025975055215628</v>
      </c>
      <c r="BM13">
        <v>21.195338742552902</v>
      </c>
      <c r="BN13">
        <v>0.11778478250084777</v>
      </c>
      <c r="BO13">
        <v>20.140977619533324</v>
      </c>
      <c r="BP13">
        <v>0.13310402801562846</v>
      </c>
      <c r="BQ13">
        <v>20.804049630225276</v>
      </c>
      <c r="BR13">
        <v>0.13847710985388867</v>
      </c>
      <c r="BS13">
        <v>19.783513933150346</v>
      </c>
      <c r="BT13">
        <v>0.164115728678216</v>
      </c>
      <c r="BU13">
        <v>20.381538806017272</v>
      </c>
      <c r="BV13">
        <v>0.14523283239041651</v>
      </c>
      <c r="BW13">
        <v>23.352336339651693</v>
      </c>
      <c r="BX13">
        <v>0.11460402801562845</v>
      </c>
      <c r="BY13">
        <v>20.199927580311194</v>
      </c>
      <c r="BZ13">
        <v>0.14989245514780686</v>
      </c>
      <c r="CA13">
        <v>20.926732703980761</v>
      </c>
      <c r="CB13">
        <v>0.13319824158171767</v>
      </c>
      <c r="CC13">
        <v>18.503674084812456</v>
      </c>
      <c r="CD13">
        <v>0.13465409191301142</v>
      </c>
    </row>
    <row r="14" spans="1:84" x14ac:dyDescent="0.35">
      <c r="A14" s="5" t="s">
        <v>44</v>
      </c>
      <c r="B14" s="7" t="b">
        <v>0</v>
      </c>
      <c r="C14">
        <v>21.965141858974658</v>
      </c>
      <c r="D14">
        <v>0.14360000000000001</v>
      </c>
      <c r="E14">
        <v>1.6304415786527158</v>
      </c>
      <c r="F14">
        <v>0.23454515451971161</v>
      </c>
      <c r="G14" t="s">
        <v>29</v>
      </c>
      <c r="H14" t="s">
        <v>29</v>
      </c>
      <c r="K14">
        <v>20.613652430301737</v>
      </c>
      <c r="L14">
        <v>0.14552364394212072</v>
      </c>
      <c r="M14">
        <v>20.800619585475868</v>
      </c>
      <c r="N14">
        <v>0.13215166488670185</v>
      </c>
      <c r="O14">
        <v>19.205957261175168</v>
      </c>
      <c r="P14">
        <v>0.13047942402401883</v>
      </c>
      <c r="Q14">
        <v>20.582914107786312</v>
      </c>
      <c r="R14">
        <v>0.11419575390117169</v>
      </c>
      <c r="S14">
        <v>21.326248020123867</v>
      </c>
      <c r="T14">
        <v>0.12856773295659055</v>
      </c>
      <c r="U14">
        <v>20.022263316753868</v>
      </c>
      <c r="V14">
        <v>0.15461156016379621</v>
      </c>
      <c r="W14">
        <v>19.214256933781144</v>
      </c>
      <c r="X14">
        <v>0.19547942402401883</v>
      </c>
      <c r="Y14">
        <v>21.469038774120371</v>
      </c>
      <c r="Z14">
        <v>0.15899973819273583</v>
      </c>
      <c r="AA14">
        <v>21.469038774120371</v>
      </c>
      <c r="AB14">
        <v>0.13815937166256601</v>
      </c>
      <c r="AC14">
        <v>20.769012647118423</v>
      </c>
      <c r="AD14">
        <v>0.15999562299753958</v>
      </c>
      <c r="AE14">
        <v>21.776987850767128</v>
      </c>
      <c r="AF14">
        <v>0.15347942402401882</v>
      </c>
      <c r="AG14">
        <v>20.290324301530074</v>
      </c>
      <c r="AH14">
        <v>0.16094754969150563</v>
      </c>
      <c r="AI14">
        <v>19.155017470474736</v>
      </c>
      <c r="AJ14">
        <v>0.15659163870597545</v>
      </c>
      <c r="AK14">
        <v>20.603960783909731</v>
      </c>
      <c r="AL14">
        <v>0.14754369630357358</v>
      </c>
      <c r="AM14">
        <v>20.969914072492191</v>
      </c>
      <c r="AN14">
        <v>0.12503958110837735</v>
      </c>
      <c r="AO14">
        <v>21.868618332657874</v>
      </c>
      <c r="AP14">
        <v>0.12598778531804339</v>
      </c>
      <c r="AQ14">
        <v>21.696305818566167</v>
      </c>
      <c r="AR14">
        <v>0.11523572772044526</v>
      </c>
      <c r="AS14">
        <v>20.547031550173454</v>
      </c>
      <c r="AT14">
        <v>0.12622775913731696</v>
      </c>
      <c r="AU14">
        <v>19.844757574861152</v>
      </c>
      <c r="AV14">
        <v>0.14466760205295848</v>
      </c>
      <c r="AW14">
        <v>22.672318866541982</v>
      </c>
      <c r="AX14">
        <v>9.6323513038488642E-2</v>
      </c>
      <c r="AY14">
        <v>21.708346407686381</v>
      </c>
      <c r="AZ14">
        <v>0.11445976437346225</v>
      </c>
      <c r="BA14">
        <v>19.928591649097047</v>
      </c>
      <c r="BB14">
        <v>0.1319158062626245</v>
      </c>
      <c r="BC14">
        <v>20.891986870635151</v>
      </c>
      <c r="BD14">
        <v>0.12732775913731698</v>
      </c>
      <c r="BE14">
        <v>19.466962540665225</v>
      </c>
      <c r="BF14">
        <v>0.15315963346983016</v>
      </c>
      <c r="BG14">
        <v>20.240404890124097</v>
      </c>
      <c r="BH14">
        <v>0.14616760205295845</v>
      </c>
      <c r="BI14">
        <v>20.030831910198184</v>
      </c>
      <c r="BJ14">
        <v>0.11935963346983017</v>
      </c>
      <c r="BK14">
        <v>19.915488964930955</v>
      </c>
      <c r="BL14">
        <v>0.13923971201200944</v>
      </c>
      <c r="BM14">
        <v>20.891986870635151</v>
      </c>
      <c r="BN14">
        <v>0.11652364394212074</v>
      </c>
      <c r="BO14">
        <v>19.844757574861152</v>
      </c>
      <c r="BP14">
        <v>0.13173161252524904</v>
      </c>
      <c r="BQ14">
        <v>20.45866423329063</v>
      </c>
      <c r="BR14">
        <v>0.13706760205295845</v>
      </c>
      <c r="BS14">
        <v>19.436610546076086</v>
      </c>
      <c r="BT14">
        <v>0.16151926693966034</v>
      </c>
      <c r="BU14">
        <v>20.11536394162415</v>
      </c>
      <c r="BV14">
        <v>0.14417570153971887</v>
      </c>
      <c r="BW14">
        <v>23.04443392508874</v>
      </c>
      <c r="BX14">
        <v>0.11323161252524905</v>
      </c>
      <c r="BY14">
        <v>19.901811732190897</v>
      </c>
      <c r="BZ14">
        <v>0.14877968583128298</v>
      </c>
      <c r="CA14">
        <v>20.562612419317176</v>
      </c>
      <c r="CB14">
        <v>0.13195564917826602</v>
      </c>
      <c r="CC14">
        <v>18.049411657043436</v>
      </c>
      <c r="CD14">
        <v>0.13279947638547168</v>
      </c>
    </row>
    <row r="15" spans="1:84" x14ac:dyDescent="0.35">
      <c r="A15" s="5" t="s">
        <v>45</v>
      </c>
      <c r="B15" s="7" t="b">
        <v>0</v>
      </c>
      <c r="C15">
        <v>22.469259868852763</v>
      </c>
      <c r="D15">
        <v>0.1196</v>
      </c>
      <c r="E15">
        <v>1.751439580086622</v>
      </c>
      <c r="F15">
        <v>0.21080660564143544</v>
      </c>
      <c r="K15">
        <v>20.471246677821057</v>
      </c>
      <c r="L15">
        <v>0.14408482133966738</v>
      </c>
      <c r="M15">
        <v>20.655444255977638</v>
      </c>
      <c r="N15">
        <v>0.13079747890792226</v>
      </c>
      <c r="O15">
        <v>18.94536088027289</v>
      </c>
      <c r="P15">
        <v>0.12815191687299138</v>
      </c>
      <c r="Q15">
        <v>20.413542890038379</v>
      </c>
      <c r="R15">
        <v>0.11320127357300541</v>
      </c>
      <c r="S15">
        <v>21.182729691733613</v>
      </c>
      <c r="T15">
        <v>0.12748861600475053</v>
      </c>
      <c r="U15">
        <v>19.896746301329571</v>
      </c>
      <c r="V15">
        <v>0.15283419106664797</v>
      </c>
      <c r="W15">
        <v>19.076128182861318</v>
      </c>
      <c r="X15">
        <v>0.19315191687299138</v>
      </c>
      <c r="Y15">
        <v>21.333066675774003</v>
      </c>
      <c r="Z15">
        <v>0.15794178039681425</v>
      </c>
      <c r="AA15">
        <v>21.333066675774003</v>
      </c>
      <c r="AB15">
        <v>0.13562027295235424</v>
      </c>
      <c r="AC15">
        <v>20.596315069153921</v>
      </c>
      <c r="AD15">
        <v>0.15847216377141252</v>
      </c>
      <c r="AE15">
        <v>21.606614116230837</v>
      </c>
      <c r="AF15">
        <v>0.15115191687299137</v>
      </c>
      <c r="AG15">
        <v>20.135085767321037</v>
      </c>
      <c r="AH15">
        <v>0.15912786228252052</v>
      </c>
      <c r="AI15">
        <v>18.96884080180417</v>
      </c>
      <c r="AJ15">
        <v>0.1551316569476037</v>
      </c>
      <c r="AK15">
        <v>20.45267848486327</v>
      </c>
      <c r="AL15">
        <v>0.14631646526030456</v>
      </c>
      <c r="AM15">
        <v>20.803276081930754</v>
      </c>
      <c r="AN15">
        <v>0.12334684863490282</v>
      </c>
      <c r="AO15">
        <v>21.71721041296605</v>
      </c>
      <c r="AP15">
        <v>0.12512025992538769</v>
      </c>
      <c r="AQ15">
        <v>21.516965045370071</v>
      </c>
      <c r="AR15">
        <v>0.11413545161268683</v>
      </c>
      <c r="AS15">
        <v>20.349662889642595</v>
      </c>
      <c r="AT15">
        <v>0.12525443796506913</v>
      </c>
      <c r="AU15">
        <v>19.624646224494317</v>
      </c>
      <c r="AV15">
        <v>0.14305950620315769</v>
      </c>
      <c r="AW15">
        <v>22.519641744257193</v>
      </c>
      <c r="AX15">
        <v>9.4355711538074524E-2</v>
      </c>
      <c r="AY15">
        <v>21.539125791560227</v>
      </c>
      <c r="AZ15">
        <v>0.11350760235713284</v>
      </c>
      <c r="BA15">
        <v>19.725498186828759</v>
      </c>
      <c r="BB15">
        <v>0.13113291749364253</v>
      </c>
      <c r="BC15">
        <v>20.666576094541249</v>
      </c>
      <c r="BD15">
        <v>0.12635443796506912</v>
      </c>
      <c r="BE15">
        <v>19.265127891662775</v>
      </c>
      <c r="BF15">
        <v>0.15167849255553997</v>
      </c>
      <c r="BG15">
        <v>20.094777500796354</v>
      </c>
      <c r="BH15">
        <v>0.14455950620315766</v>
      </c>
      <c r="BI15">
        <v>19.815851801026898</v>
      </c>
      <c r="BJ15">
        <v>0.11787849255553996</v>
      </c>
      <c r="BK15">
        <v>19.703238734220076</v>
      </c>
      <c r="BL15">
        <v>0.1380759584364957</v>
      </c>
      <c r="BM15">
        <v>20.666576094541249</v>
      </c>
      <c r="BN15">
        <v>0.1150848213396674</v>
      </c>
      <c r="BO15">
        <v>19.624646224494317</v>
      </c>
      <c r="BP15">
        <v>0.13016583498728512</v>
      </c>
      <c r="BQ15">
        <v>20.202019730382645</v>
      </c>
      <c r="BR15">
        <v>0.13545950620315766</v>
      </c>
      <c r="BS15">
        <v>19.178838074735566</v>
      </c>
      <c r="BT15">
        <v>0.15855698511107993</v>
      </c>
      <c r="BU15">
        <v>19.917578174289869</v>
      </c>
      <c r="BV15">
        <v>0.14296962965236826</v>
      </c>
      <c r="BW15">
        <v>22.815641790762836</v>
      </c>
      <c r="BX15">
        <v>0.11166583498728511</v>
      </c>
      <c r="BY15">
        <v>19.680291672776505</v>
      </c>
      <c r="BZ15">
        <v>0.14751013647617711</v>
      </c>
      <c r="CA15">
        <v>20.292046638929296</v>
      </c>
      <c r="CB15">
        <v>0.13053798573173112</v>
      </c>
      <c r="CC15">
        <v>17.711864221629959</v>
      </c>
      <c r="CD15">
        <v>0.13068356079362853</v>
      </c>
    </row>
    <row r="16" spans="1:84" x14ac:dyDescent="0.35">
      <c r="A16" s="5" t="s">
        <v>46</v>
      </c>
      <c r="B16" s="7">
        <v>1</v>
      </c>
      <c r="C16">
        <v>23.23092969491557</v>
      </c>
      <c r="D16">
        <v>0.1232</v>
      </c>
      <c r="E16">
        <v>1.8878616115183233</v>
      </c>
      <c r="F16">
        <v>0.18977205052773982</v>
      </c>
      <c r="K16">
        <v>20.38355364842851</v>
      </c>
      <c r="L16">
        <v>0.14252360783919901</v>
      </c>
      <c r="M16">
        <v>20.566045729478592</v>
      </c>
      <c r="N16">
        <v>0.12932810149571672</v>
      </c>
      <c r="O16">
        <v>18.78488642125723</v>
      </c>
      <c r="P16">
        <v>0.12562642444576311</v>
      </c>
      <c r="Q16">
        <v>20.309244609122821</v>
      </c>
      <c r="R16">
        <v>0.11212219953591697</v>
      </c>
      <c r="S16">
        <v>21.094351541478737</v>
      </c>
      <c r="T16">
        <v>0.12631770587939925</v>
      </c>
      <c r="U16">
        <v>19.819453304866098</v>
      </c>
      <c r="V16">
        <v>0.15090563321312819</v>
      </c>
      <c r="W16">
        <v>18.991068918025711</v>
      </c>
      <c r="X16">
        <v>0.19062642444576314</v>
      </c>
      <c r="Y16">
        <v>21.249335471035824</v>
      </c>
      <c r="Z16">
        <v>0.15679382929352867</v>
      </c>
      <c r="AA16">
        <v>21.249335471035824</v>
      </c>
      <c r="AB16">
        <v>0.13286519030446886</v>
      </c>
      <c r="AC16">
        <v>20.489968425730808</v>
      </c>
      <c r="AD16">
        <v>0.1568191141826813</v>
      </c>
      <c r="AE16">
        <v>21.501698488525168</v>
      </c>
      <c r="AF16">
        <v>0.14862642444576313</v>
      </c>
      <c r="AG16">
        <v>20.039490349958271</v>
      </c>
      <c r="AH16">
        <v>0.15715338638486934</v>
      </c>
      <c r="AI16">
        <v>18.854193775307472</v>
      </c>
      <c r="AJ16">
        <v>0.1535474844250696</v>
      </c>
      <c r="AK16">
        <v>20.359519305084678</v>
      </c>
      <c r="AL16">
        <v>0.14498484198049327</v>
      </c>
      <c r="AM16">
        <v>20.70066091400626</v>
      </c>
      <c r="AN16">
        <v>0.12151012686964591</v>
      </c>
      <c r="AO16">
        <v>21.623973876375995</v>
      </c>
      <c r="AP16">
        <v>0.12417894002069353</v>
      </c>
      <c r="AQ16">
        <v>21.406527542521999</v>
      </c>
      <c r="AR16">
        <v>0.11294158246526984</v>
      </c>
      <c r="AS16">
        <v>20.228123868587609</v>
      </c>
      <c r="AT16">
        <v>0.1241983229500464</v>
      </c>
      <c r="AU16">
        <v>19.489102324187542</v>
      </c>
      <c r="AV16">
        <v>0.14131462052616361</v>
      </c>
      <c r="AW16">
        <v>22.425623636569401</v>
      </c>
      <c r="AX16">
        <v>9.2220522485963366E-2</v>
      </c>
      <c r="AY16">
        <v>21.434920250665456</v>
      </c>
      <c r="AZ16">
        <v>0.11247444636417582</v>
      </c>
      <c r="BA16">
        <v>19.600433850270139</v>
      </c>
      <c r="BB16">
        <v>0.13028343367721121</v>
      </c>
      <c r="BC16">
        <v>20.527768823984665</v>
      </c>
      <c r="BD16">
        <v>0.12529832295004639</v>
      </c>
      <c r="BE16">
        <v>19.140838728485836</v>
      </c>
      <c r="BF16">
        <v>0.15007136101094018</v>
      </c>
      <c r="BG16">
        <v>20.005100597228779</v>
      </c>
      <c r="BH16">
        <v>0.14281462052616359</v>
      </c>
      <c r="BI16">
        <v>19.683467703446791</v>
      </c>
      <c r="BJ16">
        <v>0.11627136101094016</v>
      </c>
      <c r="BK16">
        <v>19.572535687495687</v>
      </c>
      <c r="BL16">
        <v>0.13681321222288156</v>
      </c>
      <c r="BM16">
        <v>20.527768823984669</v>
      </c>
      <c r="BN16">
        <v>0.11352360783919903</v>
      </c>
      <c r="BO16">
        <v>19.489102324187542</v>
      </c>
      <c r="BP16">
        <v>0.12846686735442248</v>
      </c>
      <c r="BQ16">
        <v>20.043978825820176</v>
      </c>
      <c r="BR16">
        <v>0.13371462052616362</v>
      </c>
      <c r="BS16">
        <v>19.020102570641935</v>
      </c>
      <c r="BT16">
        <v>0.15534272202188035</v>
      </c>
      <c r="BU16">
        <v>19.795782300133553</v>
      </c>
      <c r="BV16">
        <v>0.14166096539462272</v>
      </c>
      <c r="BW16">
        <v>22.674752290088016</v>
      </c>
      <c r="BX16">
        <v>0.10996686735442247</v>
      </c>
      <c r="BY16">
        <v>19.543880293721429</v>
      </c>
      <c r="BZ16">
        <v>0.14613259515223442</v>
      </c>
      <c r="CA16">
        <v>20.125433054022388</v>
      </c>
      <c r="CB16">
        <v>0.12899973125332845</v>
      </c>
      <c r="CC16">
        <v>17.504003537216182</v>
      </c>
      <c r="CD16">
        <v>0.12838765858705739</v>
      </c>
    </row>
    <row r="17" spans="3:82" x14ac:dyDescent="0.35">
      <c r="C17">
        <v>23.309946462585351</v>
      </c>
      <c r="D17">
        <v>0.11169999999999999</v>
      </c>
      <c r="E17">
        <v>2.0427990614223308</v>
      </c>
      <c r="F17">
        <v>0.17111901253762776</v>
      </c>
      <c r="K17">
        <v>20.353943336064834</v>
      </c>
      <c r="L17">
        <v>0.1409</v>
      </c>
      <c r="M17">
        <v>20.535859541216812</v>
      </c>
      <c r="N17">
        <v>0.1278</v>
      </c>
      <c r="O17">
        <v>18.730700827593051</v>
      </c>
      <c r="P17">
        <v>0.123</v>
      </c>
      <c r="Q17">
        <v>20.274027389484079</v>
      </c>
      <c r="R17">
        <v>0.111</v>
      </c>
      <c r="S17">
        <v>21.064509892110504</v>
      </c>
      <c r="T17">
        <v>0.12509999999999999</v>
      </c>
      <c r="U17">
        <v>19.793354653871127</v>
      </c>
      <c r="V17">
        <v>0.1489</v>
      </c>
      <c r="W17">
        <v>18.962347919120166</v>
      </c>
      <c r="X17">
        <v>0.188</v>
      </c>
      <c r="Y17">
        <v>21.221062903146919</v>
      </c>
      <c r="Z17">
        <v>0.15559999999999999</v>
      </c>
      <c r="AA17">
        <v>21.221062903146919</v>
      </c>
      <c r="AB17">
        <v>0.13</v>
      </c>
      <c r="AC17">
        <v>20.454059558715951</v>
      </c>
      <c r="AD17">
        <v>0.15509999999999999</v>
      </c>
      <c r="AE17">
        <v>21.466272816385484</v>
      </c>
      <c r="AF17">
        <v>0.14599999999999999</v>
      </c>
      <c r="AG17">
        <v>20.007211727720506</v>
      </c>
      <c r="AH17">
        <v>0.15510000015683936</v>
      </c>
      <c r="AI17">
        <v>18.81548221191812</v>
      </c>
      <c r="AJ17">
        <v>0.15190000000000001</v>
      </c>
      <c r="AK17">
        <v>20.328063299608576</v>
      </c>
      <c r="AL17">
        <v>0.14360000000000001</v>
      </c>
      <c r="AM17">
        <v>20.666012012074795</v>
      </c>
      <c r="AN17">
        <v>0.11960000014589708</v>
      </c>
      <c r="AO17">
        <v>21.592491750701207</v>
      </c>
      <c r="AP17">
        <v>0.1232</v>
      </c>
      <c r="AQ17">
        <v>21.36923736132233</v>
      </c>
      <c r="AR17">
        <v>0.11169999999999999</v>
      </c>
      <c r="AS17">
        <v>20.187085163427771</v>
      </c>
      <c r="AT17">
        <v>0.1231</v>
      </c>
      <c r="AU17">
        <v>19.44333475001573</v>
      </c>
      <c r="AV17">
        <v>0.13950000000000001</v>
      </c>
      <c r="AW17">
        <v>22.393877606631087</v>
      </c>
      <c r="AX17">
        <v>0.09</v>
      </c>
      <c r="AY17">
        <v>21.399734345499517</v>
      </c>
      <c r="AZ17">
        <v>0.1114</v>
      </c>
      <c r="BA17">
        <v>19.558204791738248</v>
      </c>
      <c r="BB17">
        <v>0.12939999999999999</v>
      </c>
      <c r="BC17">
        <v>20.480899344528879</v>
      </c>
      <c r="BD17">
        <v>0.1242</v>
      </c>
      <c r="BE17">
        <v>19.098871413973129</v>
      </c>
      <c r="BF17">
        <v>0.1484</v>
      </c>
      <c r="BG17">
        <v>19.97482041253409</v>
      </c>
      <c r="BH17">
        <v>0.14099999999999999</v>
      </c>
      <c r="BI17">
        <v>19.638767064086014</v>
      </c>
      <c r="BJ17">
        <v>0.11459999999999999</v>
      </c>
      <c r="BK17">
        <v>19.528402669544295</v>
      </c>
      <c r="BL17">
        <v>0.13550000000000001</v>
      </c>
      <c r="BM17">
        <v>20.480899344528879</v>
      </c>
      <c r="BN17">
        <v>0.1119</v>
      </c>
      <c r="BO17">
        <v>19.44333475001573</v>
      </c>
      <c r="BP17">
        <v>0.12670000000000001</v>
      </c>
      <c r="BQ17">
        <v>19.990614942935203</v>
      </c>
      <c r="BR17">
        <v>0.13189999999999999</v>
      </c>
      <c r="BS17">
        <v>18.966504150197611</v>
      </c>
      <c r="BT17">
        <v>0.152</v>
      </c>
      <c r="BU17">
        <v>19.754656866295115</v>
      </c>
      <c r="BV17">
        <v>0.14030000000000001</v>
      </c>
      <c r="BW17">
        <v>22.627179727563469</v>
      </c>
      <c r="BX17">
        <v>0.1082</v>
      </c>
      <c r="BY17">
        <v>19.497819807822378</v>
      </c>
      <c r="BZ17">
        <v>0.1447</v>
      </c>
      <c r="CA17">
        <v>20.069174531226452</v>
      </c>
      <c r="CB17">
        <v>0.12740000000000001</v>
      </c>
      <c r="CC17">
        <v>17.433817573334515</v>
      </c>
      <c r="CD17">
        <v>0.126</v>
      </c>
    </row>
    <row r="18" spans="3:82" x14ac:dyDescent="0.35">
      <c r="C18">
        <v>22.322880325733202</v>
      </c>
      <c r="D18">
        <v>0.1231</v>
      </c>
      <c r="E18">
        <v>2.2202283422866405</v>
      </c>
      <c r="F18">
        <v>0.15456455468066674</v>
      </c>
      <c r="K18">
        <v>20.38355364842851</v>
      </c>
      <c r="L18">
        <v>0.13927639216080098</v>
      </c>
      <c r="M18">
        <v>20.566045729478592</v>
      </c>
      <c r="N18">
        <v>0.12627189850428328</v>
      </c>
      <c r="O18">
        <v>18.78488642125723</v>
      </c>
      <c r="P18">
        <v>0.12037357555423688</v>
      </c>
      <c r="Q18">
        <v>20.309244609122821</v>
      </c>
      <c r="R18">
        <v>0.10987780046408302</v>
      </c>
      <c r="S18">
        <v>21.094351541478737</v>
      </c>
      <c r="T18">
        <v>0.12388229412060071</v>
      </c>
      <c r="U18">
        <v>19.819453304866098</v>
      </c>
      <c r="V18">
        <v>0.14689436678687182</v>
      </c>
      <c r="W18">
        <v>18.991068918025711</v>
      </c>
      <c r="X18">
        <v>0.18537357555423686</v>
      </c>
      <c r="Y18">
        <v>21.249335471035824</v>
      </c>
      <c r="Z18">
        <v>0.15440617070647128</v>
      </c>
      <c r="AA18">
        <v>21.249335471035824</v>
      </c>
      <c r="AB18">
        <v>0.12713480969553115</v>
      </c>
      <c r="AC18">
        <v>20.489968425730808</v>
      </c>
      <c r="AD18">
        <v>0.15338088581731868</v>
      </c>
      <c r="AE18">
        <v>21.501698488525168</v>
      </c>
      <c r="AF18">
        <v>0.14337357555423685</v>
      </c>
      <c r="AG18">
        <v>20.039490349958271</v>
      </c>
      <c r="AH18">
        <v>0.15304661361513064</v>
      </c>
      <c r="AI18">
        <v>18.854193775307472</v>
      </c>
      <c r="AJ18">
        <v>0.15025251557493041</v>
      </c>
      <c r="AK18">
        <v>20.359519305084678</v>
      </c>
      <c r="AL18">
        <v>0.14221515801950674</v>
      </c>
      <c r="AM18">
        <v>20.70066091400626</v>
      </c>
      <c r="AN18">
        <v>0.11768987313035409</v>
      </c>
      <c r="AO18">
        <v>21.623973876375995</v>
      </c>
      <c r="AP18">
        <v>0.12222105997930648</v>
      </c>
      <c r="AQ18">
        <v>21.406527542521999</v>
      </c>
      <c r="AR18">
        <v>0.11045841753473015</v>
      </c>
      <c r="AS18">
        <v>20.228123868587609</v>
      </c>
      <c r="AT18">
        <v>0.1220016770499536</v>
      </c>
      <c r="AU18">
        <v>19.489102324187542</v>
      </c>
      <c r="AV18">
        <v>0.13768537947383641</v>
      </c>
      <c r="AW18">
        <v>22.425623636569401</v>
      </c>
      <c r="AX18">
        <v>8.7779477514036627E-2</v>
      </c>
      <c r="AY18">
        <v>21.434920250665456</v>
      </c>
      <c r="AZ18">
        <v>0.11032555363582418</v>
      </c>
      <c r="BA18">
        <v>19.600433850270139</v>
      </c>
      <c r="BB18">
        <v>0.12851656632278877</v>
      </c>
      <c r="BC18">
        <v>20.527768823984665</v>
      </c>
      <c r="BD18">
        <v>0.1231016770499536</v>
      </c>
      <c r="BE18">
        <v>19.140838728485839</v>
      </c>
      <c r="BF18">
        <v>0.14672863898905983</v>
      </c>
      <c r="BG18">
        <v>20.005100597228779</v>
      </c>
      <c r="BH18">
        <v>0.13918537947383636</v>
      </c>
      <c r="BI18">
        <v>19.683467703446791</v>
      </c>
      <c r="BJ18">
        <v>0.11292863898905983</v>
      </c>
      <c r="BK18">
        <v>19.572535687495687</v>
      </c>
      <c r="BL18">
        <v>0.13418678777711845</v>
      </c>
      <c r="BM18">
        <v>20.527768823984669</v>
      </c>
      <c r="BN18">
        <v>0.11027639216080097</v>
      </c>
      <c r="BO18">
        <v>19.489102324187542</v>
      </c>
      <c r="BP18">
        <v>0.12493313264557754</v>
      </c>
      <c r="BQ18">
        <v>20.043978825820176</v>
      </c>
      <c r="BR18">
        <v>0.13008537947383636</v>
      </c>
      <c r="BS18">
        <v>19.020102570641935</v>
      </c>
      <c r="BT18">
        <v>0.14865727797811965</v>
      </c>
      <c r="BU18">
        <v>19.795782300133553</v>
      </c>
      <c r="BV18">
        <v>0.13893903460537729</v>
      </c>
      <c r="BW18">
        <v>22.674752290088016</v>
      </c>
      <c r="BX18">
        <v>0.10643313264557754</v>
      </c>
      <c r="BY18">
        <v>19.543880293721429</v>
      </c>
      <c r="BZ18">
        <v>0.14326740484776557</v>
      </c>
      <c r="CA18">
        <v>20.125433054022388</v>
      </c>
      <c r="CB18">
        <v>0.12580026874667158</v>
      </c>
      <c r="CC18">
        <v>17.504003537216182</v>
      </c>
      <c r="CD18">
        <v>0.12361234141294263</v>
      </c>
    </row>
    <row r="19" spans="3:82" x14ac:dyDescent="0.35">
      <c r="C19">
        <v>21.825236496815585</v>
      </c>
      <c r="D19">
        <v>0.13950000000000001</v>
      </c>
      <c r="E19">
        <v>2.4253520363781504</v>
      </c>
      <c r="F19">
        <v>0.13986034097602573</v>
      </c>
      <c r="K19">
        <v>20.471246677821057</v>
      </c>
      <c r="L19">
        <v>0.13771517866033262</v>
      </c>
      <c r="M19">
        <v>20.655444255977638</v>
      </c>
      <c r="N19">
        <v>0.12480252109207773</v>
      </c>
      <c r="O19">
        <v>18.94536088027289</v>
      </c>
      <c r="P19">
        <v>0.11784808312700863</v>
      </c>
      <c r="Q19">
        <v>20.413542890038379</v>
      </c>
      <c r="R19">
        <v>0.10879872642699459</v>
      </c>
      <c r="S19">
        <v>21.182729691733613</v>
      </c>
      <c r="T19">
        <v>0.12271138399524945</v>
      </c>
      <c r="U19">
        <v>19.896746301329571</v>
      </c>
      <c r="V19">
        <v>0.14496580893335204</v>
      </c>
      <c r="W19">
        <v>19.076128182861318</v>
      </c>
      <c r="X19">
        <v>0.18284808312700862</v>
      </c>
      <c r="Y19">
        <v>21.333066675774003</v>
      </c>
      <c r="Z19">
        <v>0.15325821960318572</v>
      </c>
      <c r="AA19">
        <v>21.333066675774003</v>
      </c>
      <c r="AB19">
        <v>0.12437972704764577</v>
      </c>
      <c r="AC19">
        <v>20.596315069153921</v>
      </c>
      <c r="AD19">
        <v>0.15172783622858746</v>
      </c>
      <c r="AE19">
        <v>21.606614116230837</v>
      </c>
      <c r="AF19">
        <v>0.14084808312700861</v>
      </c>
      <c r="AG19">
        <v>20.135085767321037</v>
      </c>
      <c r="AH19">
        <v>0.15107213771747946</v>
      </c>
      <c r="AI19">
        <v>18.96884080180417</v>
      </c>
      <c r="AJ19">
        <v>0.14866834305239632</v>
      </c>
      <c r="AK19">
        <v>20.45267848486327</v>
      </c>
      <c r="AL19">
        <v>0.14088353473969548</v>
      </c>
      <c r="AM19">
        <v>20.803276081930754</v>
      </c>
      <c r="AN19">
        <v>0.11585315136509718</v>
      </c>
      <c r="AO19">
        <v>21.71721041296605</v>
      </c>
      <c r="AP19">
        <v>0.12127974007461231</v>
      </c>
      <c r="AQ19">
        <v>21.516965045370071</v>
      </c>
      <c r="AR19">
        <v>0.10926454838731316</v>
      </c>
      <c r="AS19">
        <v>20.349662889642595</v>
      </c>
      <c r="AT19">
        <v>0.12094556203493088</v>
      </c>
      <c r="AU19">
        <v>19.624646224494317</v>
      </c>
      <c r="AV19">
        <v>0.13594049379684234</v>
      </c>
      <c r="AW19">
        <v>22.519641744257193</v>
      </c>
      <c r="AX19">
        <v>8.5644288461925469E-2</v>
      </c>
      <c r="AY19">
        <v>21.539125791560227</v>
      </c>
      <c r="AZ19">
        <v>0.10929239764286716</v>
      </c>
      <c r="BA19">
        <v>19.725498186828759</v>
      </c>
      <c r="BB19">
        <v>0.12766708250635744</v>
      </c>
      <c r="BC19">
        <v>20.666576094541249</v>
      </c>
      <c r="BD19">
        <v>0.12204556203493089</v>
      </c>
      <c r="BE19">
        <v>19.265127891662775</v>
      </c>
      <c r="BF19">
        <v>0.14512150744446004</v>
      </c>
      <c r="BG19">
        <v>20.094777500796354</v>
      </c>
      <c r="BH19">
        <v>0.13744049379684231</v>
      </c>
      <c r="BI19">
        <v>19.815851801026895</v>
      </c>
      <c r="BJ19">
        <v>0.11132150744446002</v>
      </c>
      <c r="BK19">
        <v>19.703238734220076</v>
      </c>
      <c r="BL19">
        <v>0.13292404156350432</v>
      </c>
      <c r="BM19">
        <v>20.666576094541249</v>
      </c>
      <c r="BN19">
        <v>0.1087151786603326</v>
      </c>
      <c r="BO19">
        <v>19.624646224494317</v>
      </c>
      <c r="BP19">
        <v>0.12323416501271491</v>
      </c>
      <c r="BQ19">
        <v>20.202019730382645</v>
      </c>
      <c r="BR19">
        <v>0.12834049379684231</v>
      </c>
      <c r="BS19">
        <v>19.178838074735566</v>
      </c>
      <c r="BT19">
        <v>0.14544301488892006</v>
      </c>
      <c r="BU19">
        <v>19.917578174289869</v>
      </c>
      <c r="BV19">
        <v>0.13763037034763176</v>
      </c>
      <c r="BW19">
        <v>22.815641790762836</v>
      </c>
      <c r="BX19">
        <v>0.1047341650127149</v>
      </c>
      <c r="BY19">
        <v>19.680291672776505</v>
      </c>
      <c r="BZ19">
        <v>0.14188986352382288</v>
      </c>
      <c r="CA19">
        <v>20.292046638929296</v>
      </c>
      <c r="CB19">
        <v>0.12426201426826891</v>
      </c>
      <c r="CC19">
        <v>17.711864221629959</v>
      </c>
      <c r="CD19">
        <v>0.12131643920637147</v>
      </c>
    </row>
    <row r="20" spans="3:82" x14ac:dyDescent="0.35">
      <c r="C20">
        <v>24.046050035088044</v>
      </c>
      <c r="D20">
        <v>0.09</v>
      </c>
      <c r="E20">
        <v>2.6651110228740227</v>
      </c>
      <c r="F20">
        <v>0.12678832284656152</v>
      </c>
      <c r="K20">
        <v>20.613652430301737</v>
      </c>
      <c r="L20">
        <v>0.13627635605787927</v>
      </c>
      <c r="M20">
        <v>20.800619585475868</v>
      </c>
      <c r="N20">
        <v>0.12344833511329813</v>
      </c>
      <c r="O20">
        <v>19.205957261175168</v>
      </c>
      <c r="P20">
        <v>0.11552057597598116</v>
      </c>
      <c r="Q20">
        <v>20.582914107786312</v>
      </c>
      <c r="R20">
        <v>0.10780424609882831</v>
      </c>
      <c r="S20">
        <v>21.326248020123867</v>
      </c>
      <c r="T20">
        <v>0.12163226704340943</v>
      </c>
      <c r="U20">
        <v>20.022263316753868</v>
      </c>
      <c r="V20">
        <v>0.1431884398362038</v>
      </c>
      <c r="W20">
        <v>19.214256933781144</v>
      </c>
      <c r="X20">
        <v>0.18052057597598117</v>
      </c>
      <c r="Y20">
        <v>21.469038774120371</v>
      </c>
      <c r="Z20">
        <v>0.15220026180726415</v>
      </c>
      <c r="AA20">
        <v>21.469038774120371</v>
      </c>
      <c r="AB20">
        <v>0.121840628337434</v>
      </c>
      <c r="AC20">
        <v>20.769012647118423</v>
      </c>
      <c r="AD20">
        <v>0.15020437700246039</v>
      </c>
      <c r="AE20">
        <v>21.776987850767128</v>
      </c>
      <c r="AF20">
        <v>0.13852057597598116</v>
      </c>
      <c r="AG20">
        <v>20.290324301530074</v>
      </c>
      <c r="AH20">
        <v>0.14925245030849435</v>
      </c>
      <c r="AI20">
        <v>19.155017470474736</v>
      </c>
      <c r="AJ20">
        <v>0.14720836129402456</v>
      </c>
      <c r="AK20">
        <v>20.603960783909731</v>
      </c>
      <c r="AL20">
        <v>0.13965630369642643</v>
      </c>
      <c r="AM20">
        <v>20.969914072492191</v>
      </c>
      <c r="AN20">
        <v>0.11416041889162266</v>
      </c>
      <c r="AO20">
        <v>21.868618332657874</v>
      </c>
      <c r="AP20">
        <v>0.12041221468195662</v>
      </c>
      <c r="AQ20">
        <v>21.696305818566167</v>
      </c>
      <c r="AR20">
        <v>0.10816427227955473</v>
      </c>
      <c r="AS20">
        <v>20.547031550173454</v>
      </c>
      <c r="AT20">
        <v>0.11997224086268303</v>
      </c>
      <c r="AU20">
        <v>19.844757574861152</v>
      </c>
      <c r="AV20">
        <v>0.13433239794704155</v>
      </c>
      <c r="AW20">
        <v>22.672318866541982</v>
      </c>
      <c r="AX20">
        <v>8.3676486961511351E-2</v>
      </c>
      <c r="AY20">
        <v>21.708346407686381</v>
      </c>
      <c r="AZ20">
        <v>0.10834023562653775</v>
      </c>
      <c r="BA20">
        <v>19.928591649097047</v>
      </c>
      <c r="BB20">
        <v>0.12688419373737547</v>
      </c>
      <c r="BC20">
        <v>20.891986870635151</v>
      </c>
      <c r="BD20">
        <v>0.12107224086268303</v>
      </c>
      <c r="BE20">
        <v>19.466962540665225</v>
      </c>
      <c r="BF20">
        <v>0.14364036653016984</v>
      </c>
      <c r="BG20">
        <v>20.240404890124097</v>
      </c>
      <c r="BH20">
        <v>0.13583239794704152</v>
      </c>
      <c r="BI20">
        <v>20.030831910198184</v>
      </c>
      <c r="BJ20">
        <v>0.10984036653016982</v>
      </c>
      <c r="BK20">
        <v>19.915488964930955</v>
      </c>
      <c r="BL20">
        <v>0.13176028798799058</v>
      </c>
      <c r="BM20">
        <v>20.891986870635151</v>
      </c>
      <c r="BN20">
        <v>0.10727635605787926</v>
      </c>
      <c r="BO20">
        <v>19.844757574861152</v>
      </c>
      <c r="BP20">
        <v>0.12166838747475098</v>
      </c>
      <c r="BQ20">
        <v>20.45866423329063</v>
      </c>
      <c r="BR20">
        <v>0.12673239794704153</v>
      </c>
      <c r="BS20">
        <v>19.436610546076086</v>
      </c>
      <c r="BT20">
        <v>0.14248073306033965</v>
      </c>
      <c r="BU20">
        <v>20.11536394162415</v>
      </c>
      <c r="BV20">
        <v>0.13642429846028115</v>
      </c>
      <c r="BW20">
        <v>23.04443392508874</v>
      </c>
      <c r="BX20">
        <v>0.10316838747475096</v>
      </c>
      <c r="BY20">
        <v>19.901811732190897</v>
      </c>
      <c r="BZ20">
        <v>0.14062031416871698</v>
      </c>
      <c r="CA20">
        <v>20.562612419317176</v>
      </c>
      <c r="CB20">
        <v>0.12284435082173399</v>
      </c>
      <c r="CC20">
        <v>18.049411657043436</v>
      </c>
      <c r="CD20">
        <v>0.11920052361452833</v>
      </c>
    </row>
    <row r="21" spans="3:82" x14ac:dyDescent="0.35">
      <c r="C21">
        <v>23.23092969491557</v>
      </c>
      <c r="D21">
        <v>0.1114</v>
      </c>
      <c r="E21">
        <v>2.9489766769827597</v>
      </c>
      <c r="F21">
        <v>0.11515697066679635</v>
      </c>
      <c r="K21">
        <v>20.805298332664787</v>
      </c>
      <c r="L21">
        <v>0.13501521749915224</v>
      </c>
      <c r="M21">
        <v>20.995992711475925</v>
      </c>
      <c r="N21">
        <v>0.12226138117567269</v>
      </c>
      <c r="O21">
        <v>19.556660991190121</v>
      </c>
      <c r="P21">
        <v>0.11348049889568744</v>
      </c>
      <c r="Q21">
        <v>20.810849421453042</v>
      </c>
      <c r="R21">
        <v>0.10693257680088464</v>
      </c>
      <c r="S21">
        <v>21.519391197775473</v>
      </c>
      <c r="T21">
        <v>0.12068641312436416</v>
      </c>
      <c r="U21">
        <v>20.191180802626985</v>
      </c>
      <c r="V21">
        <v>0.1416305627930704</v>
      </c>
      <c r="W21">
        <v>19.400146960350838</v>
      </c>
      <c r="X21">
        <v>0.17848049889568743</v>
      </c>
      <c r="Y21">
        <v>21.652026434589505</v>
      </c>
      <c r="Z21">
        <v>0.15127295404349428</v>
      </c>
      <c r="AA21">
        <v>21.652026434589505</v>
      </c>
      <c r="AB21">
        <v>0.11961508970438629</v>
      </c>
      <c r="AC21">
        <v>21.001424488553059</v>
      </c>
      <c r="AD21">
        <v>0.14886905382263177</v>
      </c>
      <c r="AE21">
        <v>22.006272325062497</v>
      </c>
      <c r="AF21">
        <v>0.13648049889568742</v>
      </c>
      <c r="AG21">
        <v>20.499240222774503</v>
      </c>
      <c r="AH21">
        <v>0.14765748095481016</v>
      </c>
      <c r="AI21">
        <v>19.405569116351241</v>
      </c>
      <c r="AJ21">
        <v>0.14592867658002212</v>
      </c>
      <c r="AK21">
        <v>20.807552508311797</v>
      </c>
      <c r="AL21">
        <v>0.13858062669045337</v>
      </c>
      <c r="AM21">
        <v>21.194171081164953</v>
      </c>
      <c r="AN21">
        <v>0.11267672646959086</v>
      </c>
      <c r="AO21">
        <v>22.07237911400825</v>
      </c>
      <c r="AP21">
        <v>0.11965182231566532</v>
      </c>
      <c r="AQ21">
        <v>21.937657896771817</v>
      </c>
      <c r="AR21">
        <v>0.10719987220523405</v>
      </c>
      <c r="AS21">
        <v>20.812645083241609</v>
      </c>
      <c r="AT21">
        <v>0.11911911772001474</v>
      </c>
      <c r="AU21">
        <v>20.140977619533324</v>
      </c>
      <c r="AV21">
        <v>0.13292289014611133</v>
      </c>
      <c r="AW21">
        <v>22.877787707236685</v>
      </c>
      <c r="AX21">
        <v>8.1951694520899371E-2</v>
      </c>
      <c r="AY21">
        <v>21.936079045666212</v>
      </c>
      <c r="AZ21">
        <v>0.10750565863914487</v>
      </c>
      <c r="BA21">
        <v>20.201909469216158</v>
      </c>
      <c r="BB21">
        <v>0.12619798599218576</v>
      </c>
      <c r="BC21">
        <v>21.195338742552902</v>
      </c>
      <c r="BD21">
        <v>0.12021911772001476</v>
      </c>
      <c r="BE21">
        <v>19.738586283122189</v>
      </c>
      <c r="BF21">
        <v>0.14234213566089202</v>
      </c>
      <c r="BG21">
        <v>20.436386386308925</v>
      </c>
      <c r="BH21">
        <v>0.13442289014611131</v>
      </c>
      <c r="BI21">
        <v>20.320146465927433</v>
      </c>
      <c r="BJ21">
        <v>0.10854213566089199</v>
      </c>
      <c r="BK21">
        <v>20.201129722293405</v>
      </c>
      <c r="BL21">
        <v>0.13074024944784374</v>
      </c>
      <c r="BM21">
        <v>21.195338742552902</v>
      </c>
      <c r="BN21">
        <v>0.10601521749915223</v>
      </c>
      <c r="BO21">
        <v>20.140977619533324</v>
      </c>
      <c r="BP21">
        <v>0.12029597198437156</v>
      </c>
      <c r="BQ21">
        <v>20.804049630225276</v>
      </c>
      <c r="BR21">
        <v>0.12532289014611131</v>
      </c>
      <c r="BS21">
        <v>19.783513933150342</v>
      </c>
      <c r="BT21">
        <v>0.13988427132178399</v>
      </c>
      <c r="BU21">
        <v>20.381538806017272</v>
      </c>
      <c r="BV21">
        <v>0.13536716760958351</v>
      </c>
      <c r="BW21">
        <v>23.352336339651693</v>
      </c>
      <c r="BX21">
        <v>0.10179597198437156</v>
      </c>
      <c r="BY21">
        <v>20.199927580311194</v>
      </c>
      <c r="BZ21">
        <v>0.13950754485219313</v>
      </c>
      <c r="CA21">
        <v>20.926732703980761</v>
      </c>
      <c r="CB21">
        <v>0.12160175841828236</v>
      </c>
      <c r="CC21">
        <v>18.503674084812452</v>
      </c>
      <c r="CD21">
        <v>0.11734590808698858</v>
      </c>
    </row>
    <row r="22" spans="3:82" x14ac:dyDescent="0.35">
      <c r="C22">
        <v>21.755950031746327</v>
      </c>
      <c r="D22">
        <v>0.12939999999999999</v>
      </c>
      <c r="E22">
        <v>3.2902197550807997</v>
      </c>
      <c r="F22">
        <v>0.10479798086899116</v>
      </c>
      <c r="K22">
        <v>21.038819540358649</v>
      </c>
      <c r="L22">
        <v>0.13398022783170874</v>
      </c>
      <c r="M22">
        <v>21.234055554312135</v>
      </c>
      <c r="N22">
        <v>0.12128727325337292</v>
      </c>
      <c r="O22">
        <v>19.983994722650202</v>
      </c>
      <c r="P22">
        <v>0.11180625090423471</v>
      </c>
      <c r="Q22">
        <v>21.088589404761958</v>
      </c>
      <c r="R22">
        <v>0.10621721629544574</v>
      </c>
      <c r="S22">
        <v>21.754736840687219</v>
      </c>
      <c r="T22">
        <v>0.11991017087378153</v>
      </c>
      <c r="U22">
        <v>20.397007354696836</v>
      </c>
      <c r="V22">
        <v>0.14035204614505198</v>
      </c>
      <c r="W22">
        <v>19.626654613097649</v>
      </c>
      <c r="X22">
        <v>0.17680625090423471</v>
      </c>
      <c r="Y22">
        <v>21.874997544010242</v>
      </c>
      <c r="Z22">
        <v>0.15051193222919759</v>
      </c>
      <c r="AA22">
        <v>21.874997544010242</v>
      </c>
      <c r="AB22">
        <v>0.11778863735007424</v>
      </c>
      <c r="AC22">
        <v>21.284619136729557</v>
      </c>
      <c r="AD22">
        <v>0.14777318241004453</v>
      </c>
      <c r="AE22">
        <v>22.285656265353992</v>
      </c>
      <c r="AF22">
        <v>0.1348062509042347</v>
      </c>
      <c r="AG22">
        <v>20.753805009362299</v>
      </c>
      <c r="AH22">
        <v>0.14634852343421983</v>
      </c>
      <c r="AI22">
        <v>19.710867180193638</v>
      </c>
      <c r="AJ22">
        <v>0.14487846647629268</v>
      </c>
      <c r="AK22">
        <v>21.055629742276249</v>
      </c>
      <c r="AL22">
        <v>0.13769784138586921</v>
      </c>
      <c r="AM22">
        <v>21.467429036870531</v>
      </c>
      <c r="AN22">
        <v>0.11145909156671616</v>
      </c>
      <c r="AO22">
        <v>22.320662344460239</v>
      </c>
      <c r="AP22">
        <v>0.11902778442794203</v>
      </c>
      <c r="AQ22">
        <v>22.231746254973391</v>
      </c>
      <c r="AR22">
        <v>0.1064084095183655</v>
      </c>
      <c r="AS22">
        <v>21.136296109729034</v>
      </c>
      <c r="AT22">
        <v>0.11841897765086179</v>
      </c>
      <c r="AU22">
        <v>20.50192278831619</v>
      </c>
      <c r="AV22">
        <v>0.13176613698838036</v>
      </c>
      <c r="AW22">
        <v>23.12815221402165</v>
      </c>
      <c r="AX22">
        <v>8.0536193946307524E-2</v>
      </c>
      <c r="AY22">
        <v>22.213572067936081</v>
      </c>
      <c r="AZ22">
        <v>0.10682073900627784</v>
      </c>
      <c r="BA22">
        <v>20.534948196637316</v>
      </c>
      <c r="BB22">
        <v>0.12563482984960619</v>
      </c>
      <c r="BC22">
        <v>21.564974067978394</v>
      </c>
      <c r="BD22">
        <v>0.11951897765086179</v>
      </c>
      <c r="BE22">
        <v>20.069560770939404</v>
      </c>
      <c r="BF22">
        <v>0.14127670512087664</v>
      </c>
      <c r="BG22">
        <v>20.675190530360148</v>
      </c>
      <c r="BH22">
        <v>0.13326613698838033</v>
      </c>
      <c r="BI22">
        <v>20.672677272087444</v>
      </c>
      <c r="BJ22">
        <v>0.10747670512087662</v>
      </c>
      <c r="BK22">
        <v>20.549183992191171</v>
      </c>
      <c r="BL22">
        <v>0.12990312545211735</v>
      </c>
      <c r="BM22">
        <v>21.564974067978397</v>
      </c>
      <c r="BN22">
        <v>0.10498022783170873</v>
      </c>
      <c r="BO22">
        <v>20.50192278831619</v>
      </c>
      <c r="BP22">
        <v>0.11916965969921245</v>
      </c>
      <c r="BQ22">
        <v>21.224902954076743</v>
      </c>
      <c r="BR22">
        <v>0.12416613698838033</v>
      </c>
      <c r="BS22">
        <v>20.206216933338737</v>
      </c>
      <c r="BT22">
        <v>0.13775341024175325</v>
      </c>
      <c r="BU22">
        <v>20.705873816703193</v>
      </c>
      <c r="BV22">
        <v>0.13449960274128528</v>
      </c>
      <c r="BW22">
        <v>23.727516517333697</v>
      </c>
      <c r="BX22">
        <v>0.10066965969921245</v>
      </c>
      <c r="BY22">
        <v>20.563182792279424</v>
      </c>
      <c r="BZ22">
        <v>0.1385943186750371</v>
      </c>
      <c r="CA22">
        <v>21.370414554581433</v>
      </c>
      <c r="CB22">
        <v>0.12058198918712479</v>
      </c>
      <c r="CC22">
        <v>19.057194454591158</v>
      </c>
      <c r="CD22">
        <v>0.1158238644583952</v>
      </c>
    </row>
    <row r="23" spans="3:82" x14ac:dyDescent="0.35">
      <c r="C23">
        <v>22.920148026756166</v>
      </c>
      <c r="D23">
        <v>0.1242</v>
      </c>
      <c r="E23">
        <v>3.7080279063661146</v>
      </c>
      <c r="F23">
        <v>9.5563397964847654E-2</v>
      </c>
      <c r="K23">
        <v>21.305241964331856</v>
      </c>
      <c r="L23">
        <v>0.13321116112803971</v>
      </c>
      <c r="M23">
        <v>21.505659492441492</v>
      </c>
      <c r="N23">
        <v>0.12056344576756679</v>
      </c>
      <c r="O23">
        <v>20.471536259906909</v>
      </c>
      <c r="P23">
        <v>0.11056217241300544</v>
      </c>
      <c r="Q23">
        <v>21.405460665912873</v>
      </c>
      <c r="R23">
        <v>0.10568565548555686</v>
      </c>
      <c r="S23">
        <v>22.023240747785362</v>
      </c>
      <c r="T23">
        <v>0.11933337084602978</v>
      </c>
      <c r="U23">
        <v>20.631833173996235</v>
      </c>
      <c r="V23">
        <v>0.13940202256993142</v>
      </c>
      <c r="W23">
        <v>19.88507532995348</v>
      </c>
      <c r="X23">
        <v>0.17556217241300542</v>
      </c>
      <c r="Y23">
        <v>22.129383447691183</v>
      </c>
      <c r="Z23">
        <v>0.14994644200591153</v>
      </c>
      <c r="AA23">
        <v>22.129383447691183</v>
      </c>
      <c r="AB23">
        <v>0.11643146081418775</v>
      </c>
      <c r="AC23">
        <v>21.607713580135879</v>
      </c>
      <c r="AD23">
        <v>0.14695887648851264</v>
      </c>
      <c r="AE23">
        <v>22.604403103496526</v>
      </c>
      <c r="AF23">
        <v>0.13356217241300541</v>
      </c>
      <c r="AG23">
        <v>21.044235879306473</v>
      </c>
      <c r="AH23">
        <v>0.14537588025016787</v>
      </c>
      <c r="AI23">
        <v>20.059179228621581</v>
      </c>
      <c r="AJ23">
        <v>0.14409808996815796</v>
      </c>
      <c r="AK23">
        <v>21.338659016825151</v>
      </c>
      <c r="AL23">
        <v>0.13704187272685742</v>
      </c>
      <c r="AM23">
        <v>21.779186789615981</v>
      </c>
      <c r="AN23">
        <v>0.1105543072094585</v>
      </c>
      <c r="AO23">
        <v>22.603926638706419</v>
      </c>
      <c r="AP23">
        <v>0.11856408244484748</v>
      </c>
      <c r="AQ23">
        <v>22.56726924249185</v>
      </c>
      <c r="AR23">
        <v>0.10582029968614802</v>
      </c>
      <c r="AS23">
        <v>21.505546902193405</v>
      </c>
      <c r="AT23">
        <v>0.11789872664543863</v>
      </c>
      <c r="AU23">
        <v>20.913722160793814</v>
      </c>
      <c r="AV23">
        <v>0.13090659184898559</v>
      </c>
      <c r="AW23">
        <v>23.413791019307169</v>
      </c>
      <c r="AX23">
        <v>7.9484382130995498E-2</v>
      </c>
      <c r="AY23">
        <v>22.530161573270046</v>
      </c>
      <c r="AZ23">
        <v>0.10631179780532041</v>
      </c>
      <c r="BA23">
        <v>20.914909339835997</v>
      </c>
      <c r="BB23">
        <v>0.12521636708437453</v>
      </c>
      <c r="BC23">
        <v>21.986687968649406</v>
      </c>
      <c r="BD23">
        <v>0.11899872664543865</v>
      </c>
      <c r="BE23">
        <v>20.447166840162684</v>
      </c>
      <c r="BF23">
        <v>0.14048501880827619</v>
      </c>
      <c r="BG23">
        <v>20.947640212944776</v>
      </c>
      <c r="BH23">
        <v>0.13240659184898557</v>
      </c>
      <c r="BI23">
        <v>21.074876767499042</v>
      </c>
      <c r="BJ23">
        <v>0.10668501880827617</v>
      </c>
      <c r="BK23">
        <v>20.946276244223164</v>
      </c>
      <c r="BL23">
        <v>0.12928108620650272</v>
      </c>
      <c r="BM23">
        <v>21.986687968649406</v>
      </c>
      <c r="BN23">
        <v>0.10421116112803971</v>
      </c>
      <c r="BO23">
        <v>20.913722160793814</v>
      </c>
      <c r="BP23">
        <v>0.11833273416874912</v>
      </c>
      <c r="BQ23">
        <v>21.705051047626682</v>
      </c>
      <c r="BR23">
        <v>0.12330659184898556</v>
      </c>
      <c r="BS23">
        <v>20.688475307398601</v>
      </c>
      <c r="BT23">
        <v>0.13617003761655236</v>
      </c>
      <c r="BU23">
        <v>21.075904961110421</v>
      </c>
      <c r="BV23">
        <v>0.13385494388673919</v>
      </c>
      <c r="BW23">
        <v>24.155556494309909</v>
      </c>
      <c r="BX23">
        <v>9.9832734168749104E-2</v>
      </c>
      <c r="BY23">
        <v>20.977617674015519</v>
      </c>
      <c r="BZ23">
        <v>0.13791573040709387</v>
      </c>
      <c r="CA23">
        <v>21.876607526420266</v>
      </c>
      <c r="CB23">
        <v>0.11982423228792149</v>
      </c>
      <c r="CC23">
        <v>19.688701288986753</v>
      </c>
      <c r="CD23">
        <v>0.11469288401182312</v>
      </c>
    </row>
    <row r="24" spans="3:82" x14ac:dyDescent="0.35">
      <c r="C24">
        <v>21.282994596273582</v>
      </c>
      <c r="D24">
        <v>0.1484</v>
      </c>
      <c r="E24">
        <v>4.2312170296251539</v>
      </c>
      <c r="F24">
        <v>8.7323098634993476E-2</v>
      </c>
      <c r="K24">
        <v>21.594327140242527</v>
      </c>
      <c r="L24">
        <v>0.13273757219026963</v>
      </c>
      <c r="M24">
        <v>21.800366938838916</v>
      </c>
      <c r="N24">
        <v>0.12011771500260671</v>
      </c>
      <c r="O24">
        <v>21.00054965509991</v>
      </c>
      <c r="P24">
        <v>0.10979607266073028</v>
      </c>
      <c r="Q24">
        <v>21.749286020043201</v>
      </c>
      <c r="R24">
        <v>0.1053583219550393</v>
      </c>
      <c r="S24">
        <v>22.31458446449885</v>
      </c>
      <c r="T24">
        <v>0.11897817914270221</v>
      </c>
      <c r="U24">
        <v>20.886634035981341</v>
      </c>
      <c r="V24">
        <v>0.13881700094092131</v>
      </c>
      <c r="W24">
        <v>20.165478147693563</v>
      </c>
      <c r="X24">
        <v>0.17479607266073027</v>
      </c>
      <c r="Y24">
        <v>22.40540823801512</v>
      </c>
      <c r="Z24">
        <v>0.14959821484578648</v>
      </c>
      <c r="AA24">
        <v>22.40540823801512</v>
      </c>
      <c r="AB24">
        <v>0.11559571562988759</v>
      </c>
      <c r="AC24">
        <v>21.958291480505377</v>
      </c>
      <c r="AD24">
        <v>0.14645742937793255</v>
      </c>
      <c r="AE24">
        <v>22.950263577255569</v>
      </c>
      <c r="AF24">
        <v>0.13279607266073029</v>
      </c>
      <c r="AG24">
        <v>21.359371737150578</v>
      </c>
      <c r="AH24">
        <v>0.14477692953475274</v>
      </c>
      <c r="AI24">
        <v>20.437119824949633</v>
      </c>
      <c r="AJ24">
        <v>0.14361753648718537</v>
      </c>
      <c r="AK24">
        <v>21.645763675662227</v>
      </c>
      <c r="AL24">
        <v>0.13663792922111234</v>
      </c>
      <c r="AM24">
        <v>22.117463663799057</v>
      </c>
      <c r="AN24">
        <v>0.10999714375325839</v>
      </c>
      <c r="AO24">
        <v>22.911286308775345</v>
      </c>
      <c r="AP24">
        <v>0.11827853617354493</v>
      </c>
      <c r="AQ24">
        <v>22.931332899080317</v>
      </c>
      <c r="AR24">
        <v>0.10545814343961794</v>
      </c>
      <c r="AS24">
        <v>21.906207359758547</v>
      </c>
      <c r="AT24">
        <v>0.11757835765812358</v>
      </c>
      <c r="AU24">
        <v>21.360550518021622</v>
      </c>
      <c r="AV24">
        <v>0.1303772865655955</v>
      </c>
      <c r="AW24">
        <v>23.723727183994207</v>
      </c>
      <c r="AX24">
        <v>7.8836679613162874E-2</v>
      </c>
      <c r="AY24">
        <v>22.873681204523557</v>
      </c>
      <c r="AZ24">
        <v>0.10599839336120784</v>
      </c>
      <c r="BA24">
        <v>21.327191205163736</v>
      </c>
      <c r="BB24">
        <v>0.12495867898588199</v>
      </c>
      <c r="BC24">
        <v>22.444274215863029</v>
      </c>
      <c r="BD24">
        <v>0.11867835765812358</v>
      </c>
      <c r="BE24">
        <v>20.856893301315694</v>
      </c>
      <c r="BF24">
        <v>0.13999750078410109</v>
      </c>
      <c r="BG24">
        <v>21.243265345552629</v>
      </c>
      <c r="BH24">
        <v>0.13187728656559544</v>
      </c>
      <c r="BI24">
        <v>21.511288651109627</v>
      </c>
      <c r="BJ24">
        <v>0.10619750078410109</v>
      </c>
      <c r="BK24">
        <v>21.377146445835692</v>
      </c>
      <c r="BL24">
        <v>0.12889803633036515</v>
      </c>
      <c r="BM24">
        <v>22.444274215863029</v>
      </c>
      <c r="BN24">
        <v>0.10373757219026963</v>
      </c>
      <c r="BO24">
        <v>21.360550518021622</v>
      </c>
      <c r="BP24">
        <v>0.11781735797176401</v>
      </c>
      <c r="BQ24">
        <v>22.226042088910123</v>
      </c>
      <c r="BR24">
        <v>0.12277728656559546</v>
      </c>
      <c r="BS24">
        <v>21.211756136468424</v>
      </c>
      <c r="BT24">
        <v>0.13519500156820219</v>
      </c>
      <c r="BU24">
        <v>21.477412149875242</v>
      </c>
      <c r="BV24">
        <v>0.13345796492419662</v>
      </c>
      <c r="BW24">
        <v>24.620006934312709</v>
      </c>
      <c r="BX24">
        <v>9.9317357971764011E-2</v>
      </c>
      <c r="BY24">
        <v>21.42730572543212</v>
      </c>
      <c r="BZ24">
        <v>0.13749785781494378</v>
      </c>
      <c r="CA24">
        <v>22.42585890746577</v>
      </c>
      <c r="CB24">
        <v>0.11935760789335391</v>
      </c>
      <c r="CC24">
        <v>20.373926134506522</v>
      </c>
      <c r="CD24">
        <v>0.11399642969157299</v>
      </c>
    </row>
    <row r="25" spans="3:82" x14ac:dyDescent="0.35">
      <c r="C25">
        <v>21.550705220126076</v>
      </c>
      <c r="D25">
        <v>0.14099999999999999</v>
      </c>
      <c r="E25">
        <v>4.9051368743085408</v>
      </c>
      <c r="F25">
        <v>7.9962591824958948E-2</v>
      </c>
      <c r="K25">
        <v>21.894965686901255</v>
      </c>
      <c r="L25">
        <v>0.13257766077568522</v>
      </c>
      <c r="M25">
        <v>22.106852451613204</v>
      </c>
      <c r="N25">
        <v>0.11996721014182138</v>
      </c>
      <c r="O25">
        <v>21.550705220126076</v>
      </c>
      <c r="P25">
        <v>0.10953739243125551</v>
      </c>
      <c r="Q25">
        <v>22.106852451613204</v>
      </c>
      <c r="R25">
        <v>0.10524779494790008</v>
      </c>
      <c r="S25">
        <v>22.617571815181822</v>
      </c>
      <c r="T25">
        <v>0.1188582455817639</v>
      </c>
      <c r="U25">
        <v>21.15161808642004</v>
      </c>
      <c r="V25">
        <v>0.13861946331114058</v>
      </c>
      <c r="W25">
        <v>20.45708734328386</v>
      </c>
      <c r="X25">
        <v>0.17453739243125552</v>
      </c>
      <c r="Y25">
        <v>22.6924644370864</v>
      </c>
      <c r="Z25">
        <v>0.14948063292329794</v>
      </c>
      <c r="AA25">
        <v>22.6924644370864</v>
      </c>
      <c r="AB25">
        <v>0.11531351901591511</v>
      </c>
      <c r="AC25">
        <v>22.322880325733202</v>
      </c>
      <c r="AD25">
        <v>0.14628811140954906</v>
      </c>
      <c r="AE25">
        <v>23.309946462585351</v>
      </c>
      <c r="AF25">
        <v>0.13253739243125551</v>
      </c>
      <c r="AG25">
        <v>21.687102088607887</v>
      </c>
      <c r="AH25">
        <v>0.14457468862807249</v>
      </c>
      <c r="AI25">
        <v>20.830164924012443</v>
      </c>
      <c r="AJ25">
        <v>0.14345527343415118</v>
      </c>
      <c r="AK25">
        <v>21.965141858974658</v>
      </c>
      <c r="AL25">
        <v>0.13650153419102565</v>
      </c>
      <c r="AM25">
        <v>22.469259868852763</v>
      </c>
      <c r="AN25">
        <v>0.10980901267727673</v>
      </c>
      <c r="AO25">
        <v>23.23092969491557</v>
      </c>
      <c r="AP25">
        <v>0.11818211899710433</v>
      </c>
      <c r="AQ25">
        <v>23.309946462585351</v>
      </c>
      <c r="AR25">
        <v>0.10533585824022987</v>
      </c>
      <c r="AS25">
        <v>22.322880325733202</v>
      </c>
      <c r="AT25">
        <v>0.11747018228943412</v>
      </c>
      <c r="AU25">
        <v>21.825236496815585</v>
      </c>
      <c r="AV25">
        <v>0.1301985620434129</v>
      </c>
      <c r="AW25">
        <v>24.046050035088044</v>
      </c>
      <c r="AX25">
        <v>7.86179772373342E-2</v>
      </c>
      <c r="AY25">
        <v>23.23092969491557</v>
      </c>
      <c r="AZ25">
        <v>0.10589256963096816</v>
      </c>
      <c r="BA25">
        <v>21.755950031746327</v>
      </c>
      <c r="BB25">
        <v>0.12487166836324048</v>
      </c>
      <c r="BC25">
        <v>22.920148026756166</v>
      </c>
      <c r="BD25">
        <v>0.11857018228943413</v>
      </c>
      <c r="BE25">
        <v>21.282994596273582</v>
      </c>
      <c r="BF25">
        <v>0.13983288609261715</v>
      </c>
      <c r="BG25">
        <v>21.550705220126076</v>
      </c>
      <c r="BH25">
        <v>0.13169856204341288</v>
      </c>
      <c r="BI25">
        <v>21.965141858974658</v>
      </c>
      <c r="BJ25">
        <v>0.10603288609261713</v>
      </c>
      <c r="BK25">
        <v>21.825236496815585</v>
      </c>
      <c r="BL25">
        <v>0.12876869621562775</v>
      </c>
      <c r="BM25">
        <v>22.920148026756166</v>
      </c>
      <c r="BN25">
        <v>0.10357766077568523</v>
      </c>
      <c r="BO25">
        <v>21.825236496815585</v>
      </c>
      <c r="BP25">
        <v>0.11764333672648099</v>
      </c>
      <c r="BQ25">
        <v>22.767854684385689</v>
      </c>
      <c r="BR25">
        <v>0.12259856204341289</v>
      </c>
      <c r="BS25">
        <v>21.755950031746327</v>
      </c>
      <c r="BT25">
        <v>0.13486577218523427</v>
      </c>
      <c r="BU25">
        <v>21.894965686901255</v>
      </c>
      <c r="BV25">
        <v>0.13332392153255967</v>
      </c>
      <c r="BW25">
        <v>25.103019267399606</v>
      </c>
      <c r="BX25">
        <v>9.9143336726480985E-2</v>
      </c>
      <c r="BY25">
        <v>21.894965686901255</v>
      </c>
      <c r="BZ25">
        <v>0.13735675950795756</v>
      </c>
      <c r="CA25">
        <v>22.9970612751681</v>
      </c>
      <c r="CB25">
        <v>0.11920004811721928</v>
      </c>
      <c r="CC25">
        <v>21.086536184615667</v>
      </c>
      <c r="CD25">
        <v>0.11376126584659592</v>
      </c>
    </row>
    <row r="26" spans="3:82" x14ac:dyDescent="0.35">
      <c r="C26">
        <v>21.965141858974658</v>
      </c>
      <c r="D26">
        <v>0.11459999999999999</v>
      </c>
      <c r="E26">
        <v>5.8055153948878075</v>
      </c>
      <c r="F26">
        <v>7.3381094695862015E-2</v>
      </c>
      <c r="K26">
        <v>22.195604233559983</v>
      </c>
      <c r="L26">
        <v>0.13273757219026963</v>
      </c>
      <c r="M26">
        <v>22.413337964387491</v>
      </c>
      <c r="N26">
        <v>0.12011771500260671</v>
      </c>
      <c r="O26">
        <v>22.100860785152239</v>
      </c>
      <c r="P26">
        <v>0.10979607266073028</v>
      </c>
      <c r="Q26">
        <v>22.464418883183207</v>
      </c>
      <c r="R26">
        <v>0.1053583219550393</v>
      </c>
      <c r="S26">
        <v>22.920559165864795</v>
      </c>
      <c r="T26">
        <v>0.11897817914270221</v>
      </c>
      <c r="U26">
        <v>21.416602136858739</v>
      </c>
      <c r="V26">
        <v>0.13881700094092131</v>
      </c>
      <c r="W26">
        <v>20.748696538874157</v>
      </c>
      <c r="X26">
        <v>0.17479607266073027</v>
      </c>
      <c r="Y26">
        <v>22.979520636157677</v>
      </c>
      <c r="Z26">
        <v>0.14959821484578648</v>
      </c>
      <c r="AA26">
        <v>22.979520636157677</v>
      </c>
      <c r="AB26">
        <v>0.11559571562988759</v>
      </c>
      <c r="AC26">
        <v>22.687469170961027</v>
      </c>
      <c r="AD26">
        <v>0.14645742937793255</v>
      </c>
      <c r="AE26">
        <v>23.669629347915134</v>
      </c>
      <c r="AF26">
        <v>0.13279607266073029</v>
      </c>
      <c r="AG26">
        <v>22.014832440065195</v>
      </c>
      <c r="AH26">
        <v>0.14477692953475274</v>
      </c>
      <c r="AI26">
        <v>21.22321002307525</v>
      </c>
      <c r="AJ26">
        <v>0.14361753648718537</v>
      </c>
      <c r="AK26">
        <v>22.284520042287085</v>
      </c>
      <c r="AL26">
        <v>0.13663792922111234</v>
      </c>
      <c r="AM26">
        <v>22.821056073906469</v>
      </c>
      <c r="AN26">
        <v>0.10999714375325839</v>
      </c>
      <c r="AO26">
        <v>23.550573081055795</v>
      </c>
      <c r="AP26">
        <v>0.11827853617354493</v>
      </c>
      <c r="AQ26">
        <v>23.688560026090386</v>
      </c>
      <c r="AR26">
        <v>0.10545814343961794</v>
      </c>
      <c r="AS26">
        <v>22.739553291707857</v>
      </c>
      <c r="AT26">
        <v>0.11757835765812358</v>
      </c>
      <c r="AU26">
        <v>22.289922475609547</v>
      </c>
      <c r="AV26">
        <v>0.1303772865655955</v>
      </c>
      <c r="AW26">
        <v>24.368372886181881</v>
      </c>
      <c r="AX26">
        <v>7.8836679613162874E-2</v>
      </c>
      <c r="AY26">
        <v>23.588178185307584</v>
      </c>
      <c r="AZ26">
        <v>0.10599839336120784</v>
      </c>
      <c r="BA26">
        <v>22.184708858328914</v>
      </c>
      <c r="BB26">
        <v>0.12495867898588199</v>
      </c>
      <c r="BC26">
        <v>23.396021837649304</v>
      </c>
      <c r="BD26">
        <v>0.11867835765812358</v>
      </c>
      <c r="BE26">
        <v>21.709095891231467</v>
      </c>
      <c r="BF26">
        <v>0.13999750078410109</v>
      </c>
      <c r="BG26">
        <v>21.85814509469952</v>
      </c>
      <c r="BH26">
        <v>0.13187728656559544</v>
      </c>
      <c r="BI26">
        <v>22.418995066839688</v>
      </c>
      <c r="BJ26">
        <v>0.10619750078410109</v>
      </c>
      <c r="BK26">
        <v>22.273326547795477</v>
      </c>
      <c r="BL26">
        <v>0.12889803633036515</v>
      </c>
      <c r="BM26">
        <v>23.396021837649304</v>
      </c>
      <c r="BN26">
        <v>0.10373757219026963</v>
      </c>
      <c r="BO26">
        <v>22.289922475609547</v>
      </c>
      <c r="BP26">
        <v>0.11781735797176401</v>
      </c>
      <c r="BQ26">
        <v>23.309667279861255</v>
      </c>
      <c r="BR26">
        <v>0.12277728656559546</v>
      </c>
      <c r="BS26">
        <v>22.30014392702423</v>
      </c>
      <c r="BT26">
        <v>0.13519500156820219</v>
      </c>
      <c r="BU26">
        <v>22.312519223927268</v>
      </c>
      <c r="BV26">
        <v>0.13345796492419662</v>
      </c>
      <c r="BW26">
        <v>25.5860316004865</v>
      </c>
      <c r="BX26">
        <v>9.9317357971764011E-2</v>
      </c>
      <c r="BY26">
        <v>22.36262564837039</v>
      </c>
      <c r="BZ26">
        <v>0.13749785781494378</v>
      </c>
      <c r="CA26">
        <v>23.568263642870431</v>
      </c>
      <c r="CB26">
        <v>0.11935760789335391</v>
      </c>
      <c r="CC26">
        <v>21.799146234724812</v>
      </c>
      <c r="CD26">
        <v>0.11399642969157299</v>
      </c>
    </row>
    <row r="27" spans="3:82" x14ac:dyDescent="0.35">
      <c r="C27">
        <v>21.825236496815585</v>
      </c>
      <c r="D27">
        <v>0.13550000000000001</v>
      </c>
      <c r="E27">
        <v>7.0690121298727497</v>
      </c>
      <c r="F27">
        <v>6.7489849424379106E-2</v>
      </c>
      <c r="K27">
        <v>22.484689409470658</v>
      </c>
      <c r="L27">
        <v>0.13321116112803971</v>
      </c>
      <c r="M27">
        <v>22.708045410784919</v>
      </c>
      <c r="N27">
        <v>0.12056344576756679</v>
      </c>
      <c r="O27">
        <v>22.629874180345244</v>
      </c>
      <c r="P27">
        <v>0.11056217241300544</v>
      </c>
      <c r="Q27">
        <v>22.808244237313538</v>
      </c>
      <c r="R27">
        <v>0.10568565548555686</v>
      </c>
      <c r="S27">
        <v>23.211902882578283</v>
      </c>
      <c r="T27">
        <v>0.11933337084602978</v>
      </c>
      <c r="U27">
        <v>21.671402998843849</v>
      </c>
      <c r="V27">
        <v>0.13940202256993142</v>
      </c>
      <c r="W27">
        <v>21.029099356614239</v>
      </c>
      <c r="X27">
        <v>0.17556217241300542</v>
      </c>
      <c r="Y27">
        <v>23.255545426481618</v>
      </c>
      <c r="Z27">
        <v>0.14994644200591156</v>
      </c>
      <c r="AA27">
        <v>23.255545426481618</v>
      </c>
      <c r="AB27">
        <v>0.11643146081418775</v>
      </c>
      <c r="AC27">
        <v>23.038047071330524</v>
      </c>
      <c r="AD27">
        <v>0.14695887648851264</v>
      </c>
      <c r="AE27">
        <v>24.015489821674176</v>
      </c>
      <c r="AF27">
        <v>0.13356217241300541</v>
      </c>
      <c r="AG27">
        <v>22.3299682979093</v>
      </c>
      <c r="AH27">
        <v>0.14537588025016787</v>
      </c>
      <c r="AI27">
        <v>21.601150619403306</v>
      </c>
      <c r="AJ27">
        <v>0.14409808996815796</v>
      </c>
      <c r="AK27">
        <v>22.591624701124168</v>
      </c>
      <c r="AL27">
        <v>0.13704187272685742</v>
      </c>
      <c r="AM27">
        <v>23.159332948089549</v>
      </c>
      <c r="AN27">
        <v>0.1105543072094585</v>
      </c>
      <c r="AO27">
        <v>23.857932751124725</v>
      </c>
      <c r="AP27">
        <v>0.11856408244484748</v>
      </c>
      <c r="AQ27">
        <v>24.052623682678853</v>
      </c>
      <c r="AR27">
        <v>0.10582029968614802</v>
      </c>
      <c r="AS27">
        <v>23.140213749272998</v>
      </c>
      <c r="AT27">
        <v>0.11789872664543864</v>
      </c>
      <c r="AU27">
        <v>22.736750832837355</v>
      </c>
      <c r="AV27">
        <v>0.13090659184898559</v>
      </c>
      <c r="AW27">
        <v>24.678309050868918</v>
      </c>
      <c r="AX27">
        <v>7.9484382130995498E-2</v>
      </c>
      <c r="AY27">
        <v>23.931697816561094</v>
      </c>
      <c r="AZ27">
        <v>0.10631179780532041</v>
      </c>
      <c r="BA27">
        <v>22.596990723656656</v>
      </c>
      <c r="BB27">
        <v>0.12521636708437453</v>
      </c>
      <c r="BC27">
        <v>23.853608084862927</v>
      </c>
      <c r="BD27">
        <v>0.11899872664543865</v>
      </c>
      <c r="BE27">
        <v>22.11882235238448</v>
      </c>
      <c r="BF27">
        <v>0.14048501880827619</v>
      </c>
      <c r="BG27">
        <v>22.153770227307376</v>
      </c>
      <c r="BH27">
        <v>0.13240659184898557</v>
      </c>
      <c r="BI27">
        <v>22.855406950450277</v>
      </c>
      <c r="BJ27">
        <v>0.10668501880827617</v>
      </c>
      <c r="BK27">
        <v>22.704196749408009</v>
      </c>
      <c r="BL27">
        <v>0.12928108620650272</v>
      </c>
      <c r="BM27">
        <v>23.853608084862927</v>
      </c>
      <c r="BN27">
        <v>0.10421116112803971</v>
      </c>
      <c r="BO27">
        <v>22.736750832837355</v>
      </c>
      <c r="BP27">
        <v>0.11833273416874912</v>
      </c>
      <c r="BQ27">
        <v>23.830658321144696</v>
      </c>
      <c r="BR27">
        <v>0.12330659184898557</v>
      </c>
      <c r="BS27">
        <v>22.823424756094052</v>
      </c>
      <c r="BT27">
        <v>0.13617003761655236</v>
      </c>
      <c r="BU27">
        <v>22.714026412692089</v>
      </c>
      <c r="BV27">
        <v>0.13385494388673919</v>
      </c>
      <c r="BW27">
        <v>26.050482040489303</v>
      </c>
      <c r="BX27">
        <v>9.9832734168749118E-2</v>
      </c>
      <c r="BY27">
        <v>22.812313699786991</v>
      </c>
      <c r="BZ27">
        <v>0.13791573040709387</v>
      </c>
      <c r="CA27">
        <v>24.117515023915939</v>
      </c>
      <c r="CB27">
        <v>0.11982423228792151</v>
      </c>
      <c r="CC27">
        <v>22.484371080244586</v>
      </c>
      <c r="CD27">
        <v>0.11469288401182312</v>
      </c>
    </row>
    <row r="28" spans="3:82" x14ac:dyDescent="0.35">
      <c r="C28">
        <v>22.920148026756166</v>
      </c>
      <c r="D28">
        <v>0.1119</v>
      </c>
      <c r="E28">
        <v>8.9699324724810694</v>
      </c>
      <c r="F28">
        <v>6.2210650328862367E-2</v>
      </c>
      <c r="K28">
        <v>22.751111833443861</v>
      </c>
      <c r="L28">
        <v>0.13398022783170874</v>
      </c>
      <c r="M28">
        <v>22.979649348914268</v>
      </c>
      <c r="N28">
        <v>0.12128727325337292</v>
      </c>
      <c r="O28">
        <v>23.117415717601951</v>
      </c>
      <c r="P28">
        <v>0.11180625090423471</v>
      </c>
      <c r="Q28">
        <v>23.125115498464449</v>
      </c>
      <c r="R28">
        <v>0.10621721629544574</v>
      </c>
      <c r="S28">
        <v>23.480406789676426</v>
      </c>
      <c r="T28">
        <v>0.11991017087378153</v>
      </c>
      <c r="U28">
        <v>21.906228818143244</v>
      </c>
      <c r="V28">
        <v>0.14035204614505195</v>
      </c>
      <c r="W28">
        <v>21.287520073470066</v>
      </c>
      <c r="X28">
        <v>0.17680625090423471</v>
      </c>
      <c r="Y28">
        <v>23.509931330162555</v>
      </c>
      <c r="Z28">
        <v>0.15051193222919759</v>
      </c>
      <c r="AA28">
        <v>23.509931330162555</v>
      </c>
      <c r="AB28">
        <v>0.11778863735007422</v>
      </c>
      <c r="AC28">
        <v>23.361141514736847</v>
      </c>
      <c r="AD28">
        <v>0.14777318241004453</v>
      </c>
      <c r="AE28">
        <v>24.33423665981671</v>
      </c>
      <c r="AF28">
        <v>0.1348062509042347</v>
      </c>
      <c r="AG28">
        <v>22.620399167853471</v>
      </c>
      <c r="AH28">
        <v>0.14634852343421983</v>
      </c>
      <c r="AI28">
        <v>21.949462667831249</v>
      </c>
      <c r="AJ28">
        <v>0.14487846647629268</v>
      </c>
      <c r="AK28">
        <v>22.874653975673066</v>
      </c>
      <c r="AL28">
        <v>0.13769784138586921</v>
      </c>
      <c r="AM28">
        <v>23.471090700834996</v>
      </c>
      <c r="AN28">
        <v>0.11145909156671614</v>
      </c>
      <c r="AO28">
        <v>24.141197045370902</v>
      </c>
      <c r="AP28">
        <v>0.11902778442794203</v>
      </c>
      <c r="AQ28">
        <v>24.388146670197308</v>
      </c>
      <c r="AR28">
        <v>0.10640840951836548</v>
      </c>
      <c r="AS28">
        <v>23.509464541737369</v>
      </c>
      <c r="AT28">
        <v>0.11841897765086179</v>
      </c>
      <c r="AU28">
        <v>23.148550205314976</v>
      </c>
      <c r="AV28">
        <v>0.13176613698838036</v>
      </c>
      <c r="AW28">
        <v>24.963947856154437</v>
      </c>
      <c r="AX28">
        <v>8.0536193946307524E-2</v>
      </c>
      <c r="AY28">
        <v>24.248287321895056</v>
      </c>
      <c r="AZ28">
        <v>0.10682073900627784</v>
      </c>
      <c r="BA28">
        <v>22.976951866855334</v>
      </c>
      <c r="BB28">
        <v>0.12563482984960619</v>
      </c>
      <c r="BC28">
        <v>24.275321985533935</v>
      </c>
      <c r="BD28">
        <v>0.11951897765086179</v>
      </c>
      <c r="BE28">
        <v>22.49642842160776</v>
      </c>
      <c r="BF28">
        <v>0.14127670512087664</v>
      </c>
      <c r="BG28">
        <v>22.426219909892005</v>
      </c>
      <c r="BH28">
        <v>0.13326613698838033</v>
      </c>
      <c r="BI28">
        <v>23.257606445861871</v>
      </c>
      <c r="BJ28">
        <v>0.10747670512087662</v>
      </c>
      <c r="BK28">
        <v>23.101289001439998</v>
      </c>
      <c r="BL28">
        <v>0.12990312545211735</v>
      </c>
      <c r="BM28">
        <v>24.275321985533935</v>
      </c>
      <c r="BN28">
        <v>0.10498022783170873</v>
      </c>
      <c r="BO28">
        <v>23.148550205314976</v>
      </c>
      <c r="BP28">
        <v>0.11916965969921245</v>
      </c>
      <c r="BQ28">
        <v>24.310806414694635</v>
      </c>
      <c r="BR28">
        <v>0.12416613698838033</v>
      </c>
      <c r="BS28">
        <v>23.305683130153916</v>
      </c>
      <c r="BT28">
        <v>0.13775341024175325</v>
      </c>
      <c r="BU28">
        <v>23.084057557099317</v>
      </c>
      <c r="BV28">
        <v>0.13449960274128525</v>
      </c>
      <c r="BW28">
        <v>26.478522017465512</v>
      </c>
      <c r="BX28">
        <v>0.10066965969921245</v>
      </c>
      <c r="BY28">
        <v>23.226748581523086</v>
      </c>
      <c r="BZ28">
        <v>0.1385943186750371</v>
      </c>
      <c r="CA28">
        <v>24.623707995754764</v>
      </c>
      <c r="CB28">
        <v>0.12058198918712479</v>
      </c>
      <c r="CC28">
        <v>23.115877914640173</v>
      </c>
      <c r="CD28">
        <v>0.11582386445839518</v>
      </c>
    </row>
    <row r="29" spans="3:82" x14ac:dyDescent="0.35">
      <c r="C29">
        <v>21.825236496815585</v>
      </c>
      <c r="D29">
        <v>0.12670000000000001</v>
      </c>
      <c r="E29">
        <v>12.151850737235355</v>
      </c>
      <c r="F29">
        <v>5.7474554702807101E-2</v>
      </c>
      <c r="K29">
        <v>22.984633041137723</v>
      </c>
      <c r="L29">
        <v>0.13501521749915224</v>
      </c>
      <c r="M29">
        <v>23.217712191750483</v>
      </c>
      <c r="N29">
        <v>0.12226138117567269</v>
      </c>
      <c r="O29">
        <v>23.544749449062028</v>
      </c>
      <c r="P29">
        <v>0.11348049889568743</v>
      </c>
      <c r="Q29">
        <v>23.402855481773361</v>
      </c>
      <c r="R29">
        <v>0.10693257680088464</v>
      </c>
      <c r="S29">
        <v>23.715752432588172</v>
      </c>
      <c r="T29">
        <v>0.12068641312436416</v>
      </c>
      <c r="U29">
        <v>22.112055370213096</v>
      </c>
      <c r="V29">
        <v>0.1416305627930704</v>
      </c>
      <c r="W29">
        <v>21.514027726216881</v>
      </c>
      <c r="X29">
        <v>0.17848049889568743</v>
      </c>
      <c r="Y29">
        <v>23.732902439583295</v>
      </c>
      <c r="Z29">
        <v>0.15127295404349428</v>
      </c>
      <c r="AA29">
        <v>23.732902439583295</v>
      </c>
      <c r="AB29">
        <v>0.11961508970438629</v>
      </c>
      <c r="AC29">
        <v>23.644336162913344</v>
      </c>
      <c r="AD29">
        <v>0.14886905382263177</v>
      </c>
      <c r="AE29">
        <v>24.613620600108206</v>
      </c>
      <c r="AF29">
        <v>0.13648049889568742</v>
      </c>
      <c r="AG29">
        <v>22.87496395444127</v>
      </c>
      <c r="AH29">
        <v>0.14765748095481016</v>
      </c>
      <c r="AI29">
        <v>22.254760731673642</v>
      </c>
      <c r="AJ29">
        <v>0.14592867658002212</v>
      </c>
      <c r="AK29">
        <v>23.122731209637518</v>
      </c>
      <c r="AL29">
        <v>0.13858062669045337</v>
      </c>
      <c r="AM29">
        <v>23.74434865654057</v>
      </c>
      <c r="AN29">
        <v>0.11267672646959086</v>
      </c>
      <c r="AO29">
        <v>24.389480275822891</v>
      </c>
      <c r="AP29">
        <v>0.11965182231566532</v>
      </c>
      <c r="AQ29">
        <v>24.682235028398882</v>
      </c>
      <c r="AR29">
        <v>0.10719987220523405</v>
      </c>
      <c r="AS29">
        <v>23.833115568224795</v>
      </c>
      <c r="AT29">
        <v>0.11911911772001474</v>
      </c>
      <c r="AU29">
        <v>23.509495374097845</v>
      </c>
      <c r="AV29">
        <v>0.13292289014611133</v>
      </c>
      <c r="AW29">
        <v>25.214312362939403</v>
      </c>
      <c r="AX29">
        <v>8.1951694520899371E-2</v>
      </c>
      <c r="AY29">
        <v>24.525780344164929</v>
      </c>
      <c r="AZ29">
        <v>0.10750565863914485</v>
      </c>
      <c r="BA29">
        <v>23.309990594276496</v>
      </c>
      <c r="BB29">
        <v>0.12619798599218576</v>
      </c>
      <c r="BC29">
        <v>24.64495731095943</v>
      </c>
      <c r="BD29">
        <v>0.12021911772001474</v>
      </c>
      <c r="BE29">
        <v>22.827402909424972</v>
      </c>
      <c r="BF29">
        <v>0.14234213566089202</v>
      </c>
      <c r="BG29">
        <v>22.665024053943227</v>
      </c>
      <c r="BH29">
        <v>0.13442289014611131</v>
      </c>
      <c r="BI29">
        <v>23.610137252021879</v>
      </c>
      <c r="BJ29">
        <v>0.10854213566089199</v>
      </c>
      <c r="BK29">
        <v>23.449343271337764</v>
      </c>
      <c r="BL29">
        <v>0.13074024944784374</v>
      </c>
      <c r="BM29">
        <v>24.64495731095943</v>
      </c>
      <c r="BN29">
        <v>0.10601521749915223</v>
      </c>
      <c r="BO29">
        <v>23.509495374097845</v>
      </c>
      <c r="BP29">
        <v>0.12029597198437156</v>
      </c>
      <c r="BQ29">
        <v>24.731659738546103</v>
      </c>
      <c r="BR29">
        <v>0.12532289014611131</v>
      </c>
      <c r="BS29">
        <v>23.728386130342308</v>
      </c>
      <c r="BT29">
        <v>0.13988427132178399</v>
      </c>
      <c r="BU29">
        <v>23.408392567785238</v>
      </c>
      <c r="BV29">
        <v>0.13536716760958351</v>
      </c>
      <c r="BW29">
        <v>26.85370219514752</v>
      </c>
      <c r="BX29">
        <v>0.10179597198437154</v>
      </c>
      <c r="BY29">
        <v>23.590003793491316</v>
      </c>
      <c r="BZ29">
        <v>0.13950754485219313</v>
      </c>
      <c r="CA29">
        <v>25.067389846355439</v>
      </c>
      <c r="CB29">
        <v>0.12160175841828236</v>
      </c>
      <c r="CC29">
        <v>23.669398284418879</v>
      </c>
      <c r="CD29">
        <v>0.11734590808698858</v>
      </c>
    </row>
    <row r="30" spans="3:82" x14ac:dyDescent="0.35">
      <c r="C30">
        <v>22.767854684385689</v>
      </c>
      <c r="D30">
        <v>0.13189999999999999</v>
      </c>
      <c r="E30">
        <v>18.564207154371509</v>
      </c>
      <c r="F30">
        <v>5.322075413820665E-2</v>
      </c>
      <c r="K30">
        <v>23.176278943500773</v>
      </c>
      <c r="L30">
        <v>0.13627635605787927</v>
      </c>
      <c r="M30">
        <v>23.413085317750539</v>
      </c>
      <c r="N30">
        <v>0.12344833511329813</v>
      </c>
      <c r="O30">
        <v>23.895453179076984</v>
      </c>
      <c r="P30">
        <v>0.11552057597598117</v>
      </c>
      <c r="Q30">
        <v>23.630790795440095</v>
      </c>
      <c r="R30">
        <v>0.10780424609882831</v>
      </c>
      <c r="S30">
        <v>23.908895610239778</v>
      </c>
      <c r="T30">
        <v>0.12163226704340943</v>
      </c>
      <c r="U30">
        <v>22.280972856086212</v>
      </c>
      <c r="V30">
        <v>0.1431884398362038</v>
      </c>
      <c r="W30">
        <v>21.699917752786575</v>
      </c>
      <c r="X30">
        <v>0.18052057597598117</v>
      </c>
      <c r="Y30">
        <v>23.91589010005243</v>
      </c>
      <c r="Z30">
        <v>0.15220026180726415</v>
      </c>
      <c r="AA30">
        <v>23.91589010005243</v>
      </c>
      <c r="AB30">
        <v>0.121840628337434</v>
      </c>
      <c r="AC30">
        <v>23.876748004347981</v>
      </c>
      <c r="AD30">
        <v>0.15020437700246039</v>
      </c>
      <c r="AE30">
        <v>24.842905074403575</v>
      </c>
      <c r="AF30">
        <v>0.13852057597598116</v>
      </c>
      <c r="AG30">
        <v>23.0838798756857</v>
      </c>
      <c r="AH30">
        <v>0.14925245030849435</v>
      </c>
      <c r="AI30">
        <v>22.505312377550151</v>
      </c>
      <c r="AJ30">
        <v>0.14720836129402456</v>
      </c>
      <c r="AK30">
        <v>23.326322934039585</v>
      </c>
      <c r="AL30">
        <v>0.13965630369642643</v>
      </c>
      <c r="AM30">
        <v>23.968605665213335</v>
      </c>
      <c r="AN30">
        <v>0.11416041889162266</v>
      </c>
      <c r="AO30">
        <v>24.593241057173266</v>
      </c>
      <c r="AP30">
        <v>0.12041221468195662</v>
      </c>
      <c r="AQ30">
        <v>24.923587106604536</v>
      </c>
      <c r="AR30">
        <v>0.10816427227955473</v>
      </c>
      <c r="AS30">
        <v>24.09872910129295</v>
      </c>
      <c r="AT30">
        <v>0.11997224086268303</v>
      </c>
      <c r="AU30">
        <v>23.805715418770017</v>
      </c>
      <c r="AV30">
        <v>0.13433239794704155</v>
      </c>
      <c r="AW30">
        <v>25.419781203634106</v>
      </c>
      <c r="AX30">
        <v>8.3676486961511351E-2</v>
      </c>
      <c r="AY30">
        <v>24.753512982144759</v>
      </c>
      <c r="AZ30">
        <v>0.10834023562653775</v>
      </c>
      <c r="BA30">
        <v>23.583308414395606</v>
      </c>
      <c r="BB30">
        <v>0.12688419373737547</v>
      </c>
      <c r="BC30">
        <v>24.948309182877182</v>
      </c>
      <c r="BD30">
        <v>0.12107224086268303</v>
      </c>
      <c r="BE30">
        <v>23.099026651881939</v>
      </c>
      <c r="BF30">
        <v>0.14364036653016984</v>
      </c>
      <c r="BG30">
        <v>22.861005550128056</v>
      </c>
      <c r="BH30">
        <v>0.13583239794704152</v>
      </c>
      <c r="BI30">
        <v>23.899451807751131</v>
      </c>
      <c r="BJ30">
        <v>0.10984036653016982</v>
      </c>
      <c r="BK30">
        <v>23.734984028700215</v>
      </c>
      <c r="BL30">
        <v>0.13176028798799058</v>
      </c>
      <c r="BM30">
        <v>24.948309182877182</v>
      </c>
      <c r="BN30">
        <v>0.10727635605787926</v>
      </c>
      <c r="BO30">
        <v>23.805715418770017</v>
      </c>
      <c r="BP30">
        <v>0.12166838747475098</v>
      </c>
      <c r="BQ30">
        <v>25.077045135480748</v>
      </c>
      <c r="BR30">
        <v>0.12673239794704153</v>
      </c>
      <c r="BS30">
        <v>24.075289517416568</v>
      </c>
      <c r="BT30">
        <v>0.14248073306033965</v>
      </c>
      <c r="BU30">
        <v>23.67456743217836</v>
      </c>
      <c r="BV30">
        <v>0.13642429846028115</v>
      </c>
      <c r="BW30">
        <v>27.161604609710473</v>
      </c>
      <c r="BX30">
        <v>0.10316838747475096</v>
      </c>
      <c r="BY30">
        <v>23.888119641611613</v>
      </c>
      <c r="BZ30">
        <v>0.14062031416871698</v>
      </c>
      <c r="CA30">
        <v>25.431510131019024</v>
      </c>
      <c r="CB30">
        <v>0.12284435082173399</v>
      </c>
      <c r="CC30">
        <v>24.123660712187899</v>
      </c>
      <c r="CD30">
        <v>0.11920052361452833</v>
      </c>
    </row>
    <row r="31" spans="3:82" x14ac:dyDescent="0.35">
      <c r="C31">
        <v>21.755950031746327</v>
      </c>
      <c r="D31">
        <v>0.152</v>
      </c>
      <c r="E31">
        <v>38.184337568885304</v>
      </c>
      <c r="F31">
        <v>4.9395586084826741E-2</v>
      </c>
      <c r="K31">
        <v>23.318684695981453</v>
      </c>
      <c r="L31">
        <v>0.13771517866033262</v>
      </c>
      <c r="M31">
        <v>23.558260647248769</v>
      </c>
      <c r="N31">
        <v>0.12480252109207773</v>
      </c>
      <c r="O31">
        <v>24.156049559979262</v>
      </c>
      <c r="P31">
        <v>0.11784808312700863</v>
      </c>
      <c r="Q31">
        <v>23.800162013188029</v>
      </c>
      <c r="R31">
        <v>0.10879872642699459</v>
      </c>
      <c r="S31">
        <v>24.052413938630032</v>
      </c>
      <c r="T31">
        <v>0.12271138399524945</v>
      </c>
      <c r="U31">
        <v>22.406489871510509</v>
      </c>
      <c r="V31">
        <v>0.14496580893335204</v>
      </c>
      <c r="W31">
        <v>21.838046503706401</v>
      </c>
      <c r="X31">
        <v>0.18284808312700862</v>
      </c>
      <c r="Y31">
        <v>24.051862198398798</v>
      </c>
      <c r="Z31">
        <v>0.15325821960318572</v>
      </c>
      <c r="AA31">
        <v>24.051862198398798</v>
      </c>
      <c r="AB31">
        <v>0.12437972704764577</v>
      </c>
      <c r="AC31">
        <v>24.049445582312483</v>
      </c>
      <c r="AD31">
        <v>0.15172783622858746</v>
      </c>
      <c r="AE31">
        <v>25.013278808939866</v>
      </c>
      <c r="AF31">
        <v>0.14084808312700861</v>
      </c>
      <c r="AG31">
        <v>23.239118409894736</v>
      </c>
      <c r="AH31">
        <v>0.15107213771747946</v>
      </c>
      <c r="AI31">
        <v>22.691489046220717</v>
      </c>
      <c r="AJ31">
        <v>0.14866834305239632</v>
      </c>
      <c r="AK31">
        <v>23.477605233086045</v>
      </c>
      <c r="AL31">
        <v>0.14088353473969548</v>
      </c>
      <c r="AM31">
        <v>24.135243655774772</v>
      </c>
      <c r="AN31">
        <v>0.11585315136509718</v>
      </c>
      <c r="AO31">
        <v>24.74464897686509</v>
      </c>
      <c r="AP31">
        <v>0.12127974007461231</v>
      </c>
      <c r="AQ31">
        <v>25.102927879800632</v>
      </c>
      <c r="AR31">
        <v>0.10926454838731316</v>
      </c>
      <c r="AS31">
        <v>24.296097761823809</v>
      </c>
      <c r="AT31">
        <v>0.12094556203493088</v>
      </c>
      <c r="AU31">
        <v>24.025826769136852</v>
      </c>
      <c r="AV31">
        <v>0.13594049379684234</v>
      </c>
      <c r="AW31">
        <v>25.572458325918895</v>
      </c>
      <c r="AX31">
        <v>8.5644288461925469E-2</v>
      </c>
      <c r="AY31">
        <v>24.922733598270913</v>
      </c>
      <c r="AZ31">
        <v>0.10929239764286716</v>
      </c>
      <c r="BA31">
        <v>23.786401876663895</v>
      </c>
      <c r="BB31">
        <v>0.12766708250635744</v>
      </c>
      <c r="BC31">
        <v>25.173719958971084</v>
      </c>
      <c r="BD31">
        <v>0.12204556203493089</v>
      </c>
      <c r="BE31">
        <v>23.300861300884389</v>
      </c>
      <c r="BF31">
        <v>0.14512150744446004</v>
      </c>
      <c r="BG31">
        <v>23.006632939455798</v>
      </c>
      <c r="BH31">
        <v>0.13744049379684231</v>
      </c>
      <c r="BI31">
        <v>24.11443191692242</v>
      </c>
      <c r="BJ31">
        <v>0.11132150744446002</v>
      </c>
      <c r="BK31">
        <v>23.947234259411093</v>
      </c>
      <c r="BL31">
        <v>0.13292404156350432</v>
      </c>
      <c r="BM31">
        <v>25.173719958971084</v>
      </c>
      <c r="BN31">
        <v>0.1087151786603326</v>
      </c>
      <c r="BO31">
        <v>24.025826769136852</v>
      </c>
      <c r="BP31">
        <v>0.12323416501271491</v>
      </c>
      <c r="BQ31">
        <v>25.333689638388734</v>
      </c>
      <c r="BR31">
        <v>0.12834049379684231</v>
      </c>
      <c r="BS31">
        <v>24.333061988757088</v>
      </c>
      <c r="BT31">
        <v>0.14544301488892006</v>
      </c>
      <c r="BU31">
        <v>23.872353199512641</v>
      </c>
      <c r="BV31">
        <v>0.13763037034763176</v>
      </c>
      <c r="BW31">
        <v>27.390396744036376</v>
      </c>
      <c r="BX31">
        <v>0.1047341650127149</v>
      </c>
      <c r="BY31">
        <v>24.109639701026005</v>
      </c>
      <c r="BZ31">
        <v>0.14188986352382288</v>
      </c>
      <c r="CA31">
        <v>25.702075911406904</v>
      </c>
      <c r="CB31">
        <v>0.12426201426826891</v>
      </c>
      <c r="CC31">
        <v>24.461208147601376</v>
      </c>
      <c r="CD31">
        <v>0.12131643920637147</v>
      </c>
    </row>
    <row r="32" spans="3:82" x14ac:dyDescent="0.35">
      <c r="C32">
        <v>21.894965686901255</v>
      </c>
      <c r="D32">
        <v>0.14030000000000001</v>
      </c>
      <c r="E32" t="s">
        <v>29</v>
      </c>
      <c r="F32" t="s">
        <v>29</v>
      </c>
      <c r="K32">
        <v>23.406377725374</v>
      </c>
      <c r="L32">
        <v>0.13927639216080095</v>
      </c>
      <c r="M32">
        <v>23.647659173747815</v>
      </c>
      <c r="N32">
        <v>0.12627189850428328</v>
      </c>
      <c r="O32">
        <v>24.316524018994919</v>
      </c>
      <c r="P32">
        <v>0.12037357555423686</v>
      </c>
      <c r="Q32">
        <v>23.904460294103586</v>
      </c>
      <c r="R32">
        <v>0.10987780046408302</v>
      </c>
      <c r="S32">
        <v>24.140792088884908</v>
      </c>
      <c r="T32">
        <v>0.12388229412060071</v>
      </c>
      <c r="U32">
        <v>22.483782867973982</v>
      </c>
      <c r="V32">
        <v>0.14689436678687179</v>
      </c>
      <c r="W32">
        <v>21.923105768542008</v>
      </c>
      <c r="X32">
        <v>0.18537357555423686</v>
      </c>
      <c r="Y32">
        <v>24.135593403136976</v>
      </c>
      <c r="Z32">
        <v>0.15440617070647128</v>
      </c>
      <c r="AA32">
        <v>24.135593403136976</v>
      </c>
      <c r="AB32">
        <v>0.12713480969553115</v>
      </c>
      <c r="AC32">
        <v>24.155792225735595</v>
      </c>
      <c r="AD32">
        <v>0.15338088581731868</v>
      </c>
      <c r="AE32">
        <v>25.118194436645535</v>
      </c>
      <c r="AF32">
        <v>0.14337357555423685</v>
      </c>
      <c r="AG32">
        <v>23.334713827257502</v>
      </c>
      <c r="AH32">
        <v>0.15304661361513064</v>
      </c>
      <c r="AI32">
        <v>22.806136072717415</v>
      </c>
      <c r="AJ32">
        <v>0.15025251557493041</v>
      </c>
      <c r="AK32">
        <v>23.570764412864637</v>
      </c>
      <c r="AL32">
        <v>0.14221515801950671</v>
      </c>
      <c r="AM32">
        <v>24.237858823699266</v>
      </c>
      <c r="AN32">
        <v>0.11768987313035408</v>
      </c>
      <c r="AO32">
        <v>24.837885513455145</v>
      </c>
      <c r="AP32">
        <v>0.12222105997930648</v>
      </c>
      <c r="AQ32">
        <v>25.213365382648703</v>
      </c>
      <c r="AR32">
        <v>0.11045841753473015</v>
      </c>
      <c r="AS32">
        <v>24.417636782878795</v>
      </c>
      <c r="AT32">
        <v>0.1220016770499536</v>
      </c>
      <c r="AU32">
        <v>24.161370669443627</v>
      </c>
      <c r="AV32">
        <v>0.13768537947383641</v>
      </c>
      <c r="AW32">
        <v>25.666476433606686</v>
      </c>
      <c r="AX32">
        <v>8.7779477514036627E-2</v>
      </c>
      <c r="AY32">
        <v>25.026939139165684</v>
      </c>
      <c r="AZ32">
        <v>0.11032555363582416</v>
      </c>
      <c r="BA32">
        <v>23.911466213222514</v>
      </c>
      <c r="BB32">
        <v>0.12851656632278877</v>
      </c>
      <c r="BC32">
        <v>25.312527229527664</v>
      </c>
      <c r="BD32">
        <v>0.1231016770499536</v>
      </c>
      <c r="BE32">
        <v>23.425150464061325</v>
      </c>
      <c r="BF32">
        <v>0.14672863898905983</v>
      </c>
      <c r="BG32">
        <v>23.096309843023374</v>
      </c>
      <c r="BH32">
        <v>0.13918537947383636</v>
      </c>
      <c r="BI32">
        <v>24.246816014502524</v>
      </c>
      <c r="BJ32">
        <v>0.11292863898905982</v>
      </c>
      <c r="BK32">
        <v>24.077937306135482</v>
      </c>
      <c r="BL32">
        <v>0.13418678777711845</v>
      </c>
      <c r="BM32">
        <v>25.312527229527664</v>
      </c>
      <c r="BN32">
        <v>0.11027639216080097</v>
      </c>
      <c r="BO32">
        <v>24.161370669443627</v>
      </c>
      <c r="BP32">
        <v>0.12493313264557754</v>
      </c>
      <c r="BQ32">
        <v>25.491730542951199</v>
      </c>
      <c r="BR32">
        <v>0.13008537947383636</v>
      </c>
      <c r="BS32">
        <v>24.491797492850718</v>
      </c>
      <c r="BT32">
        <v>0.14865727797811965</v>
      </c>
      <c r="BU32">
        <v>23.994149073668957</v>
      </c>
      <c r="BV32">
        <v>0.13893903460537729</v>
      </c>
      <c r="BW32">
        <v>27.531286244711197</v>
      </c>
      <c r="BX32">
        <v>0.10643313264557754</v>
      </c>
      <c r="BY32">
        <v>24.246051080081081</v>
      </c>
      <c r="BZ32">
        <v>0.14326740484776557</v>
      </c>
      <c r="CA32">
        <v>25.868689496313813</v>
      </c>
      <c r="CB32">
        <v>0.12580026874667155</v>
      </c>
      <c r="CC32">
        <v>24.669068832015153</v>
      </c>
      <c r="CD32">
        <v>0.12361234141294261</v>
      </c>
    </row>
    <row r="33" spans="3:82" x14ac:dyDescent="0.35">
      <c r="C33">
        <v>25.103019267399606</v>
      </c>
      <c r="D33">
        <v>0.1082</v>
      </c>
      <c r="K33">
        <v>23.435988037737676</v>
      </c>
      <c r="L33">
        <v>0.1409</v>
      </c>
      <c r="M33">
        <v>23.677845362009595</v>
      </c>
      <c r="N33">
        <v>0.1278</v>
      </c>
      <c r="O33">
        <v>24.370709612659102</v>
      </c>
      <c r="P33">
        <v>0.123</v>
      </c>
      <c r="Q33">
        <v>23.939677513742328</v>
      </c>
      <c r="R33">
        <v>0.111</v>
      </c>
      <c r="S33">
        <v>24.170633738253141</v>
      </c>
      <c r="T33">
        <v>0.12509999999999999</v>
      </c>
      <c r="U33">
        <v>22.509881518968953</v>
      </c>
      <c r="V33">
        <v>0.1489</v>
      </c>
      <c r="W33">
        <v>21.951826767447553</v>
      </c>
      <c r="X33">
        <v>0.188</v>
      </c>
      <c r="Y33">
        <v>24.163865971025881</v>
      </c>
      <c r="Z33">
        <v>0.15559999999999999</v>
      </c>
      <c r="AA33">
        <v>24.163865971025881</v>
      </c>
      <c r="AB33">
        <v>0.13</v>
      </c>
      <c r="AC33">
        <v>24.191701092750453</v>
      </c>
      <c r="AD33">
        <v>0.15509999999999999</v>
      </c>
      <c r="AE33">
        <v>25.153620108785219</v>
      </c>
      <c r="AF33">
        <v>0.14599999999999999</v>
      </c>
      <c r="AG33">
        <v>23.366992449495267</v>
      </c>
      <c r="AH33">
        <v>0.15509999984316061</v>
      </c>
      <c r="AI33">
        <v>22.844847636106767</v>
      </c>
      <c r="AJ33">
        <v>0.15190000000000001</v>
      </c>
      <c r="AK33">
        <v>23.602220418340739</v>
      </c>
      <c r="AL33">
        <v>0.14360000000000001</v>
      </c>
      <c r="AM33">
        <v>24.272507725630732</v>
      </c>
      <c r="AN33">
        <v>0.11959999985410291</v>
      </c>
      <c r="AO33">
        <v>24.869367639129933</v>
      </c>
      <c r="AP33">
        <v>0.1232</v>
      </c>
      <c r="AQ33">
        <v>25.250655563848373</v>
      </c>
      <c r="AR33">
        <v>0.11169999999999999</v>
      </c>
      <c r="AS33">
        <v>24.458675488038633</v>
      </c>
      <c r="AT33">
        <v>0.1231</v>
      </c>
      <c r="AU33">
        <v>24.207138243615439</v>
      </c>
      <c r="AV33">
        <v>0.13950000000000001</v>
      </c>
      <c r="AW33">
        <v>25.698222463545001</v>
      </c>
      <c r="AX33">
        <v>0.09</v>
      </c>
      <c r="AY33">
        <v>25.062125044331623</v>
      </c>
      <c r="AZ33">
        <v>0.1114</v>
      </c>
      <c r="BA33">
        <v>23.953695271754405</v>
      </c>
      <c r="BB33">
        <v>0.12939999999999999</v>
      </c>
      <c r="BC33">
        <v>25.359396708983454</v>
      </c>
      <c r="BD33">
        <v>0.1242</v>
      </c>
      <c r="BE33">
        <v>23.467117778574035</v>
      </c>
      <c r="BF33">
        <v>0.1484</v>
      </c>
      <c r="BG33">
        <v>23.126590027718063</v>
      </c>
      <c r="BH33">
        <v>0.14099999999999999</v>
      </c>
      <c r="BI33">
        <v>24.291516653863301</v>
      </c>
      <c r="BJ33">
        <v>0.11459999999999999</v>
      </c>
      <c r="BK33">
        <v>24.122070324086874</v>
      </c>
      <c r="BL33">
        <v>0.13550000000000001</v>
      </c>
      <c r="BM33">
        <v>25.359396708983454</v>
      </c>
      <c r="BN33">
        <v>0.1119</v>
      </c>
      <c r="BO33">
        <v>24.207138243615439</v>
      </c>
      <c r="BP33">
        <v>0.12670000000000001</v>
      </c>
      <c r="BQ33">
        <v>25.545094425836176</v>
      </c>
      <c r="BR33">
        <v>0.13189999999999999</v>
      </c>
      <c r="BS33">
        <v>24.545395913295042</v>
      </c>
      <c r="BT33">
        <v>0.152</v>
      </c>
      <c r="BU33">
        <v>24.035274507507395</v>
      </c>
      <c r="BV33">
        <v>0.14030000000000001</v>
      </c>
      <c r="BW33">
        <v>27.578858807235743</v>
      </c>
      <c r="BX33">
        <v>0.1082</v>
      </c>
      <c r="BY33">
        <v>24.292111565980132</v>
      </c>
      <c r="BZ33">
        <v>0.1447</v>
      </c>
      <c r="CA33">
        <v>25.924948019109749</v>
      </c>
      <c r="CB33">
        <v>0.12740000000000001</v>
      </c>
      <c r="CC33">
        <v>24.739254795896819</v>
      </c>
      <c r="CD33">
        <v>0.126</v>
      </c>
    </row>
    <row r="34" spans="3:82" x14ac:dyDescent="0.35">
      <c r="C34">
        <v>21.894965686901255</v>
      </c>
      <c r="D34">
        <v>0.1447</v>
      </c>
      <c r="K34" t="s">
        <v>47</v>
      </c>
      <c r="L34" t="s">
        <v>47</v>
      </c>
      <c r="M34" t="s">
        <v>47</v>
      </c>
      <c r="N34" t="s">
        <v>47</v>
      </c>
      <c r="O34" t="s">
        <v>47</v>
      </c>
      <c r="P34" t="s">
        <v>47</v>
      </c>
      <c r="Q34" t="s">
        <v>47</v>
      </c>
      <c r="R34" t="s">
        <v>47</v>
      </c>
      <c r="S34" t="s">
        <v>47</v>
      </c>
      <c r="T34" t="s">
        <v>47</v>
      </c>
      <c r="U34" t="s">
        <v>47</v>
      </c>
      <c r="V34" t="s">
        <v>47</v>
      </c>
      <c r="W34" t="s">
        <v>47</v>
      </c>
      <c r="X34" t="s">
        <v>47</v>
      </c>
      <c r="Y34" t="s">
        <v>47</v>
      </c>
      <c r="Z34" t="s">
        <v>47</v>
      </c>
      <c r="AA34" t="s">
        <v>47</v>
      </c>
      <c r="AB34" t="s">
        <v>47</v>
      </c>
      <c r="AC34" t="s">
        <v>47</v>
      </c>
      <c r="AD34" t="s">
        <v>47</v>
      </c>
      <c r="AE34" t="s">
        <v>47</v>
      </c>
      <c r="AF34" t="s">
        <v>47</v>
      </c>
      <c r="AG34" t="s">
        <v>47</v>
      </c>
      <c r="AH34" t="s">
        <v>47</v>
      </c>
      <c r="AI34" t="s">
        <v>47</v>
      </c>
      <c r="AJ34" t="s">
        <v>47</v>
      </c>
      <c r="AK34" t="s">
        <v>47</v>
      </c>
      <c r="AL34" t="s">
        <v>47</v>
      </c>
      <c r="AM34" t="s">
        <v>47</v>
      </c>
      <c r="AN34" t="s">
        <v>47</v>
      </c>
      <c r="AO34" t="s">
        <v>47</v>
      </c>
      <c r="AP34" t="s">
        <v>47</v>
      </c>
      <c r="AQ34" t="s">
        <v>47</v>
      </c>
      <c r="AR34" t="s">
        <v>47</v>
      </c>
      <c r="AS34" t="s">
        <v>47</v>
      </c>
      <c r="AT34" t="s">
        <v>47</v>
      </c>
      <c r="AU34" t="s">
        <v>47</v>
      </c>
      <c r="AV34" t="s">
        <v>47</v>
      </c>
      <c r="AW34" t="s">
        <v>47</v>
      </c>
      <c r="AX34" t="s">
        <v>47</v>
      </c>
      <c r="AY34" t="s">
        <v>47</v>
      </c>
      <c r="AZ34" t="s">
        <v>47</v>
      </c>
      <c r="BA34" t="s">
        <v>47</v>
      </c>
      <c r="BB34" t="s">
        <v>47</v>
      </c>
      <c r="BC34" t="s">
        <v>47</v>
      </c>
      <c r="BD34" t="s">
        <v>47</v>
      </c>
      <c r="BE34" t="s">
        <v>47</v>
      </c>
      <c r="BF34" t="s">
        <v>47</v>
      </c>
      <c r="BG34" t="s">
        <v>47</v>
      </c>
      <c r="BH34" t="s">
        <v>47</v>
      </c>
      <c r="BI34" t="s">
        <v>47</v>
      </c>
      <c r="BJ34" t="s">
        <v>47</v>
      </c>
      <c r="BK34" t="s">
        <v>47</v>
      </c>
      <c r="BL34" t="s">
        <v>47</v>
      </c>
      <c r="BM34" t="s">
        <v>47</v>
      </c>
      <c r="BN34" t="s">
        <v>47</v>
      </c>
      <c r="BO34" t="s">
        <v>47</v>
      </c>
      <c r="BP34" t="s">
        <v>47</v>
      </c>
      <c r="BQ34" t="s">
        <v>47</v>
      </c>
      <c r="BR34" t="s">
        <v>47</v>
      </c>
      <c r="BS34" t="s">
        <v>47</v>
      </c>
      <c r="BT34" t="s">
        <v>47</v>
      </c>
      <c r="BU34" t="s">
        <v>47</v>
      </c>
      <c r="BV34" t="s">
        <v>47</v>
      </c>
      <c r="BW34" t="s">
        <v>47</v>
      </c>
      <c r="BX34" t="s">
        <v>47</v>
      </c>
      <c r="BY34" t="s">
        <v>47</v>
      </c>
      <c r="BZ34" t="s">
        <v>47</v>
      </c>
      <c r="CA34" t="s">
        <v>47</v>
      </c>
      <c r="CB34" t="s">
        <v>47</v>
      </c>
      <c r="CC34" t="s">
        <v>47</v>
      </c>
      <c r="CD34" t="s">
        <v>47</v>
      </c>
    </row>
    <row r="35" spans="3:82" x14ac:dyDescent="0.35">
      <c r="C35">
        <v>22.9970612751681</v>
      </c>
      <c r="D35">
        <v>0.12740000000000001</v>
      </c>
    </row>
    <row r="36" spans="3:82" x14ac:dyDescent="0.35">
      <c r="C36">
        <v>21.086536184615667</v>
      </c>
      <c r="D36">
        <v>0.126</v>
      </c>
    </row>
    <row r="37" spans="3:82" x14ac:dyDescent="0.35">
      <c r="C37" t="s">
        <v>29</v>
      </c>
      <c r="D37" t="s">
        <v>29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>
    <pageSetUpPr autoPageBreaks="0"/>
  </sheetPr>
  <dimension ref="A1:BU369"/>
  <sheetViews>
    <sheetView zoomScale="70" zoomScaleNormal="70" zoomScalePageLayoutView="89" workbookViewId="0">
      <pane xSplit="1" ySplit="22" topLeftCell="U23" activePane="bottomRight" state="frozen"/>
      <selection pane="topRight" activeCell="B1" sqref="B1"/>
      <selection pane="bottomLeft" activeCell="A16" sqref="A16"/>
      <selection pane="bottomRight" activeCell="AW23" sqref="AW23"/>
    </sheetView>
  </sheetViews>
  <sheetFormatPr defaultColWidth="10.6640625" defaultRowHeight="15.5" x14ac:dyDescent="0.35"/>
  <cols>
    <col min="1" max="1" width="14.33203125" customWidth="1"/>
    <col min="3" max="3" width="12.6640625" customWidth="1"/>
    <col min="5" max="8" width="6.1640625" customWidth="1"/>
    <col min="9" max="10" width="7.83203125" customWidth="1"/>
    <col min="11" max="12" width="5.83203125" customWidth="1"/>
    <col min="13" max="13" width="7.83203125" customWidth="1"/>
    <col min="14" max="14" width="6.1640625" customWidth="1"/>
    <col min="15" max="15" width="10.83203125" customWidth="1"/>
    <col min="16" max="16" width="5.5" customWidth="1"/>
    <col min="18" max="18" width="7.5" customWidth="1"/>
    <col min="20" max="20" width="6.5" customWidth="1"/>
    <col min="21" max="21" width="7.83203125" customWidth="1"/>
    <col min="22" max="22" width="7.5" customWidth="1"/>
    <col min="23" max="24" width="7.6640625" customWidth="1"/>
    <col min="25" max="25" width="7.33203125" customWidth="1"/>
    <col min="26" max="26" width="7.83203125" customWidth="1"/>
    <col min="27" max="27" width="10" customWidth="1"/>
    <col min="28" max="28" width="8" customWidth="1"/>
    <col min="33" max="33" width="9.1640625" customWidth="1"/>
    <col min="34" max="34" width="9" customWidth="1"/>
    <col min="35" max="35" width="12.6640625" customWidth="1"/>
    <col min="36" max="36" width="19.33203125" customWidth="1"/>
    <col min="37" max="37" width="14.33203125" customWidth="1"/>
    <col min="38" max="38" width="11.1640625" bestFit="1" customWidth="1"/>
    <col min="39" max="40" width="14" bestFit="1" customWidth="1"/>
    <col min="41" max="41" width="14.33203125" bestFit="1" customWidth="1"/>
    <col min="42" max="42" width="11.1640625" bestFit="1" customWidth="1"/>
    <col min="43" max="43" width="14.6640625" customWidth="1"/>
    <col min="44" max="45" width="12.6640625" customWidth="1"/>
    <col min="46" max="46" width="12.1640625" customWidth="1"/>
    <col min="47" max="47" width="16.1640625" customWidth="1"/>
    <col min="48" max="48" width="12.1640625" customWidth="1"/>
    <col min="49" max="49" width="12" customWidth="1"/>
    <col min="50" max="50" width="13" customWidth="1"/>
    <col min="51" max="51" width="11.6640625" bestFit="1" customWidth="1"/>
    <col min="52" max="52" width="13.1640625" customWidth="1"/>
    <col min="53" max="53" width="16" bestFit="1" customWidth="1"/>
    <col min="55" max="55" width="16" bestFit="1" customWidth="1"/>
    <col min="58" max="58" width="11.1640625" bestFit="1" customWidth="1"/>
    <col min="59" max="59" width="16" bestFit="1" customWidth="1"/>
    <col min="68" max="69" width="11.1640625" bestFit="1" customWidth="1"/>
  </cols>
  <sheetData>
    <row r="1" spans="32:55" ht="16" thickBot="1" x14ac:dyDescent="0.4">
      <c r="AF1" s="102" t="s">
        <v>765</v>
      </c>
      <c r="AG1" s="102"/>
      <c r="AH1" s="102"/>
      <c r="AI1" s="102"/>
      <c r="AJ1" s="102"/>
      <c r="AK1" s="29"/>
      <c r="AL1" s="29"/>
      <c r="AM1" s="29"/>
      <c r="AN1" s="29"/>
      <c r="AO1" s="29"/>
      <c r="AQ1" s="102" t="s">
        <v>740</v>
      </c>
      <c r="AR1" s="102"/>
      <c r="AS1" s="102"/>
      <c r="AT1" s="102"/>
      <c r="AU1" s="102"/>
      <c r="AV1" s="102"/>
      <c r="AW1" s="102"/>
      <c r="AX1" s="89"/>
      <c r="AY1" s="25"/>
      <c r="AZ1" s="88" t="s">
        <v>742</v>
      </c>
      <c r="BA1" s="88"/>
      <c r="BB1" s="88"/>
      <c r="BC1" s="89"/>
    </row>
    <row r="2" spans="32:55" ht="24" x14ac:dyDescent="0.35">
      <c r="AF2" s="25"/>
      <c r="AG2" s="25"/>
      <c r="AH2" s="25"/>
      <c r="AI2" s="69" t="s">
        <v>744</v>
      </c>
      <c r="AJ2" s="26">
        <v>43809</v>
      </c>
      <c r="AK2" s="48"/>
      <c r="AL2" s="48"/>
      <c r="AM2" s="48"/>
      <c r="AN2" s="48"/>
      <c r="AO2" s="49"/>
      <c r="AQ2" s="103" t="s">
        <v>755</v>
      </c>
      <c r="AR2" s="104"/>
      <c r="AS2" s="99" t="s">
        <v>741</v>
      </c>
      <c r="AT2" s="99"/>
      <c r="AU2" s="99"/>
      <c r="AV2" s="99"/>
      <c r="AW2" s="99"/>
      <c r="AX2" s="99"/>
      <c r="AY2" s="25"/>
      <c r="AZ2" s="17"/>
      <c r="BB2" s="37" t="s">
        <v>753</v>
      </c>
      <c r="BC2" s="37" t="s">
        <v>754</v>
      </c>
    </row>
    <row r="3" spans="32:55" ht="15.75" customHeight="1" x14ac:dyDescent="0.35">
      <c r="AF3" s="125" t="s">
        <v>187</v>
      </c>
      <c r="AG3" s="91" t="s">
        <v>759</v>
      </c>
      <c r="AH3" s="59" t="s">
        <v>752</v>
      </c>
      <c r="AI3" s="21">
        <f>254.4*10^6</f>
        <v>254400000</v>
      </c>
      <c r="AJ3" s="62">
        <v>175100000</v>
      </c>
      <c r="AK3" s="39"/>
      <c r="AL3" s="39"/>
      <c r="AM3" s="39"/>
      <c r="AN3" s="39"/>
      <c r="AO3" s="39"/>
      <c r="AQ3" s="19"/>
      <c r="AR3" s="35"/>
      <c r="AS3" s="26">
        <v>43809</v>
      </c>
      <c r="AT3" s="26"/>
      <c r="AU3" s="26"/>
      <c r="AV3" s="26"/>
      <c r="AW3" s="26"/>
      <c r="AX3" s="26"/>
      <c r="AY3" s="25"/>
      <c r="AZ3" s="100" t="s">
        <v>176</v>
      </c>
      <c r="BA3" s="28" t="s">
        <v>752</v>
      </c>
      <c r="BB3" s="22">
        <f>BC3*10^-6</f>
        <v>9.8484999999999996E-10</v>
      </c>
      <c r="BC3" s="22">
        <v>9.8485E-4</v>
      </c>
    </row>
    <row r="4" spans="32:55" x14ac:dyDescent="0.35">
      <c r="AF4" s="126"/>
      <c r="AG4" s="92"/>
      <c r="AH4" s="60" t="s">
        <v>185</v>
      </c>
      <c r="AI4" s="21">
        <f>6.4*10^6</f>
        <v>6400000</v>
      </c>
      <c r="AJ4" s="62">
        <f>2.3*10^6</f>
        <v>2300000</v>
      </c>
      <c r="AK4" s="39"/>
      <c r="AL4" s="39"/>
      <c r="AM4" s="39"/>
      <c r="AN4" s="39"/>
      <c r="AO4" s="39"/>
      <c r="AQ4" s="28" t="s">
        <v>177</v>
      </c>
      <c r="AR4" s="21">
        <f>BC4/BC3*100</f>
        <v>6.803066456820836E-2</v>
      </c>
      <c r="AS4" s="19"/>
      <c r="AT4" s="19"/>
      <c r="AU4" s="19"/>
      <c r="AV4" s="19"/>
      <c r="AW4" s="19"/>
      <c r="AX4" s="19"/>
      <c r="AY4" s="25"/>
      <c r="AZ4" s="101"/>
      <c r="BA4" s="28" t="s">
        <v>781</v>
      </c>
      <c r="BB4" s="19"/>
      <c r="BC4" s="21">
        <v>6.7000000000000004E-7</v>
      </c>
    </row>
    <row r="5" spans="32:55" x14ac:dyDescent="0.35">
      <c r="AF5" s="126"/>
      <c r="AG5" s="93" t="s">
        <v>179</v>
      </c>
      <c r="AH5" s="60" t="s">
        <v>752</v>
      </c>
      <c r="AI5" s="22">
        <f>-AI7/((AI7-AI11)/(0-AI9))</f>
        <v>26.438664724623472</v>
      </c>
      <c r="AJ5" s="62">
        <v>38.5789951</v>
      </c>
      <c r="AK5" s="39"/>
      <c r="AL5" s="39"/>
      <c r="AM5" s="39"/>
      <c r="AN5" s="39"/>
      <c r="AO5" s="39"/>
      <c r="AQ5" s="28" t="s">
        <v>180</v>
      </c>
      <c r="AR5" s="21">
        <f>BC6/BC5*100</f>
        <v>5.350523771152297E-2</v>
      </c>
      <c r="AS5" s="19"/>
      <c r="AT5" s="19"/>
      <c r="AU5" s="19"/>
      <c r="AV5" s="19"/>
      <c r="AW5" s="19"/>
      <c r="AX5" s="19"/>
      <c r="AY5" s="25"/>
      <c r="AZ5" s="100" t="s">
        <v>178</v>
      </c>
      <c r="BA5" s="28" t="s">
        <v>752</v>
      </c>
      <c r="BB5" s="20">
        <f>BC5*10^-6</f>
        <v>1.5512499999999999E-10</v>
      </c>
      <c r="BC5" s="36">
        <v>1.5512499999999999E-4</v>
      </c>
    </row>
    <row r="6" spans="32:55" x14ac:dyDescent="0.35">
      <c r="AF6" s="126"/>
      <c r="AG6" s="94"/>
      <c r="AH6" s="60" t="s">
        <v>185</v>
      </c>
      <c r="AI6" s="24">
        <f>AI5*SQRT((AI8/AI7)^2+(AI8^2+AI12^2)/(AI7-AI11)^2+(AI10/AI9)^2)</f>
        <v>1.9405000828326491</v>
      </c>
      <c r="AJ6" s="63"/>
      <c r="AK6" s="39"/>
      <c r="AL6" s="39"/>
      <c r="AM6" s="39"/>
      <c r="AN6" s="39"/>
      <c r="AO6" s="39"/>
      <c r="AQ6" s="28" t="s">
        <v>756</v>
      </c>
      <c r="AR6" s="22">
        <f>AI10/AI9*100</f>
        <v>2.565689759137836</v>
      </c>
      <c r="AS6" s="18"/>
      <c r="AT6" s="18"/>
      <c r="AU6" s="18"/>
      <c r="AV6" s="18"/>
      <c r="AW6" s="18"/>
      <c r="AX6" s="18"/>
      <c r="AY6" s="25"/>
      <c r="AZ6" s="101"/>
      <c r="BA6" s="28" t="s">
        <v>781</v>
      </c>
      <c r="BC6" s="21">
        <v>8.3000000000000002E-8</v>
      </c>
    </row>
    <row r="7" spans="32:55" ht="25" customHeight="1" x14ac:dyDescent="0.35">
      <c r="AF7" s="126"/>
      <c r="AG7" s="95" t="s">
        <v>186</v>
      </c>
      <c r="AH7" s="60" t="s">
        <v>752</v>
      </c>
      <c r="AI7" s="22">
        <v>0.85</v>
      </c>
      <c r="AJ7" s="64"/>
      <c r="AK7" s="39"/>
      <c r="AL7" s="39"/>
      <c r="AM7" s="39"/>
      <c r="AN7" s="39"/>
      <c r="AO7" s="39"/>
      <c r="AQ7" s="53" t="s">
        <v>745</v>
      </c>
      <c r="AR7" s="52"/>
      <c r="AS7" s="27">
        <v>0.76</v>
      </c>
      <c r="AT7" s="34"/>
      <c r="AU7" s="27"/>
      <c r="AV7" s="27"/>
      <c r="AW7" s="27"/>
      <c r="AX7" s="27"/>
      <c r="AY7" s="19"/>
      <c r="AZ7" s="16"/>
      <c r="BA7" s="16"/>
      <c r="BB7" s="16"/>
    </row>
    <row r="8" spans="32:55" ht="26.5" x14ac:dyDescent="0.35">
      <c r="AF8" s="126"/>
      <c r="AG8" s="96"/>
      <c r="AH8" s="61" t="s">
        <v>758</v>
      </c>
      <c r="AI8" s="22">
        <f>2*0.02</f>
        <v>0.04</v>
      </c>
      <c r="AJ8" s="64"/>
      <c r="AK8" s="39"/>
      <c r="AL8" s="39"/>
      <c r="AM8" s="39"/>
      <c r="AN8" s="39"/>
      <c r="AO8" s="39"/>
      <c r="AQ8" s="53" t="s">
        <v>746</v>
      </c>
      <c r="AR8" s="52"/>
      <c r="AS8" s="27">
        <v>0.22</v>
      </c>
      <c r="AT8" s="34"/>
      <c r="AU8" s="27"/>
      <c r="AV8" s="27"/>
      <c r="AW8" s="27"/>
      <c r="AX8" s="27"/>
      <c r="AY8" s="18"/>
      <c r="AZ8" s="105" t="s">
        <v>782</v>
      </c>
      <c r="BA8" s="106"/>
      <c r="BB8" s="23"/>
    </row>
    <row r="9" spans="32:55" x14ac:dyDescent="0.35">
      <c r="AF9" s="126"/>
      <c r="AG9" s="93" t="s">
        <v>181</v>
      </c>
      <c r="AH9" s="60" t="s">
        <v>752</v>
      </c>
      <c r="AI9" s="22">
        <f>1/((EXP(BB5*AI3)-1))</f>
        <v>24.842966953443156</v>
      </c>
      <c r="AJ9" s="64"/>
      <c r="AK9" s="39"/>
      <c r="AL9" s="39"/>
      <c r="AM9" s="39"/>
      <c r="AN9" s="39"/>
      <c r="AO9" s="39"/>
      <c r="AQ9" s="40"/>
      <c r="AR9" s="18"/>
      <c r="AS9" s="18"/>
      <c r="AT9" s="18"/>
      <c r="AU9" s="18"/>
      <c r="AV9" s="18"/>
      <c r="AW9" s="18"/>
      <c r="AX9" s="18"/>
      <c r="AY9" s="18"/>
      <c r="AZ9" s="117" t="s">
        <v>743</v>
      </c>
      <c r="BA9" s="118"/>
      <c r="BB9" s="23"/>
    </row>
    <row r="10" spans="32:55" x14ac:dyDescent="0.35">
      <c r="AF10" s="126"/>
      <c r="AG10" s="94"/>
      <c r="AH10" s="60" t="s">
        <v>185</v>
      </c>
      <c r="AI10" s="24">
        <f>BB5*EXP(BB5*AI3)*AI4/(EXP(BB5*AI3)-1)^2</f>
        <v>0.63739345899048794</v>
      </c>
      <c r="AJ10" s="64"/>
      <c r="AK10" s="39"/>
      <c r="AL10" s="39"/>
      <c r="AM10" s="39"/>
      <c r="AN10" s="39"/>
      <c r="AO10" s="39"/>
      <c r="AQ10" s="40"/>
      <c r="AR10" s="18"/>
      <c r="AS10" s="18"/>
      <c r="AT10" s="32"/>
      <c r="AU10" s="33"/>
      <c r="AV10" s="18"/>
      <c r="AW10" s="18"/>
      <c r="AX10" s="18"/>
      <c r="AY10" s="23"/>
      <c r="AZ10" s="23"/>
      <c r="BA10" s="23"/>
      <c r="BB10" s="23"/>
    </row>
    <row r="11" spans="32:55" x14ac:dyDescent="0.35">
      <c r="AF11" s="126"/>
      <c r="AG11" s="93" t="s">
        <v>182</v>
      </c>
      <c r="AH11" s="60" t="s">
        <v>752</v>
      </c>
      <c r="AI11" s="21">
        <f>(1/137.88)*((EXP(BB3*AI3)-1)/(EXP(BB5*AI3)-1))</f>
        <v>5.1301498000390668E-2</v>
      </c>
      <c r="AJ11" s="64"/>
      <c r="AK11" s="39"/>
      <c r="AL11" s="39"/>
      <c r="AM11" s="39"/>
      <c r="AN11" s="39"/>
      <c r="AO11" s="39"/>
      <c r="AQ11" s="40"/>
      <c r="AR11" s="30"/>
      <c r="AS11" s="30"/>
      <c r="AT11" s="30"/>
      <c r="AU11" s="30"/>
      <c r="AV11" s="30"/>
      <c r="AW11" s="30"/>
      <c r="AX11" s="30"/>
      <c r="AY11" s="23"/>
      <c r="AZ11" s="23"/>
      <c r="BA11" s="23"/>
      <c r="BB11" s="23"/>
    </row>
    <row r="12" spans="32:55" x14ac:dyDescent="0.35">
      <c r="AF12" s="126"/>
      <c r="AG12" s="94"/>
      <c r="AH12" s="60" t="s">
        <v>185</v>
      </c>
      <c r="AI12" s="21">
        <f>AI4*AI11*SQRT(((BB3*EXP(BB3*AI3))/(EXP(BB3*AI3)-1))^2+((BB5*EXP(BB5*AI3))/(EXP(BB5*AI3)-1))^2)</f>
        <v>1.9650029047784466E-3</v>
      </c>
      <c r="AJ12" s="64"/>
      <c r="AK12" s="39"/>
      <c r="AL12" s="39"/>
      <c r="AM12" s="39"/>
      <c r="AN12" s="50"/>
      <c r="AO12" s="39"/>
      <c r="AQ12" s="30"/>
      <c r="AR12" s="30"/>
      <c r="AS12" s="30"/>
      <c r="AT12" s="30"/>
      <c r="AU12" s="30"/>
      <c r="AV12" s="30"/>
      <c r="AW12" s="30"/>
      <c r="AX12" s="30"/>
      <c r="AY12" s="23"/>
      <c r="AZ12" s="23"/>
      <c r="BA12" s="23"/>
      <c r="BB12" s="23"/>
    </row>
    <row r="13" spans="32:55" x14ac:dyDescent="0.35">
      <c r="AF13" s="126"/>
      <c r="AG13" s="97" t="s">
        <v>760</v>
      </c>
      <c r="AH13" s="98"/>
      <c r="AI13" s="31"/>
      <c r="AJ13" s="75">
        <f>AI5/AJ5</f>
        <v>0.6853124260000093</v>
      </c>
      <c r="AK13" s="39"/>
      <c r="AQ13" s="30"/>
      <c r="AR13" s="30"/>
      <c r="AS13" s="30"/>
      <c r="AT13" s="30"/>
      <c r="AU13" s="30"/>
      <c r="AV13" s="30"/>
      <c r="AW13" s="30"/>
      <c r="AX13" s="30"/>
      <c r="AY13" s="23"/>
      <c r="AZ13" s="23"/>
      <c r="BA13" s="23"/>
      <c r="BB13" s="23"/>
    </row>
    <row r="14" spans="32:55" x14ac:dyDescent="0.35">
      <c r="AF14" s="126"/>
      <c r="AG14" s="109" t="s">
        <v>771</v>
      </c>
      <c r="AH14" s="109"/>
      <c r="AI14" s="68">
        <v>5</v>
      </c>
      <c r="AJ14" s="62">
        <f>AVERAGE(U216:U251)</f>
        <v>1.8130000000000004</v>
      </c>
      <c r="AK14" s="39"/>
      <c r="AQ14" s="30"/>
      <c r="AR14" s="30"/>
      <c r="AS14" s="30"/>
      <c r="AT14" s="30"/>
      <c r="AU14" s="30"/>
      <c r="AV14" s="30"/>
      <c r="AW14" s="30"/>
      <c r="AX14" s="30"/>
      <c r="AY14" s="23"/>
      <c r="AZ14" s="23"/>
      <c r="BA14" s="23"/>
      <c r="BB14" s="23"/>
    </row>
    <row r="15" spans="32:55" ht="16" thickBot="1" x14ac:dyDescent="0.4">
      <c r="AF15" s="126"/>
      <c r="AG15" s="107" t="s">
        <v>772</v>
      </c>
      <c r="AH15" s="108"/>
      <c r="AI15" s="65"/>
      <c r="AJ15" s="74">
        <f>$AI$14/AJ14</f>
        <v>2.757859900717043</v>
      </c>
      <c r="AK15" s="39"/>
      <c r="AQ15" s="30"/>
      <c r="AR15" s="30"/>
      <c r="AS15" s="30"/>
      <c r="AT15" s="30"/>
      <c r="AU15" s="30"/>
      <c r="AV15" s="30"/>
      <c r="AW15" s="30"/>
      <c r="AX15" s="30"/>
      <c r="AY15" s="23"/>
      <c r="AZ15" s="23"/>
      <c r="BA15" s="23"/>
      <c r="BB15" s="23"/>
    </row>
    <row r="16" spans="32:55" ht="16" thickBot="1" x14ac:dyDescent="0.4">
      <c r="AF16" s="126"/>
      <c r="AG16" s="109" t="s">
        <v>779</v>
      </c>
      <c r="AH16" s="109"/>
      <c r="AI16" s="68">
        <v>0.2</v>
      </c>
      <c r="AJ16" s="76">
        <f>AVERAGE(Y216:Y251)</f>
        <v>3.0816666666666659E-2</v>
      </c>
      <c r="AK16" s="111" t="s">
        <v>775</v>
      </c>
      <c r="AL16" s="112"/>
      <c r="AM16" s="112"/>
      <c r="AN16" s="112"/>
      <c r="AO16" s="113"/>
      <c r="AQ16" s="18"/>
      <c r="AR16" s="18"/>
      <c r="AS16" s="18"/>
      <c r="AT16" s="18"/>
      <c r="AU16" s="32"/>
      <c r="AV16" s="32"/>
      <c r="AW16" s="32"/>
      <c r="AX16" s="18"/>
      <c r="AY16" s="23"/>
      <c r="AZ16" s="23"/>
      <c r="BA16" s="23"/>
      <c r="BB16" s="23"/>
    </row>
    <row r="17" spans="1:73" x14ac:dyDescent="0.35">
      <c r="AF17" s="127"/>
      <c r="AG17" s="107" t="s">
        <v>780</v>
      </c>
      <c r="AH17" s="108"/>
      <c r="AI17" s="65"/>
      <c r="AJ17" s="74">
        <f>$AI$16/AJ16</f>
        <v>6.4899945916711754</v>
      </c>
      <c r="AK17" s="39"/>
      <c r="AL17" s="51"/>
      <c r="AM17" s="39"/>
      <c r="AN17" s="39"/>
      <c r="AO17" s="39"/>
      <c r="AQ17" s="18"/>
      <c r="AR17" s="18"/>
      <c r="AS17" s="18"/>
      <c r="AT17" s="18"/>
      <c r="AU17" s="32"/>
      <c r="AV17" s="32"/>
      <c r="AW17" s="32"/>
      <c r="AX17" s="18"/>
      <c r="AY17" s="23"/>
      <c r="AZ17" s="23"/>
      <c r="BA17" s="23"/>
      <c r="BB17" s="23"/>
    </row>
    <row r="18" spans="1:73" ht="15.75" customHeight="1" x14ac:dyDescent="0.35">
      <c r="AF18" s="90" t="s">
        <v>783</v>
      </c>
      <c r="AG18" s="60" t="s">
        <v>759</v>
      </c>
      <c r="AH18" s="60" t="s">
        <v>752</v>
      </c>
      <c r="AI18" s="22">
        <f>42.99*10^6</f>
        <v>42990000</v>
      </c>
      <c r="AJ18" s="62">
        <f>43.4*10^6</f>
        <v>43400000</v>
      </c>
      <c r="AK18" s="39"/>
      <c r="AL18" s="39"/>
      <c r="AM18" s="39"/>
      <c r="AN18" s="39"/>
      <c r="AO18" s="39"/>
      <c r="AQ18" s="18"/>
      <c r="AR18" s="18"/>
      <c r="AS18" s="18"/>
      <c r="AT18" s="18"/>
      <c r="AU18" s="32"/>
      <c r="AV18" s="32"/>
      <c r="AW18" s="32"/>
      <c r="AX18" s="18"/>
      <c r="AY18" s="23"/>
      <c r="AZ18" s="23"/>
      <c r="BA18" s="23"/>
      <c r="BB18" s="23"/>
    </row>
    <row r="19" spans="1:73" ht="24" customHeight="1" thickBot="1" x14ac:dyDescent="0.4">
      <c r="AF19" s="90"/>
      <c r="AG19" s="60" t="s">
        <v>757</v>
      </c>
      <c r="AH19" s="60" t="s">
        <v>185</v>
      </c>
      <c r="AI19" s="22">
        <f>0.98*10^6</f>
        <v>980000</v>
      </c>
      <c r="AJ19" s="62">
        <f>1*10^6</f>
        <v>1000000</v>
      </c>
      <c r="AK19" s="39"/>
      <c r="AL19" s="39"/>
      <c r="AM19" s="39"/>
      <c r="AN19" s="39"/>
      <c r="AO19" s="39"/>
      <c r="AQ19" s="18"/>
      <c r="AR19" s="18"/>
      <c r="AS19" s="18"/>
      <c r="AT19" s="18"/>
      <c r="AU19" s="30"/>
      <c r="AV19" s="33"/>
      <c r="AW19" s="33"/>
      <c r="AX19" s="18"/>
      <c r="AY19" s="23"/>
      <c r="AZ19" s="23"/>
      <c r="BA19" s="23"/>
      <c r="BB19" s="23"/>
    </row>
    <row r="20" spans="1:73" ht="23.25" customHeight="1" thickBot="1" x14ac:dyDescent="0.4">
      <c r="AF20" s="128" t="s">
        <v>761</v>
      </c>
      <c r="AG20" s="60" t="s">
        <v>759</v>
      </c>
      <c r="AH20" s="60" t="s">
        <v>752</v>
      </c>
      <c r="AI20" s="22">
        <f>64*10^6</f>
        <v>64000000</v>
      </c>
      <c r="AJ20" s="62">
        <f>66.7*10^6</f>
        <v>66700000</v>
      </c>
      <c r="AK20" s="39"/>
      <c r="AL20" s="39"/>
      <c r="AM20" s="39"/>
      <c r="AN20" s="39"/>
      <c r="AO20" s="39"/>
      <c r="AP20" s="114" t="s">
        <v>774</v>
      </c>
      <c r="AQ20" s="115"/>
      <c r="AR20" s="115"/>
      <c r="AS20" s="116"/>
      <c r="AT20" s="18"/>
      <c r="AU20" s="33"/>
      <c r="AV20" s="33"/>
      <c r="AW20" s="30"/>
      <c r="AX20" s="30"/>
      <c r="AY20" s="23"/>
      <c r="AZ20" s="23"/>
      <c r="BA20" s="23"/>
      <c r="BB20" s="23"/>
    </row>
    <row r="21" spans="1:73" ht="16" thickBot="1" x14ac:dyDescent="0.4">
      <c r="AF21" s="129"/>
      <c r="AG21" s="60" t="s">
        <v>757</v>
      </c>
      <c r="AH21" s="60" t="s">
        <v>185</v>
      </c>
      <c r="AI21" s="22">
        <f>0.7*10^6</f>
        <v>700000</v>
      </c>
      <c r="AJ21" s="70">
        <f>4.2*10^6</f>
        <v>4200000</v>
      </c>
      <c r="AK21" s="71" t="s">
        <v>776</v>
      </c>
      <c r="AL21" s="72"/>
      <c r="AM21" s="72"/>
      <c r="AN21" s="73"/>
      <c r="AO21" s="39"/>
      <c r="AP21" s="130" t="s">
        <v>773</v>
      </c>
      <c r="AQ21" s="131"/>
      <c r="AR21" s="131"/>
      <c r="AS21" s="132"/>
      <c r="AT21" s="55"/>
    </row>
    <row r="22" spans="1:73" ht="46.5" x14ac:dyDescent="0.35">
      <c r="A22" s="3" t="s">
        <v>0</v>
      </c>
      <c r="B22" s="3" t="s">
        <v>1</v>
      </c>
      <c r="C22" s="3" t="s">
        <v>2</v>
      </c>
      <c r="D22" s="3" t="s">
        <v>3</v>
      </c>
      <c r="E22" s="3" t="s">
        <v>15</v>
      </c>
      <c r="F22" s="3"/>
      <c r="G22" s="3" t="s">
        <v>16</v>
      </c>
      <c r="H22" s="3"/>
      <c r="I22" s="3" t="s">
        <v>17</v>
      </c>
      <c r="J22" s="3"/>
      <c r="K22" s="3" t="s">
        <v>18</v>
      </c>
      <c r="L22" s="3"/>
      <c r="M22" s="3" t="s">
        <v>19</v>
      </c>
      <c r="N22" s="3"/>
      <c r="O22" s="3" t="s">
        <v>20</v>
      </c>
      <c r="P22" s="3" t="s">
        <v>14</v>
      </c>
      <c r="Q22" s="3" t="s">
        <v>21</v>
      </c>
      <c r="R22" s="3" t="s">
        <v>14</v>
      </c>
      <c r="S22" s="3" t="s">
        <v>27</v>
      </c>
      <c r="T22" s="3" t="s">
        <v>14</v>
      </c>
      <c r="U22" s="3" t="s">
        <v>22</v>
      </c>
      <c r="V22" s="3" t="s">
        <v>14</v>
      </c>
      <c r="W22" s="3" t="s">
        <v>23</v>
      </c>
      <c r="X22" s="3" t="s">
        <v>14</v>
      </c>
      <c r="Y22" s="3" t="s">
        <v>24</v>
      </c>
      <c r="Z22" s="3" t="s">
        <v>14</v>
      </c>
      <c r="AA22" s="3" t="s">
        <v>26</v>
      </c>
      <c r="AB22" s="3" t="s">
        <v>14</v>
      </c>
      <c r="AC22" s="4" t="s">
        <v>770</v>
      </c>
      <c r="AD22" s="4" t="s">
        <v>777</v>
      </c>
      <c r="AF22" s="3" t="s">
        <v>25</v>
      </c>
      <c r="AG22" s="3" t="s">
        <v>14</v>
      </c>
      <c r="AH22" s="3" t="s">
        <v>21</v>
      </c>
      <c r="AI22" s="3" t="s">
        <v>14</v>
      </c>
      <c r="AK22" s="4" t="s">
        <v>28</v>
      </c>
      <c r="AL22" s="3" t="s">
        <v>14</v>
      </c>
      <c r="AM22" s="3" t="s">
        <v>21</v>
      </c>
      <c r="AN22" s="3" t="s">
        <v>14</v>
      </c>
      <c r="AO22" s="12"/>
      <c r="AP22" s="56" t="s">
        <v>28</v>
      </c>
      <c r="AQ22" s="57" t="s">
        <v>14</v>
      </c>
      <c r="AR22" s="57" t="s">
        <v>21</v>
      </c>
      <c r="AS22" s="57" t="s">
        <v>14</v>
      </c>
      <c r="AZ22" s="3"/>
      <c r="BA22" s="3"/>
      <c r="BB22" s="8"/>
      <c r="BC22" s="8"/>
      <c r="BD22" s="8"/>
      <c r="BE22" s="8"/>
      <c r="BF22" s="8"/>
      <c r="BH22" s="13"/>
      <c r="BI22" s="14"/>
      <c r="BP22" s="4"/>
      <c r="BQ22" s="3"/>
      <c r="BS22" s="3"/>
      <c r="BT22" s="3"/>
      <c r="BU22" s="3"/>
    </row>
    <row r="23" spans="1:73" x14ac:dyDescent="0.35">
      <c r="AG23" s="11"/>
      <c r="AO23" s="9"/>
      <c r="AP23" s="58"/>
      <c r="AQ23" s="58"/>
      <c r="AR23" s="58"/>
      <c r="AS23" s="58"/>
    </row>
    <row r="24" spans="1:73" x14ac:dyDescent="0.35">
      <c r="A24" t="s">
        <v>188</v>
      </c>
      <c r="B24" t="s">
        <v>442</v>
      </c>
      <c r="C24" s="1">
        <v>43809</v>
      </c>
      <c r="D24" s="2">
        <v>0.72320601851851851</v>
      </c>
      <c r="E24">
        <v>466</v>
      </c>
      <c r="F24">
        <v>29</v>
      </c>
      <c r="G24">
        <v>32.9</v>
      </c>
      <c r="H24">
        <v>7.9</v>
      </c>
      <c r="I24">
        <v>32</v>
      </c>
      <c r="J24">
        <v>17</v>
      </c>
      <c r="K24">
        <v>735</v>
      </c>
      <c r="L24">
        <v>69</v>
      </c>
      <c r="M24">
        <v>28400</v>
      </c>
      <c r="N24">
        <v>1800</v>
      </c>
      <c r="O24">
        <v>1.6299999999999999E-2</v>
      </c>
      <c r="P24">
        <v>1.5E-3</v>
      </c>
      <c r="Q24">
        <v>6.7000000000000004E-2</v>
      </c>
      <c r="R24">
        <v>1.6E-2</v>
      </c>
      <c r="S24">
        <v>6.7000000000000004E-2</v>
      </c>
      <c r="T24">
        <v>1.6E-2</v>
      </c>
      <c r="U24">
        <v>0.16400000000000001</v>
      </c>
      <c r="V24">
        <v>1.0999999999999999E-2</v>
      </c>
      <c r="W24">
        <v>7.7799999999999996E-3</v>
      </c>
      <c r="X24">
        <v>7.2999999999999996E-4</v>
      </c>
      <c r="Y24">
        <v>5.0000000000000001E-4</v>
      </c>
      <c r="Z24">
        <v>2.7999999999999998E-4</v>
      </c>
      <c r="AA24">
        <v>20.8</v>
      </c>
      <c r="AB24">
        <v>1.8</v>
      </c>
      <c r="AC24" s="10">
        <f t="shared" ref="AC24:AC61" si="0">U24*$AJ$15</f>
        <v>0.45228902371759505</v>
      </c>
      <c r="AD24" s="10">
        <f t="shared" ref="AD24:AD87" si="1">Y24*$AJ$17</f>
        <v>3.2449972958355877E-3</v>
      </c>
      <c r="AF24">
        <f t="shared" ref="AF24:AF85" si="2">1/O24</f>
        <v>61.349693251533751</v>
      </c>
      <c r="AG24" s="11">
        <f t="shared" ref="AG24:AG85" si="3">AF24*(P24/O24)</f>
        <v>5.6456772930859289</v>
      </c>
      <c r="AH24">
        <f t="shared" ref="AH24:AH85" si="4">S24</f>
        <v>6.7000000000000004E-2</v>
      </c>
      <c r="AI24">
        <f t="shared" ref="AI24:AI85" si="5">T24</f>
        <v>1.6E-2</v>
      </c>
      <c r="AK24">
        <f t="shared" ref="AK24:AK87" si="6">AF24*($AI$5/$AJ$5)</f>
        <v>42.043707116564995</v>
      </c>
      <c r="AL24">
        <f t="shared" ref="AL24:AL87" si="7">AG24*($AI$5/$AJ$5)</f>
        <v>3.8690528021378836</v>
      </c>
      <c r="AM24">
        <f t="shared" ref="AM24:AM85" si="8">S24</f>
        <v>6.7000000000000004E-2</v>
      </c>
      <c r="AN24">
        <f t="shared" ref="AN24:AN85" si="9">T24</f>
        <v>1.6E-2</v>
      </c>
      <c r="AO24" s="9"/>
      <c r="AP24" s="58">
        <f>IF(AL24/AK24*100&gt;=30,supp,AK24)</f>
        <v>42.043707116564995</v>
      </c>
      <c r="AQ24" s="58">
        <f t="shared" ref="AQ24:AQ73" si="10">AL24</f>
        <v>3.8690528021378836</v>
      </c>
      <c r="AR24" s="58">
        <f>IF(AN24/AM24*100&gt;=30,supp,AM24)</f>
        <v>6.7000000000000004E-2</v>
      </c>
      <c r="AS24" s="58">
        <f t="shared" ref="AS24:AS73" si="11">AN24</f>
        <v>1.6E-2</v>
      </c>
    </row>
    <row r="25" spans="1:73" x14ac:dyDescent="0.35">
      <c r="A25" t="s">
        <v>189</v>
      </c>
      <c r="B25" t="s">
        <v>443</v>
      </c>
      <c r="C25" s="1">
        <v>43809</v>
      </c>
      <c r="D25" s="2">
        <v>0.72447916666666667</v>
      </c>
      <c r="E25">
        <v>862</v>
      </c>
      <c r="F25">
        <v>44</v>
      </c>
      <c r="G25">
        <v>59.1</v>
      </c>
      <c r="H25">
        <v>6.4</v>
      </c>
      <c r="I25">
        <v>39</v>
      </c>
      <c r="J25">
        <v>27</v>
      </c>
      <c r="K25">
        <v>2460</v>
      </c>
      <c r="L25">
        <v>130</v>
      </c>
      <c r="M25">
        <v>51300</v>
      </c>
      <c r="N25">
        <v>2800</v>
      </c>
      <c r="O25">
        <v>1.7100000000000001E-2</v>
      </c>
      <c r="P25">
        <v>1.4E-3</v>
      </c>
      <c r="Q25">
        <v>6.6600000000000006E-2</v>
      </c>
      <c r="R25">
        <v>7.7000000000000002E-3</v>
      </c>
      <c r="S25">
        <v>6.6699999999999995E-2</v>
      </c>
      <c r="T25">
        <v>7.7000000000000002E-3</v>
      </c>
      <c r="U25">
        <v>0.29499999999999998</v>
      </c>
      <c r="V25">
        <v>1.6E-2</v>
      </c>
      <c r="W25">
        <v>2.5999999999999999E-2</v>
      </c>
      <c r="X25">
        <v>1.4E-3</v>
      </c>
      <c r="Y25">
        <v>6.2E-4</v>
      </c>
      <c r="Z25">
        <v>4.2999999999999999E-4</v>
      </c>
      <c r="AA25">
        <v>11.25</v>
      </c>
      <c r="AB25">
        <v>0.63</v>
      </c>
      <c r="AC25" s="10">
        <f t="shared" si="0"/>
        <v>0.81356867071152761</v>
      </c>
      <c r="AD25" s="10">
        <f t="shared" si="1"/>
        <v>4.0237966468361286E-3</v>
      </c>
      <c r="AF25">
        <f t="shared" si="2"/>
        <v>58.479532163742689</v>
      </c>
      <c r="AG25" s="11">
        <f t="shared" si="3"/>
        <v>4.7877979549263019</v>
      </c>
      <c r="AH25">
        <f t="shared" si="4"/>
        <v>6.6699999999999995E-2</v>
      </c>
      <c r="AI25">
        <f t="shared" si="5"/>
        <v>7.7000000000000002E-3</v>
      </c>
      <c r="AK25">
        <f t="shared" si="6"/>
        <v>40.076750058480073</v>
      </c>
      <c r="AL25">
        <f t="shared" si="7"/>
        <v>3.281137431688427</v>
      </c>
      <c r="AM25">
        <f t="shared" si="8"/>
        <v>6.6699999999999995E-2</v>
      </c>
      <c r="AN25">
        <f t="shared" si="9"/>
        <v>7.7000000000000002E-3</v>
      </c>
      <c r="AO25" s="9"/>
      <c r="AP25" s="58">
        <f>IF(AL25/AK25*100&gt;=30,supp,AK25)</f>
        <v>40.076750058480073</v>
      </c>
      <c r="AQ25" s="58">
        <f t="shared" si="10"/>
        <v>3.281137431688427</v>
      </c>
      <c r="AR25" s="58">
        <f>IF(AN25/AM25*100&gt;=30,supp,AM25)</f>
        <v>6.6699999999999995E-2</v>
      </c>
      <c r="AS25" s="58">
        <f t="shared" si="11"/>
        <v>7.7000000000000002E-3</v>
      </c>
    </row>
    <row r="26" spans="1:73" x14ac:dyDescent="0.35">
      <c r="A26" t="s">
        <v>190</v>
      </c>
      <c r="B26" t="s">
        <v>444</v>
      </c>
      <c r="C26" s="1">
        <v>43809</v>
      </c>
      <c r="D26" s="2">
        <v>0.72576388888888888</v>
      </c>
      <c r="E26">
        <v>785</v>
      </c>
      <c r="F26">
        <v>26</v>
      </c>
      <c r="G26">
        <v>38.799999999999997</v>
      </c>
      <c r="H26">
        <v>6</v>
      </c>
      <c r="I26">
        <v>41</v>
      </c>
      <c r="J26">
        <v>12</v>
      </c>
      <c r="K26">
        <v>2320</v>
      </c>
      <c r="L26">
        <v>170</v>
      </c>
      <c r="M26">
        <v>46600</v>
      </c>
      <c r="N26">
        <v>2300</v>
      </c>
      <c r="O26">
        <v>1.6490000000000001E-2</v>
      </c>
      <c r="P26">
        <v>9.6000000000000002E-4</v>
      </c>
      <c r="Q26">
        <v>4.53E-2</v>
      </c>
      <c r="R26">
        <v>8.3000000000000001E-3</v>
      </c>
      <c r="S26">
        <v>4.5400000000000003E-2</v>
      </c>
      <c r="T26">
        <v>8.3000000000000001E-3</v>
      </c>
      <c r="U26">
        <v>0.26800000000000002</v>
      </c>
      <c r="V26">
        <v>1.2999999999999999E-2</v>
      </c>
      <c r="W26">
        <v>2.4400000000000002E-2</v>
      </c>
      <c r="X26">
        <v>1.8E-3</v>
      </c>
      <c r="Y26">
        <v>6.4000000000000005E-4</v>
      </c>
      <c r="Z26">
        <v>2.0000000000000001E-4</v>
      </c>
      <c r="AA26">
        <v>10.78</v>
      </c>
      <c r="AB26">
        <v>0.6</v>
      </c>
      <c r="AC26" s="10">
        <f t="shared" si="0"/>
        <v>0.73910645339216752</v>
      </c>
      <c r="AD26" s="10">
        <f t="shared" si="1"/>
        <v>4.1535965386695524E-3</v>
      </c>
      <c r="AF26">
        <f t="shared" si="2"/>
        <v>60.64281382656155</v>
      </c>
      <c r="AG26" s="11">
        <f t="shared" si="3"/>
        <v>3.5304488340508842</v>
      </c>
      <c r="AH26">
        <f t="shared" si="4"/>
        <v>4.5400000000000003E-2</v>
      </c>
      <c r="AI26">
        <f t="shared" si="5"/>
        <v>8.3000000000000001E-3</v>
      </c>
      <c r="AK26">
        <f t="shared" si="6"/>
        <v>41.559273862947805</v>
      </c>
      <c r="AL26">
        <f t="shared" si="7"/>
        <v>2.4194604553323158</v>
      </c>
      <c r="AM26">
        <f t="shared" si="8"/>
        <v>4.5400000000000003E-2</v>
      </c>
      <c r="AN26">
        <f t="shared" si="9"/>
        <v>8.3000000000000001E-3</v>
      </c>
      <c r="AO26" s="9"/>
      <c r="AP26" s="58">
        <f>IF(AL26/AK26*100&gt;=30,supp,AK26)</f>
        <v>41.559273862947805</v>
      </c>
      <c r="AQ26" s="58">
        <f t="shared" si="10"/>
        <v>2.4194604553323158</v>
      </c>
      <c r="AR26" s="58">
        <f>IF(AN26/AM26*100&gt;=30,supp,AM26)</f>
        <v>4.5400000000000003E-2</v>
      </c>
      <c r="AS26" s="58">
        <f t="shared" si="11"/>
        <v>8.3000000000000001E-3</v>
      </c>
    </row>
    <row r="27" spans="1:73" x14ac:dyDescent="0.35">
      <c r="A27" t="s">
        <v>191</v>
      </c>
      <c r="B27" t="s">
        <v>445</v>
      </c>
      <c r="C27" s="1">
        <v>43809</v>
      </c>
      <c r="D27" s="2">
        <v>0.72704861111111108</v>
      </c>
      <c r="E27">
        <v>554</v>
      </c>
      <c r="F27">
        <v>25</v>
      </c>
      <c r="G27">
        <v>25.1</v>
      </c>
      <c r="H27">
        <v>6.9</v>
      </c>
      <c r="I27">
        <v>22</v>
      </c>
      <c r="J27">
        <v>21</v>
      </c>
      <c r="K27">
        <v>1090</v>
      </c>
      <c r="L27">
        <v>120</v>
      </c>
      <c r="M27">
        <v>34600</v>
      </c>
      <c r="N27">
        <v>2300</v>
      </c>
      <c r="O27">
        <v>1.6E-2</v>
      </c>
      <c r="P27">
        <v>1.5E-3</v>
      </c>
      <c r="Q27">
        <v>4.5999999999999999E-2</v>
      </c>
      <c r="R27">
        <v>1.2999999999999999E-2</v>
      </c>
      <c r="S27">
        <v>4.5999999999999999E-2</v>
      </c>
      <c r="T27">
        <v>1.2999999999999999E-2</v>
      </c>
      <c r="U27">
        <v>0.19900000000000001</v>
      </c>
      <c r="V27">
        <v>1.2999999999999999E-2</v>
      </c>
      <c r="W27">
        <v>1.14E-2</v>
      </c>
      <c r="X27">
        <v>1.2999999999999999E-3</v>
      </c>
      <c r="Y27">
        <v>3.5E-4</v>
      </c>
      <c r="Z27">
        <v>3.3E-4</v>
      </c>
      <c r="AA27">
        <v>17.399999999999999</v>
      </c>
      <c r="AB27">
        <v>1.8</v>
      </c>
      <c r="AC27" s="10">
        <f t="shared" si="0"/>
        <v>0.54881412024269161</v>
      </c>
      <c r="AD27" s="10">
        <f t="shared" si="1"/>
        <v>2.2714981070849115E-3</v>
      </c>
      <c r="AF27">
        <f t="shared" si="2"/>
        <v>62.5</v>
      </c>
      <c r="AG27" s="11">
        <f t="shared" si="3"/>
        <v>5.859375</v>
      </c>
      <c r="AH27">
        <f t="shared" si="4"/>
        <v>4.5999999999999999E-2</v>
      </c>
      <c r="AI27">
        <f t="shared" si="5"/>
        <v>1.2999999999999999E-2</v>
      </c>
      <c r="AK27">
        <f t="shared" si="6"/>
        <v>42.83202662500058</v>
      </c>
      <c r="AL27">
        <f t="shared" si="7"/>
        <v>4.0155024960938048</v>
      </c>
      <c r="AM27">
        <f t="shared" si="8"/>
        <v>4.5999999999999999E-2</v>
      </c>
      <c r="AN27">
        <f t="shared" si="9"/>
        <v>1.2999999999999999E-2</v>
      </c>
      <c r="AO27" s="9"/>
      <c r="AP27" s="58">
        <f>IF(AL27/AK27*100&gt;=30,supp,AK27)</f>
        <v>42.83202662500058</v>
      </c>
      <c r="AQ27" s="58">
        <f t="shared" si="10"/>
        <v>4.0155024960938048</v>
      </c>
      <c r="AR27" s="58">
        <f>IF(AN27/AM27*100&gt;=30,supp,AM27)</f>
        <v>4.5999999999999999E-2</v>
      </c>
      <c r="AS27" s="58">
        <f t="shared" si="11"/>
        <v>1.2999999999999999E-2</v>
      </c>
      <c r="AU27" s="65" t="s">
        <v>766</v>
      </c>
    </row>
    <row r="28" spans="1:73" x14ac:dyDescent="0.35">
      <c r="A28" t="s">
        <v>192</v>
      </c>
      <c r="B28" t="s">
        <v>446</v>
      </c>
      <c r="C28" s="1">
        <v>43809</v>
      </c>
      <c r="D28" s="2">
        <v>0.72832175925925924</v>
      </c>
      <c r="E28">
        <v>933</v>
      </c>
      <c r="F28">
        <v>56</v>
      </c>
      <c r="G28">
        <v>88</v>
      </c>
      <c r="H28">
        <v>13</v>
      </c>
      <c r="I28">
        <v>114</v>
      </c>
      <c r="J28">
        <v>45</v>
      </c>
      <c r="K28">
        <v>2760</v>
      </c>
      <c r="L28">
        <v>140</v>
      </c>
      <c r="M28">
        <v>54600</v>
      </c>
      <c r="N28">
        <v>2700</v>
      </c>
      <c r="O28">
        <v>1.6899999999999998E-2</v>
      </c>
      <c r="P28">
        <v>1.4E-3</v>
      </c>
      <c r="Q28">
        <v>9.5000000000000001E-2</v>
      </c>
      <c r="R28">
        <v>1.4999999999999999E-2</v>
      </c>
      <c r="S28">
        <v>9.5000000000000001E-2</v>
      </c>
      <c r="T28">
        <v>1.4999999999999999E-2</v>
      </c>
      <c r="U28">
        <v>0.313</v>
      </c>
      <c r="V28">
        <v>1.4999999999999999E-2</v>
      </c>
      <c r="W28">
        <v>2.8899999999999999E-2</v>
      </c>
      <c r="X28">
        <v>1.5E-3</v>
      </c>
      <c r="Y28">
        <v>1.7899999999999999E-3</v>
      </c>
      <c r="Z28">
        <v>6.9999999999999999E-4</v>
      </c>
      <c r="AA28">
        <v>10.53</v>
      </c>
      <c r="AB28">
        <v>0.54</v>
      </c>
      <c r="AC28" s="10">
        <f t="shared" si="0"/>
        <v>0.86321014892443448</v>
      </c>
      <c r="AD28" s="10">
        <f t="shared" si="1"/>
        <v>1.1617090319091403E-2</v>
      </c>
      <c r="AF28">
        <f t="shared" si="2"/>
        <v>59.171597633136102</v>
      </c>
      <c r="AG28" s="11">
        <f t="shared" si="3"/>
        <v>4.9017891530408608</v>
      </c>
      <c r="AH28">
        <f t="shared" si="4"/>
        <v>9.5000000000000001E-2</v>
      </c>
      <c r="AI28">
        <f t="shared" si="5"/>
        <v>1.4999999999999999E-2</v>
      </c>
      <c r="AK28">
        <f t="shared" si="6"/>
        <v>40.551031124260909</v>
      </c>
      <c r="AL28">
        <f t="shared" si="7"/>
        <v>3.3592570162109632</v>
      </c>
      <c r="AM28">
        <f t="shared" si="8"/>
        <v>9.5000000000000001E-2</v>
      </c>
      <c r="AN28">
        <f t="shared" si="9"/>
        <v>1.4999999999999999E-2</v>
      </c>
      <c r="AO28" s="9"/>
      <c r="AP28" s="58">
        <f>IF(AL28/AK28*100&gt;=30,supp,AK28)</f>
        <v>40.551031124260909</v>
      </c>
      <c r="AQ28" s="58">
        <f t="shared" si="10"/>
        <v>3.3592570162109632</v>
      </c>
      <c r="AR28" s="58">
        <f>IF(AN28/AM28*100&gt;=30,supp,AM28)</f>
        <v>9.5000000000000001E-2</v>
      </c>
      <c r="AS28" s="58">
        <f t="shared" si="11"/>
        <v>1.4999999999999999E-2</v>
      </c>
      <c r="AU28" s="119" t="s">
        <v>736</v>
      </c>
      <c r="AV28" s="120"/>
      <c r="AW28" s="120"/>
      <c r="AX28" s="121"/>
      <c r="AY28" s="84" t="s">
        <v>734</v>
      </c>
      <c r="AZ28" s="84"/>
      <c r="BA28" s="84"/>
    </row>
    <row r="29" spans="1:73" x14ac:dyDescent="0.35">
      <c r="A29" t="s">
        <v>193</v>
      </c>
      <c r="B29" t="s">
        <v>447</v>
      </c>
      <c r="C29" s="1">
        <v>43809</v>
      </c>
      <c r="D29" s="2">
        <v>0.7295949074074074</v>
      </c>
      <c r="E29">
        <v>569</v>
      </c>
      <c r="F29">
        <v>38</v>
      </c>
      <c r="G29">
        <v>34.6</v>
      </c>
      <c r="H29">
        <v>5</v>
      </c>
      <c r="I29">
        <v>35</v>
      </c>
      <c r="J29">
        <v>16</v>
      </c>
      <c r="K29">
        <v>918</v>
      </c>
      <c r="L29">
        <v>56</v>
      </c>
      <c r="M29">
        <v>36200</v>
      </c>
      <c r="N29">
        <v>2000</v>
      </c>
      <c r="O29">
        <v>1.6400000000000001E-2</v>
      </c>
      <c r="P29">
        <v>1.6999999999999999E-3</v>
      </c>
      <c r="Q29">
        <v>6.5000000000000002E-2</v>
      </c>
      <c r="R29">
        <v>1.2E-2</v>
      </c>
      <c r="S29">
        <v>6.5000000000000002E-2</v>
      </c>
      <c r="T29">
        <v>1.2E-2</v>
      </c>
      <c r="U29">
        <v>0.20699999999999999</v>
      </c>
      <c r="V29">
        <v>1.0999999999999999E-2</v>
      </c>
      <c r="W29">
        <v>9.6200000000000001E-3</v>
      </c>
      <c r="X29">
        <v>5.8E-4</v>
      </c>
      <c r="Y29">
        <v>5.5000000000000003E-4</v>
      </c>
      <c r="Z29">
        <v>2.5000000000000001E-4</v>
      </c>
      <c r="AA29">
        <v>20.6</v>
      </c>
      <c r="AB29">
        <v>1.5</v>
      </c>
      <c r="AC29" s="10">
        <f t="shared" si="0"/>
        <v>0.57087699944842785</v>
      </c>
      <c r="AD29" s="10">
        <f t="shared" si="1"/>
        <v>3.5694970254191469E-3</v>
      </c>
      <c r="AF29">
        <f t="shared" si="2"/>
        <v>60.975609756097555</v>
      </c>
      <c r="AG29" s="11">
        <f t="shared" si="3"/>
        <v>6.3206424747174283</v>
      </c>
      <c r="AH29">
        <f t="shared" si="4"/>
        <v>6.5000000000000002E-2</v>
      </c>
      <c r="AI29">
        <f t="shared" si="5"/>
        <v>1.2E-2</v>
      </c>
      <c r="AK29">
        <f t="shared" si="6"/>
        <v>41.787343048781054</v>
      </c>
      <c r="AL29">
        <f t="shared" si="7"/>
        <v>4.3316148282273037</v>
      </c>
      <c r="AM29">
        <f t="shared" si="8"/>
        <v>6.5000000000000002E-2</v>
      </c>
      <c r="AN29">
        <f t="shared" si="9"/>
        <v>1.2E-2</v>
      </c>
      <c r="AO29" s="9"/>
      <c r="AP29" s="58">
        <f>IF(AL29/AK29*100&gt;=30,supp,AK29)</f>
        <v>41.787343048781054</v>
      </c>
      <c r="AQ29" s="58">
        <f t="shared" si="10"/>
        <v>4.3316148282273037</v>
      </c>
      <c r="AR29" s="58">
        <f>IF(AN29/AM29*100&gt;=30,supp,AM29)</f>
        <v>6.5000000000000002E-2</v>
      </c>
      <c r="AS29" s="58">
        <f t="shared" si="11"/>
        <v>1.2E-2</v>
      </c>
      <c r="AU29" s="41" t="s">
        <v>730</v>
      </c>
      <c r="AV29" s="41" t="s">
        <v>731</v>
      </c>
      <c r="AW29" s="41" t="s">
        <v>747</v>
      </c>
      <c r="AX29" s="41" t="s">
        <v>732</v>
      </c>
      <c r="AY29" s="42" t="s">
        <v>732</v>
      </c>
      <c r="AZ29" s="42" t="s">
        <v>733</v>
      </c>
      <c r="BA29" s="42" t="s">
        <v>735</v>
      </c>
    </row>
    <row r="30" spans="1:73" x14ac:dyDescent="0.35">
      <c r="A30" t="s">
        <v>194</v>
      </c>
      <c r="B30" t="s">
        <v>448</v>
      </c>
      <c r="C30" s="1">
        <v>43809</v>
      </c>
      <c r="D30" s="2">
        <v>0.7308796296296296</v>
      </c>
      <c r="E30">
        <v>606</v>
      </c>
      <c r="F30">
        <v>35</v>
      </c>
      <c r="G30">
        <v>28.9</v>
      </c>
      <c r="H30">
        <v>6</v>
      </c>
      <c r="I30">
        <v>5</v>
      </c>
      <c r="J30">
        <v>16</v>
      </c>
      <c r="K30">
        <v>1067</v>
      </c>
      <c r="L30">
        <v>73</v>
      </c>
      <c r="M30">
        <v>39200</v>
      </c>
      <c r="N30">
        <v>2300</v>
      </c>
      <c r="O30">
        <v>1.6E-2</v>
      </c>
      <c r="P30">
        <v>1.5E-3</v>
      </c>
      <c r="Q30">
        <v>4.9299999999999997E-2</v>
      </c>
      <c r="R30">
        <v>9.9000000000000008E-3</v>
      </c>
      <c r="S30">
        <v>4.9399999999999999E-2</v>
      </c>
      <c r="T30">
        <v>9.9000000000000008E-3</v>
      </c>
      <c r="U30">
        <v>0.224</v>
      </c>
      <c r="V30">
        <v>1.2999999999999999E-2</v>
      </c>
      <c r="W30">
        <v>1.1169999999999999E-2</v>
      </c>
      <c r="X30">
        <v>7.6999999999999996E-4</v>
      </c>
      <c r="Y30" s="38">
        <v>8.0000000000000007E-5</v>
      </c>
      <c r="Z30">
        <v>2.5000000000000001E-4</v>
      </c>
      <c r="AA30">
        <v>20.6</v>
      </c>
      <c r="AB30">
        <v>1.7</v>
      </c>
      <c r="AC30" s="10">
        <f t="shared" si="0"/>
        <v>0.61776061776061764</v>
      </c>
      <c r="AD30" s="10">
        <f t="shared" si="1"/>
        <v>5.1919956733369405E-4</v>
      </c>
      <c r="AF30">
        <f t="shared" si="2"/>
        <v>62.5</v>
      </c>
      <c r="AG30" s="11">
        <f t="shared" si="3"/>
        <v>5.859375</v>
      </c>
      <c r="AH30">
        <f t="shared" si="4"/>
        <v>4.9399999999999999E-2</v>
      </c>
      <c r="AI30">
        <f t="shared" si="5"/>
        <v>9.9000000000000008E-3</v>
      </c>
      <c r="AK30">
        <f t="shared" si="6"/>
        <v>42.83202662500058</v>
      </c>
      <c r="AL30">
        <f t="shared" si="7"/>
        <v>4.0155024960938048</v>
      </c>
      <c r="AM30">
        <f t="shared" si="8"/>
        <v>4.9399999999999999E-2</v>
      </c>
      <c r="AN30">
        <f t="shared" si="9"/>
        <v>9.9000000000000008E-3</v>
      </c>
      <c r="AO30" s="9"/>
      <c r="AP30" s="58">
        <f>IF(AL30/AK30*100&gt;=30,supp,AK30)</f>
        <v>42.83202662500058</v>
      </c>
      <c r="AQ30" s="58">
        <f t="shared" si="10"/>
        <v>4.0155024960938048</v>
      </c>
      <c r="AR30" s="58">
        <f>IF(AN30/AM30*100&gt;=30,supp,AM30)</f>
        <v>4.9399999999999999E-2</v>
      </c>
      <c r="AS30" s="58">
        <f t="shared" si="11"/>
        <v>9.9000000000000008E-3</v>
      </c>
      <c r="AU30" s="85" t="s">
        <v>729</v>
      </c>
      <c r="AV30" s="86">
        <v>147.69999999999999</v>
      </c>
      <c r="AW30" s="86">
        <v>2.5</v>
      </c>
      <c r="AX30" s="110">
        <f>AW30*100/AV30</f>
        <v>1.6926201760324984</v>
      </c>
      <c r="AY30" s="87">
        <f>SQRT(((AW30/AV30)*100)^2+($AS$7)^2+($AS$8)^2+($AR$6)^2)</f>
        <v>3.1739135149617823</v>
      </c>
      <c r="AZ30" s="82">
        <f>AV30*(AY30/100)</f>
        <v>4.6878702615985519</v>
      </c>
      <c r="BA30" s="83" t="s">
        <v>726</v>
      </c>
    </row>
    <row r="31" spans="1:73" x14ac:dyDescent="0.35">
      <c r="A31" t="s">
        <v>195</v>
      </c>
      <c r="B31" t="s">
        <v>449</v>
      </c>
      <c r="C31" s="1">
        <v>43809</v>
      </c>
      <c r="D31" s="2">
        <v>0.73212962962962969</v>
      </c>
      <c r="E31">
        <v>557</v>
      </c>
      <c r="F31">
        <v>28</v>
      </c>
      <c r="G31">
        <v>45.7</v>
      </c>
      <c r="H31">
        <v>6.9</v>
      </c>
      <c r="I31">
        <v>40</v>
      </c>
      <c r="J31">
        <v>25</v>
      </c>
      <c r="K31">
        <v>533</v>
      </c>
      <c r="L31">
        <v>41</v>
      </c>
      <c r="M31">
        <v>32000</v>
      </c>
      <c r="N31">
        <v>2400</v>
      </c>
      <c r="O31">
        <v>1.7000000000000001E-2</v>
      </c>
      <c r="P31">
        <v>1.5E-3</v>
      </c>
      <c r="Q31">
        <v>8.1000000000000003E-2</v>
      </c>
      <c r="R31">
        <v>0.01</v>
      </c>
      <c r="S31">
        <v>8.2000000000000003E-2</v>
      </c>
      <c r="T31">
        <v>0.01</v>
      </c>
      <c r="U31">
        <v>0.183</v>
      </c>
      <c r="V31">
        <v>1.4E-2</v>
      </c>
      <c r="W31">
        <v>5.5700000000000003E-3</v>
      </c>
      <c r="X31">
        <v>4.2999999999999999E-4</v>
      </c>
      <c r="Y31">
        <v>6.3000000000000003E-4</v>
      </c>
      <c r="Z31">
        <v>3.8999999999999999E-4</v>
      </c>
      <c r="AA31">
        <v>31.7</v>
      </c>
      <c r="AB31">
        <v>3.2</v>
      </c>
      <c r="AC31" s="10">
        <f t="shared" si="0"/>
        <v>0.5046883618312189</v>
      </c>
      <c r="AD31" s="10">
        <f t="shared" si="1"/>
        <v>4.0886965927528409E-3</v>
      </c>
      <c r="AF31">
        <f t="shared" si="2"/>
        <v>58.823529411764703</v>
      </c>
      <c r="AG31" s="11">
        <f t="shared" si="3"/>
        <v>5.1903114186851207</v>
      </c>
      <c r="AH31">
        <f t="shared" si="4"/>
        <v>8.2000000000000003E-2</v>
      </c>
      <c r="AI31">
        <f t="shared" si="5"/>
        <v>0.01</v>
      </c>
      <c r="AK31">
        <f t="shared" si="6"/>
        <v>40.312495647059372</v>
      </c>
      <c r="AL31">
        <f t="shared" si="7"/>
        <v>3.5569849100346502</v>
      </c>
      <c r="AM31">
        <f t="shared" si="8"/>
        <v>8.2000000000000003E-2</v>
      </c>
      <c r="AN31">
        <f t="shared" si="9"/>
        <v>0.01</v>
      </c>
      <c r="AO31" s="9"/>
      <c r="AP31" s="58">
        <f>IF(AL31/AK31*100&gt;=30,supp,AK31)</f>
        <v>40.312495647059372</v>
      </c>
      <c r="AQ31" s="58">
        <f t="shared" si="10"/>
        <v>3.5569849100346502</v>
      </c>
      <c r="AR31" s="58">
        <f>IF(AN31/AM31*100&gt;=30,supp,AM31)</f>
        <v>8.2000000000000003E-2</v>
      </c>
      <c r="AS31" s="58">
        <f t="shared" si="11"/>
        <v>0.01</v>
      </c>
      <c r="AU31" s="85"/>
      <c r="AV31" s="86"/>
      <c r="AW31" s="86"/>
      <c r="AX31" s="110"/>
      <c r="AY31" s="87"/>
      <c r="AZ31" s="82"/>
      <c r="BA31" s="83"/>
    </row>
    <row r="32" spans="1:73" x14ac:dyDescent="0.35">
      <c r="A32" t="s">
        <v>196</v>
      </c>
      <c r="B32" t="s">
        <v>450</v>
      </c>
      <c r="C32" s="1">
        <v>43809</v>
      </c>
      <c r="D32" s="2">
        <v>0.73343749999999996</v>
      </c>
      <c r="E32">
        <v>395</v>
      </c>
      <c r="F32">
        <v>27</v>
      </c>
      <c r="G32">
        <v>20.3</v>
      </c>
      <c r="H32">
        <v>7.1</v>
      </c>
      <c r="I32">
        <v>24</v>
      </c>
      <c r="J32">
        <v>18</v>
      </c>
      <c r="K32">
        <v>472</v>
      </c>
      <c r="L32">
        <v>48</v>
      </c>
      <c r="M32">
        <v>24300</v>
      </c>
      <c r="N32">
        <v>1300</v>
      </c>
      <c r="O32">
        <v>1.61E-2</v>
      </c>
      <c r="P32">
        <v>1.5E-3</v>
      </c>
      <c r="Q32">
        <v>5.5E-2</v>
      </c>
      <c r="R32">
        <v>1.7000000000000001E-2</v>
      </c>
      <c r="S32">
        <v>5.6000000000000001E-2</v>
      </c>
      <c r="T32">
        <v>1.7000000000000001E-2</v>
      </c>
      <c r="U32">
        <v>0.13819999999999999</v>
      </c>
      <c r="V32">
        <v>7.6E-3</v>
      </c>
      <c r="W32">
        <v>4.9199999999999999E-3</v>
      </c>
      <c r="X32">
        <v>5.0000000000000001E-4</v>
      </c>
      <c r="Y32">
        <v>3.8000000000000002E-4</v>
      </c>
      <c r="Z32">
        <v>2.7E-4</v>
      </c>
      <c r="AA32">
        <v>28</v>
      </c>
      <c r="AB32">
        <v>2.9</v>
      </c>
      <c r="AC32" s="10">
        <f t="shared" si="0"/>
        <v>0.38113623827909532</v>
      </c>
      <c r="AD32" s="10">
        <f t="shared" si="1"/>
        <v>2.4661979448350468E-3</v>
      </c>
      <c r="AF32">
        <f t="shared" si="2"/>
        <v>62.111801242236027</v>
      </c>
      <c r="AG32" s="11">
        <f t="shared" si="3"/>
        <v>5.7868137803325492</v>
      </c>
      <c r="AH32">
        <f t="shared" si="4"/>
        <v>5.6000000000000001E-2</v>
      </c>
      <c r="AI32">
        <f t="shared" si="5"/>
        <v>1.7000000000000001E-2</v>
      </c>
      <c r="AK32">
        <f t="shared" si="6"/>
        <v>42.565989192547164</v>
      </c>
      <c r="AL32">
        <f t="shared" si="7"/>
        <v>3.9657753906099842</v>
      </c>
      <c r="AM32">
        <f t="shared" si="8"/>
        <v>5.6000000000000001E-2</v>
      </c>
      <c r="AN32">
        <f t="shared" si="9"/>
        <v>1.7000000000000001E-2</v>
      </c>
      <c r="AO32" s="9"/>
      <c r="AP32" s="58">
        <f>IF(AL32/AK32*100&gt;=30,supp,AK32)</f>
        <v>42.565989192547164</v>
      </c>
      <c r="AQ32" s="58">
        <f t="shared" si="10"/>
        <v>3.9657753906099842</v>
      </c>
      <c r="AR32" s="58" t="e">
        <f>IF(AN32/AM32*100&gt;=30,supp,AM32)</f>
        <v>#NAME?</v>
      </c>
      <c r="AS32" s="58">
        <f t="shared" si="11"/>
        <v>1.7000000000000001E-2</v>
      </c>
    </row>
    <row r="33" spans="1:45" x14ac:dyDescent="0.35">
      <c r="A33" t="s">
        <v>197</v>
      </c>
      <c r="B33" t="s">
        <v>451</v>
      </c>
      <c r="C33" s="1">
        <v>43809</v>
      </c>
      <c r="D33" s="2">
        <v>0.73479166666666673</v>
      </c>
      <c r="E33">
        <v>422</v>
      </c>
      <c r="F33">
        <v>22</v>
      </c>
      <c r="G33">
        <v>22.7</v>
      </c>
      <c r="H33">
        <v>4.5999999999999996</v>
      </c>
      <c r="I33">
        <v>17</v>
      </c>
      <c r="J33">
        <v>13</v>
      </c>
      <c r="K33">
        <v>562</v>
      </c>
      <c r="L33">
        <v>42</v>
      </c>
      <c r="M33">
        <v>25100</v>
      </c>
      <c r="N33">
        <v>1800</v>
      </c>
      <c r="O33">
        <v>1.7500000000000002E-2</v>
      </c>
      <c r="P33">
        <v>1.6000000000000001E-3</v>
      </c>
      <c r="Q33">
        <v>5.5E-2</v>
      </c>
      <c r="R33">
        <v>1.2E-2</v>
      </c>
      <c r="S33">
        <v>5.5E-2</v>
      </c>
      <c r="T33">
        <v>1.2E-2</v>
      </c>
      <c r="U33">
        <v>0.14199999999999999</v>
      </c>
      <c r="V33">
        <v>0.01</v>
      </c>
      <c r="W33">
        <v>5.8399999999999997E-3</v>
      </c>
      <c r="X33">
        <v>4.4000000000000002E-4</v>
      </c>
      <c r="Y33">
        <v>2.7E-4</v>
      </c>
      <c r="Z33">
        <v>2.0000000000000001E-4</v>
      </c>
      <c r="AA33">
        <v>23.6</v>
      </c>
      <c r="AB33">
        <v>1.6</v>
      </c>
      <c r="AC33" s="10">
        <f t="shared" si="0"/>
        <v>0.39161610590182006</v>
      </c>
      <c r="AD33" s="10">
        <f t="shared" si="1"/>
        <v>1.7522985397512175E-3</v>
      </c>
      <c r="AF33">
        <f t="shared" si="2"/>
        <v>57.142857142857139</v>
      </c>
      <c r="AG33" s="11">
        <f t="shared" si="3"/>
        <v>5.2244897959183669</v>
      </c>
      <c r="AH33">
        <f t="shared" si="4"/>
        <v>5.5E-2</v>
      </c>
      <c r="AI33">
        <f t="shared" si="5"/>
        <v>1.2E-2</v>
      </c>
      <c r="AK33">
        <f t="shared" si="6"/>
        <v>39.160710057143383</v>
      </c>
      <c r="AL33">
        <f t="shared" si="7"/>
        <v>3.5804077766531095</v>
      </c>
      <c r="AM33">
        <f t="shared" si="8"/>
        <v>5.5E-2</v>
      </c>
      <c r="AN33">
        <f t="shared" si="9"/>
        <v>1.2E-2</v>
      </c>
      <c r="AO33" s="9"/>
      <c r="AP33" s="58">
        <f>IF(AL33/AK33*100&gt;=30,supp,AK33)</f>
        <v>39.160710057143383</v>
      </c>
      <c r="AQ33" s="58">
        <f t="shared" si="10"/>
        <v>3.5804077766531095</v>
      </c>
      <c r="AR33" s="58">
        <f>IF(AN33/AM33*100&gt;=30,supp,AM33)</f>
        <v>5.5E-2</v>
      </c>
      <c r="AS33" s="58">
        <f t="shared" si="11"/>
        <v>1.2E-2</v>
      </c>
    </row>
    <row r="34" spans="1:45" x14ac:dyDescent="0.35">
      <c r="A34" t="s">
        <v>198</v>
      </c>
      <c r="B34" t="s">
        <v>452</v>
      </c>
      <c r="C34" s="1">
        <v>43809</v>
      </c>
      <c r="D34" s="2">
        <v>0.73599537037037033</v>
      </c>
      <c r="E34">
        <v>379</v>
      </c>
      <c r="F34">
        <v>18</v>
      </c>
      <c r="G34">
        <v>28</v>
      </c>
      <c r="H34">
        <v>7.5</v>
      </c>
      <c r="I34">
        <v>10</v>
      </c>
      <c r="J34">
        <v>17</v>
      </c>
      <c r="K34">
        <v>553</v>
      </c>
      <c r="L34">
        <v>57</v>
      </c>
      <c r="M34">
        <v>22900</v>
      </c>
      <c r="N34">
        <v>1700</v>
      </c>
      <c r="O34">
        <v>1.6500000000000001E-2</v>
      </c>
      <c r="P34">
        <v>1.5E-3</v>
      </c>
      <c r="Q34">
        <v>7.6999999999999999E-2</v>
      </c>
      <c r="R34">
        <v>2.3E-2</v>
      </c>
      <c r="S34">
        <v>7.6999999999999999E-2</v>
      </c>
      <c r="T34">
        <v>2.3E-2</v>
      </c>
      <c r="U34">
        <v>0.13020000000000001</v>
      </c>
      <c r="V34">
        <v>9.4000000000000004E-3</v>
      </c>
      <c r="W34">
        <v>5.7400000000000003E-3</v>
      </c>
      <c r="X34">
        <v>5.9000000000000003E-4</v>
      </c>
      <c r="Y34">
        <v>1.6000000000000001E-4</v>
      </c>
      <c r="Z34">
        <v>2.5999999999999998E-4</v>
      </c>
      <c r="AA34">
        <v>23.2</v>
      </c>
      <c r="AB34">
        <v>3.2</v>
      </c>
      <c r="AC34" s="10">
        <f t="shared" si="0"/>
        <v>0.35907335907335902</v>
      </c>
      <c r="AD34" s="10">
        <f t="shared" si="1"/>
        <v>1.0383991346673881E-3</v>
      </c>
      <c r="AF34">
        <f t="shared" si="2"/>
        <v>60.606060606060602</v>
      </c>
      <c r="AG34" s="11">
        <f t="shared" si="3"/>
        <v>5.5096418732782366</v>
      </c>
      <c r="AH34">
        <f t="shared" si="4"/>
        <v>7.6999999999999999E-2</v>
      </c>
      <c r="AI34">
        <f t="shared" si="5"/>
        <v>2.3E-2</v>
      </c>
      <c r="AK34">
        <f t="shared" si="6"/>
        <v>41.534086424242986</v>
      </c>
      <c r="AL34">
        <f t="shared" si="7"/>
        <v>3.7758260385675442</v>
      </c>
      <c r="AM34">
        <f t="shared" si="8"/>
        <v>7.6999999999999999E-2</v>
      </c>
      <c r="AN34">
        <f t="shared" si="9"/>
        <v>2.3E-2</v>
      </c>
      <c r="AO34" s="9"/>
      <c r="AP34" s="58">
        <f>IF(AL34/AK34*100&gt;=30,supp,AK34)</f>
        <v>41.534086424242986</v>
      </c>
      <c r="AQ34" s="58">
        <f t="shared" si="10"/>
        <v>3.7758260385675442</v>
      </c>
      <c r="AR34" s="58">
        <f>IF(AN34/AM34*100&gt;=30,supp,AM34)</f>
        <v>7.6999999999999999E-2</v>
      </c>
      <c r="AS34" s="58">
        <f t="shared" si="11"/>
        <v>2.3E-2</v>
      </c>
    </row>
    <row r="35" spans="1:45" x14ac:dyDescent="0.35">
      <c r="A35" t="s">
        <v>199</v>
      </c>
      <c r="B35" t="s">
        <v>453</v>
      </c>
      <c r="C35" s="1">
        <v>43809</v>
      </c>
      <c r="D35" s="2">
        <v>0.73726851851851849</v>
      </c>
      <c r="E35">
        <v>1679</v>
      </c>
      <c r="F35">
        <v>49</v>
      </c>
      <c r="G35">
        <v>80.599999999999994</v>
      </c>
      <c r="H35">
        <v>7.6</v>
      </c>
      <c r="I35">
        <v>29</v>
      </c>
      <c r="J35">
        <v>17</v>
      </c>
      <c r="K35">
        <v>2740</v>
      </c>
      <c r="L35">
        <v>160</v>
      </c>
      <c r="M35">
        <v>109600</v>
      </c>
      <c r="N35">
        <v>5200</v>
      </c>
      <c r="O35">
        <v>1.5219999999999999E-2</v>
      </c>
      <c r="P35">
        <v>8.0999999999999996E-4</v>
      </c>
      <c r="Q35">
        <v>4.7E-2</v>
      </c>
      <c r="R35">
        <v>4.7000000000000002E-3</v>
      </c>
      <c r="S35">
        <v>4.7E-2</v>
      </c>
      <c r="T35">
        <v>4.7000000000000002E-3</v>
      </c>
      <c r="U35">
        <v>0.621</v>
      </c>
      <c r="V35">
        <v>2.9000000000000001E-2</v>
      </c>
      <c r="W35">
        <v>2.8400000000000002E-2</v>
      </c>
      <c r="X35">
        <v>1.6999999999999999E-3</v>
      </c>
      <c r="Y35">
        <v>4.6000000000000001E-4</v>
      </c>
      <c r="Z35">
        <v>2.5999999999999998E-4</v>
      </c>
      <c r="AA35">
        <v>21.5</v>
      </c>
      <c r="AB35">
        <v>1.6</v>
      </c>
      <c r="AC35" s="10">
        <f t="shared" si="0"/>
        <v>1.7126309983452837</v>
      </c>
      <c r="AD35" s="10">
        <f t="shared" si="1"/>
        <v>2.9853975121687409E-3</v>
      </c>
      <c r="AF35">
        <f t="shared" si="2"/>
        <v>65.703022339027598</v>
      </c>
      <c r="AG35" s="11">
        <f t="shared" si="3"/>
        <v>3.4966785870310355</v>
      </c>
      <c r="AH35">
        <f t="shared" si="4"/>
        <v>4.7E-2</v>
      </c>
      <c r="AI35">
        <f t="shared" si="5"/>
        <v>4.7000000000000002E-3</v>
      </c>
      <c r="AK35">
        <f t="shared" si="6"/>
        <v>45.027097634691806</v>
      </c>
      <c r="AL35">
        <f t="shared" si="7"/>
        <v>2.3963172854205235</v>
      </c>
      <c r="AM35">
        <f t="shared" si="8"/>
        <v>4.7E-2</v>
      </c>
      <c r="AN35">
        <f t="shared" si="9"/>
        <v>4.7000000000000002E-3</v>
      </c>
      <c r="AO35" s="9"/>
      <c r="AP35" s="58">
        <f>IF(AL35/AK35*100&gt;=30,supp,AK35)</f>
        <v>45.027097634691806</v>
      </c>
      <c r="AQ35" s="58">
        <f t="shared" si="10"/>
        <v>2.3963172854205235</v>
      </c>
      <c r="AR35" s="58">
        <f>IF(AN35/AM35*100&gt;=30,supp,AM35)</f>
        <v>4.7E-2</v>
      </c>
      <c r="AS35" s="58">
        <f t="shared" si="11"/>
        <v>4.7000000000000002E-3</v>
      </c>
    </row>
    <row r="36" spans="1:45" x14ac:dyDescent="0.35">
      <c r="A36" t="s">
        <v>200</v>
      </c>
      <c r="B36" t="s">
        <v>454</v>
      </c>
      <c r="C36" s="1">
        <v>43809</v>
      </c>
      <c r="D36" s="2">
        <v>0.73855324074074069</v>
      </c>
      <c r="E36">
        <v>599</v>
      </c>
      <c r="F36">
        <v>30</v>
      </c>
      <c r="G36">
        <v>32.700000000000003</v>
      </c>
      <c r="H36">
        <v>7</v>
      </c>
      <c r="I36">
        <v>13</v>
      </c>
      <c r="J36">
        <v>12</v>
      </c>
      <c r="K36">
        <v>984</v>
      </c>
      <c r="L36">
        <v>74</v>
      </c>
      <c r="M36">
        <v>35800</v>
      </c>
      <c r="N36">
        <v>1700</v>
      </c>
      <c r="O36">
        <v>1.6299999999999999E-2</v>
      </c>
      <c r="P36">
        <v>1.2999999999999999E-3</v>
      </c>
      <c r="Q36">
        <v>5.2999999999999999E-2</v>
      </c>
      <c r="R36">
        <v>1.4E-2</v>
      </c>
      <c r="S36">
        <v>5.2999999999999999E-2</v>
      </c>
      <c r="T36">
        <v>1.4E-2</v>
      </c>
      <c r="U36">
        <v>0.20269999999999999</v>
      </c>
      <c r="V36">
        <v>9.7000000000000003E-3</v>
      </c>
      <c r="W36">
        <v>1.0189999999999999E-2</v>
      </c>
      <c r="X36">
        <v>7.6999999999999996E-4</v>
      </c>
      <c r="Y36">
        <v>2.1000000000000001E-4</v>
      </c>
      <c r="Z36">
        <v>1.8000000000000001E-4</v>
      </c>
      <c r="AA36">
        <v>20.100000000000001</v>
      </c>
      <c r="AB36">
        <v>2</v>
      </c>
      <c r="AC36" s="10">
        <f t="shared" si="0"/>
        <v>0.55901820187534457</v>
      </c>
      <c r="AD36" s="10">
        <f t="shared" si="1"/>
        <v>1.3628988642509468E-3</v>
      </c>
      <c r="AF36">
        <f t="shared" si="2"/>
        <v>61.349693251533751</v>
      </c>
      <c r="AG36" s="11">
        <f t="shared" si="3"/>
        <v>4.8929203206744711</v>
      </c>
      <c r="AH36">
        <f t="shared" si="4"/>
        <v>5.2999999999999999E-2</v>
      </c>
      <c r="AI36">
        <f t="shared" si="5"/>
        <v>1.4E-2</v>
      </c>
      <c r="AK36">
        <f t="shared" si="6"/>
        <v>42.043707116564995</v>
      </c>
      <c r="AL36">
        <f t="shared" si="7"/>
        <v>3.3531790951861651</v>
      </c>
      <c r="AM36">
        <f t="shared" si="8"/>
        <v>5.2999999999999999E-2</v>
      </c>
      <c r="AN36">
        <f t="shared" si="9"/>
        <v>1.4E-2</v>
      </c>
      <c r="AO36" s="9"/>
      <c r="AP36" s="58">
        <f>IF(AL36/AK36*100&gt;=30,supp,AK36)</f>
        <v>42.043707116564995</v>
      </c>
      <c r="AQ36" s="58">
        <f t="shared" si="10"/>
        <v>3.3531790951861651</v>
      </c>
      <c r="AR36" s="58">
        <f>IF(AN36/AM36*100&gt;=30,supp,AM36)</f>
        <v>5.2999999999999999E-2</v>
      </c>
      <c r="AS36" s="58">
        <f t="shared" si="11"/>
        <v>1.4E-2</v>
      </c>
    </row>
    <row r="37" spans="1:45" x14ac:dyDescent="0.35">
      <c r="A37" t="s">
        <v>201</v>
      </c>
      <c r="B37" t="s">
        <v>455</v>
      </c>
      <c r="C37" s="1">
        <v>43809</v>
      </c>
      <c r="D37" s="2">
        <v>0.73983796296296289</v>
      </c>
      <c r="E37">
        <v>381</v>
      </c>
      <c r="F37">
        <v>22</v>
      </c>
      <c r="G37">
        <v>29.7</v>
      </c>
      <c r="H37">
        <v>5.8</v>
      </c>
      <c r="I37">
        <v>46</v>
      </c>
      <c r="J37">
        <v>11</v>
      </c>
      <c r="K37">
        <v>847</v>
      </c>
      <c r="L37">
        <v>59</v>
      </c>
      <c r="M37">
        <v>23600</v>
      </c>
      <c r="N37">
        <v>1200</v>
      </c>
      <c r="O37">
        <v>1.6299999999999999E-2</v>
      </c>
      <c r="P37">
        <v>1.1999999999999999E-3</v>
      </c>
      <c r="Q37">
        <v>7.8E-2</v>
      </c>
      <c r="R37">
        <v>1.7999999999999999E-2</v>
      </c>
      <c r="S37">
        <v>7.8E-2</v>
      </c>
      <c r="T37">
        <v>1.7999999999999999E-2</v>
      </c>
      <c r="U37">
        <v>0.13350000000000001</v>
      </c>
      <c r="V37">
        <v>6.4999999999999997E-3</v>
      </c>
      <c r="W37">
        <v>8.7399999999999995E-3</v>
      </c>
      <c r="X37">
        <v>6.0999999999999997E-4</v>
      </c>
      <c r="Y37">
        <v>7.1000000000000002E-4</v>
      </c>
      <c r="Z37">
        <v>1.7000000000000001E-4</v>
      </c>
      <c r="AA37">
        <v>15.19</v>
      </c>
      <c r="AB37">
        <v>0.97</v>
      </c>
      <c r="AC37" s="10">
        <f t="shared" si="0"/>
        <v>0.36817429674572527</v>
      </c>
      <c r="AD37" s="10">
        <f t="shared" si="1"/>
        <v>4.6078961600865345E-3</v>
      </c>
      <c r="AF37">
        <f t="shared" si="2"/>
        <v>61.349693251533751</v>
      </c>
      <c r="AG37" s="11">
        <f t="shared" si="3"/>
        <v>4.5165418344687422</v>
      </c>
      <c r="AH37">
        <f t="shared" si="4"/>
        <v>7.8E-2</v>
      </c>
      <c r="AI37">
        <f t="shared" si="5"/>
        <v>1.7999999999999999E-2</v>
      </c>
      <c r="AK37">
        <f t="shared" si="6"/>
        <v>42.043707116564995</v>
      </c>
      <c r="AL37">
        <f t="shared" si="7"/>
        <v>3.0952422417103063</v>
      </c>
      <c r="AM37">
        <f t="shared" si="8"/>
        <v>7.8E-2</v>
      </c>
      <c r="AN37">
        <f t="shared" si="9"/>
        <v>1.7999999999999999E-2</v>
      </c>
      <c r="AO37" s="9"/>
      <c r="AP37" s="58">
        <f>IF(AL37/AK37*100&gt;=30,supp,AK37)</f>
        <v>42.043707116564995</v>
      </c>
      <c r="AQ37" s="58">
        <f t="shared" si="10"/>
        <v>3.0952422417103063</v>
      </c>
      <c r="AR37" s="58">
        <f>IF(AN37/AM37*100&gt;=30,supp,AM37)</f>
        <v>7.8E-2</v>
      </c>
      <c r="AS37" s="58">
        <f t="shared" si="11"/>
        <v>1.7999999999999999E-2</v>
      </c>
    </row>
    <row r="38" spans="1:45" x14ac:dyDescent="0.35">
      <c r="A38" t="s">
        <v>202</v>
      </c>
      <c r="B38" t="s">
        <v>456</v>
      </c>
      <c r="C38" s="1">
        <v>43809</v>
      </c>
      <c r="D38" s="2">
        <v>0.74111111111111105</v>
      </c>
      <c r="E38">
        <v>214</v>
      </c>
      <c r="F38">
        <v>17</v>
      </c>
      <c r="G38">
        <v>16</v>
      </c>
      <c r="H38">
        <v>6</v>
      </c>
      <c r="I38">
        <v>2</v>
      </c>
      <c r="J38">
        <v>15</v>
      </c>
      <c r="K38">
        <v>355</v>
      </c>
      <c r="L38">
        <v>36</v>
      </c>
      <c r="M38">
        <v>13470</v>
      </c>
      <c r="N38">
        <v>850</v>
      </c>
      <c r="O38">
        <v>1.55E-2</v>
      </c>
      <c r="P38">
        <v>1.6000000000000001E-3</v>
      </c>
      <c r="Q38">
        <v>0.08</v>
      </c>
      <c r="R38">
        <v>3.3000000000000002E-2</v>
      </c>
      <c r="S38">
        <v>0.08</v>
      </c>
      <c r="T38">
        <v>3.3000000000000002E-2</v>
      </c>
      <c r="U38">
        <v>7.5899999999999995E-2</v>
      </c>
      <c r="V38">
        <v>4.7999999999999996E-3</v>
      </c>
      <c r="W38">
        <v>3.6600000000000001E-3</v>
      </c>
      <c r="X38">
        <v>3.6999999999999999E-4</v>
      </c>
      <c r="Y38" s="38">
        <v>4.0000000000000003E-5</v>
      </c>
      <c r="Z38">
        <v>2.4000000000000001E-4</v>
      </c>
      <c r="AA38">
        <v>21.8</v>
      </c>
      <c r="AB38">
        <v>3.3</v>
      </c>
      <c r="AC38" s="10">
        <f t="shared" si="0"/>
        <v>0.20932156646442354</v>
      </c>
      <c r="AD38" s="10">
        <f t="shared" si="1"/>
        <v>2.5959978366684702E-4</v>
      </c>
      <c r="AF38">
        <f t="shared" si="2"/>
        <v>64.516129032258064</v>
      </c>
      <c r="AG38" s="11">
        <f t="shared" si="3"/>
        <v>6.6597294484911549</v>
      </c>
      <c r="AH38">
        <f t="shared" si="4"/>
        <v>0.08</v>
      </c>
      <c r="AI38">
        <f t="shared" si="5"/>
        <v>3.3000000000000002E-2</v>
      </c>
      <c r="AK38">
        <f t="shared" si="6"/>
        <v>44.213704903226407</v>
      </c>
      <c r="AL38">
        <f t="shared" si="7"/>
        <v>4.563995344849177</v>
      </c>
      <c r="AM38">
        <f t="shared" si="8"/>
        <v>0.08</v>
      </c>
      <c r="AN38">
        <f t="shared" si="9"/>
        <v>3.3000000000000002E-2</v>
      </c>
      <c r="AO38" s="9"/>
      <c r="AP38" s="58">
        <f>IF(AL38/AK38*100&gt;=30,supp,AK38)</f>
        <v>44.213704903226407</v>
      </c>
      <c r="AQ38" s="58">
        <f t="shared" si="10"/>
        <v>4.563995344849177</v>
      </c>
      <c r="AR38" s="58" t="e">
        <f>IF(AN38/AM38*100&gt;=30,supp,AM38)</f>
        <v>#NAME?</v>
      </c>
      <c r="AS38" s="58">
        <f t="shared" si="11"/>
        <v>3.3000000000000002E-2</v>
      </c>
    </row>
    <row r="39" spans="1:45" x14ac:dyDescent="0.35">
      <c r="A39" t="s">
        <v>203</v>
      </c>
      <c r="B39" t="s">
        <v>457</v>
      </c>
      <c r="C39" s="1">
        <v>43809</v>
      </c>
      <c r="D39" s="2">
        <v>0.75326388888888884</v>
      </c>
      <c r="E39">
        <v>685</v>
      </c>
      <c r="F39">
        <v>41</v>
      </c>
      <c r="G39">
        <v>32</v>
      </c>
      <c r="H39">
        <v>6.2</v>
      </c>
      <c r="I39">
        <v>29</v>
      </c>
      <c r="J39">
        <v>15</v>
      </c>
      <c r="K39">
        <v>1320</v>
      </c>
      <c r="L39">
        <v>130</v>
      </c>
      <c r="M39">
        <v>42700</v>
      </c>
      <c r="N39">
        <v>3400</v>
      </c>
      <c r="O39">
        <v>1.6500000000000001E-2</v>
      </c>
      <c r="P39">
        <v>2.2000000000000001E-3</v>
      </c>
      <c r="Q39">
        <v>4.8300000000000003E-2</v>
      </c>
      <c r="R39">
        <v>9.4000000000000004E-3</v>
      </c>
      <c r="S39">
        <v>4.8399999999999999E-2</v>
      </c>
      <c r="T39">
        <v>9.4000000000000004E-3</v>
      </c>
      <c r="U39">
        <v>0.23699999999999999</v>
      </c>
      <c r="V39">
        <v>1.9E-2</v>
      </c>
      <c r="W39">
        <v>1.3299999999999999E-2</v>
      </c>
      <c r="X39">
        <v>1.2999999999999999E-3</v>
      </c>
      <c r="Y39">
        <v>4.4000000000000002E-4</v>
      </c>
      <c r="Z39">
        <v>2.3000000000000001E-4</v>
      </c>
      <c r="AA39">
        <v>17.399999999999999</v>
      </c>
      <c r="AB39">
        <v>1.3</v>
      </c>
      <c r="AC39" s="10">
        <f t="shared" si="0"/>
        <v>0.65361279646993919</v>
      </c>
      <c r="AD39" s="10">
        <f t="shared" si="1"/>
        <v>2.8555976203353175E-3</v>
      </c>
      <c r="AF39">
        <f t="shared" si="2"/>
        <v>60.606060606060602</v>
      </c>
      <c r="AG39" s="11">
        <f t="shared" si="3"/>
        <v>8.0808080808080796</v>
      </c>
      <c r="AH39">
        <f t="shared" si="4"/>
        <v>4.8399999999999999E-2</v>
      </c>
      <c r="AI39">
        <f t="shared" si="5"/>
        <v>9.4000000000000004E-3</v>
      </c>
      <c r="AK39">
        <f t="shared" si="6"/>
        <v>41.534086424242986</v>
      </c>
      <c r="AL39">
        <f t="shared" si="7"/>
        <v>5.5378781898990646</v>
      </c>
      <c r="AM39">
        <f t="shared" si="8"/>
        <v>4.8399999999999999E-2</v>
      </c>
      <c r="AN39">
        <f t="shared" si="9"/>
        <v>9.4000000000000004E-3</v>
      </c>
      <c r="AO39" s="9"/>
      <c r="AP39" s="58">
        <f>IF(AL39/AK39*100&gt;=30,supp,AK39)</f>
        <v>41.534086424242986</v>
      </c>
      <c r="AQ39" s="58">
        <f t="shared" si="10"/>
        <v>5.5378781898990646</v>
      </c>
      <c r="AR39" s="58">
        <f>IF(AN39/AM39*100&gt;=30,supp,AM39)</f>
        <v>4.8399999999999999E-2</v>
      </c>
      <c r="AS39" s="58">
        <f t="shared" si="11"/>
        <v>9.4000000000000004E-3</v>
      </c>
    </row>
    <row r="40" spans="1:45" x14ac:dyDescent="0.35">
      <c r="A40" t="s">
        <v>204</v>
      </c>
      <c r="B40" t="s">
        <v>458</v>
      </c>
      <c r="C40" s="1">
        <v>43809</v>
      </c>
      <c r="D40" s="2">
        <v>0.75453703703703701</v>
      </c>
      <c r="E40">
        <v>542</v>
      </c>
      <c r="F40">
        <v>38</v>
      </c>
      <c r="G40">
        <v>33.6</v>
      </c>
      <c r="H40">
        <v>6.3</v>
      </c>
      <c r="I40">
        <v>31</v>
      </c>
      <c r="J40">
        <v>19</v>
      </c>
      <c r="K40">
        <v>2170</v>
      </c>
      <c r="L40">
        <v>130</v>
      </c>
      <c r="M40">
        <v>33900</v>
      </c>
      <c r="N40">
        <v>1900</v>
      </c>
      <c r="O40">
        <v>1.67E-2</v>
      </c>
      <c r="P40">
        <v>2.0999999999999999E-3</v>
      </c>
      <c r="Q40">
        <v>6.3E-2</v>
      </c>
      <c r="R40">
        <v>1.2E-2</v>
      </c>
      <c r="S40">
        <v>6.3E-2</v>
      </c>
      <c r="T40">
        <v>1.2E-2</v>
      </c>
      <c r="U40">
        <v>0.188</v>
      </c>
      <c r="V40">
        <v>0.01</v>
      </c>
      <c r="W40">
        <v>2.1899999999999999E-2</v>
      </c>
      <c r="X40">
        <v>1.2999999999999999E-3</v>
      </c>
      <c r="Y40">
        <v>4.6999999999999999E-4</v>
      </c>
      <c r="Z40">
        <v>2.7999999999999998E-4</v>
      </c>
      <c r="AA40">
        <v>8.33</v>
      </c>
      <c r="AB40">
        <v>0.47</v>
      </c>
      <c r="AC40" s="10">
        <f t="shared" si="0"/>
        <v>0.51847766133480411</v>
      </c>
      <c r="AD40" s="10">
        <f t="shared" si="1"/>
        <v>3.0502974580854524E-3</v>
      </c>
      <c r="AF40">
        <f t="shared" si="2"/>
        <v>59.880239520958085</v>
      </c>
      <c r="AG40" s="11">
        <f t="shared" si="3"/>
        <v>7.5298504786833513</v>
      </c>
      <c r="AH40">
        <f t="shared" si="4"/>
        <v>6.3E-2</v>
      </c>
      <c r="AI40">
        <f t="shared" si="5"/>
        <v>1.2E-2</v>
      </c>
      <c r="AK40">
        <f t="shared" si="6"/>
        <v>41.036672215569418</v>
      </c>
      <c r="AL40">
        <f t="shared" si="7"/>
        <v>5.1603000989638188</v>
      </c>
      <c r="AM40">
        <f t="shared" si="8"/>
        <v>6.3E-2</v>
      </c>
      <c r="AN40">
        <f t="shared" si="9"/>
        <v>1.2E-2</v>
      </c>
      <c r="AO40" s="9"/>
      <c r="AP40" s="58">
        <f>IF(AL40/AK40*100&gt;=30,supp,AK40)</f>
        <v>41.036672215569418</v>
      </c>
      <c r="AQ40" s="58">
        <f t="shared" si="10"/>
        <v>5.1603000989638188</v>
      </c>
      <c r="AR40" s="58">
        <f>IF(AN40/AM40*100&gt;=30,supp,AM40)</f>
        <v>6.3E-2</v>
      </c>
      <c r="AS40" s="58">
        <f t="shared" si="11"/>
        <v>1.2E-2</v>
      </c>
    </row>
    <row r="41" spans="1:45" x14ac:dyDescent="0.35">
      <c r="A41" t="s">
        <v>205</v>
      </c>
      <c r="B41" t="s">
        <v>459</v>
      </c>
      <c r="C41" s="1">
        <v>43809</v>
      </c>
      <c r="D41" s="2">
        <v>0.75582175925925921</v>
      </c>
      <c r="E41">
        <v>401</v>
      </c>
      <c r="F41">
        <v>20</v>
      </c>
      <c r="G41">
        <v>25.6</v>
      </c>
      <c r="H41">
        <v>8</v>
      </c>
      <c r="I41">
        <v>31</v>
      </c>
      <c r="J41">
        <v>16</v>
      </c>
      <c r="K41">
        <v>701</v>
      </c>
      <c r="L41">
        <v>65</v>
      </c>
      <c r="M41">
        <v>26040</v>
      </c>
      <c r="N41">
        <v>520</v>
      </c>
      <c r="O41">
        <v>1.6E-2</v>
      </c>
      <c r="P41">
        <v>1.4E-3</v>
      </c>
      <c r="Q41">
        <v>5.8999999999999997E-2</v>
      </c>
      <c r="R41">
        <v>1.9E-2</v>
      </c>
      <c r="S41">
        <v>5.8999999999999997E-2</v>
      </c>
      <c r="T41">
        <v>1.9E-2</v>
      </c>
      <c r="U41">
        <v>0.14410000000000001</v>
      </c>
      <c r="V41">
        <v>2.8999999999999998E-3</v>
      </c>
      <c r="W41">
        <v>7.0800000000000004E-3</v>
      </c>
      <c r="X41">
        <v>6.4999999999999997E-4</v>
      </c>
      <c r="Y41">
        <v>4.6999999999999999E-4</v>
      </c>
      <c r="Z41">
        <v>2.5000000000000001E-4</v>
      </c>
      <c r="AA41">
        <v>19.7</v>
      </c>
      <c r="AB41">
        <v>1.9</v>
      </c>
      <c r="AC41" s="10">
        <f t="shared" si="0"/>
        <v>0.39740761169332589</v>
      </c>
      <c r="AD41" s="10">
        <f t="shared" si="1"/>
        <v>3.0502974580854524E-3</v>
      </c>
      <c r="AF41">
        <f t="shared" si="2"/>
        <v>62.5</v>
      </c>
      <c r="AG41" s="11">
        <f t="shared" si="3"/>
        <v>5.46875</v>
      </c>
      <c r="AH41">
        <f t="shared" si="4"/>
        <v>5.8999999999999997E-2</v>
      </c>
      <c r="AI41">
        <f t="shared" si="5"/>
        <v>1.9E-2</v>
      </c>
      <c r="AK41">
        <f t="shared" si="6"/>
        <v>42.83202662500058</v>
      </c>
      <c r="AL41">
        <f t="shared" si="7"/>
        <v>3.7478023296875507</v>
      </c>
      <c r="AM41">
        <f t="shared" si="8"/>
        <v>5.8999999999999997E-2</v>
      </c>
      <c r="AN41">
        <f t="shared" si="9"/>
        <v>1.9E-2</v>
      </c>
      <c r="AO41" s="9"/>
      <c r="AP41" s="58">
        <f>IF(AL41/AK41*100&gt;=30,supp,AK41)</f>
        <v>42.83202662500058</v>
      </c>
      <c r="AQ41" s="58">
        <f t="shared" si="10"/>
        <v>3.7478023296875507</v>
      </c>
      <c r="AR41" s="58" t="e">
        <f>IF(AN41/AM41*100&gt;=30,supp,AM41)</f>
        <v>#NAME?</v>
      </c>
      <c r="AS41" s="58">
        <f t="shared" si="11"/>
        <v>1.9E-2</v>
      </c>
    </row>
    <row r="42" spans="1:45" x14ac:dyDescent="0.35">
      <c r="A42" t="s">
        <v>206</v>
      </c>
      <c r="B42" t="s">
        <v>460</v>
      </c>
      <c r="C42" s="1">
        <v>43809</v>
      </c>
      <c r="D42" s="2">
        <v>0.75709490740740737</v>
      </c>
      <c r="E42">
        <v>1020</v>
      </c>
      <c r="F42">
        <v>48</v>
      </c>
      <c r="G42">
        <v>50.8</v>
      </c>
      <c r="H42">
        <v>7.6</v>
      </c>
      <c r="I42">
        <v>18</v>
      </c>
      <c r="J42">
        <v>16</v>
      </c>
      <c r="K42">
        <v>1650</v>
      </c>
      <c r="L42">
        <v>120</v>
      </c>
      <c r="M42">
        <v>65500</v>
      </c>
      <c r="N42">
        <v>4000</v>
      </c>
      <c r="O42">
        <v>1.5800000000000002E-2</v>
      </c>
      <c r="P42">
        <v>1.6000000000000001E-3</v>
      </c>
      <c r="Q42">
        <v>4.7100000000000003E-2</v>
      </c>
      <c r="R42">
        <v>5.5999999999999999E-3</v>
      </c>
      <c r="S42">
        <v>4.7199999999999999E-2</v>
      </c>
      <c r="T42">
        <v>5.7000000000000002E-3</v>
      </c>
      <c r="U42">
        <v>0.36199999999999999</v>
      </c>
      <c r="V42">
        <v>2.1999999999999999E-2</v>
      </c>
      <c r="W42">
        <v>1.66E-2</v>
      </c>
      <c r="X42">
        <v>1.1999999999999999E-3</v>
      </c>
      <c r="Y42">
        <v>2.7999999999999998E-4</v>
      </c>
      <c r="Z42">
        <v>2.5000000000000001E-4</v>
      </c>
      <c r="AA42">
        <v>21.3</v>
      </c>
      <c r="AB42">
        <v>1.7</v>
      </c>
      <c r="AC42" s="10">
        <f t="shared" si="0"/>
        <v>0.99834528405956957</v>
      </c>
      <c r="AD42" s="10">
        <f t="shared" si="1"/>
        <v>1.817198485667929E-3</v>
      </c>
      <c r="AF42">
        <f t="shared" si="2"/>
        <v>63.291139240506325</v>
      </c>
      <c r="AG42" s="11">
        <f t="shared" si="3"/>
        <v>6.4092292901778558</v>
      </c>
      <c r="AH42">
        <f t="shared" si="4"/>
        <v>4.7199999999999999E-2</v>
      </c>
      <c r="AI42">
        <f t="shared" si="5"/>
        <v>5.7000000000000002E-3</v>
      </c>
      <c r="AK42">
        <f t="shared" si="6"/>
        <v>43.374204177215773</v>
      </c>
      <c r="AL42">
        <f t="shared" si="7"/>
        <v>4.3923244736421037</v>
      </c>
      <c r="AM42">
        <f t="shared" si="8"/>
        <v>4.7199999999999999E-2</v>
      </c>
      <c r="AN42">
        <f t="shared" si="9"/>
        <v>5.7000000000000002E-3</v>
      </c>
      <c r="AO42" s="9"/>
      <c r="AP42" s="58">
        <f>IF(AL42/AK42*100&gt;=30,supp,AK42)</f>
        <v>43.374204177215773</v>
      </c>
      <c r="AQ42" s="58">
        <f t="shared" si="10"/>
        <v>4.3923244736421037</v>
      </c>
      <c r="AR42" s="58">
        <f>IF(AN42/AM42*100&gt;=30,supp,AM42)</f>
        <v>4.7199999999999999E-2</v>
      </c>
      <c r="AS42" s="58">
        <f t="shared" si="11"/>
        <v>5.7000000000000002E-3</v>
      </c>
    </row>
    <row r="43" spans="1:45" x14ac:dyDescent="0.35">
      <c r="A43" t="s">
        <v>207</v>
      </c>
      <c r="B43" t="s">
        <v>461</v>
      </c>
      <c r="C43" s="1">
        <v>43809</v>
      </c>
      <c r="D43" s="2">
        <v>0.75837962962962957</v>
      </c>
      <c r="E43">
        <v>358</v>
      </c>
      <c r="F43">
        <v>22</v>
      </c>
      <c r="G43">
        <v>22.4</v>
      </c>
      <c r="H43">
        <v>8.1</v>
      </c>
      <c r="I43">
        <v>29</v>
      </c>
      <c r="J43">
        <v>17</v>
      </c>
      <c r="K43">
        <v>1279</v>
      </c>
      <c r="L43">
        <v>95</v>
      </c>
      <c r="M43">
        <v>23200</v>
      </c>
      <c r="N43">
        <v>1100</v>
      </c>
      <c r="O43">
        <v>1.5800000000000002E-2</v>
      </c>
      <c r="P43">
        <v>1.1999999999999999E-3</v>
      </c>
      <c r="Q43">
        <v>5.6000000000000001E-2</v>
      </c>
      <c r="R43">
        <v>2.1000000000000001E-2</v>
      </c>
      <c r="S43">
        <v>5.6000000000000001E-2</v>
      </c>
      <c r="T43">
        <v>2.1000000000000001E-2</v>
      </c>
      <c r="U43">
        <v>0.12809999999999999</v>
      </c>
      <c r="V43">
        <v>6.0000000000000001E-3</v>
      </c>
      <c r="W43">
        <v>1.2869999999999999E-2</v>
      </c>
      <c r="X43">
        <v>9.6000000000000002E-4</v>
      </c>
      <c r="Y43">
        <v>4.2999999999999999E-4</v>
      </c>
      <c r="Z43">
        <v>2.5000000000000001E-4</v>
      </c>
      <c r="AA43">
        <v>10.19</v>
      </c>
      <c r="AB43">
        <v>0.85</v>
      </c>
      <c r="AC43" s="10">
        <f t="shared" si="0"/>
        <v>0.35328185328185319</v>
      </c>
      <c r="AD43" s="10">
        <f t="shared" si="1"/>
        <v>2.7906976744186056E-3</v>
      </c>
      <c r="AF43">
        <f t="shared" si="2"/>
        <v>63.291139240506325</v>
      </c>
      <c r="AG43" s="11">
        <f t="shared" si="3"/>
        <v>4.8069219676333912</v>
      </c>
      <c r="AH43">
        <f t="shared" si="4"/>
        <v>5.6000000000000001E-2</v>
      </c>
      <c r="AI43">
        <f t="shared" si="5"/>
        <v>2.1000000000000001E-2</v>
      </c>
      <c r="AK43">
        <f t="shared" si="6"/>
        <v>43.374204177215773</v>
      </c>
      <c r="AL43">
        <f t="shared" si="7"/>
        <v>3.2942433552315773</v>
      </c>
      <c r="AM43">
        <f t="shared" si="8"/>
        <v>5.6000000000000001E-2</v>
      </c>
      <c r="AN43">
        <f t="shared" si="9"/>
        <v>2.1000000000000001E-2</v>
      </c>
      <c r="AO43" s="9"/>
      <c r="AP43" s="58">
        <f>IF(AL43/AK43*100&gt;=30,supp,AK43)</f>
        <v>43.374204177215773</v>
      </c>
      <c r="AQ43" s="58">
        <f t="shared" si="10"/>
        <v>3.2942433552315773</v>
      </c>
      <c r="AR43" s="58" t="e">
        <f>IF(AN43/AM43*100&gt;=30,supp,AM43)</f>
        <v>#NAME?</v>
      </c>
      <c r="AS43" s="58">
        <f t="shared" si="11"/>
        <v>2.1000000000000001E-2</v>
      </c>
    </row>
    <row r="44" spans="1:45" x14ac:dyDescent="0.35">
      <c r="A44" t="s">
        <v>208</v>
      </c>
      <c r="B44" t="s">
        <v>462</v>
      </c>
      <c r="C44" s="1">
        <v>43809</v>
      </c>
      <c r="D44" s="2">
        <v>0.75965277777777773</v>
      </c>
      <c r="E44">
        <v>939</v>
      </c>
      <c r="F44">
        <v>36</v>
      </c>
      <c r="G44">
        <v>48.1</v>
      </c>
      <c r="H44">
        <v>7.4</v>
      </c>
      <c r="I44">
        <v>19</v>
      </c>
      <c r="J44">
        <v>19</v>
      </c>
      <c r="K44">
        <v>569</v>
      </c>
      <c r="L44">
        <v>45</v>
      </c>
      <c r="M44">
        <v>61400</v>
      </c>
      <c r="N44">
        <v>2300</v>
      </c>
      <c r="O44">
        <v>1.54E-2</v>
      </c>
      <c r="P44">
        <v>9.3000000000000005E-4</v>
      </c>
      <c r="Q44">
        <v>5.1299999999999998E-2</v>
      </c>
      <c r="R44">
        <v>7.7000000000000002E-3</v>
      </c>
      <c r="S44">
        <v>5.1400000000000001E-2</v>
      </c>
      <c r="T44">
        <v>7.7000000000000002E-3</v>
      </c>
      <c r="U44">
        <v>0.33800000000000002</v>
      </c>
      <c r="V44">
        <v>1.2999999999999999E-2</v>
      </c>
      <c r="W44">
        <v>5.7099999999999998E-3</v>
      </c>
      <c r="X44">
        <v>4.6000000000000001E-4</v>
      </c>
      <c r="Y44">
        <v>2.9E-4</v>
      </c>
      <c r="Z44">
        <v>2.7999999999999998E-4</v>
      </c>
      <c r="AA44">
        <v>56.9</v>
      </c>
      <c r="AB44">
        <v>4.5</v>
      </c>
      <c r="AC44" s="10">
        <f t="shared" si="0"/>
        <v>0.93215664644236063</v>
      </c>
      <c r="AD44" s="10">
        <f t="shared" si="1"/>
        <v>1.8820984315846409E-3</v>
      </c>
      <c r="AF44">
        <f t="shared" si="2"/>
        <v>64.935064935064929</v>
      </c>
      <c r="AG44" s="11">
        <f t="shared" si="3"/>
        <v>3.9214032720526224</v>
      </c>
      <c r="AH44">
        <f t="shared" si="4"/>
        <v>5.1400000000000001E-2</v>
      </c>
      <c r="AI44">
        <f t="shared" si="5"/>
        <v>7.7000000000000002E-3</v>
      </c>
      <c r="AK44">
        <f t="shared" si="6"/>
        <v>44.500806883117484</v>
      </c>
      <c r="AL44">
        <f t="shared" si="7"/>
        <v>2.687386389694757</v>
      </c>
      <c r="AM44">
        <f t="shared" si="8"/>
        <v>5.1400000000000001E-2</v>
      </c>
      <c r="AN44">
        <f t="shared" si="9"/>
        <v>7.7000000000000002E-3</v>
      </c>
      <c r="AO44" s="9"/>
      <c r="AP44" s="58">
        <f>IF(AL44/AK44*100&gt;=30,supp,AK44)</f>
        <v>44.500806883117484</v>
      </c>
      <c r="AQ44" s="58">
        <f t="shared" si="10"/>
        <v>2.687386389694757</v>
      </c>
      <c r="AR44" s="58">
        <f>IF(AN44/AM44*100&gt;=30,supp,AM44)</f>
        <v>5.1400000000000001E-2</v>
      </c>
      <c r="AS44" s="58">
        <f t="shared" si="11"/>
        <v>7.7000000000000002E-3</v>
      </c>
    </row>
    <row r="45" spans="1:45" x14ac:dyDescent="0.35">
      <c r="A45" t="s">
        <v>209</v>
      </c>
      <c r="B45" t="s">
        <v>463</v>
      </c>
      <c r="C45" s="1">
        <v>43809</v>
      </c>
      <c r="D45" s="2">
        <v>0.76093749999999993</v>
      </c>
      <c r="E45">
        <v>14</v>
      </c>
      <c r="F45">
        <v>6.9</v>
      </c>
      <c r="G45">
        <v>5.8</v>
      </c>
      <c r="H45">
        <v>4.8</v>
      </c>
      <c r="I45">
        <v>11</v>
      </c>
      <c r="J45">
        <v>18</v>
      </c>
      <c r="K45">
        <v>2.2999999999999998</v>
      </c>
      <c r="L45">
        <v>2.1</v>
      </c>
      <c r="M45">
        <v>199</v>
      </c>
      <c r="N45">
        <v>33</v>
      </c>
      <c r="U45">
        <v>1.09E-3</v>
      </c>
      <c r="V45">
        <v>1.8000000000000001E-4</v>
      </c>
      <c r="W45" s="38">
        <v>2.4000000000000001E-5</v>
      </c>
      <c r="X45" s="38">
        <v>2.0999999999999999E-5</v>
      </c>
      <c r="Y45">
        <v>1.6000000000000001E-4</v>
      </c>
      <c r="Z45">
        <v>2.7E-4</v>
      </c>
      <c r="AC45" s="10">
        <f t="shared" si="0"/>
        <v>3.0060672917815771E-3</v>
      </c>
      <c r="AD45" s="10">
        <f t="shared" si="1"/>
        <v>1.0383991346673881E-3</v>
      </c>
      <c r="AF45" t="e">
        <f t="shared" si="2"/>
        <v>#DIV/0!</v>
      </c>
      <c r="AG45" s="11" t="e">
        <f t="shared" si="3"/>
        <v>#DIV/0!</v>
      </c>
      <c r="AH45">
        <f t="shared" si="4"/>
        <v>0</v>
      </c>
      <c r="AI45">
        <f t="shared" si="5"/>
        <v>0</v>
      </c>
      <c r="AK45" t="e">
        <f t="shared" si="6"/>
        <v>#DIV/0!</v>
      </c>
      <c r="AL45" t="e">
        <f t="shared" si="7"/>
        <v>#DIV/0!</v>
      </c>
      <c r="AM45">
        <f t="shared" si="8"/>
        <v>0</v>
      </c>
      <c r="AN45">
        <f t="shared" si="9"/>
        <v>0</v>
      </c>
      <c r="AO45" s="9"/>
      <c r="AP45" s="58" t="e">
        <f>IF(AL45/AK45*100&gt;=30,supp,AK45)</f>
        <v>#DIV/0!</v>
      </c>
      <c r="AQ45" s="58" t="e">
        <f t="shared" si="10"/>
        <v>#DIV/0!</v>
      </c>
      <c r="AR45" s="58" t="e">
        <f>IF(AN45/AM45*100&gt;=30,supp,AM45)</f>
        <v>#DIV/0!</v>
      </c>
      <c r="AS45" s="58">
        <f t="shared" si="11"/>
        <v>0</v>
      </c>
    </row>
    <row r="46" spans="1:45" x14ac:dyDescent="0.35">
      <c r="A46" t="s">
        <v>210</v>
      </c>
      <c r="B46" t="s">
        <v>464</v>
      </c>
      <c r="C46" s="1">
        <v>43809</v>
      </c>
      <c r="D46" s="2">
        <v>0.7622106481481481</v>
      </c>
      <c r="E46">
        <v>1247</v>
      </c>
      <c r="F46">
        <v>64</v>
      </c>
      <c r="G46">
        <v>76</v>
      </c>
      <c r="H46">
        <v>13</v>
      </c>
      <c r="I46">
        <v>43</v>
      </c>
      <c r="J46">
        <v>22</v>
      </c>
      <c r="K46">
        <v>1280</v>
      </c>
      <c r="L46">
        <v>140</v>
      </c>
      <c r="M46">
        <v>81300</v>
      </c>
      <c r="N46">
        <v>5300</v>
      </c>
      <c r="O46">
        <v>1.5699999999999999E-2</v>
      </c>
      <c r="P46">
        <v>1.6999999999999999E-3</v>
      </c>
      <c r="Q46">
        <v>6.0999999999999999E-2</v>
      </c>
      <c r="R46">
        <v>1.2E-2</v>
      </c>
      <c r="S46">
        <v>6.0999999999999999E-2</v>
      </c>
      <c r="T46">
        <v>1.2E-2</v>
      </c>
      <c r="U46">
        <v>0.44600000000000001</v>
      </c>
      <c r="V46">
        <v>2.9000000000000001E-2</v>
      </c>
      <c r="W46">
        <v>1.2800000000000001E-2</v>
      </c>
      <c r="X46">
        <v>1.4E-3</v>
      </c>
      <c r="Y46">
        <v>6.4999999999999997E-4</v>
      </c>
      <c r="Z46">
        <v>3.4000000000000002E-4</v>
      </c>
      <c r="AA46">
        <v>34.1</v>
      </c>
      <c r="AB46">
        <v>3.8</v>
      </c>
      <c r="AC46" s="10">
        <f t="shared" si="0"/>
        <v>1.2300055157198011</v>
      </c>
      <c r="AD46" s="10">
        <f t="shared" si="1"/>
        <v>4.2184964845862639E-3</v>
      </c>
      <c r="AF46">
        <f t="shared" si="2"/>
        <v>63.69426751592357</v>
      </c>
      <c r="AG46" s="11">
        <f t="shared" si="3"/>
        <v>6.8968315144630621</v>
      </c>
      <c r="AH46">
        <f t="shared" si="4"/>
        <v>6.0999999999999999E-2</v>
      </c>
      <c r="AI46">
        <f t="shared" si="5"/>
        <v>1.2E-2</v>
      </c>
      <c r="AK46">
        <f t="shared" si="6"/>
        <v>43.650472993631169</v>
      </c>
      <c r="AL46">
        <f t="shared" si="7"/>
        <v>4.7264843368899996</v>
      </c>
      <c r="AM46">
        <f t="shared" si="8"/>
        <v>6.0999999999999999E-2</v>
      </c>
      <c r="AN46">
        <f t="shared" si="9"/>
        <v>1.2E-2</v>
      </c>
      <c r="AO46" s="9"/>
      <c r="AP46" s="58">
        <f>IF(AL46/AK46*100&gt;=30,supp,AK46)</f>
        <v>43.650472993631169</v>
      </c>
      <c r="AQ46" s="58">
        <f t="shared" si="10"/>
        <v>4.7264843368899996</v>
      </c>
      <c r="AR46" s="58">
        <f>IF(AN46/AM46*100&gt;=30,supp,AM46)</f>
        <v>6.0999999999999999E-2</v>
      </c>
      <c r="AS46" s="58">
        <f t="shared" si="11"/>
        <v>1.2E-2</v>
      </c>
    </row>
    <row r="47" spans="1:45" x14ac:dyDescent="0.35">
      <c r="A47" t="s">
        <v>211</v>
      </c>
      <c r="B47" t="s">
        <v>465</v>
      </c>
      <c r="C47" s="1">
        <v>43809</v>
      </c>
      <c r="D47" s="2">
        <v>0.7634953703703703</v>
      </c>
      <c r="E47">
        <v>1142</v>
      </c>
      <c r="F47">
        <v>35</v>
      </c>
      <c r="G47">
        <v>55.8</v>
      </c>
      <c r="H47">
        <v>7.1</v>
      </c>
      <c r="I47">
        <v>33.200000000000003</v>
      </c>
      <c r="J47">
        <v>8.1</v>
      </c>
      <c r="K47">
        <v>2220</v>
      </c>
      <c r="L47">
        <v>150</v>
      </c>
      <c r="M47">
        <v>75900</v>
      </c>
      <c r="N47">
        <v>4900</v>
      </c>
      <c r="O47">
        <v>1.52E-2</v>
      </c>
      <c r="P47">
        <v>1.1999999999999999E-3</v>
      </c>
      <c r="Q47">
        <v>4.9500000000000002E-2</v>
      </c>
      <c r="R47">
        <v>6.7000000000000002E-3</v>
      </c>
      <c r="S47">
        <v>4.9599999999999998E-2</v>
      </c>
      <c r="T47">
        <v>6.7000000000000002E-3</v>
      </c>
      <c r="U47">
        <v>0.41599999999999998</v>
      </c>
      <c r="V47">
        <v>2.7E-2</v>
      </c>
      <c r="W47">
        <v>2.2100000000000002E-2</v>
      </c>
      <c r="X47">
        <v>1.5E-3</v>
      </c>
      <c r="Y47">
        <v>5.0000000000000001E-4</v>
      </c>
      <c r="Z47">
        <v>1.2E-4</v>
      </c>
      <c r="AA47">
        <v>18.5</v>
      </c>
      <c r="AB47">
        <v>1.1000000000000001</v>
      </c>
      <c r="AC47" s="10">
        <f t="shared" si="0"/>
        <v>1.1472697186982899</v>
      </c>
      <c r="AD47" s="10">
        <f t="shared" si="1"/>
        <v>3.2449972958355877E-3</v>
      </c>
      <c r="AF47">
        <f t="shared" si="2"/>
        <v>65.78947368421052</v>
      </c>
      <c r="AG47" s="11">
        <f t="shared" si="3"/>
        <v>5.1939058171745147</v>
      </c>
      <c r="AH47">
        <f t="shared" si="4"/>
        <v>4.9599999999999998E-2</v>
      </c>
      <c r="AI47">
        <f t="shared" si="5"/>
        <v>6.7000000000000002E-3</v>
      </c>
      <c r="AK47">
        <f t="shared" si="6"/>
        <v>45.08634381579008</v>
      </c>
      <c r="AL47">
        <f t="shared" si="7"/>
        <v>3.5594481959834274</v>
      </c>
      <c r="AM47">
        <f t="shared" si="8"/>
        <v>4.9599999999999998E-2</v>
      </c>
      <c r="AN47">
        <f t="shared" si="9"/>
        <v>6.7000000000000002E-3</v>
      </c>
      <c r="AO47" s="9"/>
      <c r="AP47" s="58">
        <f>IF(AL47/AK47*100&gt;=30,supp,AK47)</f>
        <v>45.08634381579008</v>
      </c>
      <c r="AQ47" s="58">
        <f t="shared" si="10"/>
        <v>3.5594481959834274</v>
      </c>
      <c r="AR47" s="58">
        <f>IF(AN47/AM47*100&gt;=30,supp,AM47)</f>
        <v>4.9599999999999998E-2</v>
      </c>
      <c r="AS47" s="58">
        <f t="shared" si="11"/>
        <v>6.7000000000000002E-3</v>
      </c>
    </row>
    <row r="48" spans="1:45" x14ac:dyDescent="0.35">
      <c r="A48" t="s">
        <v>212</v>
      </c>
      <c r="B48" t="s">
        <v>466</v>
      </c>
      <c r="C48" s="1">
        <v>43809</v>
      </c>
      <c r="D48" s="2">
        <v>0.76476851851851846</v>
      </c>
      <c r="E48">
        <v>117</v>
      </c>
      <c r="F48">
        <v>17</v>
      </c>
      <c r="G48">
        <v>10.7</v>
      </c>
      <c r="H48">
        <v>5.8</v>
      </c>
      <c r="I48">
        <v>6</v>
      </c>
      <c r="J48">
        <v>14</v>
      </c>
      <c r="K48">
        <v>144</v>
      </c>
      <c r="L48">
        <v>21</v>
      </c>
      <c r="M48">
        <v>6120</v>
      </c>
      <c r="N48">
        <v>480</v>
      </c>
      <c r="O48">
        <v>2.0400000000000001E-2</v>
      </c>
      <c r="P48">
        <v>2.2000000000000001E-3</v>
      </c>
      <c r="Q48">
        <v>7.8E-2</v>
      </c>
      <c r="R48">
        <v>5.6000000000000001E-2</v>
      </c>
      <c r="S48">
        <v>7.8E-2</v>
      </c>
      <c r="T48">
        <v>5.6000000000000001E-2</v>
      </c>
      <c r="U48">
        <v>3.3500000000000002E-2</v>
      </c>
      <c r="V48">
        <v>2.7000000000000001E-3</v>
      </c>
      <c r="W48">
        <v>1.4300000000000001E-3</v>
      </c>
      <c r="X48">
        <v>2.1000000000000001E-4</v>
      </c>
      <c r="Y48" s="38">
        <v>8.0000000000000007E-5</v>
      </c>
      <c r="Z48">
        <v>2.1000000000000001E-4</v>
      </c>
      <c r="AA48">
        <v>22.8</v>
      </c>
      <c r="AB48">
        <v>2.8</v>
      </c>
      <c r="AC48" s="10">
        <f t="shared" si="0"/>
        <v>9.238830667402094E-2</v>
      </c>
      <c r="AD48" s="10">
        <f t="shared" si="1"/>
        <v>5.1919956733369405E-4</v>
      </c>
      <c r="AF48">
        <f t="shared" si="2"/>
        <v>49.019607843137251</v>
      </c>
      <c r="AG48" s="11">
        <f t="shared" si="3"/>
        <v>5.2864282968089196</v>
      </c>
      <c r="AH48">
        <f t="shared" si="4"/>
        <v>7.8E-2</v>
      </c>
      <c r="AI48">
        <f t="shared" si="5"/>
        <v>5.6000000000000001E-2</v>
      </c>
      <c r="AK48">
        <f t="shared" si="6"/>
        <v>33.593746372549475</v>
      </c>
      <c r="AL48">
        <f t="shared" si="7"/>
        <v>3.6228550009612177</v>
      </c>
      <c r="AM48">
        <f t="shared" si="8"/>
        <v>7.8E-2</v>
      </c>
      <c r="AN48">
        <f t="shared" si="9"/>
        <v>5.6000000000000001E-2</v>
      </c>
      <c r="AO48" s="9"/>
      <c r="AP48" s="58">
        <f>IF(AL48/AK48*100&gt;=30,supp,AK48)</f>
        <v>33.593746372549475</v>
      </c>
      <c r="AQ48" s="58">
        <f t="shared" si="10"/>
        <v>3.6228550009612177</v>
      </c>
      <c r="AR48" s="58" t="e">
        <f>IF(AN48/AM48*100&gt;=30,supp,AM48)</f>
        <v>#NAME?</v>
      </c>
      <c r="AS48" s="58">
        <f t="shared" si="11"/>
        <v>5.6000000000000001E-2</v>
      </c>
    </row>
    <row r="49" spans="1:45" x14ac:dyDescent="0.35">
      <c r="A49" t="s">
        <v>213</v>
      </c>
      <c r="B49" t="s">
        <v>467</v>
      </c>
      <c r="C49" s="1">
        <v>43809</v>
      </c>
      <c r="D49" s="2">
        <v>0.76604166666666673</v>
      </c>
      <c r="E49">
        <v>1337</v>
      </c>
      <c r="F49">
        <v>60</v>
      </c>
      <c r="G49">
        <v>61.3</v>
      </c>
      <c r="H49">
        <v>6.5</v>
      </c>
      <c r="I49">
        <v>5</v>
      </c>
      <c r="J49">
        <v>16</v>
      </c>
      <c r="K49">
        <v>1710</v>
      </c>
      <c r="L49">
        <v>130</v>
      </c>
      <c r="M49">
        <v>84200</v>
      </c>
      <c r="N49">
        <v>5000</v>
      </c>
      <c r="O49">
        <v>1.5800000000000002E-2</v>
      </c>
      <c r="P49">
        <v>1.4E-3</v>
      </c>
      <c r="Q49">
        <v>4.5699999999999998E-2</v>
      </c>
      <c r="R49">
        <v>4.7999999999999996E-3</v>
      </c>
      <c r="S49">
        <v>4.58E-2</v>
      </c>
      <c r="T49">
        <v>4.7999999999999996E-3</v>
      </c>
      <c r="U49">
        <v>0.46</v>
      </c>
      <c r="V49">
        <v>2.8000000000000001E-2</v>
      </c>
      <c r="W49">
        <v>1.7100000000000001E-2</v>
      </c>
      <c r="X49">
        <v>1.2999999999999999E-3</v>
      </c>
      <c r="Y49" s="38">
        <v>8.0000000000000007E-5</v>
      </c>
      <c r="Z49">
        <v>2.4000000000000001E-4</v>
      </c>
      <c r="AA49">
        <v>27</v>
      </c>
      <c r="AB49">
        <v>1.9</v>
      </c>
      <c r="AC49" s="10">
        <f t="shared" si="0"/>
        <v>1.2686155543298399</v>
      </c>
      <c r="AD49" s="10">
        <f t="shared" si="1"/>
        <v>5.1919956733369405E-4</v>
      </c>
      <c r="AF49">
        <f t="shared" si="2"/>
        <v>63.291139240506325</v>
      </c>
      <c r="AG49" s="11">
        <f t="shared" si="3"/>
        <v>5.6080756289056231</v>
      </c>
      <c r="AH49">
        <f t="shared" si="4"/>
        <v>4.58E-2</v>
      </c>
      <c r="AI49">
        <f t="shared" si="5"/>
        <v>4.7999999999999996E-3</v>
      </c>
      <c r="AK49">
        <f t="shared" si="6"/>
        <v>43.374204177215773</v>
      </c>
      <c r="AL49">
        <f t="shared" si="7"/>
        <v>3.8432839144368405</v>
      </c>
      <c r="AM49">
        <f t="shared" si="8"/>
        <v>4.58E-2</v>
      </c>
      <c r="AN49">
        <f t="shared" si="9"/>
        <v>4.7999999999999996E-3</v>
      </c>
      <c r="AO49" s="9"/>
      <c r="AP49" s="58">
        <f>IF(AL49/AK49*100&gt;=30,supp,AK49)</f>
        <v>43.374204177215773</v>
      </c>
      <c r="AQ49" s="58">
        <f t="shared" si="10"/>
        <v>3.8432839144368405</v>
      </c>
      <c r="AR49" s="58">
        <f>IF(AN49/AM49*100&gt;=30,supp,AM49)</f>
        <v>4.58E-2</v>
      </c>
      <c r="AS49" s="58">
        <f t="shared" si="11"/>
        <v>4.7999999999999996E-3</v>
      </c>
    </row>
    <row r="50" spans="1:45" x14ac:dyDescent="0.35">
      <c r="A50" t="s">
        <v>214</v>
      </c>
      <c r="B50" t="s">
        <v>468</v>
      </c>
      <c r="C50" s="1">
        <v>43809</v>
      </c>
      <c r="D50" s="2">
        <v>0.76732638888888882</v>
      </c>
      <c r="E50">
        <v>340</v>
      </c>
      <c r="F50">
        <v>14</v>
      </c>
      <c r="G50">
        <v>42.6</v>
      </c>
      <c r="H50">
        <v>8.8000000000000007</v>
      </c>
      <c r="I50">
        <v>53</v>
      </c>
      <c r="J50">
        <v>21</v>
      </c>
      <c r="K50">
        <v>774</v>
      </c>
      <c r="L50">
        <v>62</v>
      </c>
      <c r="M50">
        <v>20100</v>
      </c>
      <c r="N50">
        <v>1400</v>
      </c>
      <c r="O50">
        <v>1.7299999999999999E-2</v>
      </c>
      <c r="P50">
        <v>1.5E-3</v>
      </c>
      <c r="Q50">
        <v>0.121</v>
      </c>
      <c r="R50">
        <v>2.7E-2</v>
      </c>
      <c r="S50">
        <v>0.121</v>
      </c>
      <c r="T50">
        <v>2.7E-2</v>
      </c>
      <c r="U50">
        <v>0.1099</v>
      </c>
      <c r="V50">
        <v>7.7999999999999996E-3</v>
      </c>
      <c r="W50">
        <v>7.6899999999999998E-3</v>
      </c>
      <c r="X50">
        <v>6.0999999999999997E-4</v>
      </c>
      <c r="Y50">
        <v>7.9000000000000001E-4</v>
      </c>
      <c r="Z50">
        <v>3.2000000000000003E-4</v>
      </c>
      <c r="AA50">
        <v>14</v>
      </c>
      <c r="AB50">
        <v>1.1000000000000001</v>
      </c>
      <c r="AC50" s="10">
        <f t="shared" si="0"/>
        <v>0.30308880308880304</v>
      </c>
      <c r="AD50" s="10">
        <f t="shared" si="1"/>
        <v>5.127095727420229E-3</v>
      </c>
      <c r="AF50">
        <f t="shared" si="2"/>
        <v>57.80346820809249</v>
      </c>
      <c r="AG50" s="11">
        <f t="shared" si="3"/>
        <v>5.0118614053259387</v>
      </c>
      <c r="AH50">
        <f t="shared" si="4"/>
        <v>0.121</v>
      </c>
      <c r="AI50">
        <f t="shared" si="5"/>
        <v>2.7E-2</v>
      </c>
      <c r="AK50">
        <f t="shared" si="6"/>
        <v>39.613435028902273</v>
      </c>
      <c r="AL50">
        <f t="shared" si="7"/>
        <v>3.4346908984597349</v>
      </c>
      <c r="AM50">
        <f t="shared" si="8"/>
        <v>0.121</v>
      </c>
      <c r="AN50">
        <f t="shared" si="9"/>
        <v>2.7E-2</v>
      </c>
      <c r="AO50" s="9"/>
      <c r="AP50" s="58">
        <f>IF(AL50/AK50*100&gt;=30,supp,AK50)</f>
        <v>39.613435028902273</v>
      </c>
      <c r="AQ50" s="58">
        <f t="shared" si="10"/>
        <v>3.4346908984597349</v>
      </c>
      <c r="AR50" s="58">
        <f>IF(AN50/AM50*100&gt;=30,supp,AM50)</f>
        <v>0.121</v>
      </c>
      <c r="AS50" s="58">
        <f t="shared" si="11"/>
        <v>2.7E-2</v>
      </c>
    </row>
    <row r="51" spans="1:45" x14ac:dyDescent="0.35">
      <c r="A51" t="s">
        <v>215</v>
      </c>
      <c r="B51" t="s">
        <v>469</v>
      </c>
      <c r="C51" s="1">
        <v>43809</v>
      </c>
      <c r="D51" s="2">
        <v>0.76859953703703709</v>
      </c>
      <c r="E51">
        <v>1020</v>
      </c>
      <c r="F51">
        <v>42</v>
      </c>
      <c r="G51">
        <v>68.8</v>
      </c>
      <c r="H51">
        <v>6.2</v>
      </c>
      <c r="I51">
        <v>63</v>
      </c>
      <c r="J51">
        <v>25</v>
      </c>
      <c r="K51">
        <v>1007</v>
      </c>
      <c r="L51">
        <v>75</v>
      </c>
      <c r="M51">
        <v>64300</v>
      </c>
      <c r="N51">
        <v>4900</v>
      </c>
      <c r="O51">
        <v>1.5900000000000001E-2</v>
      </c>
      <c r="P51">
        <v>1.6000000000000001E-3</v>
      </c>
      <c r="Q51">
        <v>6.9599999999999995E-2</v>
      </c>
      <c r="R51">
        <v>6.4999999999999997E-3</v>
      </c>
      <c r="S51">
        <v>6.9699999999999998E-2</v>
      </c>
      <c r="T51">
        <v>6.4999999999999997E-3</v>
      </c>
      <c r="U51">
        <v>0.35</v>
      </c>
      <c r="V51">
        <v>2.7E-2</v>
      </c>
      <c r="W51">
        <v>9.9799999999999993E-3</v>
      </c>
      <c r="X51">
        <v>7.5000000000000002E-4</v>
      </c>
      <c r="Y51">
        <v>9.3000000000000005E-4</v>
      </c>
      <c r="Z51">
        <v>3.6999999999999999E-4</v>
      </c>
      <c r="AA51">
        <v>35.4</v>
      </c>
      <c r="AB51">
        <v>3.9</v>
      </c>
      <c r="AC51" s="10">
        <f t="shared" si="0"/>
        <v>0.96525096525096499</v>
      </c>
      <c r="AD51" s="10">
        <f t="shared" si="1"/>
        <v>6.0356949702541933E-3</v>
      </c>
      <c r="AF51">
        <f t="shared" si="2"/>
        <v>62.893081761006286</v>
      </c>
      <c r="AG51" s="11">
        <f t="shared" si="3"/>
        <v>6.328863573434595</v>
      </c>
      <c r="AH51">
        <f t="shared" si="4"/>
        <v>6.9699999999999998E-2</v>
      </c>
      <c r="AI51">
        <f t="shared" si="5"/>
        <v>6.4999999999999997E-3</v>
      </c>
      <c r="AK51">
        <f t="shared" si="6"/>
        <v>43.101410440252153</v>
      </c>
      <c r="AL51">
        <f t="shared" si="7"/>
        <v>4.3372488493335499</v>
      </c>
      <c r="AM51">
        <f t="shared" si="8"/>
        <v>6.9699999999999998E-2</v>
      </c>
      <c r="AN51">
        <f t="shared" si="9"/>
        <v>6.4999999999999997E-3</v>
      </c>
      <c r="AO51" s="9"/>
      <c r="AP51" s="58">
        <f>IF(AL51/AK51*100&gt;=30,supp,AK51)</f>
        <v>43.101410440252153</v>
      </c>
      <c r="AQ51" s="58">
        <f t="shared" si="10"/>
        <v>4.3372488493335499</v>
      </c>
      <c r="AR51" s="58">
        <f>IF(AN51/AM51*100&gt;=30,supp,AM51)</f>
        <v>6.9699999999999998E-2</v>
      </c>
      <c r="AS51" s="58">
        <f t="shared" si="11"/>
        <v>6.4999999999999997E-3</v>
      </c>
    </row>
    <row r="52" spans="1:45" x14ac:dyDescent="0.35">
      <c r="A52" t="s">
        <v>216</v>
      </c>
      <c r="B52" t="s">
        <v>470</v>
      </c>
      <c r="C52" s="1">
        <v>43809</v>
      </c>
      <c r="D52" s="2">
        <v>0.7698842592592593</v>
      </c>
      <c r="E52">
        <v>513</v>
      </c>
      <c r="F52">
        <v>37</v>
      </c>
      <c r="G52">
        <v>38.799999999999997</v>
      </c>
      <c r="H52">
        <v>8</v>
      </c>
      <c r="I52">
        <v>59</v>
      </c>
      <c r="J52">
        <v>15</v>
      </c>
      <c r="K52">
        <v>658</v>
      </c>
      <c r="L52">
        <v>73</v>
      </c>
      <c r="M52">
        <v>30000</v>
      </c>
      <c r="N52">
        <v>2000</v>
      </c>
      <c r="O52">
        <v>1.7600000000000001E-2</v>
      </c>
      <c r="P52">
        <v>2E-3</v>
      </c>
      <c r="Q52">
        <v>8.4000000000000005E-2</v>
      </c>
      <c r="R52">
        <v>0.02</v>
      </c>
      <c r="S52">
        <v>8.4000000000000005E-2</v>
      </c>
      <c r="T52">
        <v>0.02</v>
      </c>
      <c r="U52">
        <v>0.16300000000000001</v>
      </c>
      <c r="V52">
        <v>1.0999999999999999E-2</v>
      </c>
      <c r="W52">
        <v>6.5100000000000002E-3</v>
      </c>
      <c r="X52">
        <v>7.2000000000000005E-4</v>
      </c>
      <c r="Y52">
        <v>8.8000000000000003E-4</v>
      </c>
      <c r="Z52">
        <v>2.1000000000000001E-4</v>
      </c>
      <c r="AA52">
        <v>25</v>
      </c>
      <c r="AB52">
        <v>3</v>
      </c>
      <c r="AC52" s="10">
        <f t="shared" si="0"/>
        <v>0.44953116381687802</v>
      </c>
      <c r="AD52" s="10">
        <f t="shared" si="1"/>
        <v>5.711195240670635E-3</v>
      </c>
      <c r="AF52">
        <f t="shared" si="2"/>
        <v>56.818181818181813</v>
      </c>
      <c r="AG52" s="11">
        <f t="shared" si="3"/>
        <v>6.456611570247933</v>
      </c>
      <c r="AH52">
        <f t="shared" si="4"/>
        <v>8.4000000000000005E-2</v>
      </c>
      <c r="AI52">
        <f t="shared" si="5"/>
        <v>0.02</v>
      </c>
      <c r="AK52">
        <f t="shared" si="6"/>
        <v>38.938206022727798</v>
      </c>
      <c r="AL52">
        <f t="shared" si="7"/>
        <v>4.4247961389463404</v>
      </c>
      <c r="AM52">
        <f t="shared" si="8"/>
        <v>8.4000000000000005E-2</v>
      </c>
      <c r="AN52">
        <f t="shared" si="9"/>
        <v>0.02</v>
      </c>
      <c r="AO52" s="9"/>
      <c r="AP52" s="58">
        <f>IF(AL52/AK52*100&gt;=30,supp,AK52)</f>
        <v>38.938206022727798</v>
      </c>
      <c r="AQ52" s="58">
        <f t="shared" si="10"/>
        <v>4.4247961389463404</v>
      </c>
      <c r="AR52" s="58">
        <f>IF(AN52/AM52*100&gt;=30,supp,AM52)</f>
        <v>8.4000000000000005E-2</v>
      </c>
      <c r="AS52" s="58">
        <f t="shared" si="11"/>
        <v>0.02</v>
      </c>
    </row>
    <row r="53" spans="1:45" x14ac:dyDescent="0.35">
      <c r="A53" t="s">
        <v>217</v>
      </c>
      <c r="B53" t="s">
        <v>471</v>
      </c>
      <c r="C53" s="1">
        <v>43809</v>
      </c>
      <c r="D53" s="2">
        <v>0.77115740740740746</v>
      </c>
      <c r="E53">
        <v>480</v>
      </c>
      <c r="F53">
        <v>13</v>
      </c>
      <c r="G53">
        <v>31.6</v>
      </c>
      <c r="H53">
        <v>7.7</v>
      </c>
      <c r="I53">
        <v>22</v>
      </c>
      <c r="J53">
        <v>22</v>
      </c>
      <c r="K53">
        <v>387</v>
      </c>
      <c r="L53">
        <v>49</v>
      </c>
      <c r="M53">
        <v>32300</v>
      </c>
      <c r="N53">
        <v>2000</v>
      </c>
      <c r="O53">
        <v>1.5100000000000001E-2</v>
      </c>
      <c r="P53">
        <v>1.2999999999999999E-3</v>
      </c>
      <c r="Q53">
        <v>6.7000000000000004E-2</v>
      </c>
      <c r="R53">
        <v>1.7000000000000001E-2</v>
      </c>
      <c r="S53">
        <v>6.7000000000000004E-2</v>
      </c>
      <c r="T53">
        <v>1.7000000000000001E-2</v>
      </c>
      <c r="U53">
        <v>0.17499999999999999</v>
      </c>
      <c r="V53">
        <v>1.0999999999999999E-2</v>
      </c>
      <c r="W53">
        <v>3.8300000000000001E-3</v>
      </c>
      <c r="X53">
        <v>4.8000000000000001E-4</v>
      </c>
      <c r="Y53">
        <v>3.2000000000000003E-4</v>
      </c>
      <c r="Z53">
        <v>3.3E-4</v>
      </c>
      <c r="AA53">
        <v>44.6</v>
      </c>
      <c r="AB53">
        <v>5.2</v>
      </c>
      <c r="AC53" s="10">
        <f t="shared" si="0"/>
        <v>0.48262548262548249</v>
      </c>
      <c r="AD53" s="10">
        <f t="shared" si="1"/>
        <v>2.0767982693347762E-3</v>
      </c>
      <c r="AF53">
        <f t="shared" si="2"/>
        <v>66.225165562913901</v>
      </c>
      <c r="AG53" s="11">
        <f t="shared" si="3"/>
        <v>5.7015043199859647</v>
      </c>
      <c r="AH53">
        <f t="shared" si="4"/>
        <v>6.7000000000000004E-2</v>
      </c>
      <c r="AI53">
        <f t="shared" si="5"/>
        <v>1.7000000000000001E-2</v>
      </c>
      <c r="AK53">
        <f t="shared" si="6"/>
        <v>45.3849288741728</v>
      </c>
      <c r="AL53">
        <f t="shared" si="7"/>
        <v>3.907311757379115</v>
      </c>
      <c r="AM53">
        <f t="shared" si="8"/>
        <v>6.7000000000000004E-2</v>
      </c>
      <c r="AN53">
        <f t="shared" si="9"/>
        <v>1.7000000000000001E-2</v>
      </c>
      <c r="AO53" s="9"/>
      <c r="AP53" s="58">
        <f>IF(AL53/AK53*100&gt;=30,supp,AK53)</f>
        <v>45.3849288741728</v>
      </c>
      <c r="AQ53" s="58">
        <f t="shared" si="10"/>
        <v>3.907311757379115</v>
      </c>
      <c r="AR53" s="58">
        <f>IF(AN53/AM53*100&gt;=30,supp,AM53)</f>
        <v>6.7000000000000004E-2</v>
      </c>
      <c r="AS53" s="58">
        <f t="shared" si="11"/>
        <v>1.7000000000000001E-2</v>
      </c>
    </row>
    <row r="54" spans="1:45" x14ac:dyDescent="0.35">
      <c r="A54" t="s">
        <v>218</v>
      </c>
      <c r="B54" t="s">
        <v>472</v>
      </c>
      <c r="C54" s="1">
        <v>43809</v>
      </c>
      <c r="D54" s="2">
        <v>0.78331018518518514</v>
      </c>
      <c r="E54">
        <v>661</v>
      </c>
      <c r="F54">
        <v>43</v>
      </c>
      <c r="G54">
        <v>49.9</v>
      </c>
      <c r="H54">
        <v>9.4</v>
      </c>
      <c r="I54">
        <v>33</v>
      </c>
      <c r="J54">
        <v>15</v>
      </c>
      <c r="K54">
        <v>619</v>
      </c>
      <c r="L54">
        <v>91</v>
      </c>
      <c r="M54">
        <v>40600</v>
      </c>
      <c r="N54">
        <v>3000</v>
      </c>
      <c r="O54">
        <v>1.7100000000000001E-2</v>
      </c>
      <c r="P54">
        <v>2.8E-3</v>
      </c>
      <c r="Q54">
        <v>7.3999999999999996E-2</v>
      </c>
      <c r="R54">
        <v>1.2E-2</v>
      </c>
      <c r="S54">
        <v>7.4999999999999997E-2</v>
      </c>
      <c r="T54">
        <v>1.2E-2</v>
      </c>
      <c r="U54">
        <v>0.217</v>
      </c>
      <c r="V54">
        <v>1.6E-2</v>
      </c>
      <c r="W54">
        <v>6.0099999999999997E-3</v>
      </c>
      <c r="X54">
        <v>8.8999999999999995E-4</v>
      </c>
      <c r="Y54">
        <v>4.8000000000000001E-4</v>
      </c>
      <c r="Z54">
        <v>2.2000000000000001E-4</v>
      </c>
      <c r="AA54">
        <v>34</v>
      </c>
      <c r="AB54">
        <v>4.9000000000000004</v>
      </c>
      <c r="AC54" s="10">
        <f t="shared" si="0"/>
        <v>0.59845559845559837</v>
      </c>
      <c r="AD54" s="10">
        <f t="shared" si="1"/>
        <v>3.1151974040021643E-3</v>
      </c>
      <c r="AF54">
        <f t="shared" si="2"/>
        <v>58.479532163742689</v>
      </c>
      <c r="AG54" s="11">
        <f t="shared" si="3"/>
        <v>9.5755959098526038</v>
      </c>
      <c r="AH54">
        <f t="shared" si="4"/>
        <v>7.4999999999999997E-2</v>
      </c>
      <c r="AI54">
        <f t="shared" si="5"/>
        <v>1.2E-2</v>
      </c>
      <c r="AK54">
        <f t="shared" si="6"/>
        <v>40.076750058480073</v>
      </c>
      <c r="AL54">
        <f t="shared" si="7"/>
        <v>6.562274863376854</v>
      </c>
      <c r="AM54">
        <f t="shared" si="8"/>
        <v>7.4999999999999997E-2</v>
      </c>
      <c r="AN54">
        <f t="shared" si="9"/>
        <v>1.2E-2</v>
      </c>
      <c r="AO54" s="9"/>
      <c r="AP54" s="58">
        <f>IF(AL54/AK54*100&gt;=30,supp,AK54)</f>
        <v>40.076750058480073</v>
      </c>
      <c r="AQ54" s="58">
        <f t="shared" si="10"/>
        <v>6.562274863376854</v>
      </c>
      <c r="AR54" s="58">
        <f>IF(AN54/AM54*100&gt;=30,supp,AM54)</f>
        <v>7.4999999999999997E-2</v>
      </c>
      <c r="AS54" s="58">
        <f t="shared" si="11"/>
        <v>1.2E-2</v>
      </c>
    </row>
    <row r="55" spans="1:45" x14ac:dyDescent="0.35">
      <c r="A55" t="s">
        <v>219</v>
      </c>
      <c r="B55" t="s">
        <v>473</v>
      </c>
      <c r="C55" s="1">
        <v>43809</v>
      </c>
      <c r="D55" s="2">
        <v>0.78459490740740734</v>
      </c>
      <c r="E55">
        <v>864</v>
      </c>
      <c r="F55">
        <v>32</v>
      </c>
      <c r="G55">
        <v>63.5</v>
      </c>
      <c r="H55">
        <v>7.8</v>
      </c>
      <c r="I55">
        <v>67</v>
      </c>
      <c r="J55">
        <v>24</v>
      </c>
      <c r="K55">
        <v>2890</v>
      </c>
      <c r="L55">
        <v>200</v>
      </c>
      <c r="M55">
        <v>52000</v>
      </c>
      <c r="N55">
        <v>2400</v>
      </c>
      <c r="O55">
        <v>1.6500000000000001E-2</v>
      </c>
      <c r="P55">
        <v>1.1000000000000001E-3</v>
      </c>
      <c r="Q55">
        <v>7.1099999999999997E-2</v>
      </c>
      <c r="R55">
        <v>8.2000000000000007E-3</v>
      </c>
      <c r="S55">
        <v>7.1199999999999999E-2</v>
      </c>
      <c r="T55">
        <v>8.2000000000000007E-3</v>
      </c>
      <c r="U55">
        <v>0.27800000000000002</v>
      </c>
      <c r="V55">
        <v>1.2999999999999999E-2</v>
      </c>
      <c r="W55">
        <v>2.8000000000000001E-2</v>
      </c>
      <c r="X55">
        <v>1.9E-3</v>
      </c>
      <c r="Y55">
        <v>9.7000000000000005E-4</v>
      </c>
      <c r="Z55">
        <v>3.4000000000000002E-4</v>
      </c>
      <c r="AA55">
        <v>9.7200000000000006</v>
      </c>
      <c r="AB55">
        <v>0.69</v>
      </c>
      <c r="AC55" s="10">
        <f t="shared" si="0"/>
        <v>0.76668505239933804</v>
      </c>
      <c r="AD55" s="10">
        <f t="shared" si="1"/>
        <v>6.2952947539210401E-3</v>
      </c>
      <c r="AF55">
        <f t="shared" si="2"/>
        <v>60.606060606060602</v>
      </c>
      <c r="AG55" s="11">
        <f t="shared" si="3"/>
        <v>4.0404040404040398</v>
      </c>
      <c r="AH55">
        <f t="shared" si="4"/>
        <v>7.1199999999999999E-2</v>
      </c>
      <c r="AI55">
        <f t="shared" si="5"/>
        <v>8.2000000000000007E-3</v>
      </c>
      <c r="AK55">
        <f t="shared" si="6"/>
        <v>41.534086424242986</v>
      </c>
      <c r="AL55">
        <f t="shared" si="7"/>
        <v>2.7689390949495323</v>
      </c>
      <c r="AM55">
        <f t="shared" si="8"/>
        <v>7.1199999999999999E-2</v>
      </c>
      <c r="AN55">
        <f t="shared" si="9"/>
        <v>8.2000000000000007E-3</v>
      </c>
      <c r="AO55" s="9"/>
      <c r="AP55" s="58">
        <f>IF(AL55/AK55*100&gt;=30,supp,AK55)</f>
        <v>41.534086424242986</v>
      </c>
      <c r="AQ55" s="58">
        <f t="shared" si="10"/>
        <v>2.7689390949495323</v>
      </c>
      <c r="AR55" s="58">
        <f>IF(AN55/AM55*100&gt;=30,supp,AM55)</f>
        <v>7.1199999999999999E-2</v>
      </c>
      <c r="AS55" s="58">
        <f t="shared" si="11"/>
        <v>8.2000000000000007E-3</v>
      </c>
    </row>
    <row r="56" spans="1:45" x14ac:dyDescent="0.35">
      <c r="A56" t="s">
        <v>220</v>
      </c>
      <c r="B56" t="s">
        <v>474</v>
      </c>
      <c r="C56" s="1">
        <v>43809</v>
      </c>
      <c r="D56" s="2">
        <v>0.7858680555555555</v>
      </c>
      <c r="E56">
        <v>360</v>
      </c>
      <c r="F56">
        <v>25</v>
      </c>
      <c r="G56">
        <v>39.299999999999997</v>
      </c>
      <c r="H56">
        <v>5.9</v>
      </c>
      <c r="I56">
        <v>84</v>
      </c>
      <c r="J56">
        <v>21</v>
      </c>
      <c r="K56">
        <v>520</v>
      </c>
      <c r="L56">
        <v>100</v>
      </c>
      <c r="M56">
        <v>22800</v>
      </c>
      <c r="N56">
        <v>2800</v>
      </c>
      <c r="O56">
        <v>1.6199999999999999E-2</v>
      </c>
      <c r="P56">
        <v>2.5999999999999999E-3</v>
      </c>
      <c r="Q56">
        <v>0.107</v>
      </c>
      <c r="R56">
        <v>1.6E-2</v>
      </c>
      <c r="S56">
        <v>0.108</v>
      </c>
      <c r="T56">
        <v>1.6E-2</v>
      </c>
      <c r="U56">
        <v>0.122</v>
      </c>
      <c r="V56">
        <v>1.4999999999999999E-2</v>
      </c>
      <c r="W56">
        <v>5.0000000000000001E-3</v>
      </c>
      <c r="X56">
        <v>9.7000000000000005E-4</v>
      </c>
      <c r="Y56">
        <v>1.2199999999999999E-3</v>
      </c>
      <c r="Z56">
        <v>3.1E-4</v>
      </c>
      <c r="AA56">
        <v>25.8</v>
      </c>
      <c r="AB56">
        <v>6.4</v>
      </c>
      <c r="AC56" s="10">
        <f t="shared" si="0"/>
        <v>0.33645890788747923</v>
      </c>
      <c r="AD56" s="10">
        <f t="shared" si="1"/>
        <v>7.9177934018388341E-3</v>
      </c>
      <c r="AF56">
        <f t="shared" si="2"/>
        <v>61.728395061728399</v>
      </c>
      <c r="AG56" s="11">
        <f t="shared" si="3"/>
        <v>9.9070263679317172</v>
      </c>
      <c r="AH56">
        <f t="shared" si="4"/>
        <v>0.108</v>
      </c>
      <c r="AI56">
        <f t="shared" si="5"/>
        <v>1.6E-2</v>
      </c>
      <c r="AK56">
        <f t="shared" si="6"/>
        <v>42.30323617284008</v>
      </c>
      <c r="AL56">
        <f t="shared" si="7"/>
        <v>6.7894082746533462</v>
      </c>
      <c r="AM56">
        <f t="shared" si="8"/>
        <v>0.108</v>
      </c>
      <c r="AN56">
        <f t="shared" si="9"/>
        <v>1.6E-2</v>
      </c>
      <c r="AO56" s="9"/>
      <c r="AP56" s="58">
        <f>IF(AL56/AK56*100&gt;=30,supp,AK56)</f>
        <v>42.30323617284008</v>
      </c>
      <c r="AQ56" s="58">
        <f t="shared" si="10"/>
        <v>6.7894082746533462</v>
      </c>
      <c r="AR56" s="58">
        <f>IF(AN56/AM56*100&gt;=30,supp,AM56)</f>
        <v>0.108</v>
      </c>
      <c r="AS56" s="58">
        <f t="shared" si="11"/>
        <v>1.6E-2</v>
      </c>
    </row>
    <row r="57" spans="1:45" x14ac:dyDescent="0.35">
      <c r="A57" t="s">
        <v>221</v>
      </c>
      <c r="B57" t="s">
        <v>475</v>
      </c>
      <c r="C57" s="1">
        <v>43809</v>
      </c>
      <c r="D57" s="2">
        <v>0.7871527777777777</v>
      </c>
      <c r="E57">
        <v>143</v>
      </c>
      <c r="F57">
        <v>14</v>
      </c>
      <c r="G57">
        <v>13.2</v>
      </c>
      <c r="H57">
        <v>4.5999999999999996</v>
      </c>
      <c r="I57">
        <v>8</v>
      </c>
      <c r="J57">
        <v>14</v>
      </c>
      <c r="K57">
        <v>240</v>
      </c>
      <c r="L57">
        <v>29</v>
      </c>
      <c r="M57">
        <v>8760</v>
      </c>
      <c r="N57">
        <v>620</v>
      </c>
      <c r="O57">
        <v>1.67E-2</v>
      </c>
      <c r="P57">
        <v>2.3E-3</v>
      </c>
      <c r="Q57">
        <v>7.2999999999999995E-2</v>
      </c>
      <c r="R57">
        <v>3.5000000000000003E-2</v>
      </c>
      <c r="S57">
        <v>7.2999999999999995E-2</v>
      </c>
      <c r="T57">
        <v>3.5000000000000003E-2</v>
      </c>
      <c r="U57">
        <v>4.6600000000000003E-2</v>
      </c>
      <c r="V57">
        <v>3.3E-3</v>
      </c>
      <c r="W57">
        <v>2.32E-3</v>
      </c>
      <c r="X57">
        <v>2.7999999999999998E-4</v>
      </c>
      <c r="Y57">
        <v>1.1E-4</v>
      </c>
      <c r="Z57">
        <v>2.1000000000000001E-4</v>
      </c>
      <c r="AA57">
        <v>20</v>
      </c>
      <c r="AB57">
        <v>2.1</v>
      </c>
      <c r="AC57" s="10">
        <f t="shared" si="0"/>
        <v>0.1285162713734142</v>
      </c>
      <c r="AD57" s="10">
        <f t="shared" si="1"/>
        <v>7.1389940508382937E-4</v>
      </c>
      <c r="AF57">
        <f t="shared" si="2"/>
        <v>59.880239520958085</v>
      </c>
      <c r="AG57" s="11">
        <f t="shared" si="3"/>
        <v>8.246979095700814</v>
      </c>
      <c r="AH57">
        <f t="shared" si="4"/>
        <v>7.2999999999999995E-2</v>
      </c>
      <c r="AI57">
        <f t="shared" si="5"/>
        <v>3.5000000000000003E-2</v>
      </c>
      <c r="AK57">
        <f t="shared" si="6"/>
        <v>41.036672215569418</v>
      </c>
      <c r="AL57">
        <f t="shared" si="7"/>
        <v>5.6517572512460879</v>
      </c>
      <c r="AM57">
        <f t="shared" si="8"/>
        <v>7.2999999999999995E-2</v>
      </c>
      <c r="AN57">
        <f t="shared" si="9"/>
        <v>3.5000000000000003E-2</v>
      </c>
      <c r="AO57" s="9"/>
      <c r="AP57" s="58">
        <f>IF(AL57/AK57*100&gt;=30,supp,AK57)</f>
        <v>41.036672215569418</v>
      </c>
      <c r="AQ57" s="58">
        <f t="shared" si="10"/>
        <v>5.6517572512460879</v>
      </c>
      <c r="AR57" s="58" t="e">
        <f>IF(AN57/AM57*100&gt;=30,supp,AM57)</f>
        <v>#NAME?</v>
      </c>
      <c r="AS57" s="58">
        <f t="shared" si="11"/>
        <v>3.5000000000000003E-2</v>
      </c>
    </row>
    <row r="58" spans="1:45" x14ac:dyDescent="0.35">
      <c r="A58" t="s">
        <v>222</v>
      </c>
      <c r="B58" t="s">
        <v>476</v>
      </c>
      <c r="C58" s="1">
        <v>43809</v>
      </c>
      <c r="D58" s="2">
        <v>0.78842592592592586</v>
      </c>
      <c r="E58">
        <v>316</v>
      </c>
      <c r="F58">
        <v>16</v>
      </c>
      <c r="G58">
        <v>43</v>
      </c>
      <c r="H58">
        <v>12</v>
      </c>
      <c r="I58">
        <v>83</v>
      </c>
      <c r="J58">
        <v>20</v>
      </c>
      <c r="K58">
        <v>561</v>
      </c>
      <c r="L58">
        <v>50</v>
      </c>
      <c r="M58">
        <v>18200</v>
      </c>
      <c r="N58">
        <v>1200</v>
      </c>
      <c r="O58">
        <v>1.8100000000000002E-2</v>
      </c>
      <c r="P58">
        <v>1.6999999999999999E-3</v>
      </c>
      <c r="Q58">
        <v>0.13700000000000001</v>
      </c>
      <c r="R58">
        <v>3.7999999999999999E-2</v>
      </c>
      <c r="S58">
        <v>0.13700000000000001</v>
      </c>
      <c r="T58">
        <v>3.7999999999999999E-2</v>
      </c>
      <c r="U58">
        <v>9.69E-2</v>
      </c>
      <c r="V58">
        <v>6.1000000000000004E-3</v>
      </c>
      <c r="W58">
        <v>5.4099999999999999E-3</v>
      </c>
      <c r="X58">
        <v>4.8000000000000001E-4</v>
      </c>
      <c r="Y58">
        <v>1.1999999999999999E-3</v>
      </c>
      <c r="Z58">
        <v>2.7999999999999998E-4</v>
      </c>
      <c r="AA58">
        <v>17.600000000000001</v>
      </c>
      <c r="AB58">
        <v>1.4</v>
      </c>
      <c r="AC58" s="10">
        <f t="shared" si="0"/>
        <v>0.26723662437948148</v>
      </c>
      <c r="AD58" s="10">
        <f t="shared" si="1"/>
        <v>7.7879935100054094E-3</v>
      </c>
      <c r="AF58">
        <f t="shared" si="2"/>
        <v>55.248618784530379</v>
      </c>
      <c r="AG58" s="11">
        <f t="shared" si="3"/>
        <v>5.1890967919172173</v>
      </c>
      <c r="AH58">
        <f t="shared" si="4"/>
        <v>0.13700000000000001</v>
      </c>
      <c r="AI58">
        <f t="shared" si="5"/>
        <v>3.7999999999999999E-2</v>
      </c>
      <c r="AK58">
        <f t="shared" si="6"/>
        <v>37.862564972376198</v>
      </c>
      <c r="AL58">
        <f t="shared" si="7"/>
        <v>3.5561525112176535</v>
      </c>
      <c r="AM58">
        <f t="shared" si="8"/>
        <v>0.13700000000000001</v>
      </c>
      <c r="AN58">
        <f t="shared" si="9"/>
        <v>3.7999999999999999E-2</v>
      </c>
      <c r="AO58" s="9"/>
      <c r="AP58" s="58">
        <f>IF(AL58/AK58*100&gt;=30,supp,AK58)</f>
        <v>37.862564972376198</v>
      </c>
      <c r="AQ58" s="58">
        <f t="shared" ref="AQ58" si="12">AL58</f>
        <v>3.5561525112176535</v>
      </c>
      <c r="AR58" s="58">
        <f>IF(AN58/AM58*100&gt;=30,supp,AM58)</f>
        <v>0.13700000000000001</v>
      </c>
      <c r="AS58" s="58">
        <f t="shared" ref="AS58" si="13">AN58</f>
        <v>3.7999999999999999E-2</v>
      </c>
    </row>
    <row r="59" spans="1:45" x14ac:dyDescent="0.35">
      <c r="A59" t="s">
        <v>223</v>
      </c>
      <c r="B59" t="s">
        <v>477</v>
      </c>
      <c r="C59" s="1">
        <v>43809</v>
      </c>
      <c r="D59" s="2">
        <v>0.78971064814814806</v>
      </c>
      <c r="E59">
        <v>694</v>
      </c>
      <c r="F59">
        <v>35</v>
      </c>
      <c r="G59">
        <v>46.8</v>
      </c>
      <c r="H59">
        <v>5.6</v>
      </c>
      <c r="I59">
        <v>19</v>
      </c>
      <c r="J59">
        <v>15</v>
      </c>
      <c r="K59">
        <v>491</v>
      </c>
      <c r="L59">
        <v>47</v>
      </c>
      <c r="M59">
        <v>43900</v>
      </c>
      <c r="N59">
        <v>2700</v>
      </c>
      <c r="O59">
        <v>1.6199999999999999E-2</v>
      </c>
      <c r="P59">
        <v>1.6999999999999999E-3</v>
      </c>
      <c r="Q59">
        <v>6.5600000000000006E-2</v>
      </c>
      <c r="R59">
        <v>9.4000000000000004E-3</v>
      </c>
      <c r="S59">
        <v>6.5699999999999995E-2</v>
      </c>
      <c r="T59">
        <v>9.4000000000000004E-3</v>
      </c>
      <c r="U59">
        <v>0.23300000000000001</v>
      </c>
      <c r="V59">
        <v>1.4E-2</v>
      </c>
      <c r="W59">
        <v>4.7299999999999998E-3</v>
      </c>
      <c r="X59">
        <v>4.4999999999999999E-4</v>
      </c>
      <c r="Y59">
        <v>2.7E-4</v>
      </c>
      <c r="Z59">
        <v>2.2000000000000001E-4</v>
      </c>
      <c r="AA59">
        <v>50.7</v>
      </c>
      <c r="AB59">
        <v>6</v>
      </c>
      <c r="AC59" s="10">
        <f t="shared" si="0"/>
        <v>0.64258135686707107</v>
      </c>
      <c r="AD59" s="10">
        <f t="shared" si="1"/>
        <v>1.7522985397512175E-3</v>
      </c>
      <c r="AF59">
        <f t="shared" si="2"/>
        <v>61.728395061728399</v>
      </c>
      <c r="AG59" s="11">
        <f t="shared" si="3"/>
        <v>6.4776710867245848</v>
      </c>
      <c r="AH59">
        <f t="shared" si="4"/>
        <v>6.5699999999999995E-2</v>
      </c>
      <c r="AI59">
        <f t="shared" si="5"/>
        <v>9.4000000000000004E-3</v>
      </c>
      <c r="AK59">
        <f t="shared" si="6"/>
        <v>42.30323617284008</v>
      </c>
      <c r="AL59">
        <f t="shared" si="7"/>
        <v>4.4392284872733416</v>
      </c>
      <c r="AM59">
        <f t="shared" si="8"/>
        <v>6.5699999999999995E-2</v>
      </c>
      <c r="AN59">
        <f t="shared" si="9"/>
        <v>9.4000000000000004E-3</v>
      </c>
      <c r="AO59" s="9"/>
      <c r="AP59" s="58">
        <f>IF(AL59/AK59*100&gt;=30,supp,AK59)</f>
        <v>42.30323617284008</v>
      </c>
      <c r="AQ59" s="58">
        <f t="shared" si="10"/>
        <v>4.4392284872733416</v>
      </c>
      <c r="AR59" s="58">
        <f>IF(AN59/AM59*100&gt;=30,supp,AM59)</f>
        <v>6.5699999999999995E-2</v>
      </c>
      <c r="AS59" s="58">
        <f t="shared" si="11"/>
        <v>9.4000000000000004E-3</v>
      </c>
    </row>
    <row r="60" spans="1:45" x14ac:dyDescent="0.35">
      <c r="A60" t="s">
        <v>224</v>
      </c>
      <c r="B60" t="s">
        <v>478</v>
      </c>
      <c r="C60" s="1">
        <v>43809</v>
      </c>
      <c r="D60" s="2">
        <v>0.79098379629629623</v>
      </c>
      <c r="E60">
        <v>786</v>
      </c>
      <c r="F60">
        <v>44</v>
      </c>
      <c r="G60">
        <v>43.6</v>
      </c>
      <c r="H60">
        <v>7.5</v>
      </c>
      <c r="I60">
        <v>32</v>
      </c>
      <c r="J60">
        <v>15</v>
      </c>
      <c r="K60">
        <v>458</v>
      </c>
      <c r="L60">
        <v>31</v>
      </c>
      <c r="M60">
        <v>50400</v>
      </c>
      <c r="N60">
        <v>2600</v>
      </c>
      <c r="O60">
        <v>1.5699999999999999E-2</v>
      </c>
      <c r="P60">
        <v>1.4E-3</v>
      </c>
      <c r="Q60">
        <v>5.5800000000000002E-2</v>
      </c>
      <c r="R60">
        <v>9.4999999999999998E-3</v>
      </c>
      <c r="S60">
        <v>5.5899999999999998E-2</v>
      </c>
      <c r="T60">
        <v>9.4999999999999998E-3</v>
      </c>
      <c r="U60">
        <v>0.26700000000000002</v>
      </c>
      <c r="V60">
        <v>1.4E-2</v>
      </c>
      <c r="W60">
        <v>4.4099999999999999E-3</v>
      </c>
      <c r="X60">
        <v>2.9999999999999997E-4</v>
      </c>
      <c r="Y60">
        <v>4.6000000000000001E-4</v>
      </c>
      <c r="Z60">
        <v>2.1000000000000001E-4</v>
      </c>
      <c r="AA60">
        <v>58.6</v>
      </c>
      <c r="AB60">
        <v>3.7</v>
      </c>
      <c r="AC60" s="10">
        <f t="shared" si="0"/>
        <v>0.73634859349145054</v>
      </c>
      <c r="AD60" s="10">
        <f t="shared" si="1"/>
        <v>2.9853975121687409E-3</v>
      </c>
      <c r="AF60">
        <f t="shared" si="2"/>
        <v>63.69426751592357</v>
      </c>
      <c r="AG60" s="11">
        <f t="shared" si="3"/>
        <v>5.6797436001460513</v>
      </c>
      <c r="AH60">
        <f t="shared" si="4"/>
        <v>5.5899999999999998E-2</v>
      </c>
      <c r="AI60">
        <f t="shared" si="5"/>
        <v>9.4999999999999998E-3</v>
      </c>
      <c r="AK60">
        <f t="shared" si="6"/>
        <v>43.650472993631169</v>
      </c>
      <c r="AL60">
        <f t="shared" si="7"/>
        <v>3.8923988656741173</v>
      </c>
      <c r="AM60">
        <f t="shared" si="8"/>
        <v>5.5899999999999998E-2</v>
      </c>
      <c r="AN60">
        <f t="shared" si="9"/>
        <v>9.4999999999999998E-3</v>
      </c>
      <c r="AO60" s="9"/>
      <c r="AP60" s="58">
        <f>IF(AL60/AK60*100&gt;=30,supp,AK60)</f>
        <v>43.650472993631169</v>
      </c>
      <c r="AQ60" s="58">
        <f t="shared" si="10"/>
        <v>3.8923988656741173</v>
      </c>
      <c r="AR60" s="58">
        <f>IF(AN60/AM60*100&gt;=30,supp,AM60)</f>
        <v>5.5899999999999998E-2</v>
      </c>
      <c r="AS60" s="58">
        <f t="shared" si="11"/>
        <v>9.4999999999999998E-3</v>
      </c>
    </row>
    <row r="61" spans="1:45" x14ac:dyDescent="0.35">
      <c r="A61" t="s">
        <v>225</v>
      </c>
      <c r="B61" t="s">
        <v>479</v>
      </c>
      <c r="C61" s="1">
        <v>43809</v>
      </c>
      <c r="D61" s="2">
        <v>0.79226851851851843</v>
      </c>
      <c r="E61">
        <v>937</v>
      </c>
      <c r="F61">
        <v>32</v>
      </c>
      <c r="G61">
        <v>51.2</v>
      </c>
      <c r="H61">
        <v>8.6999999999999993</v>
      </c>
      <c r="I61">
        <v>16</v>
      </c>
      <c r="J61">
        <v>18</v>
      </c>
      <c r="K61">
        <v>951</v>
      </c>
      <c r="L61">
        <v>65</v>
      </c>
      <c r="M61">
        <v>56700</v>
      </c>
      <c r="N61">
        <v>3300</v>
      </c>
      <c r="O61">
        <v>1.66E-2</v>
      </c>
      <c r="P61">
        <v>1.2999999999999999E-3</v>
      </c>
      <c r="Q61">
        <v>5.7700000000000001E-2</v>
      </c>
      <c r="R61">
        <v>9.7000000000000003E-3</v>
      </c>
      <c r="S61">
        <v>5.7799999999999997E-2</v>
      </c>
      <c r="T61">
        <v>9.7000000000000003E-3</v>
      </c>
      <c r="U61">
        <v>0.3</v>
      </c>
      <c r="V61">
        <v>1.7000000000000001E-2</v>
      </c>
      <c r="W61">
        <v>9.1299999999999992E-3</v>
      </c>
      <c r="X61">
        <v>6.3000000000000003E-4</v>
      </c>
      <c r="Y61">
        <v>2.2000000000000001E-4</v>
      </c>
      <c r="Z61">
        <v>2.5000000000000001E-4</v>
      </c>
      <c r="AA61">
        <v>32.200000000000003</v>
      </c>
      <c r="AB61">
        <v>2.5</v>
      </c>
      <c r="AC61" s="10">
        <f t="shared" si="0"/>
        <v>0.82735797021511293</v>
      </c>
      <c r="AD61" s="10">
        <f t="shared" si="1"/>
        <v>1.4277988101676587E-3</v>
      </c>
      <c r="AF61">
        <f t="shared" si="2"/>
        <v>60.240963855421683</v>
      </c>
      <c r="AG61" s="11">
        <f t="shared" si="3"/>
        <v>4.7176658440992885</v>
      </c>
      <c r="AH61">
        <f t="shared" si="4"/>
        <v>5.7799999999999997E-2</v>
      </c>
      <c r="AI61">
        <f t="shared" si="5"/>
        <v>9.7000000000000003E-3</v>
      </c>
      <c r="AK61">
        <f t="shared" si="6"/>
        <v>41.283881084337906</v>
      </c>
      <c r="AL61">
        <f t="shared" si="7"/>
        <v>3.2330750246770652</v>
      </c>
      <c r="AM61">
        <f t="shared" si="8"/>
        <v>5.7799999999999997E-2</v>
      </c>
      <c r="AN61">
        <f t="shared" si="9"/>
        <v>9.7000000000000003E-3</v>
      </c>
      <c r="AO61" s="9"/>
      <c r="AP61" s="58">
        <f>IF(AL61/AK61*100&gt;=30,supp,AK61)</f>
        <v>41.283881084337906</v>
      </c>
      <c r="AQ61" s="58">
        <f t="shared" si="10"/>
        <v>3.2330750246770652</v>
      </c>
      <c r="AR61" s="58">
        <f>IF(AN61/AM61*100&gt;=30,supp,AM61)</f>
        <v>5.7799999999999997E-2</v>
      </c>
      <c r="AS61" s="58">
        <f t="shared" si="11"/>
        <v>9.7000000000000003E-3</v>
      </c>
    </row>
    <row r="62" spans="1:45" x14ac:dyDescent="0.35">
      <c r="A62" s="81" t="s">
        <v>226</v>
      </c>
      <c r="B62" s="78" t="s">
        <v>785</v>
      </c>
      <c r="C62" s="79">
        <v>43809</v>
      </c>
      <c r="D62" s="80">
        <v>0.79355324074074074</v>
      </c>
      <c r="E62" s="78">
        <v>255</v>
      </c>
      <c r="F62" s="78">
        <v>27</v>
      </c>
      <c r="G62" s="78">
        <v>36.799999999999997</v>
      </c>
      <c r="H62" s="78">
        <v>8.8000000000000007</v>
      </c>
      <c r="I62" s="78">
        <v>61</v>
      </c>
      <c r="J62" s="78">
        <v>20</v>
      </c>
      <c r="K62" s="78">
        <v>373</v>
      </c>
      <c r="L62" s="78">
        <v>36</v>
      </c>
      <c r="M62" s="78">
        <v>12740</v>
      </c>
      <c r="N62" s="78">
        <v>760</v>
      </c>
      <c r="O62" s="78">
        <v>2.0400000000000001E-2</v>
      </c>
      <c r="P62" s="78">
        <v>2.5999999999999999E-3</v>
      </c>
      <c r="Q62" s="78">
        <v>0.155</v>
      </c>
      <c r="R62" s="78">
        <v>3.5000000000000003E-2</v>
      </c>
      <c r="S62" s="78">
        <v>0.155</v>
      </c>
      <c r="T62" s="78">
        <v>3.5000000000000003E-2</v>
      </c>
      <c r="U62" s="78">
        <v>6.6600000000000006E-2</v>
      </c>
      <c r="V62" s="78">
        <v>4.0000000000000001E-3</v>
      </c>
      <c r="W62" s="78">
        <v>3.5500000000000002E-3</v>
      </c>
      <c r="X62" s="78">
        <v>3.5E-4</v>
      </c>
      <c r="Y62" s="78">
        <v>8.7000000000000001E-4</v>
      </c>
      <c r="Z62" s="78">
        <v>2.9E-4</v>
      </c>
      <c r="AA62" s="78">
        <v>18.899999999999999</v>
      </c>
      <c r="AB62" s="78">
        <v>1.8</v>
      </c>
      <c r="AC62" s="10">
        <f t="shared" ref="AC62" si="14">U62*$AJ$15</f>
        <v>0.18367346938775508</v>
      </c>
      <c r="AD62" s="10">
        <f t="shared" ref="AD62" si="15">Y62*$AJ$17</f>
        <v>5.6462952947539226E-3</v>
      </c>
      <c r="AF62">
        <f t="shared" si="2"/>
        <v>49.019607843137251</v>
      </c>
      <c r="AG62" s="11">
        <f t="shared" si="3"/>
        <v>6.2475970780469039</v>
      </c>
      <c r="AH62">
        <f t="shared" si="4"/>
        <v>0.155</v>
      </c>
      <c r="AI62">
        <f t="shared" si="5"/>
        <v>3.5000000000000003E-2</v>
      </c>
      <c r="AK62">
        <f t="shared" si="6"/>
        <v>33.593746372549475</v>
      </c>
      <c r="AL62">
        <f t="shared" si="7"/>
        <v>4.281555910226893</v>
      </c>
      <c r="AM62">
        <f t="shared" si="8"/>
        <v>0.155</v>
      </c>
      <c r="AN62">
        <f t="shared" si="9"/>
        <v>3.5000000000000003E-2</v>
      </c>
      <c r="AO62" s="9"/>
      <c r="AP62" s="58">
        <f>IF(AL62/AK62*100&gt;=30,supp,AK62)</f>
        <v>33.593746372549475</v>
      </c>
      <c r="AQ62" s="58">
        <f t="shared" ref="AQ62:AQ63" si="16">AL62</f>
        <v>4.281555910226893</v>
      </c>
      <c r="AR62" s="58">
        <f>IF(AN62/AM62*100&gt;=30,supp,AM62)</f>
        <v>0.155</v>
      </c>
      <c r="AS62" s="58">
        <f t="shared" ref="AS62:AS63" si="17">AN62</f>
        <v>3.5000000000000003E-2</v>
      </c>
    </row>
    <row r="63" spans="1:45" x14ac:dyDescent="0.35">
      <c r="A63" t="s">
        <v>227</v>
      </c>
      <c r="B63" t="s">
        <v>480</v>
      </c>
      <c r="C63" s="1">
        <v>43809</v>
      </c>
      <c r="D63" s="2">
        <v>0.79482638888888879</v>
      </c>
      <c r="E63">
        <v>118.2</v>
      </c>
      <c r="F63">
        <v>7.1</v>
      </c>
      <c r="G63">
        <v>5.9</v>
      </c>
      <c r="H63">
        <v>4.3</v>
      </c>
      <c r="I63">
        <v>8</v>
      </c>
      <c r="J63">
        <v>19</v>
      </c>
      <c r="K63">
        <v>243</v>
      </c>
      <c r="L63">
        <v>35</v>
      </c>
      <c r="M63">
        <v>8060</v>
      </c>
      <c r="N63">
        <v>510</v>
      </c>
      <c r="O63">
        <v>1.4E-2</v>
      </c>
      <c r="P63">
        <v>1E-3</v>
      </c>
      <c r="Q63">
        <v>5.1999999999999998E-2</v>
      </c>
      <c r="R63">
        <v>3.5000000000000003E-2</v>
      </c>
      <c r="S63">
        <v>5.1999999999999998E-2</v>
      </c>
      <c r="T63">
        <v>3.5000000000000003E-2</v>
      </c>
      <c r="U63">
        <v>4.2599999999999999E-2</v>
      </c>
      <c r="V63">
        <v>2.7000000000000001E-3</v>
      </c>
      <c r="W63">
        <v>2.32E-3</v>
      </c>
      <c r="X63">
        <v>3.3E-4</v>
      </c>
      <c r="Y63">
        <v>1.2E-4</v>
      </c>
      <c r="Z63">
        <v>2.7E-4</v>
      </c>
      <c r="AA63">
        <v>18.3</v>
      </c>
      <c r="AB63">
        <v>2.4</v>
      </c>
      <c r="AC63" s="10">
        <f t="shared" ref="AC63:AC73" si="18">U63*$AJ$15</f>
        <v>0.11748483177054603</v>
      </c>
      <c r="AD63" s="10">
        <f t="shared" si="1"/>
        <v>7.7879935100054107E-4</v>
      </c>
      <c r="AF63">
        <f t="shared" si="2"/>
        <v>71.428571428571431</v>
      </c>
      <c r="AG63" s="11">
        <f t="shared" si="3"/>
        <v>5.1020408163265305</v>
      </c>
      <c r="AH63">
        <f t="shared" si="4"/>
        <v>5.1999999999999998E-2</v>
      </c>
      <c r="AI63">
        <f t="shared" si="5"/>
        <v>3.5000000000000003E-2</v>
      </c>
      <c r="AK63">
        <f t="shared" si="6"/>
        <v>48.950887571429234</v>
      </c>
      <c r="AL63">
        <f t="shared" si="7"/>
        <v>3.4964919693878023</v>
      </c>
      <c r="AM63">
        <f t="shared" si="8"/>
        <v>5.1999999999999998E-2</v>
      </c>
      <c r="AN63">
        <f t="shared" si="9"/>
        <v>3.5000000000000003E-2</v>
      </c>
      <c r="AO63" s="9"/>
      <c r="AP63" s="58">
        <f>IF(AL63/AK63*100&gt;=30,supp,AK63)</f>
        <v>48.950887571429234</v>
      </c>
      <c r="AQ63" s="58">
        <f t="shared" si="16"/>
        <v>3.4964919693878023</v>
      </c>
      <c r="AR63" s="58" t="e">
        <f>IF(AN63/AM63*100&gt;=30,supp,AM63)</f>
        <v>#NAME?</v>
      </c>
      <c r="AS63" s="58">
        <f t="shared" si="17"/>
        <v>3.5000000000000003E-2</v>
      </c>
    </row>
    <row r="64" spans="1:45" x14ac:dyDescent="0.35">
      <c r="A64" t="s">
        <v>228</v>
      </c>
      <c r="B64" t="s">
        <v>481</v>
      </c>
      <c r="C64" s="1">
        <v>43809</v>
      </c>
      <c r="D64" s="2">
        <v>0.79609953703703706</v>
      </c>
      <c r="E64">
        <v>244</v>
      </c>
      <c r="F64">
        <v>15</v>
      </c>
      <c r="G64">
        <v>23.2</v>
      </c>
      <c r="H64">
        <v>7.7</v>
      </c>
      <c r="I64">
        <v>35</v>
      </c>
      <c r="J64">
        <v>20</v>
      </c>
      <c r="K64">
        <v>823</v>
      </c>
      <c r="L64">
        <v>71</v>
      </c>
      <c r="M64">
        <v>16000</v>
      </c>
      <c r="N64">
        <v>1400</v>
      </c>
      <c r="O64">
        <v>1.5599999999999999E-2</v>
      </c>
      <c r="P64">
        <v>1.5E-3</v>
      </c>
      <c r="Q64">
        <v>9.2999999999999999E-2</v>
      </c>
      <c r="R64">
        <v>3.1E-2</v>
      </c>
      <c r="S64">
        <v>9.2999999999999999E-2</v>
      </c>
      <c r="T64">
        <v>3.1E-2</v>
      </c>
      <c r="U64">
        <v>8.4500000000000006E-2</v>
      </c>
      <c r="V64">
        <v>7.1999999999999998E-3</v>
      </c>
      <c r="W64">
        <v>7.8600000000000007E-3</v>
      </c>
      <c r="X64">
        <v>6.8000000000000005E-4</v>
      </c>
      <c r="Y64">
        <v>5.0000000000000001E-4</v>
      </c>
      <c r="Z64">
        <v>2.9E-4</v>
      </c>
      <c r="AA64">
        <v>10.6</v>
      </c>
      <c r="AB64">
        <v>1.1000000000000001</v>
      </c>
      <c r="AC64" s="10">
        <f t="shared" si="18"/>
        <v>0.23303916161059016</v>
      </c>
      <c r="AD64" s="10">
        <f t="shared" si="1"/>
        <v>3.2449972958355877E-3</v>
      </c>
      <c r="AF64">
        <f t="shared" si="2"/>
        <v>64.102564102564102</v>
      </c>
      <c r="AG64" s="11">
        <f t="shared" si="3"/>
        <v>6.16370808678501</v>
      </c>
      <c r="AH64">
        <f t="shared" si="4"/>
        <v>9.2999999999999999E-2</v>
      </c>
      <c r="AI64">
        <f t="shared" si="5"/>
        <v>3.1E-2</v>
      </c>
      <c r="AK64">
        <f t="shared" si="6"/>
        <v>43.930283717949315</v>
      </c>
      <c r="AL64">
        <f t="shared" si="7"/>
        <v>4.2240657421105112</v>
      </c>
      <c r="AM64">
        <f t="shared" si="8"/>
        <v>9.2999999999999999E-2</v>
      </c>
      <c r="AN64">
        <f t="shared" si="9"/>
        <v>3.1E-2</v>
      </c>
      <c r="AO64" s="9"/>
      <c r="AP64" s="58">
        <f>IF(AL64/AK64*100&gt;=30,supp,AK64)</f>
        <v>43.930283717949315</v>
      </c>
      <c r="AQ64" s="58">
        <f t="shared" si="10"/>
        <v>4.2240657421105112</v>
      </c>
      <c r="AR64" s="58" t="e">
        <f>IF(AN64/AM64*100&gt;=30,supp,AM64)</f>
        <v>#NAME?</v>
      </c>
      <c r="AS64" s="58">
        <f t="shared" si="11"/>
        <v>3.1E-2</v>
      </c>
    </row>
    <row r="65" spans="1:53" x14ac:dyDescent="0.35">
      <c r="A65" t="s">
        <v>229</v>
      </c>
      <c r="B65" t="s">
        <v>482</v>
      </c>
      <c r="C65" s="1">
        <v>43809</v>
      </c>
      <c r="D65" s="2">
        <v>0.79738425925925915</v>
      </c>
      <c r="E65">
        <v>370</v>
      </c>
      <c r="F65">
        <v>20</v>
      </c>
      <c r="G65">
        <v>35</v>
      </c>
      <c r="H65">
        <v>5.8</v>
      </c>
      <c r="I65">
        <v>46</v>
      </c>
      <c r="J65">
        <v>15</v>
      </c>
      <c r="K65">
        <v>795</v>
      </c>
      <c r="L65">
        <v>87</v>
      </c>
      <c r="M65">
        <v>20900</v>
      </c>
      <c r="N65">
        <v>1300</v>
      </c>
      <c r="O65">
        <v>1.7600000000000001E-2</v>
      </c>
      <c r="P65">
        <v>1.5E-3</v>
      </c>
      <c r="Q65">
        <v>9.8000000000000004E-2</v>
      </c>
      <c r="R65">
        <v>1.4999999999999999E-2</v>
      </c>
      <c r="S65">
        <v>9.8000000000000004E-2</v>
      </c>
      <c r="T65">
        <v>1.4999999999999999E-2</v>
      </c>
      <c r="U65">
        <v>0.11020000000000001</v>
      </c>
      <c r="V65">
        <v>7.0000000000000001E-3</v>
      </c>
      <c r="W65">
        <v>7.5799999999999999E-3</v>
      </c>
      <c r="X65">
        <v>8.3000000000000001E-4</v>
      </c>
      <c r="Y65">
        <v>6.4999999999999997E-4</v>
      </c>
      <c r="Z65">
        <v>2.1000000000000001E-4</v>
      </c>
      <c r="AA65">
        <v>14.5</v>
      </c>
      <c r="AB65">
        <v>1.5</v>
      </c>
      <c r="AC65" s="10">
        <f t="shared" si="18"/>
        <v>0.30391616105901814</v>
      </c>
      <c r="AD65" s="10">
        <f t="shared" si="1"/>
        <v>4.2184964845862639E-3</v>
      </c>
      <c r="AF65">
        <f t="shared" si="2"/>
        <v>56.818181818181813</v>
      </c>
      <c r="AG65" s="11">
        <f t="shared" si="3"/>
        <v>4.8424586776859497</v>
      </c>
      <c r="AH65">
        <f t="shared" si="4"/>
        <v>9.8000000000000004E-2</v>
      </c>
      <c r="AI65">
        <f t="shared" si="5"/>
        <v>1.4999999999999999E-2</v>
      </c>
      <c r="AK65">
        <f t="shared" si="6"/>
        <v>38.938206022727798</v>
      </c>
      <c r="AL65">
        <f t="shared" si="7"/>
        <v>3.3185971042097555</v>
      </c>
      <c r="AM65">
        <f t="shared" si="8"/>
        <v>9.8000000000000004E-2</v>
      </c>
      <c r="AN65">
        <f t="shared" si="9"/>
        <v>1.4999999999999999E-2</v>
      </c>
      <c r="AO65" s="9"/>
      <c r="AP65" s="58">
        <f>IF(AL65/AK65*100&gt;=30,supp,AK65)</f>
        <v>38.938206022727798</v>
      </c>
      <c r="AQ65" s="58">
        <f t="shared" si="10"/>
        <v>3.3185971042097555</v>
      </c>
      <c r="AR65" s="58">
        <f>IF(AN65/AM65*100&gt;=30,supp,AM65)</f>
        <v>9.8000000000000004E-2</v>
      </c>
      <c r="AS65" s="58">
        <f t="shared" si="11"/>
        <v>1.4999999999999999E-2</v>
      </c>
    </row>
    <row r="66" spans="1:53" x14ac:dyDescent="0.35">
      <c r="A66" t="s">
        <v>230</v>
      </c>
      <c r="B66" t="s">
        <v>483</v>
      </c>
      <c r="C66" s="1">
        <v>43809</v>
      </c>
      <c r="D66" s="2">
        <v>0.79865740740740743</v>
      </c>
      <c r="E66">
        <v>215</v>
      </c>
      <c r="F66">
        <v>16</v>
      </c>
      <c r="G66">
        <v>20.9</v>
      </c>
      <c r="H66">
        <v>4.9000000000000004</v>
      </c>
      <c r="I66">
        <v>23</v>
      </c>
      <c r="J66">
        <v>15</v>
      </c>
      <c r="K66">
        <v>246</v>
      </c>
      <c r="L66">
        <v>35</v>
      </c>
      <c r="M66">
        <v>14500</v>
      </c>
      <c r="N66">
        <v>800</v>
      </c>
      <c r="O66">
        <v>1.52E-2</v>
      </c>
      <c r="P66">
        <v>1.5E-3</v>
      </c>
      <c r="Q66">
        <v>8.3000000000000004E-2</v>
      </c>
      <c r="R66">
        <v>2.4E-2</v>
      </c>
      <c r="S66">
        <v>8.3000000000000004E-2</v>
      </c>
      <c r="T66">
        <v>2.4E-2</v>
      </c>
      <c r="U66">
        <v>7.6200000000000004E-2</v>
      </c>
      <c r="V66">
        <v>4.1999999999999997E-3</v>
      </c>
      <c r="W66">
        <v>2.3500000000000001E-3</v>
      </c>
      <c r="X66">
        <v>3.3E-4</v>
      </c>
      <c r="Y66">
        <v>3.3E-4</v>
      </c>
      <c r="Z66">
        <v>2.2000000000000001E-4</v>
      </c>
      <c r="AA66">
        <v>30.6</v>
      </c>
      <c r="AB66">
        <v>3</v>
      </c>
      <c r="AC66" s="10">
        <f t="shared" si="18"/>
        <v>0.2101489244346387</v>
      </c>
      <c r="AD66" s="10">
        <f t="shared" si="1"/>
        <v>2.1416982152514877E-3</v>
      </c>
      <c r="AF66">
        <f t="shared" si="2"/>
        <v>65.78947368421052</v>
      </c>
      <c r="AG66" s="11">
        <f t="shared" si="3"/>
        <v>6.4923822714681432</v>
      </c>
      <c r="AH66">
        <f t="shared" si="4"/>
        <v>8.3000000000000004E-2</v>
      </c>
      <c r="AI66">
        <f t="shared" si="5"/>
        <v>2.4E-2</v>
      </c>
      <c r="AK66">
        <f t="shared" si="6"/>
        <v>45.08634381579008</v>
      </c>
      <c r="AL66">
        <f t="shared" si="7"/>
        <v>4.4493102449792845</v>
      </c>
      <c r="AM66">
        <f t="shared" si="8"/>
        <v>8.3000000000000004E-2</v>
      </c>
      <c r="AN66">
        <f t="shared" si="9"/>
        <v>2.4E-2</v>
      </c>
      <c r="AO66" s="9"/>
      <c r="AP66" s="58">
        <f>IF(AL66/AK66*100&gt;=30,supp,AK66)</f>
        <v>45.08634381579008</v>
      </c>
      <c r="AQ66" s="58">
        <f t="shared" si="10"/>
        <v>4.4493102449792845</v>
      </c>
      <c r="AR66" s="58">
        <f>IF(AN66/AM66*100&gt;=30,supp,AM66)</f>
        <v>8.3000000000000004E-2</v>
      </c>
      <c r="AS66" s="58">
        <f t="shared" si="11"/>
        <v>2.4E-2</v>
      </c>
    </row>
    <row r="67" spans="1:53" x14ac:dyDescent="0.35">
      <c r="A67" t="s">
        <v>231</v>
      </c>
      <c r="B67" t="s">
        <v>484</v>
      </c>
      <c r="C67" s="1">
        <v>43809</v>
      </c>
      <c r="D67" s="2">
        <v>0.79994212962962974</v>
      </c>
      <c r="E67">
        <v>266</v>
      </c>
      <c r="F67">
        <v>24</v>
      </c>
      <c r="G67">
        <v>45.5</v>
      </c>
      <c r="H67">
        <v>8.8000000000000007</v>
      </c>
      <c r="I67">
        <v>66</v>
      </c>
      <c r="J67">
        <v>21</v>
      </c>
      <c r="K67">
        <v>308</v>
      </c>
      <c r="L67">
        <v>38</v>
      </c>
      <c r="M67">
        <v>15820</v>
      </c>
      <c r="N67">
        <v>820</v>
      </c>
      <c r="O67">
        <v>1.67E-2</v>
      </c>
      <c r="P67">
        <v>1.9E-3</v>
      </c>
      <c r="Q67">
        <v>0.16200000000000001</v>
      </c>
      <c r="R67">
        <v>2.1999999999999999E-2</v>
      </c>
      <c r="S67">
        <v>0.16200000000000001</v>
      </c>
      <c r="T67">
        <v>2.1999999999999999E-2</v>
      </c>
      <c r="U67">
        <v>8.3000000000000004E-2</v>
      </c>
      <c r="V67">
        <v>4.3E-3</v>
      </c>
      <c r="W67">
        <v>2.9299999999999999E-3</v>
      </c>
      <c r="X67">
        <v>3.6000000000000002E-4</v>
      </c>
      <c r="Y67">
        <v>9.3000000000000005E-4</v>
      </c>
      <c r="Z67">
        <v>2.9E-4</v>
      </c>
      <c r="AA67">
        <v>26.6</v>
      </c>
      <c r="AB67">
        <v>2</v>
      </c>
      <c r="AC67" s="10">
        <f t="shared" si="18"/>
        <v>0.22890237175951458</v>
      </c>
      <c r="AD67" s="10">
        <f t="shared" si="1"/>
        <v>6.0356949702541933E-3</v>
      </c>
      <c r="AF67">
        <f t="shared" si="2"/>
        <v>59.880239520958085</v>
      </c>
      <c r="AG67" s="11">
        <f t="shared" si="3"/>
        <v>6.8127218616658904</v>
      </c>
      <c r="AH67">
        <f t="shared" si="4"/>
        <v>0.16200000000000001</v>
      </c>
      <c r="AI67">
        <f t="shared" si="5"/>
        <v>2.1999999999999999E-2</v>
      </c>
      <c r="AK67">
        <f t="shared" si="6"/>
        <v>41.036672215569418</v>
      </c>
      <c r="AL67">
        <f t="shared" si="7"/>
        <v>4.6688429466815515</v>
      </c>
      <c r="AM67">
        <f t="shared" si="8"/>
        <v>0.16200000000000001</v>
      </c>
      <c r="AN67">
        <f t="shared" si="9"/>
        <v>2.1999999999999999E-2</v>
      </c>
      <c r="AO67" s="9"/>
      <c r="AP67" s="58">
        <f>IF(AL67/AK67*100&gt;=30,supp,AK67)</f>
        <v>41.036672215569418</v>
      </c>
      <c r="AQ67" s="58">
        <f t="shared" si="10"/>
        <v>4.6688429466815515</v>
      </c>
      <c r="AR67" s="58">
        <f>IF(AN67/AM67*100&gt;=30,supp,AM67)</f>
        <v>0.16200000000000001</v>
      </c>
      <c r="AS67" s="58">
        <f t="shared" si="11"/>
        <v>2.1999999999999999E-2</v>
      </c>
    </row>
    <row r="68" spans="1:53" x14ac:dyDescent="0.35">
      <c r="A68" t="s">
        <v>232</v>
      </c>
      <c r="B68" t="s">
        <v>485</v>
      </c>
      <c r="C68" s="1">
        <v>43809</v>
      </c>
      <c r="D68" s="2">
        <v>0.80120370370370375</v>
      </c>
      <c r="E68">
        <v>328</v>
      </c>
      <c r="F68">
        <v>14</v>
      </c>
      <c r="G68">
        <v>26.8</v>
      </c>
      <c r="H68">
        <v>5.9</v>
      </c>
      <c r="I68">
        <v>20</v>
      </c>
      <c r="J68">
        <v>18</v>
      </c>
      <c r="K68">
        <v>323</v>
      </c>
      <c r="L68">
        <v>48</v>
      </c>
      <c r="M68">
        <v>19800</v>
      </c>
      <c r="N68">
        <v>1700</v>
      </c>
      <c r="O68">
        <v>1.5900000000000001E-2</v>
      </c>
      <c r="P68">
        <v>1.5E-3</v>
      </c>
      <c r="Q68">
        <v>8.4000000000000005E-2</v>
      </c>
      <c r="R68">
        <v>0.02</v>
      </c>
      <c r="S68">
        <v>8.4000000000000005E-2</v>
      </c>
      <c r="T68">
        <v>0.02</v>
      </c>
      <c r="U68">
        <v>0.104</v>
      </c>
      <c r="V68">
        <v>8.9999999999999993E-3</v>
      </c>
      <c r="W68">
        <v>3.0699999999999998E-3</v>
      </c>
      <c r="X68">
        <v>4.6000000000000001E-4</v>
      </c>
      <c r="Y68">
        <v>2.7999999999999998E-4</v>
      </c>
      <c r="Z68">
        <v>2.5999999999999998E-4</v>
      </c>
      <c r="AA68">
        <v>33.5</v>
      </c>
      <c r="AB68">
        <v>5.2</v>
      </c>
      <c r="AC68" s="10">
        <f t="shared" si="18"/>
        <v>0.28681742967457247</v>
      </c>
      <c r="AD68" s="10">
        <f t="shared" si="1"/>
        <v>1.817198485667929E-3</v>
      </c>
      <c r="AF68">
        <f t="shared" si="2"/>
        <v>62.893081761006286</v>
      </c>
      <c r="AG68" s="11">
        <f t="shared" si="3"/>
        <v>5.9333096000949324</v>
      </c>
      <c r="AH68">
        <f t="shared" si="4"/>
        <v>8.4000000000000005E-2</v>
      </c>
      <c r="AI68">
        <f t="shared" si="5"/>
        <v>0.02</v>
      </c>
      <c r="AK68">
        <f t="shared" si="6"/>
        <v>43.101410440252153</v>
      </c>
      <c r="AL68">
        <f t="shared" si="7"/>
        <v>4.0661707962502032</v>
      </c>
      <c r="AM68">
        <f t="shared" si="8"/>
        <v>8.4000000000000005E-2</v>
      </c>
      <c r="AN68">
        <f t="shared" si="9"/>
        <v>0.02</v>
      </c>
      <c r="AO68" s="9"/>
      <c r="AP68" s="58">
        <f>IF(AL68/AK68*100&gt;=30,supp,AK68)</f>
        <v>43.101410440252153</v>
      </c>
      <c r="AQ68" s="58">
        <f t="shared" si="10"/>
        <v>4.0661707962502032</v>
      </c>
      <c r="AR68" s="58">
        <f>IF(AN68/AM68*100&gt;=30,supp,AM68)</f>
        <v>8.4000000000000005E-2</v>
      </c>
      <c r="AS68" s="58">
        <f t="shared" si="11"/>
        <v>0.02</v>
      </c>
    </row>
    <row r="69" spans="1:53" x14ac:dyDescent="0.35">
      <c r="A69" t="s">
        <v>233</v>
      </c>
      <c r="B69" t="s">
        <v>486</v>
      </c>
      <c r="C69" s="1">
        <v>43809</v>
      </c>
      <c r="D69" s="2">
        <v>0.81337962962962962</v>
      </c>
      <c r="E69">
        <v>340</v>
      </c>
      <c r="F69">
        <v>18</v>
      </c>
      <c r="G69">
        <v>37.700000000000003</v>
      </c>
      <c r="H69">
        <v>6.2</v>
      </c>
      <c r="I69">
        <v>45</v>
      </c>
      <c r="J69">
        <v>20</v>
      </c>
      <c r="K69">
        <v>446</v>
      </c>
      <c r="L69">
        <v>41</v>
      </c>
      <c r="M69">
        <v>19400</v>
      </c>
      <c r="N69">
        <v>1400</v>
      </c>
      <c r="O69">
        <v>1.7999999999999999E-2</v>
      </c>
      <c r="P69">
        <v>1.6999999999999999E-3</v>
      </c>
      <c r="Q69">
        <v>0.112</v>
      </c>
      <c r="R69">
        <v>0.02</v>
      </c>
      <c r="S69">
        <v>0.112</v>
      </c>
      <c r="T69">
        <v>0.02</v>
      </c>
      <c r="U69">
        <v>0.1</v>
      </c>
      <c r="V69">
        <v>7.1999999999999998E-3</v>
      </c>
      <c r="W69">
        <v>4.1700000000000001E-3</v>
      </c>
      <c r="X69">
        <v>3.8000000000000002E-4</v>
      </c>
      <c r="Y69">
        <v>6.3000000000000003E-4</v>
      </c>
      <c r="Z69">
        <v>2.7999999999999998E-4</v>
      </c>
      <c r="AA69">
        <v>24.5</v>
      </c>
      <c r="AB69">
        <v>2.9</v>
      </c>
      <c r="AC69" s="10">
        <f t="shared" si="18"/>
        <v>0.27578599007170429</v>
      </c>
      <c r="AD69" s="10">
        <f t="shared" si="1"/>
        <v>4.0886965927528409E-3</v>
      </c>
      <c r="AF69">
        <f t="shared" si="2"/>
        <v>55.555555555555557</v>
      </c>
      <c r="AG69" s="11">
        <f t="shared" si="3"/>
        <v>5.2469135802469138</v>
      </c>
      <c r="AH69">
        <f t="shared" si="4"/>
        <v>0.112</v>
      </c>
      <c r="AI69">
        <f t="shared" si="5"/>
        <v>0.02</v>
      </c>
      <c r="AK69">
        <f t="shared" si="6"/>
        <v>38.072912555556073</v>
      </c>
      <c r="AL69">
        <f t="shared" si="7"/>
        <v>3.595775074691407</v>
      </c>
      <c r="AM69">
        <f t="shared" si="8"/>
        <v>0.112</v>
      </c>
      <c r="AN69">
        <f t="shared" si="9"/>
        <v>0.02</v>
      </c>
      <c r="AO69" s="9"/>
      <c r="AP69" s="58">
        <f>IF(AL69/AK69*100&gt;=30,supp,AK69)</f>
        <v>38.072912555556073</v>
      </c>
      <c r="AQ69" s="58">
        <f t="shared" si="10"/>
        <v>3.595775074691407</v>
      </c>
      <c r="AR69" s="58">
        <f>IF(AN69/AM69*100&gt;=30,supp,AM69)</f>
        <v>0.112</v>
      </c>
      <c r="AS69" s="58">
        <f t="shared" si="11"/>
        <v>0.02</v>
      </c>
    </row>
    <row r="70" spans="1:53" x14ac:dyDescent="0.35">
      <c r="A70" t="s">
        <v>234</v>
      </c>
      <c r="B70" t="s">
        <v>487</v>
      </c>
      <c r="C70" s="1">
        <v>43809</v>
      </c>
      <c r="D70" s="2">
        <v>0.81466435185185182</v>
      </c>
      <c r="E70">
        <v>562</v>
      </c>
      <c r="F70">
        <v>29</v>
      </c>
      <c r="G70">
        <v>38</v>
      </c>
      <c r="H70">
        <v>8.5</v>
      </c>
      <c r="I70">
        <v>39</v>
      </c>
      <c r="J70">
        <v>21</v>
      </c>
      <c r="K70">
        <v>1490</v>
      </c>
      <c r="L70">
        <v>120</v>
      </c>
      <c r="M70">
        <v>36300</v>
      </c>
      <c r="N70">
        <v>2900</v>
      </c>
      <c r="O70">
        <v>1.54E-2</v>
      </c>
      <c r="P70">
        <v>1.4E-3</v>
      </c>
      <c r="Q70">
        <v>6.7000000000000004E-2</v>
      </c>
      <c r="R70">
        <v>1.6E-2</v>
      </c>
      <c r="S70">
        <v>6.7000000000000004E-2</v>
      </c>
      <c r="T70">
        <v>1.6E-2</v>
      </c>
      <c r="U70">
        <v>0.187</v>
      </c>
      <c r="V70">
        <v>1.4999999999999999E-2</v>
      </c>
      <c r="W70">
        <v>1.3899999999999999E-2</v>
      </c>
      <c r="X70">
        <v>1.1000000000000001E-3</v>
      </c>
      <c r="Y70">
        <v>5.4000000000000001E-4</v>
      </c>
      <c r="Z70">
        <v>2.9E-4</v>
      </c>
      <c r="AA70">
        <v>13.33</v>
      </c>
      <c r="AB70">
        <v>0.98</v>
      </c>
      <c r="AC70" s="10">
        <f t="shared" si="18"/>
        <v>0.51571980143408702</v>
      </c>
      <c r="AD70" s="10">
        <f t="shared" si="1"/>
        <v>3.5045970795024349E-3</v>
      </c>
      <c r="AF70">
        <f t="shared" si="2"/>
        <v>64.935064935064929</v>
      </c>
      <c r="AG70" s="11">
        <f t="shared" si="3"/>
        <v>5.9031877213695392</v>
      </c>
      <c r="AH70">
        <f t="shared" si="4"/>
        <v>6.7000000000000004E-2</v>
      </c>
      <c r="AI70">
        <f t="shared" si="5"/>
        <v>1.6E-2</v>
      </c>
      <c r="AK70">
        <f t="shared" si="6"/>
        <v>44.500806883117484</v>
      </c>
      <c r="AL70">
        <f t="shared" si="7"/>
        <v>4.0455278984652256</v>
      </c>
      <c r="AM70">
        <f t="shared" si="8"/>
        <v>6.7000000000000004E-2</v>
      </c>
      <c r="AN70">
        <f t="shared" si="9"/>
        <v>1.6E-2</v>
      </c>
      <c r="AO70" s="9"/>
      <c r="AP70" s="58">
        <f>IF(AL70/AK70*100&gt;=30,supp,AK70)</f>
        <v>44.500806883117484</v>
      </c>
      <c r="AQ70" s="58">
        <f t="shared" si="10"/>
        <v>4.0455278984652256</v>
      </c>
      <c r="AR70" s="58">
        <f>IF(AN70/AM70*100&gt;=30,supp,AM70)</f>
        <v>6.7000000000000004E-2</v>
      </c>
      <c r="AS70" s="58">
        <f t="shared" si="11"/>
        <v>1.6E-2</v>
      </c>
    </row>
    <row r="71" spans="1:53" x14ac:dyDescent="0.35">
      <c r="A71" t="s">
        <v>235</v>
      </c>
      <c r="B71" t="s">
        <v>488</v>
      </c>
      <c r="C71" s="1">
        <v>43809</v>
      </c>
      <c r="D71" s="2">
        <v>0.81593749999999998</v>
      </c>
      <c r="E71">
        <v>361</v>
      </c>
      <c r="F71">
        <v>21</v>
      </c>
      <c r="G71">
        <v>21.4</v>
      </c>
      <c r="H71">
        <v>4.9000000000000004</v>
      </c>
      <c r="I71">
        <v>24</v>
      </c>
      <c r="J71">
        <v>15</v>
      </c>
      <c r="K71">
        <v>498</v>
      </c>
      <c r="L71">
        <v>48</v>
      </c>
      <c r="M71">
        <v>22200</v>
      </c>
      <c r="N71">
        <v>1400</v>
      </c>
      <c r="O71">
        <v>1.6199999999999999E-2</v>
      </c>
      <c r="P71">
        <v>1.5E-3</v>
      </c>
      <c r="Q71">
        <v>5.8999999999999997E-2</v>
      </c>
      <c r="R71">
        <v>1.2999999999999999E-2</v>
      </c>
      <c r="S71">
        <v>5.8999999999999997E-2</v>
      </c>
      <c r="T71">
        <v>1.2999999999999999E-2</v>
      </c>
      <c r="U71">
        <v>0.1144</v>
      </c>
      <c r="V71">
        <v>7.3000000000000001E-3</v>
      </c>
      <c r="W71">
        <v>4.64E-3</v>
      </c>
      <c r="X71">
        <v>4.4999999999999999E-4</v>
      </c>
      <c r="Y71">
        <v>3.3E-4</v>
      </c>
      <c r="Z71">
        <v>2.1000000000000001E-4</v>
      </c>
      <c r="AA71">
        <v>24.5</v>
      </c>
      <c r="AB71">
        <v>2.7</v>
      </c>
      <c r="AC71" s="10">
        <f t="shared" si="18"/>
        <v>0.3154991726420297</v>
      </c>
      <c r="AD71" s="10">
        <f t="shared" si="1"/>
        <v>2.1416982152514877E-3</v>
      </c>
      <c r="AF71">
        <f t="shared" si="2"/>
        <v>61.728395061728399</v>
      </c>
      <c r="AG71" s="11">
        <f t="shared" si="3"/>
        <v>5.715592135345223</v>
      </c>
      <c r="AH71">
        <f t="shared" si="4"/>
        <v>5.8999999999999997E-2</v>
      </c>
      <c r="AI71">
        <f t="shared" si="5"/>
        <v>1.2999999999999999E-2</v>
      </c>
      <c r="AK71">
        <f t="shared" si="6"/>
        <v>42.30323617284008</v>
      </c>
      <c r="AL71">
        <f t="shared" si="7"/>
        <v>3.9169663123000085</v>
      </c>
      <c r="AM71">
        <f t="shared" si="8"/>
        <v>5.8999999999999997E-2</v>
      </c>
      <c r="AN71">
        <f t="shared" si="9"/>
        <v>1.2999999999999999E-2</v>
      </c>
      <c r="AO71" s="9"/>
      <c r="AP71" s="58">
        <f>IF(AL71/AK71*100&gt;=30,supp,AK71)</f>
        <v>42.30323617284008</v>
      </c>
      <c r="AQ71" s="58">
        <f t="shared" si="10"/>
        <v>3.9169663123000085</v>
      </c>
      <c r="AR71" s="58">
        <f>IF(AN71/AM71*100&gt;=30,supp,AM71)</f>
        <v>5.8999999999999997E-2</v>
      </c>
      <c r="AS71" s="58">
        <f t="shared" si="11"/>
        <v>1.2999999999999999E-2</v>
      </c>
    </row>
    <row r="72" spans="1:53" x14ac:dyDescent="0.35">
      <c r="A72" t="s">
        <v>236</v>
      </c>
      <c r="B72" t="s">
        <v>489</v>
      </c>
      <c r="C72" s="1">
        <v>43809</v>
      </c>
      <c r="D72" s="2">
        <v>0.81721064814814814</v>
      </c>
      <c r="E72">
        <v>503</v>
      </c>
      <c r="F72">
        <v>31</v>
      </c>
      <c r="G72">
        <v>90.8</v>
      </c>
      <c r="H72">
        <v>9.4</v>
      </c>
      <c r="I72">
        <v>132</v>
      </c>
      <c r="J72">
        <v>29</v>
      </c>
      <c r="K72">
        <v>611</v>
      </c>
      <c r="L72">
        <v>50</v>
      </c>
      <c r="M72">
        <v>28300</v>
      </c>
      <c r="N72">
        <v>1400</v>
      </c>
      <c r="O72">
        <v>1.8700000000000001E-2</v>
      </c>
      <c r="P72">
        <v>1.8E-3</v>
      </c>
      <c r="Q72">
        <v>0.17799999999999999</v>
      </c>
      <c r="R72">
        <v>2.8000000000000001E-2</v>
      </c>
      <c r="S72">
        <v>0.17799999999999999</v>
      </c>
      <c r="T72">
        <v>2.8000000000000001E-2</v>
      </c>
      <c r="U72">
        <v>0.14530000000000001</v>
      </c>
      <c r="V72">
        <v>7.0000000000000001E-3</v>
      </c>
      <c r="W72">
        <v>5.6800000000000002E-3</v>
      </c>
      <c r="X72">
        <v>4.6000000000000001E-4</v>
      </c>
      <c r="Y72">
        <v>1.82E-3</v>
      </c>
      <c r="Z72">
        <v>4.0999999999999999E-4</v>
      </c>
      <c r="AA72">
        <v>25.3</v>
      </c>
      <c r="AB72">
        <v>1.7</v>
      </c>
      <c r="AC72" s="10">
        <f t="shared" si="18"/>
        <v>0.40071704357418636</v>
      </c>
      <c r="AD72" s="10">
        <f t="shared" si="1"/>
        <v>1.1811790156841539E-2</v>
      </c>
      <c r="AF72">
        <f t="shared" si="2"/>
        <v>53.475935828876999</v>
      </c>
      <c r="AG72" s="11">
        <f t="shared" si="3"/>
        <v>5.1474162829935075</v>
      </c>
      <c r="AH72">
        <f t="shared" si="4"/>
        <v>0.17799999999999999</v>
      </c>
      <c r="AI72">
        <f t="shared" si="5"/>
        <v>2.8000000000000001E-2</v>
      </c>
      <c r="AK72">
        <f t="shared" si="6"/>
        <v>36.647723315508514</v>
      </c>
      <c r="AL72">
        <f t="shared" si="7"/>
        <v>3.5275883405302308</v>
      </c>
      <c r="AM72">
        <f t="shared" si="8"/>
        <v>0.17799999999999999</v>
      </c>
      <c r="AN72">
        <f t="shared" si="9"/>
        <v>2.8000000000000001E-2</v>
      </c>
      <c r="AO72" s="9"/>
      <c r="AP72" s="58">
        <f>IF(AL72/AK72*100&gt;=30,supp,AK72)</f>
        <v>36.647723315508514</v>
      </c>
      <c r="AQ72" s="58">
        <f t="shared" si="10"/>
        <v>3.5275883405302308</v>
      </c>
      <c r="AR72" s="58">
        <f>IF(AN72/AM72*100&gt;=30,supp,AM72)</f>
        <v>0.17799999999999999</v>
      </c>
      <c r="AS72" s="58">
        <f t="shared" si="11"/>
        <v>2.8000000000000001E-2</v>
      </c>
    </row>
    <row r="73" spans="1:53" x14ac:dyDescent="0.35">
      <c r="A73" t="s">
        <v>237</v>
      </c>
      <c r="B73" t="s">
        <v>490</v>
      </c>
      <c r="C73" s="1">
        <v>43809</v>
      </c>
      <c r="D73" s="2">
        <v>0.81849537037037035</v>
      </c>
      <c r="E73">
        <v>337</v>
      </c>
      <c r="F73">
        <v>17</v>
      </c>
      <c r="G73">
        <v>24.3</v>
      </c>
      <c r="H73">
        <v>5.5</v>
      </c>
      <c r="I73">
        <v>23</v>
      </c>
      <c r="J73">
        <v>15</v>
      </c>
      <c r="K73">
        <v>713</v>
      </c>
      <c r="L73">
        <v>50</v>
      </c>
      <c r="M73">
        <v>20500</v>
      </c>
      <c r="N73">
        <v>1200</v>
      </c>
      <c r="O73">
        <v>1.5800000000000002E-2</v>
      </c>
      <c r="P73">
        <v>1E-3</v>
      </c>
      <c r="Q73">
        <v>7.0999999999999994E-2</v>
      </c>
      <c r="R73">
        <v>1.4999999999999999E-2</v>
      </c>
      <c r="S73">
        <v>7.0999999999999994E-2</v>
      </c>
      <c r="T73">
        <v>1.4999999999999999E-2</v>
      </c>
      <c r="U73">
        <v>0.1053</v>
      </c>
      <c r="V73">
        <v>5.8999999999999999E-3</v>
      </c>
      <c r="W73">
        <v>6.62E-3</v>
      </c>
      <c r="X73">
        <v>4.6000000000000001E-4</v>
      </c>
      <c r="Y73">
        <v>3.2000000000000003E-4</v>
      </c>
      <c r="Z73">
        <v>2.1000000000000001E-4</v>
      </c>
      <c r="AA73">
        <v>16.100000000000001</v>
      </c>
      <c r="AB73">
        <v>1.3</v>
      </c>
      <c r="AC73" s="10">
        <f t="shared" si="18"/>
        <v>0.29040264754550466</v>
      </c>
      <c r="AD73" s="10">
        <f t="shared" si="1"/>
        <v>2.0767982693347762E-3</v>
      </c>
      <c r="AF73">
        <f t="shared" si="2"/>
        <v>63.291139240506325</v>
      </c>
      <c r="AG73" s="11">
        <f t="shared" si="3"/>
        <v>4.0057683063611593</v>
      </c>
      <c r="AH73">
        <f t="shared" si="4"/>
        <v>7.0999999999999994E-2</v>
      </c>
      <c r="AI73">
        <f t="shared" si="5"/>
        <v>1.4999999999999999E-2</v>
      </c>
      <c r="AK73">
        <f t="shared" si="6"/>
        <v>43.374204177215773</v>
      </c>
      <c r="AL73">
        <f t="shared" si="7"/>
        <v>2.7452027960263146</v>
      </c>
      <c r="AM73">
        <f t="shared" si="8"/>
        <v>7.0999999999999994E-2</v>
      </c>
      <c r="AN73">
        <f t="shared" si="9"/>
        <v>1.4999999999999999E-2</v>
      </c>
      <c r="AO73" s="9"/>
      <c r="AP73" s="58">
        <f>IF(AL73/AK73*100&gt;=30,supp,AK73)</f>
        <v>43.374204177215773</v>
      </c>
      <c r="AQ73" s="58">
        <f t="shared" si="10"/>
        <v>2.7452027960263146</v>
      </c>
      <c r="AR73" s="58">
        <f>IF(AN73/AM73*100&gt;=30,supp,AM73)</f>
        <v>7.0999999999999994E-2</v>
      </c>
      <c r="AS73" s="58">
        <f t="shared" si="11"/>
        <v>1.4999999999999999E-2</v>
      </c>
    </row>
    <row r="74" spans="1:53" x14ac:dyDescent="0.35">
      <c r="AC74" s="10"/>
      <c r="AD74" s="10"/>
      <c r="AG74" s="11"/>
      <c r="AO74" s="9"/>
      <c r="AP74" s="58"/>
      <c r="AQ74" s="58"/>
      <c r="AR74" s="58"/>
      <c r="AS74" s="58"/>
    </row>
    <row r="75" spans="1:53" x14ac:dyDescent="0.35">
      <c r="A75" t="s">
        <v>238</v>
      </c>
      <c r="B75" t="s">
        <v>491</v>
      </c>
      <c r="C75" s="1">
        <v>43809</v>
      </c>
      <c r="D75" s="2">
        <v>0.81987268518518519</v>
      </c>
      <c r="E75">
        <v>160</v>
      </c>
      <c r="F75">
        <v>28</v>
      </c>
      <c r="G75">
        <v>96</v>
      </c>
      <c r="H75">
        <v>25</v>
      </c>
      <c r="I75">
        <v>178</v>
      </c>
      <c r="J75">
        <v>49</v>
      </c>
      <c r="K75">
        <v>298</v>
      </c>
      <c r="L75">
        <v>34</v>
      </c>
      <c r="M75">
        <v>9740</v>
      </c>
      <c r="N75">
        <v>670</v>
      </c>
      <c r="O75">
        <v>1.5299999999999999E-2</v>
      </c>
      <c r="P75">
        <v>2.3999999999999998E-3</v>
      </c>
      <c r="Q75">
        <v>0.56000000000000005</v>
      </c>
      <c r="R75">
        <v>0.12</v>
      </c>
      <c r="S75">
        <v>0.56000000000000005</v>
      </c>
      <c r="T75">
        <v>0.12</v>
      </c>
      <c r="U75">
        <v>0.05</v>
      </c>
      <c r="V75">
        <v>3.5000000000000001E-3</v>
      </c>
      <c r="W75">
        <v>2.7599999999999999E-3</v>
      </c>
      <c r="X75">
        <v>3.1E-4</v>
      </c>
      <c r="Y75">
        <v>2.4499999999999999E-3</v>
      </c>
      <c r="Z75">
        <v>6.7000000000000002E-4</v>
      </c>
      <c r="AA75">
        <v>18.399999999999999</v>
      </c>
      <c r="AB75">
        <v>2.6</v>
      </c>
      <c r="AC75" s="10">
        <f t="shared" ref="AC75:AC114" si="19">U75*$AJ$15</f>
        <v>0.13789299503585215</v>
      </c>
      <c r="AD75" s="10">
        <f t="shared" si="1"/>
        <v>1.5900486749594378E-2</v>
      </c>
      <c r="AF75">
        <f t="shared" si="2"/>
        <v>65.359477124183016</v>
      </c>
      <c r="AG75" s="11">
        <f t="shared" si="3"/>
        <v>10.252466999871846</v>
      </c>
      <c r="AH75">
        <f t="shared" si="4"/>
        <v>0.56000000000000005</v>
      </c>
      <c r="AI75">
        <f t="shared" si="5"/>
        <v>0.12</v>
      </c>
      <c r="AK75">
        <f t="shared" si="6"/>
        <v>44.791661830065976</v>
      </c>
      <c r="AL75">
        <f t="shared" si="7"/>
        <v>7.0261430321672114</v>
      </c>
      <c r="AM75">
        <f t="shared" si="8"/>
        <v>0.56000000000000005</v>
      </c>
      <c r="AN75">
        <f t="shared" si="9"/>
        <v>0.12</v>
      </c>
      <c r="AO75" s="9"/>
      <c r="AP75" s="58">
        <f>IF(AL75/AK75*100&gt;=30,supp,AK75)</f>
        <v>44.791661830065976</v>
      </c>
      <c r="AQ75" s="58">
        <f t="shared" ref="AQ75:AQ85" si="20">AL75</f>
        <v>7.0261430321672114</v>
      </c>
      <c r="AR75" s="58">
        <f>IF(AN75/AM75*100&gt;=30,supp,AM75)</f>
        <v>0.56000000000000005</v>
      </c>
      <c r="AS75" s="58">
        <f t="shared" ref="AS75:AS85" si="21">AN75</f>
        <v>0.12</v>
      </c>
    </row>
    <row r="76" spans="1:53" x14ac:dyDescent="0.35">
      <c r="A76" t="s">
        <v>239</v>
      </c>
      <c r="B76" t="s">
        <v>492</v>
      </c>
      <c r="C76" s="1">
        <v>43809</v>
      </c>
      <c r="D76" s="2">
        <v>0.82114583333333335</v>
      </c>
      <c r="E76">
        <v>202</v>
      </c>
      <c r="F76">
        <v>28</v>
      </c>
      <c r="G76">
        <v>60</v>
      </c>
      <c r="H76">
        <v>15</v>
      </c>
      <c r="I76">
        <v>158</v>
      </c>
      <c r="J76">
        <v>44</v>
      </c>
      <c r="K76">
        <v>684</v>
      </c>
      <c r="L76">
        <v>64</v>
      </c>
      <c r="M76">
        <v>28800</v>
      </c>
      <c r="N76">
        <v>1900</v>
      </c>
      <c r="O76">
        <v>7.1999999999999998E-3</v>
      </c>
      <c r="P76">
        <v>1.2999999999999999E-3</v>
      </c>
      <c r="Q76">
        <v>0.318</v>
      </c>
      <c r="R76">
        <v>7.8E-2</v>
      </c>
      <c r="S76">
        <v>0.31900000000000001</v>
      </c>
      <c r="T76">
        <v>7.8E-2</v>
      </c>
      <c r="U76">
        <v>0.1474</v>
      </c>
      <c r="V76">
        <v>9.7999999999999997E-3</v>
      </c>
      <c r="W76">
        <v>6.3200000000000001E-3</v>
      </c>
      <c r="X76">
        <v>5.9000000000000003E-4</v>
      </c>
      <c r="Y76">
        <v>2.1800000000000001E-3</v>
      </c>
      <c r="Z76">
        <v>6.0999999999999997E-4</v>
      </c>
      <c r="AA76">
        <v>22.5</v>
      </c>
      <c r="AB76">
        <v>2.1</v>
      </c>
      <c r="AC76" s="10">
        <f t="shared" si="19"/>
        <v>0.40650854936569214</v>
      </c>
      <c r="AD76" s="10">
        <f t="shared" si="1"/>
        <v>1.4148188209843163E-2</v>
      </c>
      <c r="AF76">
        <f t="shared" si="2"/>
        <v>138.88888888888889</v>
      </c>
      <c r="AG76" s="11">
        <f t="shared" si="3"/>
        <v>25.077160493827158</v>
      </c>
      <c r="AH76">
        <f t="shared" si="4"/>
        <v>0.31900000000000001</v>
      </c>
      <c r="AI76">
        <f t="shared" si="5"/>
        <v>7.8E-2</v>
      </c>
      <c r="AK76">
        <f t="shared" si="6"/>
        <v>95.182281388890175</v>
      </c>
      <c r="AL76">
        <f t="shared" si="7"/>
        <v>17.185689695216279</v>
      </c>
      <c r="AM76">
        <f t="shared" si="8"/>
        <v>0.31900000000000001</v>
      </c>
      <c r="AN76">
        <f t="shared" si="9"/>
        <v>7.8E-2</v>
      </c>
      <c r="AO76" s="9"/>
      <c r="AP76" s="58">
        <f>IF(AL76/AK76*100&gt;=30,supp,AK76)</f>
        <v>95.182281388890175</v>
      </c>
      <c r="AQ76" s="58">
        <f t="shared" si="20"/>
        <v>17.185689695216279</v>
      </c>
      <c r="AR76" s="58">
        <f>IF(AN76/AM76*100&gt;=30,supp,AM76)</f>
        <v>0.31900000000000001</v>
      </c>
      <c r="AS76" s="58">
        <f t="shared" si="21"/>
        <v>7.8E-2</v>
      </c>
    </row>
    <row r="77" spans="1:53" x14ac:dyDescent="0.35">
      <c r="A77" t="s">
        <v>240</v>
      </c>
      <c r="B77" t="s">
        <v>493</v>
      </c>
      <c r="C77" s="1">
        <v>43809</v>
      </c>
      <c r="D77" s="2">
        <v>0.82248842592592597</v>
      </c>
      <c r="E77">
        <v>122</v>
      </c>
      <c r="F77">
        <v>16</v>
      </c>
      <c r="G77">
        <v>68</v>
      </c>
      <c r="H77">
        <v>19</v>
      </c>
      <c r="I77">
        <v>125</v>
      </c>
      <c r="J77">
        <v>53</v>
      </c>
      <c r="K77">
        <v>2140</v>
      </c>
      <c r="L77">
        <v>230</v>
      </c>
      <c r="M77">
        <v>13900</v>
      </c>
      <c r="N77">
        <v>1000</v>
      </c>
      <c r="O77">
        <v>8.8999999999999999E-3</v>
      </c>
      <c r="P77">
        <v>1.4E-3</v>
      </c>
      <c r="Q77">
        <v>0.55000000000000004</v>
      </c>
      <c r="R77">
        <v>0.13</v>
      </c>
      <c r="S77">
        <v>0.55000000000000004</v>
      </c>
      <c r="T77">
        <v>0.13</v>
      </c>
      <c r="U77">
        <v>7.1300000000000002E-2</v>
      </c>
      <c r="V77">
        <v>5.3E-3</v>
      </c>
      <c r="W77">
        <v>1.9800000000000002E-2</v>
      </c>
      <c r="X77">
        <v>2.2000000000000001E-3</v>
      </c>
      <c r="Y77">
        <v>1.72E-3</v>
      </c>
      <c r="Z77">
        <v>7.2000000000000005E-4</v>
      </c>
      <c r="AA77">
        <v>3.66</v>
      </c>
      <c r="AB77">
        <v>0.4</v>
      </c>
      <c r="AC77" s="10">
        <f t="shared" si="19"/>
        <v>0.19663541092112519</v>
      </c>
      <c r="AD77" s="10">
        <f t="shared" si="1"/>
        <v>1.1162790697674422E-2</v>
      </c>
      <c r="AF77">
        <f t="shared" si="2"/>
        <v>112.35955056179776</v>
      </c>
      <c r="AG77" s="11">
        <f t="shared" si="3"/>
        <v>17.674536043428862</v>
      </c>
      <c r="AH77">
        <f t="shared" si="4"/>
        <v>0.55000000000000004</v>
      </c>
      <c r="AI77">
        <f t="shared" si="5"/>
        <v>0.13</v>
      </c>
      <c r="AK77">
        <f t="shared" si="6"/>
        <v>77.001396179776336</v>
      </c>
      <c r="AL77">
        <f t="shared" si="7"/>
        <v>12.112579174346839</v>
      </c>
      <c r="AM77">
        <f t="shared" si="8"/>
        <v>0.55000000000000004</v>
      </c>
      <c r="AN77">
        <f t="shared" si="9"/>
        <v>0.13</v>
      </c>
      <c r="AO77" s="9"/>
      <c r="AP77" s="58">
        <f>IF(AL77/AK77*100&gt;=30,supp,AK77)</f>
        <v>77.001396179776336</v>
      </c>
      <c r="AQ77" s="58">
        <f t="shared" si="20"/>
        <v>12.112579174346839</v>
      </c>
      <c r="AR77" s="58">
        <f>IF(AN77/AM77*100&gt;=30,supp,AM77)</f>
        <v>0.55000000000000004</v>
      </c>
      <c r="AS77" s="58">
        <f t="shared" si="21"/>
        <v>0.13</v>
      </c>
    </row>
    <row r="78" spans="1:53" x14ac:dyDescent="0.35">
      <c r="A78" t="s">
        <v>241</v>
      </c>
      <c r="B78" t="s">
        <v>494</v>
      </c>
      <c r="C78" s="1">
        <v>43809</v>
      </c>
      <c r="D78" s="2">
        <v>0.82374999999999998</v>
      </c>
      <c r="E78">
        <v>336</v>
      </c>
      <c r="F78">
        <v>32</v>
      </c>
      <c r="G78">
        <v>201</v>
      </c>
      <c r="H78">
        <v>21</v>
      </c>
      <c r="I78">
        <v>520</v>
      </c>
      <c r="J78">
        <v>120</v>
      </c>
      <c r="K78">
        <v>662</v>
      </c>
      <c r="L78">
        <v>71</v>
      </c>
      <c r="M78">
        <v>15200</v>
      </c>
      <c r="N78">
        <v>1000</v>
      </c>
      <c r="O78">
        <v>2.1700000000000001E-2</v>
      </c>
      <c r="P78">
        <v>2.3E-3</v>
      </c>
      <c r="Q78">
        <v>0.63600000000000001</v>
      </c>
      <c r="R78">
        <v>8.7999999999999995E-2</v>
      </c>
      <c r="S78">
        <v>0.63700000000000001</v>
      </c>
      <c r="T78">
        <v>8.7999999999999995E-2</v>
      </c>
      <c r="U78">
        <v>7.7399999999999997E-2</v>
      </c>
      <c r="V78">
        <v>5.3E-3</v>
      </c>
      <c r="W78">
        <v>6.1000000000000004E-3</v>
      </c>
      <c r="X78">
        <v>6.6E-4</v>
      </c>
      <c r="Y78">
        <v>7.1000000000000004E-3</v>
      </c>
      <c r="Z78">
        <v>1.6999999999999999E-3</v>
      </c>
      <c r="AA78">
        <v>13.2</v>
      </c>
      <c r="AB78">
        <v>1.1000000000000001</v>
      </c>
      <c r="AC78" s="10">
        <f t="shared" si="19"/>
        <v>0.21345835631549911</v>
      </c>
      <c r="AD78" s="10">
        <f t="shared" si="1"/>
        <v>4.6078961600865345E-2</v>
      </c>
      <c r="AF78">
        <f t="shared" si="2"/>
        <v>46.082949308755758</v>
      </c>
      <c r="AG78" s="11">
        <f t="shared" si="3"/>
        <v>4.8843678990847117</v>
      </c>
      <c r="AH78">
        <f t="shared" si="4"/>
        <v>0.63700000000000001</v>
      </c>
      <c r="AI78">
        <f t="shared" si="5"/>
        <v>8.7999999999999995E-2</v>
      </c>
      <c r="AK78">
        <f t="shared" si="6"/>
        <v>31.581217788018861</v>
      </c>
      <c r="AL78">
        <f t="shared" si="7"/>
        <v>3.3473180143983123</v>
      </c>
      <c r="AM78">
        <f t="shared" si="8"/>
        <v>0.63700000000000001</v>
      </c>
      <c r="AN78">
        <f t="shared" si="9"/>
        <v>8.7999999999999995E-2</v>
      </c>
      <c r="AO78" s="9"/>
      <c r="AP78" s="58">
        <f>IF(AL78/AK78*100&gt;=30,supp,AK78)</f>
        <v>31.581217788018861</v>
      </c>
      <c r="AQ78" s="58">
        <f t="shared" si="20"/>
        <v>3.3473180143983123</v>
      </c>
      <c r="AR78" s="58">
        <f>IF(AN78/AM78*100&gt;=30,supp,AM78)</f>
        <v>0.63700000000000001</v>
      </c>
      <c r="AS78" s="58">
        <f t="shared" si="21"/>
        <v>8.7999999999999995E-2</v>
      </c>
      <c r="AU78" s="65" t="s">
        <v>767</v>
      </c>
    </row>
    <row r="79" spans="1:53" x14ac:dyDescent="0.35">
      <c r="A79" t="s">
        <v>242</v>
      </c>
      <c r="B79" t="s">
        <v>495</v>
      </c>
      <c r="C79" s="1">
        <v>43809</v>
      </c>
      <c r="D79" s="2">
        <v>0.82501157407407411</v>
      </c>
      <c r="E79">
        <v>253</v>
      </c>
      <c r="F79">
        <v>36</v>
      </c>
      <c r="G79">
        <v>168</v>
      </c>
      <c r="H79">
        <v>41</v>
      </c>
      <c r="I79">
        <v>353</v>
      </c>
      <c r="J79">
        <v>73</v>
      </c>
      <c r="K79">
        <v>1043</v>
      </c>
      <c r="L79">
        <v>67</v>
      </c>
      <c r="M79">
        <v>16540</v>
      </c>
      <c r="N79">
        <v>930</v>
      </c>
      <c r="O79">
        <v>1.55E-2</v>
      </c>
      <c r="P79">
        <v>2.5000000000000001E-3</v>
      </c>
      <c r="Q79">
        <v>0.65</v>
      </c>
      <c r="R79">
        <v>0.1</v>
      </c>
      <c r="S79">
        <v>0.65</v>
      </c>
      <c r="T79">
        <v>0.1</v>
      </c>
      <c r="U79">
        <v>8.43E-2</v>
      </c>
      <c r="V79">
        <v>4.7999999999999996E-3</v>
      </c>
      <c r="W79">
        <v>9.5899999999999996E-3</v>
      </c>
      <c r="X79">
        <v>6.2E-4</v>
      </c>
      <c r="Y79">
        <v>4.8300000000000001E-3</v>
      </c>
      <c r="Z79">
        <v>9.8999999999999999E-4</v>
      </c>
      <c r="AA79">
        <v>8.76</v>
      </c>
      <c r="AB79">
        <v>0.57999999999999996</v>
      </c>
      <c r="AC79" s="10">
        <f t="shared" si="19"/>
        <v>0.23248758963044672</v>
      </c>
      <c r="AD79" s="10">
        <f t="shared" si="1"/>
        <v>3.1346673877771777E-2</v>
      </c>
      <c r="AF79">
        <f t="shared" si="2"/>
        <v>64.516129032258064</v>
      </c>
      <c r="AG79" s="11">
        <f t="shared" si="3"/>
        <v>10.40582726326743</v>
      </c>
      <c r="AH79">
        <f t="shared" si="4"/>
        <v>0.65</v>
      </c>
      <c r="AI79">
        <f t="shared" si="5"/>
        <v>0.1</v>
      </c>
      <c r="AK79">
        <f t="shared" si="6"/>
        <v>44.213704903226407</v>
      </c>
      <c r="AL79">
        <f t="shared" si="7"/>
        <v>7.1312427263268399</v>
      </c>
      <c r="AM79">
        <f t="shared" si="8"/>
        <v>0.65</v>
      </c>
      <c r="AN79">
        <f t="shared" si="9"/>
        <v>0.1</v>
      </c>
      <c r="AO79" s="9"/>
      <c r="AP79" s="58">
        <f>IF(AL79/AK79*100&gt;=30,supp,AK79)</f>
        <v>44.213704903226407</v>
      </c>
      <c r="AQ79" s="58">
        <f t="shared" si="20"/>
        <v>7.1312427263268399</v>
      </c>
      <c r="AR79" s="58">
        <f>IF(AN79/AM79*100&gt;=30,supp,AM79)</f>
        <v>0.65</v>
      </c>
      <c r="AS79" s="58">
        <f t="shared" si="21"/>
        <v>0.1</v>
      </c>
      <c r="AU79" s="119" t="s">
        <v>736</v>
      </c>
      <c r="AV79" s="120"/>
      <c r="AW79" s="120"/>
      <c r="AX79" s="121"/>
      <c r="AY79" s="84" t="s">
        <v>734</v>
      </c>
      <c r="AZ79" s="84"/>
      <c r="BA79" s="84"/>
    </row>
    <row r="80" spans="1:53" x14ac:dyDescent="0.35">
      <c r="A80" t="s">
        <v>243</v>
      </c>
      <c r="B80" t="s">
        <v>496</v>
      </c>
      <c r="C80" s="1">
        <v>43809</v>
      </c>
      <c r="D80" s="2">
        <v>0.82627314814814812</v>
      </c>
      <c r="E80">
        <v>760</v>
      </c>
      <c r="F80">
        <v>200</v>
      </c>
      <c r="G80">
        <v>620</v>
      </c>
      <c r="H80">
        <v>160</v>
      </c>
      <c r="I80">
        <v>1410</v>
      </c>
      <c r="J80">
        <v>390</v>
      </c>
      <c r="K80">
        <v>1120</v>
      </c>
      <c r="L80">
        <v>120</v>
      </c>
      <c r="M80">
        <v>11130</v>
      </c>
      <c r="N80">
        <v>850</v>
      </c>
      <c r="O80">
        <v>0.06</v>
      </c>
      <c r="P80">
        <v>1.4999999999999999E-2</v>
      </c>
      <c r="Q80">
        <v>0.83499999999999996</v>
      </c>
      <c r="R80">
        <v>5.1999999999999998E-2</v>
      </c>
      <c r="S80">
        <v>0.83599999999999997</v>
      </c>
      <c r="T80">
        <v>5.1999999999999998E-2</v>
      </c>
      <c r="U80">
        <v>5.67E-2</v>
      </c>
      <c r="V80">
        <v>4.3E-3</v>
      </c>
      <c r="W80">
        <v>1.03E-2</v>
      </c>
      <c r="X80">
        <v>1.1000000000000001E-3</v>
      </c>
      <c r="Y80">
        <v>1.9199999999999998E-2</v>
      </c>
      <c r="Z80">
        <v>5.3E-3</v>
      </c>
      <c r="AA80">
        <v>5.66</v>
      </c>
      <c r="AB80">
        <v>0.57999999999999996</v>
      </c>
      <c r="AC80" s="10">
        <f t="shared" si="19"/>
        <v>0.15637065637065634</v>
      </c>
      <c r="AD80" s="10">
        <f t="shared" si="1"/>
        <v>0.12460789616008655</v>
      </c>
      <c r="AF80">
        <f t="shared" si="2"/>
        <v>16.666666666666668</v>
      </c>
      <c r="AG80" s="11">
        <f t="shared" si="3"/>
        <v>4.166666666666667</v>
      </c>
      <c r="AH80">
        <f t="shared" si="4"/>
        <v>0.83599999999999997</v>
      </c>
      <c r="AI80">
        <f t="shared" si="5"/>
        <v>5.1999999999999998E-2</v>
      </c>
      <c r="AK80">
        <f t="shared" si="6"/>
        <v>11.421873766666822</v>
      </c>
      <c r="AL80">
        <f t="shared" si="7"/>
        <v>2.8554684416667055</v>
      </c>
      <c r="AM80">
        <f t="shared" si="8"/>
        <v>0.83599999999999997</v>
      </c>
      <c r="AN80">
        <f t="shared" si="9"/>
        <v>5.1999999999999998E-2</v>
      </c>
      <c r="AO80" s="9"/>
      <c r="AP80" s="58">
        <f>IF(AL80/AK80*100&gt;=30,supp,AK80)</f>
        <v>11.421873766666822</v>
      </c>
      <c r="AQ80" s="58">
        <f t="shared" si="20"/>
        <v>2.8554684416667055</v>
      </c>
      <c r="AR80" s="58">
        <f>IF(AN80/AM80*100&gt;=30,supp,AM80)</f>
        <v>0.83599999999999997</v>
      </c>
      <c r="AS80" s="58">
        <f t="shared" si="21"/>
        <v>5.1999999999999998E-2</v>
      </c>
      <c r="AU80" s="41" t="s">
        <v>730</v>
      </c>
      <c r="AV80" s="41" t="s">
        <v>731</v>
      </c>
      <c r="AW80" s="41" t="s">
        <v>747</v>
      </c>
      <c r="AX80" s="41" t="s">
        <v>732</v>
      </c>
      <c r="AY80" s="42" t="s">
        <v>732</v>
      </c>
      <c r="AZ80" s="42" t="s">
        <v>733</v>
      </c>
      <c r="BA80" s="42" t="s">
        <v>735</v>
      </c>
    </row>
    <row r="81" spans="1:53" ht="16" customHeight="1" x14ac:dyDescent="0.35">
      <c r="A81" t="s">
        <v>244</v>
      </c>
      <c r="B81" t="s">
        <v>497</v>
      </c>
      <c r="C81" s="1">
        <v>43809</v>
      </c>
      <c r="D81" s="2">
        <v>0.82754629629629628</v>
      </c>
      <c r="E81">
        <v>534</v>
      </c>
      <c r="F81">
        <v>87</v>
      </c>
      <c r="G81">
        <v>351</v>
      </c>
      <c r="H81">
        <v>55</v>
      </c>
      <c r="I81">
        <v>940</v>
      </c>
      <c r="J81">
        <v>150</v>
      </c>
      <c r="K81">
        <v>176</v>
      </c>
      <c r="L81">
        <v>27</v>
      </c>
      <c r="M81">
        <v>17200</v>
      </c>
      <c r="N81">
        <v>1000</v>
      </c>
      <c r="O81">
        <v>3.2399999999999998E-2</v>
      </c>
      <c r="P81">
        <v>5.0000000000000001E-3</v>
      </c>
      <c r="Q81">
        <v>0.65300000000000002</v>
      </c>
      <c r="R81">
        <v>6.5000000000000002E-2</v>
      </c>
      <c r="S81">
        <v>0.65400000000000003</v>
      </c>
      <c r="T81">
        <v>6.5000000000000002E-2</v>
      </c>
      <c r="U81">
        <v>8.7300000000000003E-2</v>
      </c>
      <c r="V81">
        <v>5.1999999999999998E-3</v>
      </c>
      <c r="W81">
        <v>1.6199999999999999E-3</v>
      </c>
      <c r="X81">
        <v>2.5000000000000001E-4</v>
      </c>
      <c r="Y81">
        <v>1.29E-2</v>
      </c>
      <c r="Z81">
        <v>2.0999999999999999E-3</v>
      </c>
      <c r="AA81">
        <v>54</v>
      </c>
      <c r="AB81">
        <v>11</v>
      </c>
      <c r="AC81" s="10">
        <f t="shared" si="19"/>
        <v>0.24076116933259786</v>
      </c>
      <c r="AD81" s="10">
        <f t="shared" si="1"/>
        <v>8.3720930232558166E-2</v>
      </c>
      <c r="AF81">
        <f t="shared" si="2"/>
        <v>30.8641975308642</v>
      </c>
      <c r="AG81" s="11">
        <f t="shared" si="3"/>
        <v>4.762993446121019</v>
      </c>
      <c r="AH81">
        <f t="shared" si="4"/>
        <v>0.65400000000000003</v>
      </c>
      <c r="AI81">
        <f t="shared" si="5"/>
        <v>6.5000000000000002E-2</v>
      </c>
      <c r="AK81">
        <f t="shared" si="6"/>
        <v>21.15161808642004</v>
      </c>
      <c r="AL81">
        <f t="shared" si="7"/>
        <v>3.2641385935833402</v>
      </c>
      <c r="AM81">
        <f t="shared" si="8"/>
        <v>0.65400000000000003</v>
      </c>
      <c r="AN81">
        <f t="shared" si="9"/>
        <v>6.5000000000000002E-2</v>
      </c>
      <c r="AO81" s="9"/>
      <c r="AP81" s="58">
        <f>IF(AL81/AK81*100&gt;=30,supp,AK81)</f>
        <v>21.15161808642004</v>
      </c>
      <c r="AQ81" s="58">
        <f t="shared" si="20"/>
        <v>3.2641385935833402</v>
      </c>
      <c r="AR81" s="58">
        <f>IF(AN81/AM81*100&gt;=30,supp,AM81)</f>
        <v>0.65400000000000003</v>
      </c>
      <c r="AS81" s="58">
        <f t="shared" si="21"/>
        <v>6.5000000000000002E-2</v>
      </c>
      <c r="AU81" s="85" t="s">
        <v>725</v>
      </c>
      <c r="AV81" s="86">
        <v>41.5</v>
      </c>
      <c r="AW81" s="86">
        <v>4.7</v>
      </c>
      <c r="AX81" s="110">
        <f>AW81*100/AV81</f>
        <v>11.325301204819278</v>
      </c>
      <c r="AY81" s="87">
        <f>SQRT(((AW81/AV81)*100)^2+($AS$7)^2+($AS$8)^2+($AR$6)^2)</f>
        <v>11.639210081445635</v>
      </c>
      <c r="AZ81" s="82">
        <f>AV81*(AY81/100)</f>
        <v>4.8302721837999387</v>
      </c>
      <c r="BA81" s="83" t="s">
        <v>727</v>
      </c>
    </row>
    <row r="82" spans="1:53" x14ac:dyDescent="0.35">
      <c r="A82" t="s">
        <v>245</v>
      </c>
      <c r="B82" t="s">
        <v>498</v>
      </c>
      <c r="C82" s="1">
        <v>43809</v>
      </c>
      <c r="D82" s="2">
        <v>0.82881944444444444</v>
      </c>
      <c r="E82">
        <v>493</v>
      </c>
      <c r="F82">
        <v>88</v>
      </c>
      <c r="G82">
        <v>294</v>
      </c>
      <c r="H82">
        <v>81</v>
      </c>
      <c r="I82">
        <v>710</v>
      </c>
      <c r="J82">
        <v>250</v>
      </c>
      <c r="K82">
        <v>1226</v>
      </c>
      <c r="L82">
        <v>84</v>
      </c>
      <c r="M82">
        <v>39800</v>
      </c>
      <c r="N82">
        <v>2000</v>
      </c>
      <c r="O82">
        <v>1.23E-2</v>
      </c>
      <c r="P82">
        <v>1.8E-3</v>
      </c>
      <c r="Q82">
        <v>0.53100000000000003</v>
      </c>
      <c r="R82">
        <v>6.3E-2</v>
      </c>
      <c r="S82">
        <v>0.53100000000000003</v>
      </c>
      <c r="T82">
        <v>6.3E-2</v>
      </c>
      <c r="U82">
        <v>0.20200000000000001</v>
      </c>
      <c r="V82">
        <v>0.01</v>
      </c>
      <c r="W82">
        <v>1.123E-2</v>
      </c>
      <c r="X82">
        <v>7.6999999999999996E-4</v>
      </c>
      <c r="Y82">
        <v>9.7000000000000003E-3</v>
      </c>
      <c r="Z82">
        <v>3.3999999999999998E-3</v>
      </c>
      <c r="AA82">
        <v>17.399999999999999</v>
      </c>
      <c r="AB82">
        <v>1.4</v>
      </c>
      <c r="AC82" s="10">
        <f t="shared" si="19"/>
        <v>0.55708769994484275</v>
      </c>
      <c r="AD82" s="10">
        <f t="shared" si="1"/>
        <v>6.2952947539210408E-2</v>
      </c>
      <c r="AF82">
        <f t="shared" si="2"/>
        <v>81.300813008130078</v>
      </c>
      <c r="AG82" s="11">
        <f t="shared" si="3"/>
        <v>11.897679952409279</v>
      </c>
      <c r="AH82">
        <f t="shared" si="4"/>
        <v>0.53100000000000003</v>
      </c>
      <c r="AI82">
        <f t="shared" si="5"/>
        <v>6.3E-2</v>
      </c>
      <c r="AK82">
        <f t="shared" si="6"/>
        <v>55.716457398374736</v>
      </c>
      <c r="AL82">
        <f t="shared" si="7"/>
        <v>8.1536279119572779</v>
      </c>
      <c r="AM82">
        <f t="shared" si="8"/>
        <v>0.53100000000000003</v>
      </c>
      <c r="AN82">
        <f t="shared" si="9"/>
        <v>6.3E-2</v>
      </c>
      <c r="AO82" s="9"/>
      <c r="AP82" s="58">
        <f>IF(AL82/AK82*100&gt;=30,supp,AK82)</f>
        <v>55.716457398374736</v>
      </c>
      <c r="AQ82" s="58">
        <f t="shared" si="20"/>
        <v>8.1536279119572779</v>
      </c>
      <c r="AR82" s="58">
        <f>IF(AN82/AM82*100&gt;=30,supp,AM82)</f>
        <v>0.53100000000000003</v>
      </c>
      <c r="AS82" s="58">
        <f t="shared" si="21"/>
        <v>6.3E-2</v>
      </c>
      <c r="AU82" s="85"/>
      <c r="AV82" s="86"/>
      <c r="AW82" s="86"/>
      <c r="AX82" s="110"/>
      <c r="AY82" s="87"/>
      <c r="AZ82" s="82"/>
      <c r="BA82" s="83"/>
    </row>
    <row r="83" spans="1:53" x14ac:dyDescent="0.35">
      <c r="A83" t="s">
        <v>246</v>
      </c>
      <c r="B83" t="s">
        <v>499</v>
      </c>
      <c r="C83" s="1">
        <v>43809</v>
      </c>
      <c r="D83" s="2">
        <v>0.83010416666666664</v>
      </c>
      <c r="E83">
        <v>345</v>
      </c>
      <c r="F83">
        <v>50</v>
      </c>
      <c r="G83">
        <v>152</v>
      </c>
      <c r="H83">
        <v>41</v>
      </c>
      <c r="I83">
        <v>400</v>
      </c>
      <c r="J83">
        <v>120</v>
      </c>
      <c r="K83">
        <v>1650</v>
      </c>
      <c r="L83">
        <v>190</v>
      </c>
      <c r="M83">
        <v>34600</v>
      </c>
      <c r="N83">
        <v>2900</v>
      </c>
      <c r="O83">
        <v>1.0699999999999999E-2</v>
      </c>
      <c r="P83">
        <v>2.3E-3</v>
      </c>
      <c r="Q83">
        <v>0.43099999999999999</v>
      </c>
      <c r="R83">
        <v>7.1999999999999995E-2</v>
      </c>
      <c r="S83">
        <v>0.43099999999999999</v>
      </c>
      <c r="T83">
        <v>7.2999999999999995E-2</v>
      </c>
      <c r="U83">
        <v>0.17599999999999999</v>
      </c>
      <c r="V83">
        <v>1.4999999999999999E-2</v>
      </c>
      <c r="W83">
        <v>1.5100000000000001E-2</v>
      </c>
      <c r="X83">
        <v>1.6999999999999999E-3</v>
      </c>
      <c r="Y83">
        <v>5.4000000000000003E-3</v>
      </c>
      <c r="Z83">
        <v>1.6999999999999999E-3</v>
      </c>
      <c r="AA83">
        <v>11.3</v>
      </c>
      <c r="AB83">
        <v>1.5</v>
      </c>
      <c r="AC83" s="10">
        <f t="shared" si="19"/>
        <v>0.48538334252619952</v>
      </c>
      <c r="AD83" s="10">
        <f t="shared" si="1"/>
        <v>3.5045970795024348E-2</v>
      </c>
      <c r="AF83">
        <f t="shared" si="2"/>
        <v>93.45794392523365</v>
      </c>
      <c r="AG83" s="11">
        <f t="shared" si="3"/>
        <v>20.089090750283869</v>
      </c>
      <c r="AH83">
        <f t="shared" si="4"/>
        <v>0.43099999999999999</v>
      </c>
      <c r="AI83">
        <f t="shared" si="5"/>
        <v>7.2999999999999995E-2</v>
      </c>
      <c r="AK83">
        <f t="shared" si="6"/>
        <v>64.047890280374702</v>
      </c>
      <c r="AL83">
        <f t="shared" si="7"/>
        <v>13.767303518211385</v>
      </c>
      <c r="AM83">
        <f t="shared" si="8"/>
        <v>0.43099999999999999</v>
      </c>
      <c r="AN83">
        <f t="shared" si="9"/>
        <v>7.2999999999999995E-2</v>
      </c>
      <c r="AO83" s="9"/>
      <c r="AP83" s="58">
        <f>IF(AL83/AK83*100&gt;=30,supp,AK83)</f>
        <v>64.047890280374702</v>
      </c>
      <c r="AQ83" s="58">
        <f t="shared" si="20"/>
        <v>13.767303518211385</v>
      </c>
      <c r="AR83" s="58">
        <f>IF(AN83/AM83*100&gt;=30,supp,AM83)</f>
        <v>0.43099999999999999</v>
      </c>
      <c r="AS83" s="58">
        <f t="shared" si="21"/>
        <v>7.2999999999999995E-2</v>
      </c>
    </row>
    <row r="84" spans="1:53" x14ac:dyDescent="0.35">
      <c r="A84" t="s">
        <v>247</v>
      </c>
      <c r="B84" t="s">
        <v>500</v>
      </c>
      <c r="C84" s="1">
        <v>43809</v>
      </c>
      <c r="D84" s="2">
        <v>0.83137731481481481</v>
      </c>
      <c r="E84">
        <v>340</v>
      </c>
      <c r="F84">
        <v>37</v>
      </c>
      <c r="G84">
        <v>202</v>
      </c>
      <c r="H84">
        <v>31</v>
      </c>
      <c r="I84">
        <v>540</v>
      </c>
      <c r="J84">
        <v>110</v>
      </c>
      <c r="K84">
        <v>321</v>
      </c>
      <c r="L84">
        <v>39</v>
      </c>
      <c r="M84">
        <v>21700</v>
      </c>
      <c r="N84">
        <v>1900</v>
      </c>
      <c r="O84">
        <v>1.54E-2</v>
      </c>
      <c r="P84">
        <v>1.9E-3</v>
      </c>
      <c r="Q84">
        <v>0.60299999999999998</v>
      </c>
      <c r="R84">
        <v>6.5000000000000002E-2</v>
      </c>
      <c r="S84">
        <v>0.60299999999999998</v>
      </c>
      <c r="T84">
        <v>6.5000000000000002E-2</v>
      </c>
      <c r="U84">
        <v>0.1099</v>
      </c>
      <c r="V84">
        <v>9.4999999999999998E-3</v>
      </c>
      <c r="W84">
        <v>2.9299999999999999E-3</v>
      </c>
      <c r="X84">
        <v>3.5E-4</v>
      </c>
      <c r="Y84">
        <v>7.3000000000000001E-3</v>
      </c>
      <c r="Z84">
        <v>1.5E-3</v>
      </c>
      <c r="AA84">
        <v>36</v>
      </c>
      <c r="AB84">
        <v>4.5999999999999996</v>
      </c>
      <c r="AC84" s="10">
        <f t="shared" si="19"/>
        <v>0.30308880308880304</v>
      </c>
      <c r="AD84" s="10">
        <f t="shared" si="1"/>
        <v>4.7376960519199582E-2</v>
      </c>
      <c r="AF84">
        <f t="shared" si="2"/>
        <v>64.935064935064929</v>
      </c>
      <c r="AG84" s="11">
        <f t="shared" si="3"/>
        <v>8.0114690504300885</v>
      </c>
      <c r="AH84">
        <f t="shared" si="4"/>
        <v>0.60299999999999998</v>
      </c>
      <c r="AI84">
        <f t="shared" si="5"/>
        <v>6.5000000000000002E-2</v>
      </c>
      <c r="AK84">
        <f t="shared" si="6"/>
        <v>44.500806883117484</v>
      </c>
      <c r="AL84">
        <f t="shared" si="7"/>
        <v>5.4903592907742347</v>
      </c>
      <c r="AM84">
        <f t="shared" si="8"/>
        <v>0.60299999999999998</v>
      </c>
      <c r="AN84">
        <f t="shared" si="9"/>
        <v>6.5000000000000002E-2</v>
      </c>
      <c r="AO84" s="9"/>
      <c r="AP84" s="58">
        <f>IF(AL84/AK84*100&gt;=30,supp,AK84)</f>
        <v>44.500806883117484</v>
      </c>
      <c r="AQ84" s="58">
        <f t="shared" si="20"/>
        <v>5.4903592907742347</v>
      </c>
      <c r="AR84" s="58">
        <f>IF(AN84/AM84*100&gt;=30,supp,AM84)</f>
        <v>0.60299999999999998</v>
      </c>
      <c r="AS84" s="58">
        <f t="shared" si="21"/>
        <v>6.5000000000000002E-2</v>
      </c>
    </row>
    <row r="85" spans="1:53" x14ac:dyDescent="0.35">
      <c r="A85" t="s">
        <v>248</v>
      </c>
      <c r="B85" t="s">
        <v>501</v>
      </c>
      <c r="C85" s="1">
        <v>43809</v>
      </c>
      <c r="D85" s="2">
        <v>0.84340277777777783</v>
      </c>
      <c r="E85">
        <v>543</v>
      </c>
      <c r="F85">
        <v>72</v>
      </c>
      <c r="G85">
        <v>373</v>
      </c>
      <c r="H85">
        <v>63</v>
      </c>
      <c r="I85">
        <v>890</v>
      </c>
      <c r="J85">
        <v>150</v>
      </c>
      <c r="K85">
        <v>378</v>
      </c>
      <c r="L85">
        <v>48</v>
      </c>
      <c r="M85">
        <v>23800</v>
      </c>
      <c r="N85">
        <v>1800</v>
      </c>
      <c r="O85">
        <v>2.4E-2</v>
      </c>
      <c r="P85">
        <v>4.0000000000000001E-3</v>
      </c>
      <c r="Q85">
        <v>0.68</v>
      </c>
      <c r="R85">
        <v>7.1999999999999995E-2</v>
      </c>
      <c r="S85">
        <v>0.68100000000000005</v>
      </c>
      <c r="T85">
        <v>7.1999999999999995E-2</v>
      </c>
      <c r="U85">
        <v>0.11890000000000001</v>
      </c>
      <c r="V85">
        <v>9.1999999999999998E-3</v>
      </c>
      <c r="W85">
        <v>3.3999999999999998E-3</v>
      </c>
      <c r="X85">
        <v>4.4000000000000002E-4</v>
      </c>
      <c r="Y85">
        <v>1.18E-2</v>
      </c>
      <c r="Z85">
        <v>2E-3</v>
      </c>
      <c r="AA85">
        <v>33.4</v>
      </c>
      <c r="AB85">
        <v>3.1</v>
      </c>
      <c r="AC85" s="10">
        <f t="shared" si="19"/>
        <v>0.32790954219525642</v>
      </c>
      <c r="AD85" s="10">
        <f t="shared" si="1"/>
        <v>7.6581936181719865E-2</v>
      </c>
      <c r="AF85">
        <f t="shared" si="2"/>
        <v>41.666666666666664</v>
      </c>
      <c r="AG85" s="11">
        <f t="shared" si="3"/>
        <v>6.9444444444444438</v>
      </c>
      <c r="AH85">
        <f t="shared" si="4"/>
        <v>0.68100000000000005</v>
      </c>
      <c r="AI85">
        <f t="shared" si="5"/>
        <v>7.1999999999999995E-2</v>
      </c>
      <c r="AK85">
        <f t="shared" si="6"/>
        <v>28.554684416667051</v>
      </c>
      <c r="AL85">
        <f t="shared" si="7"/>
        <v>4.7591140694445082</v>
      </c>
      <c r="AM85">
        <f t="shared" si="8"/>
        <v>0.68100000000000005</v>
      </c>
      <c r="AN85">
        <f t="shared" si="9"/>
        <v>7.1999999999999995E-2</v>
      </c>
      <c r="AO85" s="9"/>
      <c r="AP85" s="58">
        <f>IF(AL85/AK85*100&gt;=30,supp,AK85)</f>
        <v>28.554684416667051</v>
      </c>
      <c r="AQ85" s="58">
        <f t="shared" si="20"/>
        <v>4.7591140694445082</v>
      </c>
      <c r="AR85" s="58">
        <f>IF(AN85/AM85*100&gt;=30,supp,AM85)</f>
        <v>0.68100000000000005</v>
      </c>
      <c r="AS85" s="58">
        <f t="shared" si="21"/>
        <v>7.1999999999999995E-2</v>
      </c>
    </row>
    <row r="86" spans="1:53" x14ac:dyDescent="0.35">
      <c r="A86" t="s">
        <v>249</v>
      </c>
      <c r="B86" t="s">
        <v>502</v>
      </c>
      <c r="C86" s="1">
        <v>43809</v>
      </c>
      <c r="D86" s="2">
        <v>0.84468750000000004</v>
      </c>
      <c r="E86">
        <v>747</v>
      </c>
      <c r="F86">
        <v>69</v>
      </c>
      <c r="G86">
        <v>490</v>
      </c>
      <c r="H86">
        <v>78</v>
      </c>
      <c r="I86">
        <v>1230</v>
      </c>
      <c r="J86">
        <v>250</v>
      </c>
      <c r="K86">
        <v>463</v>
      </c>
      <c r="L86">
        <v>58</v>
      </c>
      <c r="M86">
        <v>31000</v>
      </c>
      <c r="N86">
        <v>1600</v>
      </c>
      <c r="O86">
        <v>2.52E-2</v>
      </c>
      <c r="P86">
        <v>3.3999999999999998E-3</v>
      </c>
      <c r="Q86">
        <v>0.64100000000000001</v>
      </c>
      <c r="R86">
        <v>4.8000000000000001E-2</v>
      </c>
      <c r="S86">
        <v>0.64200000000000002</v>
      </c>
      <c r="T86">
        <v>4.8000000000000001E-2</v>
      </c>
      <c r="U86">
        <v>0.15459999999999999</v>
      </c>
      <c r="V86">
        <v>8.2000000000000007E-3</v>
      </c>
      <c r="W86">
        <v>4.1599999999999996E-3</v>
      </c>
      <c r="X86">
        <v>5.1999999999999995E-4</v>
      </c>
      <c r="Y86">
        <v>1.6400000000000001E-2</v>
      </c>
      <c r="Z86">
        <v>3.3E-3</v>
      </c>
      <c r="AA86">
        <v>38.9</v>
      </c>
      <c r="AB86">
        <v>6.7</v>
      </c>
      <c r="AC86" s="10">
        <f t="shared" si="19"/>
        <v>0.42636514065085479</v>
      </c>
      <c r="AD86" s="10">
        <f t="shared" si="1"/>
        <v>0.10643591130340728</v>
      </c>
      <c r="AF86">
        <f t="shared" ref="AF86:AF149" si="22">1/O86</f>
        <v>39.682539682539684</v>
      </c>
      <c r="AG86" s="11">
        <f t="shared" ref="AG86:AG149" si="23">AF86*(P86/O86)</f>
        <v>5.3539934492315444</v>
      </c>
      <c r="AH86">
        <f t="shared" ref="AH86:AH149" si="24">S86</f>
        <v>0.64200000000000002</v>
      </c>
      <c r="AI86">
        <f t="shared" ref="AI86:AI149" si="25">T86</f>
        <v>4.8000000000000001E-2</v>
      </c>
      <c r="AK86">
        <f t="shared" si="6"/>
        <v>27.194937539682911</v>
      </c>
      <c r="AL86">
        <f t="shared" si="7"/>
        <v>3.6691582394810274</v>
      </c>
      <c r="AM86">
        <f t="shared" ref="AM86:AM149" si="26">S86</f>
        <v>0.64200000000000002</v>
      </c>
      <c r="AN86">
        <f t="shared" ref="AN86:AN149" si="27">T86</f>
        <v>4.8000000000000001E-2</v>
      </c>
      <c r="AO86" s="9"/>
      <c r="AP86" s="58">
        <f>IF(AL86/AK86*100&gt;=30,supp,AK86)</f>
        <v>27.194937539682911</v>
      </c>
      <c r="AQ86" s="58">
        <f t="shared" ref="AQ86:AQ149" si="28">AL86</f>
        <v>3.6691582394810274</v>
      </c>
      <c r="AR86" s="58">
        <f>IF(AN86/AM86*100&gt;=30,supp,AM86)</f>
        <v>0.64200000000000002</v>
      </c>
      <c r="AS86" s="58">
        <f t="shared" ref="AS86:AS149" si="29">AN86</f>
        <v>4.8000000000000001E-2</v>
      </c>
    </row>
    <row r="87" spans="1:53" x14ac:dyDescent="0.35">
      <c r="A87" t="s">
        <v>250</v>
      </c>
      <c r="B87" t="s">
        <v>503</v>
      </c>
      <c r="C87" s="1">
        <v>43809</v>
      </c>
      <c r="D87" s="2">
        <v>0.84597222222222224</v>
      </c>
      <c r="E87">
        <v>335</v>
      </c>
      <c r="F87">
        <v>82</v>
      </c>
      <c r="G87">
        <v>192</v>
      </c>
      <c r="H87">
        <v>41</v>
      </c>
      <c r="I87">
        <v>490</v>
      </c>
      <c r="J87">
        <v>120</v>
      </c>
      <c r="K87">
        <v>1050</v>
      </c>
      <c r="L87">
        <v>100</v>
      </c>
      <c r="M87">
        <v>19320</v>
      </c>
      <c r="N87">
        <v>790</v>
      </c>
      <c r="O87">
        <v>1.6400000000000001E-2</v>
      </c>
      <c r="P87">
        <v>4.1000000000000003E-3</v>
      </c>
      <c r="Q87">
        <v>0.626</v>
      </c>
      <c r="R87">
        <v>5.6000000000000001E-2</v>
      </c>
      <c r="S87">
        <v>0.627</v>
      </c>
      <c r="T87">
        <v>5.6000000000000001E-2</v>
      </c>
      <c r="U87">
        <v>9.6199999999999994E-2</v>
      </c>
      <c r="V87">
        <v>3.8999999999999998E-3</v>
      </c>
      <c r="W87">
        <v>9.4500000000000001E-3</v>
      </c>
      <c r="X87">
        <v>8.8999999999999995E-4</v>
      </c>
      <c r="Y87">
        <v>6.4999999999999997E-3</v>
      </c>
      <c r="Z87">
        <v>1.6999999999999999E-3</v>
      </c>
      <c r="AA87">
        <v>9.9</v>
      </c>
      <c r="AB87">
        <v>0.77</v>
      </c>
      <c r="AC87" s="10">
        <f t="shared" si="19"/>
        <v>0.2653061224489795</v>
      </c>
      <c r="AD87" s="10">
        <f t="shared" si="1"/>
        <v>4.2184964845862635E-2</v>
      </c>
      <c r="AF87">
        <f t="shared" si="22"/>
        <v>60.975609756097555</v>
      </c>
      <c r="AG87" s="11">
        <f t="shared" si="23"/>
        <v>15.243902439024389</v>
      </c>
      <c r="AH87">
        <f t="shared" si="24"/>
        <v>0.627</v>
      </c>
      <c r="AI87">
        <f t="shared" si="25"/>
        <v>5.6000000000000001E-2</v>
      </c>
      <c r="AK87">
        <f t="shared" si="6"/>
        <v>41.787343048781054</v>
      </c>
      <c r="AL87">
        <f t="shared" si="7"/>
        <v>10.446835762195263</v>
      </c>
      <c r="AM87">
        <f t="shared" si="26"/>
        <v>0.627</v>
      </c>
      <c r="AN87">
        <f t="shared" si="27"/>
        <v>5.6000000000000001E-2</v>
      </c>
      <c r="AO87" s="9"/>
      <c r="AP87" s="58">
        <f>IF(AL87/AK87*100&gt;=30,supp,AK87)</f>
        <v>41.787343048781054</v>
      </c>
      <c r="AQ87" s="58">
        <f t="shared" si="28"/>
        <v>10.446835762195263</v>
      </c>
      <c r="AR87" s="58">
        <f>IF(AN87/AM87*100&gt;=30,supp,AM87)</f>
        <v>0.627</v>
      </c>
      <c r="AS87" s="58">
        <f t="shared" si="29"/>
        <v>5.6000000000000001E-2</v>
      </c>
    </row>
    <row r="88" spans="1:53" x14ac:dyDescent="0.35">
      <c r="A88" t="s">
        <v>251</v>
      </c>
      <c r="B88" t="s">
        <v>504</v>
      </c>
      <c r="C88" s="1">
        <v>43809</v>
      </c>
      <c r="D88" s="2">
        <v>0.8472453703703704</v>
      </c>
      <c r="E88">
        <v>353</v>
      </c>
      <c r="F88">
        <v>54</v>
      </c>
      <c r="G88">
        <v>166</v>
      </c>
      <c r="H88">
        <v>31</v>
      </c>
      <c r="I88">
        <v>414</v>
      </c>
      <c r="J88">
        <v>93</v>
      </c>
      <c r="K88">
        <v>416</v>
      </c>
      <c r="L88">
        <v>54</v>
      </c>
      <c r="M88">
        <v>34800</v>
      </c>
      <c r="N88">
        <v>2600</v>
      </c>
      <c r="O88">
        <v>1.04E-2</v>
      </c>
      <c r="P88">
        <v>1.8E-3</v>
      </c>
      <c r="Q88">
        <v>0.52900000000000003</v>
      </c>
      <c r="R88">
        <v>5.2999999999999999E-2</v>
      </c>
      <c r="S88">
        <v>0.53</v>
      </c>
      <c r="T88">
        <v>5.2999999999999999E-2</v>
      </c>
      <c r="U88">
        <v>0.17299999999999999</v>
      </c>
      <c r="V88">
        <v>1.2999999999999999E-2</v>
      </c>
      <c r="W88">
        <v>3.7200000000000002E-3</v>
      </c>
      <c r="X88">
        <v>4.8000000000000001E-4</v>
      </c>
      <c r="Y88">
        <v>5.4999999999999997E-3</v>
      </c>
      <c r="Z88">
        <v>1.1999999999999999E-3</v>
      </c>
      <c r="AA88">
        <v>46.2</v>
      </c>
      <c r="AB88">
        <v>7</v>
      </c>
      <c r="AC88" s="10">
        <f t="shared" si="19"/>
        <v>0.47710976282404838</v>
      </c>
      <c r="AD88" s="10">
        <f t="shared" ref="AD88:AD151" si="30">Y88*$AJ$17</f>
        <v>3.5694970254191466E-2</v>
      </c>
      <c r="AF88">
        <f t="shared" si="22"/>
        <v>96.15384615384616</v>
      </c>
      <c r="AG88" s="11">
        <f t="shared" si="23"/>
        <v>16.642011834319526</v>
      </c>
      <c r="AH88">
        <f t="shared" si="24"/>
        <v>0.53</v>
      </c>
      <c r="AI88">
        <f t="shared" si="25"/>
        <v>5.2999999999999999E-2</v>
      </c>
      <c r="AK88">
        <f t="shared" ref="AK88:AK151" si="31">AF88*($AI$5/$AJ$5)</f>
        <v>65.895425576923969</v>
      </c>
      <c r="AL88">
        <f t="shared" ref="AL88:AL151" si="32">AG88*($AI$5/$AJ$5)</f>
        <v>11.40497750369838</v>
      </c>
      <c r="AM88">
        <f t="shared" si="26"/>
        <v>0.53</v>
      </c>
      <c r="AN88">
        <f t="shared" si="27"/>
        <v>5.2999999999999999E-2</v>
      </c>
      <c r="AO88" s="9"/>
      <c r="AP88" s="58">
        <f>IF(AL88/AK88*100&gt;=30,supp,AK88)</f>
        <v>65.895425576923969</v>
      </c>
      <c r="AQ88" s="58">
        <f t="shared" si="28"/>
        <v>11.40497750369838</v>
      </c>
      <c r="AR88" s="58">
        <f>IF(AN88/AM88*100&gt;=30,supp,AM88)</f>
        <v>0.53</v>
      </c>
      <c r="AS88" s="58">
        <f t="shared" si="29"/>
        <v>5.2999999999999999E-2</v>
      </c>
    </row>
    <row r="89" spans="1:53" x14ac:dyDescent="0.35">
      <c r="A89" t="s">
        <v>252</v>
      </c>
      <c r="B89" t="s">
        <v>505</v>
      </c>
      <c r="C89" s="1">
        <v>43809</v>
      </c>
      <c r="D89" s="2">
        <v>0.84850694444444441</v>
      </c>
      <c r="E89">
        <v>490</v>
      </c>
      <c r="F89">
        <v>81</v>
      </c>
      <c r="G89">
        <v>331</v>
      </c>
      <c r="H89">
        <v>59</v>
      </c>
      <c r="I89">
        <v>740</v>
      </c>
      <c r="J89">
        <v>110</v>
      </c>
      <c r="K89">
        <v>1158</v>
      </c>
      <c r="L89">
        <v>93</v>
      </c>
      <c r="M89">
        <v>19900</v>
      </c>
      <c r="N89">
        <v>1400</v>
      </c>
      <c r="O89">
        <v>2.6700000000000002E-2</v>
      </c>
      <c r="P89">
        <v>5.7999999999999996E-3</v>
      </c>
      <c r="Q89">
        <v>0.65</v>
      </c>
      <c r="R89">
        <v>4.9000000000000002E-2</v>
      </c>
      <c r="S89">
        <v>0.65100000000000002</v>
      </c>
      <c r="T89">
        <v>4.9000000000000002E-2</v>
      </c>
      <c r="U89">
        <v>9.8599999999999993E-2</v>
      </c>
      <c r="V89">
        <v>6.7999999999999996E-3</v>
      </c>
      <c r="W89">
        <v>1.034E-2</v>
      </c>
      <c r="X89">
        <v>8.3000000000000001E-4</v>
      </c>
      <c r="Y89">
        <v>9.9000000000000008E-3</v>
      </c>
      <c r="Z89">
        <v>1.5E-3</v>
      </c>
      <c r="AA89">
        <v>9.0500000000000007</v>
      </c>
      <c r="AB89">
        <v>0.52</v>
      </c>
      <c r="AC89" s="10">
        <f t="shared" si="19"/>
        <v>0.27192498621070044</v>
      </c>
      <c r="AD89" s="10">
        <f t="shared" si="30"/>
        <v>6.4250946457544644E-2</v>
      </c>
      <c r="AF89">
        <f t="shared" si="22"/>
        <v>37.453183520599246</v>
      </c>
      <c r="AG89" s="11">
        <f t="shared" si="23"/>
        <v>8.1358975438005849</v>
      </c>
      <c r="AH89">
        <f t="shared" si="24"/>
        <v>0.65100000000000002</v>
      </c>
      <c r="AI89">
        <f t="shared" si="25"/>
        <v>4.9000000000000002E-2</v>
      </c>
      <c r="AK89">
        <f t="shared" si="31"/>
        <v>25.667132059925439</v>
      </c>
      <c r="AL89">
        <f t="shared" si="32"/>
        <v>5.5756316834294957</v>
      </c>
      <c r="AM89">
        <f t="shared" si="26"/>
        <v>0.65100000000000002</v>
      </c>
      <c r="AN89">
        <f t="shared" si="27"/>
        <v>4.9000000000000002E-2</v>
      </c>
      <c r="AO89" s="9"/>
      <c r="AP89" s="58">
        <f>IF(AL89/AK89*100&gt;=30,supp,AK89)</f>
        <v>25.667132059925439</v>
      </c>
      <c r="AQ89" s="58">
        <f t="shared" si="28"/>
        <v>5.5756316834294957</v>
      </c>
      <c r="AR89" s="58">
        <f>IF(AN89/AM89*100&gt;=30,supp,AM89)</f>
        <v>0.65100000000000002</v>
      </c>
      <c r="AS89" s="58">
        <f t="shared" si="29"/>
        <v>4.9000000000000002E-2</v>
      </c>
    </row>
    <row r="90" spans="1:53" x14ac:dyDescent="0.35">
      <c r="A90" t="s">
        <v>253</v>
      </c>
      <c r="B90" t="s">
        <v>506</v>
      </c>
      <c r="C90" s="1">
        <v>43809</v>
      </c>
      <c r="D90" s="2">
        <v>0.84980324074074076</v>
      </c>
      <c r="E90">
        <v>607</v>
      </c>
      <c r="F90">
        <v>68</v>
      </c>
      <c r="G90">
        <v>352</v>
      </c>
      <c r="H90">
        <v>36</v>
      </c>
      <c r="I90">
        <v>920</v>
      </c>
      <c r="J90">
        <v>150</v>
      </c>
      <c r="K90">
        <v>618</v>
      </c>
      <c r="L90">
        <v>83</v>
      </c>
      <c r="M90">
        <v>29600</v>
      </c>
      <c r="N90">
        <v>1500</v>
      </c>
      <c r="O90">
        <v>2.12E-2</v>
      </c>
      <c r="P90">
        <v>2.5999999999999999E-3</v>
      </c>
      <c r="Q90">
        <v>0.627</v>
      </c>
      <c r="R90">
        <v>5.2999999999999999E-2</v>
      </c>
      <c r="S90">
        <v>0.628</v>
      </c>
      <c r="T90">
        <v>5.2999999999999999E-2</v>
      </c>
      <c r="U90">
        <v>0.1469</v>
      </c>
      <c r="V90">
        <v>7.4999999999999997E-3</v>
      </c>
      <c r="W90">
        <v>5.5100000000000001E-3</v>
      </c>
      <c r="X90">
        <v>7.3999999999999999E-4</v>
      </c>
      <c r="Y90">
        <v>1.2200000000000001E-2</v>
      </c>
      <c r="Z90">
        <v>2E-3</v>
      </c>
      <c r="AA90">
        <v>26.3</v>
      </c>
      <c r="AB90">
        <v>3.1</v>
      </c>
      <c r="AC90" s="10">
        <f t="shared" si="19"/>
        <v>0.40512961941533365</v>
      </c>
      <c r="AD90" s="10">
        <f t="shared" si="30"/>
        <v>7.9177934018388352E-2</v>
      </c>
      <c r="AF90">
        <f t="shared" si="22"/>
        <v>47.169811320754718</v>
      </c>
      <c r="AG90" s="11">
        <f t="shared" si="23"/>
        <v>5.7849768600925602</v>
      </c>
      <c r="AH90">
        <f t="shared" si="24"/>
        <v>0.628</v>
      </c>
      <c r="AI90">
        <f t="shared" si="25"/>
        <v>5.2999999999999999E-2</v>
      </c>
      <c r="AK90">
        <f t="shared" si="31"/>
        <v>32.326057830189121</v>
      </c>
      <c r="AL90">
        <f t="shared" si="32"/>
        <v>3.964516526343949</v>
      </c>
      <c r="AM90">
        <f t="shared" si="26"/>
        <v>0.628</v>
      </c>
      <c r="AN90">
        <f t="shared" si="27"/>
        <v>5.2999999999999999E-2</v>
      </c>
      <c r="AO90" s="9"/>
      <c r="AP90" s="58">
        <f>IF(AL90/AK90*100&gt;=30,supp,AK90)</f>
        <v>32.326057830189121</v>
      </c>
      <c r="AQ90" s="58">
        <f t="shared" si="28"/>
        <v>3.964516526343949</v>
      </c>
      <c r="AR90" s="58">
        <f>IF(AN90/AM90*100&gt;=30,supp,AM90)</f>
        <v>0.628</v>
      </c>
      <c r="AS90" s="58">
        <f t="shared" si="29"/>
        <v>5.2999999999999999E-2</v>
      </c>
    </row>
    <row r="91" spans="1:53" x14ac:dyDescent="0.35">
      <c r="A91" t="s">
        <v>254</v>
      </c>
      <c r="B91" t="s">
        <v>507</v>
      </c>
      <c r="C91" s="1">
        <v>43809</v>
      </c>
      <c r="D91" s="2">
        <v>0.85108796296296296</v>
      </c>
      <c r="E91">
        <v>445</v>
      </c>
      <c r="F91">
        <v>69</v>
      </c>
      <c r="G91">
        <v>265</v>
      </c>
      <c r="H91">
        <v>52</v>
      </c>
      <c r="I91">
        <v>650</v>
      </c>
      <c r="J91">
        <v>130</v>
      </c>
      <c r="K91">
        <v>355</v>
      </c>
      <c r="L91">
        <v>46</v>
      </c>
      <c r="M91">
        <v>24600</v>
      </c>
      <c r="N91">
        <v>1900</v>
      </c>
      <c r="O91">
        <v>1.8200000000000001E-2</v>
      </c>
      <c r="P91">
        <v>3.0999999999999999E-3</v>
      </c>
      <c r="Q91">
        <v>0.57099999999999995</v>
      </c>
      <c r="R91">
        <v>4.9000000000000002E-2</v>
      </c>
      <c r="S91">
        <v>0.57199999999999995</v>
      </c>
      <c r="T91">
        <v>4.9000000000000002E-2</v>
      </c>
      <c r="U91">
        <v>0.122</v>
      </c>
      <c r="V91">
        <v>9.1999999999999998E-3</v>
      </c>
      <c r="W91">
        <v>3.16E-3</v>
      </c>
      <c r="X91">
        <v>4.0999999999999999E-4</v>
      </c>
      <c r="Y91">
        <v>8.6E-3</v>
      </c>
      <c r="Z91">
        <v>1.8E-3</v>
      </c>
      <c r="AA91">
        <v>38.299999999999997</v>
      </c>
      <c r="AB91">
        <v>5.9</v>
      </c>
      <c r="AC91" s="10">
        <f t="shared" si="19"/>
        <v>0.33645890788747923</v>
      </c>
      <c r="AD91" s="10">
        <f t="shared" si="30"/>
        <v>5.5813953488372106E-2</v>
      </c>
      <c r="AF91">
        <f t="shared" si="22"/>
        <v>54.945054945054942</v>
      </c>
      <c r="AG91" s="11">
        <f t="shared" si="23"/>
        <v>9.3587730950368293</v>
      </c>
      <c r="AH91">
        <f t="shared" si="24"/>
        <v>0.57199999999999995</v>
      </c>
      <c r="AI91">
        <f t="shared" si="25"/>
        <v>4.9000000000000002E-2</v>
      </c>
      <c r="AK91">
        <f t="shared" si="31"/>
        <v>37.654528901099411</v>
      </c>
      <c r="AL91">
        <f t="shared" si="32"/>
        <v>6.4136834941433047</v>
      </c>
      <c r="AM91">
        <f t="shared" si="26"/>
        <v>0.57199999999999995</v>
      </c>
      <c r="AN91">
        <f t="shared" si="27"/>
        <v>4.9000000000000002E-2</v>
      </c>
      <c r="AO91" s="9"/>
      <c r="AP91" s="58">
        <f>IF(AL91/AK91*100&gt;=30,supp,AK91)</f>
        <v>37.654528901099411</v>
      </c>
      <c r="AQ91" s="58">
        <f t="shared" si="28"/>
        <v>6.4136834941433047</v>
      </c>
      <c r="AR91" s="58">
        <f>IF(AN91/AM91*100&gt;=30,supp,AM91)</f>
        <v>0.57199999999999995</v>
      </c>
      <c r="AS91" s="58">
        <f t="shared" si="29"/>
        <v>4.9000000000000002E-2</v>
      </c>
    </row>
    <row r="92" spans="1:53" x14ac:dyDescent="0.35">
      <c r="A92" t="s">
        <v>255</v>
      </c>
      <c r="B92" t="s">
        <v>508</v>
      </c>
      <c r="C92" s="1">
        <v>43809</v>
      </c>
      <c r="D92" s="2">
        <v>0.85236111111111112</v>
      </c>
      <c r="E92">
        <v>1630</v>
      </c>
      <c r="F92">
        <v>430</v>
      </c>
      <c r="G92">
        <v>1210</v>
      </c>
      <c r="H92">
        <v>270</v>
      </c>
      <c r="I92">
        <v>2850</v>
      </c>
      <c r="J92">
        <v>950</v>
      </c>
      <c r="K92">
        <v>153</v>
      </c>
      <c r="L92">
        <v>37</v>
      </c>
      <c r="M92">
        <v>12900</v>
      </c>
      <c r="N92">
        <v>1600</v>
      </c>
      <c r="O92">
        <v>0.14199999999999999</v>
      </c>
      <c r="P92">
        <v>5.3999999999999999E-2</v>
      </c>
      <c r="Q92">
        <v>0.75</v>
      </c>
      <c r="R92">
        <v>7.5999999999999998E-2</v>
      </c>
      <c r="S92">
        <v>0.751</v>
      </c>
      <c r="T92">
        <v>7.5999999999999998E-2</v>
      </c>
      <c r="U92">
        <v>6.3500000000000001E-2</v>
      </c>
      <c r="V92">
        <v>8.0999999999999996E-3</v>
      </c>
      <c r="W92">
        <v>1.3600000000000001E-3</v>
      </c>
      <c r="X92">
        <v>3.3E-4</v>
      </c>
      <c r="Y92">
        <v>3.7999999999999999E-2</v>
      </c>
      <c r="Z92">
        <v>1.2999999999999999E-2</v>
      </c>
      <c r="AA92">
        <v>55</v>
      </c>
      <c r="AB92">
        <v>18</v>
      </c>
      <c r="AC92" s="10">
        <f t="shared" si="19"/>
        <v>0.17512410369553225</v>
      </c>
      <c r="AD92" s="10">
        <f t="shared" si="30"/>
        <v>0.24661979448350466</v>
      </c>
      <c r="AF92">
        <f t="shared" si="22"/>
        <v>7.042253521126761</v>
      </c>
      <c r="AG92" s="11">
        <f t="shared" si="23"/>
        <v>2.6780400714144026</v>
      </c>
      <c r="AH92">
        <f t="shared" si="24"/>
        <v>0.751</v>
      </c>
      <c r="AI92">
        <f t="shared" si="25"/>
        <v>7.5999999999999998E-2</v>
      </c>
      <c r="AK92">
        <f t="shared" si="31"/>
        <v>4.8261438450704883</v>
      </c>
      <c r="AL92">
        <f t="shared" si="32"/>
        <v>1.8352941382662424</v>
      </c>
      <c r="AM92">
        <f t="shared" si="26"/>
        <v>0.751</v>
      </c>
      <c r="AN92">
        <f t="shared" si="27"/>
        <v>7.5999999999999998E-2</v>
      </c>
      <c r="AO92" s="9"/>
      <c r="AP92" s="58" t="e">
        <f>IF(AL92/AK92*100&gt;=30,supp,AK92)</f>
        <v>#NAME?</v>
      </c>
      <c r="AQ92" s="58">
        <f t="shared" si="28"/>
        <v>1.8352941382662424</v>
      </c>
      <c r="AR92" s="58">
        <f>IF(AN92/AM92*100&gt;=30,supp,AM92)</f>
        <v>0.751</v>
      </c>
      <c r="AS92" s="58">
        <f t="shared" si="29"/>
        <v>7.5999999999999998E-2</v>
      </c>
    </row>
    <row r="93" spans="1:53" x14ac:dyDescent="0.35">
      <c r="A93" t="s">
        <v>256</v>
      </c>
      <c r="B93" t="s">
        <v>509</v>
      </c>
      <c r="C93" s="1">
        <v>43809</v>
      </c>
      <c r="D93" s="2">
        <v>0.85364583333333333</v>
      </c>
      <c r="E93">
        <v>259</v>
      </c>
      <c r="F93">
        <v>13</v>
      </c>
      <c r="G93">
        <v>93</v>
      </c>
      <c r="H93">
        <v>14</v>
      </c>
      <c r="I93">
        <v>230</v>
      </c>
      <c r="J93">
        <v>41</v>
      </c>
      <c r="K93">
        <v>588</v>
      </c>
      <c r="L93">
        <v>34</v>
      </c>
      <c r="M93">
        <v>28100</v>
      </c>
      <c r="N93">
        <v>1200</v>
      </c>
      <c r="O93">
        <v>8.8599999999999998E-3</v>
      </c>
      <c r="P93">
        <v>6.4000000000000005E-4</v>
      </c>
      <c r="Q93">
        <v>0.38</v>
      </c>
      <c r="R93">
        <v>7.1999999999999995E-2</v>
      </c>
      <c r="S93">
        <v>0.38</v>
      </c>
      <c r="T93">
        <v>7.1999999999999995E-2</v>
      </c>
      <c r="U93">
        <v>0.13880000000000001</v>
      </c>
      <c r="V93">
        <v>6.1000000000000004E-3</v>
      </c>
      <c r="W93">
        <v>5.2199999999999998E-3</v>
      </c>
      <c r="X93">
        <v>2.9999999999999997E-4</v>
      </c>
      <c r="Y93">
        <v>3.0300000000000001E-3</v>
      </c>
      <c r="Z93">
        <v>5.5000000000000003E-4</v>
      </c>
      <c r="AA93">
        <v>26.1</v>
      </c>
      <c r="AB93">
        <v>1.9</v>
      </c>
      <c r="AC93" s="10">
        <f t="shared" si="19"/>
        <v>0.38279095421952558</v>
      </c>
      <c r="AD93" s="10">
        <f t="shared" si="30"/>
        <v>1.9664683612763662E-2</v>
      </c>
      <c r="AF93">
        <f t="shared" si="22"/>
        <v>112.86681715575621</v>
      </c>
      <c r="AG93" s="11">
        <f t="shared" si="23"/>
        <v>8.1529077855173799</v>
      </c>
      <c r="AH93">
        <f t="shared" si="24"/>
        <v>0.38</v>
      </c>
      <c r="AI93">
        <f t="shared" si="25"/>
        <v>7.1999999999999995E-2</v>
      </c>
      <c r="AK93">
        <f t="shared" si="31"/>
        <v>77.349032279910759</v>
      </c>
      <c r="AL93">
        <f t="shared" si="32"/>
        <v>5.587289013447279</v>
      </c>
      <c r="AM93">
        <f t="shared" si="26"/>
        <v>0.38</v>
      </c>
      <c r="AN93">
        <f t="shared" si="27"/>
        <v>7.1999999999999995E-2</v>
      </c>
      <c r="AO93" s="9"/>
      <c r="AP93" s="58">
        <f>IF(AL93/AK93*100&gt;=30,supp,AK93)</f>
        <v>77.349032279910759</v>
      </c>
      <c r="AQ93" s="58">
        <f t="shared" si="28"/>
        <v>5.587289013447279</v>
      </c>
      <c r="AR93" s="58">
        <f>IF(AN93/AM93*100&gt;=30,supp,AM93)</f>
        <v>0.38</v>
      </c>
      <c r="AS93" s="58">
        <f t="shared" si="29"/>
        <v>7.1999999999999995E-2</v>
      </c>
    </row>
    <row r="94" spans="1:53" x14ac:dyDescent="0.35">
      <c r="A94" t="s">
        <v>257</v>
      </c>
      <c r="B94" t="s">
        <v>510</v>
      </c>
      <c r="C94" s="1">
        <v>43809</v>
      </c>
      <c r="D94" s="2">
        <v>0.85491898148148149</v>
      </c>
      <c r="E94">
        <v>145</v>
      </c>
      <c r="F94">
        <v>27</v>
      </c>
      <c r="G94">
        <v>89</v>
      </c>
      <c r="H94">
        <v>18</v>
      </c>
      <c r="I94">
        <v>238</v>
      </c>
      <c r="J94">
        <v>70</v>
      </c>
      <c r="K94">
        <v>54</v>
      </c>
      <c r="L94">
        <v>12</v>
      </c>
      <c r="M94">
        <v>6550</v>
      </c>
      <c r="N94">
        <v>330</v>
      </c>
      <c r="O94">
        <v>2.2100000000000002E-2</v>
      </c>
      <c r="P94">
        <v>4.4000000000000003E-3</v>
      </c>
      <c r="Q94">
        <v>0.7</v>
      </c>
      <c r="R94">
        <v>0.14000000000000001</v>
      </c>
      <c r="S94">
        <v>0.7</v>
      </c>
      <c r="T94">
        <v>0.14000000000000001</v>
      </c>
      <c r="U94">
        <v>3.2300000000000002E-2</v>
      </c>
      <c r="V94">
        <v>1.6000000000000001E-3</v>
      </c>
      <c r="W94">
        <v>4.8000000000000001E-4</v>
      </c>
      <c r="X94">
        <v>1.1E-4</v>
      </c>
      <c r="Y94">
        <v>3.14E-3</v>
      </c>
      <c r="Z94">
        <v>9.2000000000000003E-4</v>
      </c>
      <c r="AA94">
        <v>75</v>
      </c>
      <c r="AB94">
        <v>21</v>
      </c>
      <c r="AC94" s="10">
        <f t="shared" si="19"/>
        <v>8.9078874793160498E-2</v>
      </c>
      <c r="AD94" s="10">
        <f t="shared" si="30"/>
        <v>2.037858301784749E-2</v>
      </c>
      <c r="AF94">
        <f t="shared" si="22"/>
        <v>45.248868778280539</v>
      </c>
      <c r="AG94" s="11">
        <f t="shared" si="23"/>
        <v>9.0088245531418263</v>
      </c>
      <c r="AH94">
        <f t="shared" si="24"/>
        <v>0.7</v>
      </c>
      <c r="AI94">
        <f t="shared" si="25"/>
        <v>0.14000000000000001</v>
      </c>
      <c r="AK94">
        <f t="shared" si="31"/>
        <v>31.009612036199513</v>
      </c>
      <c r="AL94">
        <f t="shared" si="32"/>
        <v>6.1738594099220743</v>
      </c>
      <c r="AM94">
        <f t="shared" si="26"/>
        <v>0.7</v>
      </c>
      <c r="AN94">
        <f t="shared" si="27"/>
        <v>0.14000000000000001</v>
      </c>
      <c r="AO94" s="9"/>
      <c r="AP94" s="58">
        <f>IF(AL94/AK94*100&gt;=30,supp,AK94)</f>
        <v>31.009612036199513</v>
      </c>
      <c r="AQ94" s="58">
        <f t="shared" si="28"/>
        <v>6.1738594099220743</v>
      </c>
      <c r="AR94" s="58">
        <f>IF(AN94/AM94*100&gt;=30,supp,AM94)</f>
        <v>0.7</v>
      </c>
      <c r="AS94" s="58">
        <f t="shared" si="29"/>
        <v>0.14000000000000001</v>
      </c>
    </row>
    <row r="95" spans="1:53" x14ac:dyDescent="0.35">
      <c r="A95" t="s">
        <v>258</v>
      </c>
      <c r="B95" t="s">
        <v>511</v>
      </c>
      <c r="C95" s="1">
        <v>43809</v>
      </c>
      <c r="D95" s="2">
        <v>0.85620370370370369</v>
      </c>
      <c r="E95">
        <v>544</v>
      </c>
      <c r="F95">
        <v>24</v>
      </c>
      <c r="G95">
        <v>370</v>
      </c>
      <c r="H95">
        <v>20</v>
      </c>
      <c r="I95">
        <v>978</v>
      </c>
      <c r="J95">
        <v>70</v>
      </c>
      <c r="K95">
        <v>801</v>
      </c>
      <c r="L95">
        <v>70</v>
      </c>
      <c r="M95">
        <v>26400</v>
      </c>
      <c r="N95">
        <v>1100</v>
      </c>
      <c r="O95">
        <v>2.06E-2</v>
      </c>
      <c r="P95">
        <v>1.6000000000000001E-3</v>
      </c>
      <c r="Q95">
        <v>0.69699999999999995</v>
      </c>
      <c r="R95">
        <v>4.4999999999999998E-2</v>
      </c>
      <c r="S95">
        <v>0.69799999999999995</v>
      </c>
      <c r="T95">
        <v>4.4999999999999998E-2</v>
      </c>
      <c r="U95">
        <v>0.12989999999999999</v>
      </c>
      <c r="V95">
        <v>5.3E-3</v>
      </c>
      <c r="W95">
        <v>7.0899999999999999E-3</v>
      </c>
      <c r="X95">
        <v>6.2E-4</v>
      </c>
      <c r="Y95">
        <v>1.286E-2</v>
      </c>
      <c r="Z95">
        <v>9.1E-4</v>
      </c>
      <c r="AA95">
        <v>19</v>
      </c>
      <c r="AB95">
        <v>1.5</v>
      </c>
      <c r="AC95" s="10">
        <f t="shared" si="19"/>
        <v>0.35824600110314386</v>
      </c>
      <c r="AD95" s="10">
        <f t="shared" si="30"/>
        <v>8.3461330448891313E-2</v>
      </c>
      <c r="AF95">
        <f t="shared" si="22"/>
        <v>48.543689320388346</v>
      </c>
      <c r="AG95" s="11">
        <f t="shared" si="23"/>
        <v>3.7703836365350174</v>
      </c>
      <c r="AH95">
        <f t="shared" si="24"/>
        <v>0.69799999999999995</v>
      </c>
      <c r="AI95">
        <f t="shared" si="25"/>
        <v>4.4999999999999998E-2</v>
      </c>
      <c r="AK95">
        <f t="shared" si="31"/>
        <v>33.26759349514608</v>
      </c>
      <c r="AL95">
        <f t="shared" si="32"/>
        <v>2.5838907569045499</v>
      </c>
      <c r="AM95">
        <f t="shared" si="26"/>
        <v>0.69799999999999995</v>
      </c>
      <c r="AN95">
        <f t="shared" si="27"/>
        <v>4.4999999999999998E-2</v>
      </c>
      <c r="AO95" s="9"/>
      <c r="AP95" s="58">
        <f>IF(AL95/AK95*100&gt;=30,supp,AK95)</f>
        <v>33.26759349514608</v>
      </c>
      <c r="AQ95" s="58">
        <f t="shared" si="28"/>
        <v>2.5838907569045499</v>
      </c>
      <c r="AR95" s="58">
        <f>IF(AN95/AM95*100&gt;=30,supp,AM95)</f>
        <v>0.69799999999999995</v>
      </c>
      <c r="AS95" s="58">
        <f t="shared" si="29"/>
        <v>4.4999999999999998E-2</v>
      </c>
    </row>
    <row r="96" spans="1:53" x14ac:dyDescent="0.35">
      <c r="A96" t="s">
        <v>259</v>
      </c>
      <c r="B96" t="s">
        <v>512</v>
      </c>
      <c r="C96" s="1">
        <v>43809</v>
      </c>
      <c r="D96" s="2">
        <v>0.85747685185185185</v>
      </c>
      <c r="E96">
        <v>1090</v>
      </c>
      <c r="F96">
        <v>140</v>
      </c>
      <c r="G96">
        <v>820</v>
      </c>
      <c r="H96">
        <v>110</v>
      </c>
      <c r="I96">
        <v>1850</v>
      </c>
      <c r="J96">
        <v>290</v>
      </c>
      <c r="K96">
        <v>221</v>
      </c>
      <c r="L96">
        <v>23</v>
      </c>
      <c r="M96">
        <v>25100</v>
      </c>
      <c r="N96">
        <v>1800</v>
      </c>
      <c r="O96">
        <v>4.3999999999999997E-2</v>
      </c>
      <c r="P96">
        <v>7.1999999999999998E-3</v>
      </c>
      <c r="Q96">
        <v>0.748</v>
      </c>
      <c r="R96">
        <v>4.2000000000000003E-2</v>
      </c>
      <c r="S96">
        <v>0.749</v>
      </c>
      <c r="T96">
        <v>4.2000000000000003E-2</v>
      </c>
      <c r="U96">
        <v>0.1236</v>
      </c>
      <c r="V96">
        <v>8.8000000000000005E-3</v>
      </c>
      <c r="W96">
        <v>1.9499999999999999E-3</v>
      </c>
      <c r="X96">
        <v>2.0000000000000001E-4</v>
      </c>
      <c r="Y96">
        <v>2.4199999999999999E-2</v>
      </c>
      <c r="Z96">
        <v>3.8E-3</v>
      </c>
      <c r="AA96">
        <v>61.2</v>
      </c>
      <c r="AB96">
        <v>4.5</v>
      </c>
      <c r="AC96" s="10">
        <f t="shared" si="19"/>
        <v>0.34087148372862652</v>
      </c>
      <c r="AD96" s="10">
        <f t="shared" si="30"/>
        <v>0.15705786911844244</v>
      </c>
      <c r="AF96">
        <f t="shared" si="22"/>
        <v>22.72727272727273</v>
      </c>
      <c r="AG96" s="11">
        <f t="shared" si="23"/>
        <v>3.7190082644628104</v>
      </c>
      <c r="AH96">
        <f t="shared" si="24"/>
        <v>0.749</v>
      </c>
      <c r="AI96">
        <f t="shared" si="25"/>
        <v>4.2000000000000003E-2</v>
      </c>
      <c r="AK96">
        <f t="shared" si="31"/>
        <v>15.575282409091123</v>
      </c>
      <c r="AL96">
        <f t="shared" si="32"/>
        <v>2.5486825760330927</v>
      </c>
      <c r="AM96">
        <f t="shared" si="26"/>
        <v>0.749</v>
      </c>
      <c r="AN96">
        <f t="shared" si="27"/>
        <v>4.2000000000000003E-2</v>
      </c>
      <c r="AO96" s="9"/>
      <c r="AP96" s="58">
        <f>IF(AL96/AK96*100&gt;=30,supp,AK96)</f>
        <v>15.575282409091123</v>
      </c>
      <c r="AQ96" s="58">
        <f t="shared" si="28"/>
        <v>2.5486825760330927</v>
      </c>
      <c r="AR96" s="58">
        <f>IF(AN96/AM96*100&gt;=30,supp,AM96)</f>
        <v>0.749</v>
      </c>
      <c r="AS96" s="58">
        <f t="shared" si="29"/>
        <v>4.2000000000000003E-2</v>
      </c>
    </row>
    <row r="97" spans="1:45" x14ac:dyDescent="0.35">
      <c r="A97" t="s">
        <v>260</v>
      </c>
      <c r="B97" t="s">
        <v>513</v>
      </c>
      <c r="C97" s="1">
        <v>43809</v>
      </c>
      <c r="D97" s="2">
        <v>0.85876157407407405</v>
      </c>
      <c r="E97">
        <v>517</v>
      </c>
      <c r="F97">
        <v>51</v>
      </c>
      <c r="G97">
        <v>364</v>
      </c>
      <c r="H97">
        <v>26</v>
      </c>
      <c r="I97">
        <v>980</v>
      </c>
      <c r="J97">
        <v>110</v>
      </c>
      <c r="K97">
        <v>1710</v>
      </c>
      <c r="L97">
        <v>130</v>
      </c>
      <c r="M97">
        <v>17400</v>
      </c>
      <c r="N97">
        <v>1200</v>
      </c>
      <c r="O97">
        <v>3.09E-2</v>
      </c>
      <c r="P97">
        <v>4.4999999999999997E-3</v>
      </c>
      <c r="Q97">
        <v>0.69899999999999995</v>
      </c>
      <c r="R97">
        <v>4.9000000000000002E-2</v>
      </c>
      <c r="S97">
        <v>0.7</v>
      </c>
      <c r="T97">
        <v>4.9000000000000002E-2</v>
      </c>
      <c r="U97">
        <v>8.5300000000000001E-2</v>
      </c>
      <c r="V97">
        <v>5.8999999999999999E-3</v>
      </c>
      <c r="W97">
        <v>1.5100000000000001E-2</v>
      </c>
      <c r="X97">
        <v>1.1000000000000001E-3</v>
      </c>
      <c r="Y97">
        <v>1.29E-2</v>
      </c>
      <c r="Z97">
        <v>1.4E-3</v>
      </c>
      <c r="AA97">
        <v>5.39</v>
      </c>
      <c r="AB97">
        <v>0.5</v>
      </c>
      <c r="AC97" s="10">
        <f t="shared" si="19"/>
        <v>0.23524544953116377</v>
      </c>
      <c r="AD97" s="10">
        <f t="shared" si="30"/>
        <v>8.3720930232558166E-2</v>
      </c>
      <c r="AF97">
        <f t="shared" si="22"/>
        <v>32.362459546925564</v>
      </c>
      <c r="AG97" s="11">
        <f t="shared" si="23"/>
        <v>4.7129795456687713</v>
      </c>
      <c r="AH97">
        <f t="shared" si="24"/>
        <v>0.7</v>
      </c>
      <c r="AI97">
        <f t="shared" si="25"/>
        <v>4.9000000000000002E-2</v>
      </c>
      <c r="AK97">
        <f t="shared" si="31"/>
        <v>22.17839566343072</v>
      </c>
      <c r="AL97">
        <f t="shared" si="32"/>
        <v>3.2298634461306874</v>
      </c>
      <c r="AM97">
        <f t="shared" si="26"/>
        <v>0.7</v>
      </c>
      <c r="AN97">
        <f t="shared" si="27"/>
        <v>4.9000000000000002E-2</v>
      </c>
      <c r="AO97" s="9"/>
      <c r="AP97" s="58">
        <f>IF(AL97/AK97*100&gt;=30,supp,AK97)</f>
        <v>22.17839566343072</v>
      </c>
      <c r="AQ97" s="58">
        <f t="shared" si="28"/>
        <v>3.2298634461306874</v>
      </c>
      <c r="AR97" s="58">
        <f>IF(AN97/AM97*100&gt;=30,supp,AM97)</f>
        <v>0.7</v>
      </c>
      <c r="AS97" s="58">
        <f t="shared" si="29"/>
        <v>4.9000000000000002E-2</v>
      </c>
    </row>
    <row r="98" spans="1:45" x14ac:dyDescent="0.35">
      <c r="A98" t="s">
        <v>261</v>
      </c>
      <c r="B98" t="s">
        <v>514</v>
      </c>
      <c r="C98" s="1">
        <v>43809</v>
      </c>
      <c r="D98" s="2">
        <v>0.86004629629629636</v>
      </c>
      <c r="E98">
        <v>1360</v>
      </c>
      <c r="F98">
        <v>290</v>
      </c>
      <c r="G98">
        <v>1100</v>
      </c>
      <c r="H98">
        <v>220</v>
      </c>
      <c r="I98">
        <v>2410</v>
      </c>
      <c r="J98">
        <v>460</v>
      </c>
      <c r="K98">
        <v>1430</v>
      </c>
      <c r="L98">
        <v>150</v>
      </c>
      <c r="M98">
        <v>14110</v>
      </c>
      <c r="N98">
        <v>800</v>
      </c>
      <c r="O98">
        <v>0.09</v>
      </c>
      <c r="P98">
        <v>1.7000000000000001E-2</v>
      </c>
      <c r="Q98">
        <v>0.79800000000000004</v>
      </c>
      <c r="R98">
        <v>6.4000000000000001E-2</v>
      </c>
      <c r="S98">
        <v>0.79900000000000004</v>
      </c>
      <c r="T98">
        <v>6.4000000000000001E-2</v>
      </c>
      <c r="U98">
        <v>6.9199999999999998E-2</v>
      </c>
      <c r="V98">
        <v>3.8999999999999998E-3</v>
      </c>
      <c r="W98">
        <v>1.26E-2</v>
      </c>
      <c r="X98">
        <v>1.2999999999999999E-3</v>
      </c>
      <c r="Y98">
        <v>3.15E-2</v>
      </c>
      <c r="Z98">
        <v>6.1000000000000004E-3</v>
      </c>
      <c r="AA98">
        <v>5.75</v>
      </c>
      <c r="AB98">
        <v>0.84</v>
      </c>
      <c r="AC98" s="10">
        <f t="shared" si="19"/>
        <v>0.19084390512961938</v>
      </c>
      <c r="AD98" s="10">
        <f t="shared" si="30"/>
        <v>0.20443482963764203</v>
      </c>
      <c r="AF98">
        <f t="shared" si="22"/>
        <v>11.111111111111111</v>
      </c>
      <c r="AG98" s="11">
        <f t="shared" si="23"/>
        <v>2.0987654320987654</v>
      </c>
      <c r="AH98">
        <f t="shared" si="24"/>
        <v>0.79900000000000004</v>
      </c>
      <c r="AI98">
        <f t="shared" si="25"/>
        <v>6.4000000000000001E-2</v>
      </c>
      <c r="AK98">
        <f t="shared" si="31"/>
        <v>7.6145825111112142</v>
      </c>
      <c r="AL98">
        <f t="shared" si="32"/>
        <v>1.4383100298765628</v>
      </c>
      <c r="AM98">
        <f t="shared" si="26"/>
        <v>0.79900000000000004</v>
      </c>
      <c r="AN98">
        <f t="shared" si="27"/>
        <v>6.4000000000000001E-2</v>
      </c>
      <c r="AO98" s="9"/>
      <c r="AP98" s="58">
        <f>IF(AL98/AK98*100&gt;=30,supp,AK98)</f>
        <v>7.6145825111112142</v>
      </c>
      <c r="AQ98" s="58">
        <f t="shared" si="28"/>
        <v>1.4383100298765628</v>
      </c>
      <c r="AR98" s="58">
        <f>IF(AN98/AM98*100&gt;=30,supp,AM98)</f>
        <v>0.79900000000000004</v>
      </c>
      <c r="AS98" s="58">
        <f t="shared" si="29"/>
        <v>6.4000000000000001E-2</v>
      </c>
    </row>
    <row r="99" spans="1:45" x14ac:dyDescent="0.35">
      <c r="A99" t="s">
        <v>262</v>
      </c>
      <c r="B99" t="s">
        <v>515</v>
      </c>
      <c r="C99" s="1">
        <v>43809</v>
      </c>
      <c r="D99" s="2">
        <v>0.86131944444444442</v>
      </c>
      <c r="E99">
        <v>530</v>
      </c>
      <c r="F99">
        <v>120</v>
      </c>
      <c r="G99">
        <v>350</v>
      </c>
      <c r="H99">
        <v>96</v>
      </c>
      <c r="I99">
        <v>830</v>
      </c>
      <c r="J99">
        <v>220</v>
      </c>
      <c r="K99">
        <v>199</v>
      </c>
      <c r="L99">
        <v>35</v>
      </c>
      <c r="M99">
        <v>17400</v>
      </c>
      <c r="N99">
        <v>1000</v>
      </c>
      <c r="O99">
        <v>2.8199999999999999E-2</v>
      </c>
      <c r="P99">
        <v>5.7999999999999996E-3</v>
      </c>
      <c r="Q99">
        <v>0.67500000000000004</v>
      </c>
      <c r="R99">
        <v>5.7000000000000002E-2</v>
      </c>
      <c r="S99">
        <v>0.67600000000000005</v>
      </c>
      <c r="T99">
        <v>5.7000000000000002E-2</v>
      </c>
      <c r="U99">
        <v>8.5300000000000001E-2</v>
      </c>
      <c r="V99">
        <v>5.1000000000000004E-3</v>
      </c>
      <c r="W99">
        <v>1.75E-3</v>
      </c>
      <c r="X99">
        <v>2.9999999999999997E-4</v>
      </c>
      <c r="Y99">
        <v>1.0800000000000001E-2</v>
      </c>
      <c r="Z99">
        <v>2.8999999999999998E-3</v>
      </c>
      <c r="AA99">
        <v>48.1</v>
      </c>
      <c r="AB99">
        <v>8.1999999999999993</v>
      </c>
      <c r="AC99" s="10">
        <f t="shared" si="19"/>
        <v>0.23524544953116377</v>
      </c>
      <c r="AD99" s="10">
        <f t="shared" si="30"/>
        <v>7.0091941590048695E-2</v>
      </c>
      <c r="AF99">
        <f t="shared" si="22"/>
        <v>35.460992907801419</v>
      </c>
      <c r="AG99" s="11">
        <f t="shared" si="23"/>
        <v>7.2933957044414264</v>
      </c>
      <c r="AH99">
        <f t="shared" si="24"/>
        <v>0.67600000000000005</v>
      </c>
      <c r="AI99">
        <f t="shared" si="25"/>
        <v>5.7000000000000002E-2</v>
      </c>
      <c r="AK99">
        <f t="shared" si="31"/>
        <v>24.301859078014516</v>
      </c>
      <c r="AL99">
        <f t="shared" si="32"/>
        <v>4.9982547039888008</v>
      </c>
      <c r="AM99">
        <f t="shared" si="26"/>
        <v>0.67600000000000005</v>
      </c>
      <c r="AN99">
        <f t="shared" si="27"/>
        <v>5.7000000000000002E-2</v>
      </c>
      <c r="AO99" s="9"/>
      <c r="AP99" s="58">
        <f>IF(AL99/AK99*100&gt;=30,supp,AK99)</f>
        <v>24.301859078014516</v>
      </c>
      <c r="AQ99" s="58">
        <f t="shared" si="28"/>
        <v>4.9982547039888008</v>
      </c>
      <c r="AR99" s="58">
        <f>IF(AN99/AM99*100&gt;=30,supp,AM99)</f>
        <v>0.67600000000000005</v>
      </c>
      <c r="AS99" s="58">
        <f t="shared" si="29"/>
        <v>5.7000000000000002E-2</v>
      </c>
    </row>
    <row r="100" spans="1:45" x14ac:dyDescent="0.35">
      <c r="A100" t="s">
        <v>263</v>
      </c>
      <c r="B100" t="s">
        <v>516</v>
      </c>
      <c r="C100" s="1">
        <v>43809</v>
      </c>
      <c r="D100" s="2">
        <v>0.87335648148148148</v>
      </c>
      <c r="E100">
        <v>480</v>
      </c>
      <c r="F100">
        <v>87</v>
      </c>
      <c r="G100">
        <v>313</v>
      </c>
      <c r="H100">
        <v>62</v>
      </c>
      <c r="I100">
        <v>740</v>
      </c>
      <c r="J100">
        <v>160</v>
      </c>
      <c r="K100">
        <v>4380</v>
      </c>
      <c r="L100">
        <v>250</v>
      </c>
      <c r="M100">
        <v>21100</v>
      </c>
      <c r="N100">
        <v>1300</v>
      </c>
      <c r="O100">
        <v>2.23E-2</v>
      </c>
      <c r="P100">
        <v>3.8999999999999998E-3</v>
      </c>
      <c r="Q100">
        <v>0.69499999999999995</v>
      </c>
      <c r="R100">
        <v>5.3999999999999999E-2</v>
      </c>
      <c r="S100">
        <v>0.69599999999999995</v>
      </c>
      <c r="T100">
        <v>5.3999999999999999E-2</v>
      </c>
      <c r="U100">
        <v>0.1019</v>
      </c>
      <c r="V100">
        <v>6.3E-3</v>
      </c>
      <c r="W100">
        <v>3.7900000000000003E-2</v>
      </c>
      <c r="X100">
        <v>2.2000000000000001E-3</v>
      </c>
      <c r="Y100">
        <v>9.5999999999999992E-3</v>
      </c>
      <c r="Z100">
        <v>2E-3</v>
      </c>
      <c r="AA100">
        <v>2.65</v>
      </c>
      <c r="AB100">
        <v>0.26</v>
      </c>
      <c r="AC100" s="10">
        <f t="shared" si="19"/>
        <v>0.28102592388306669</v>
      </c>
      <c r="AD100" s="10">
        <f t="shared" si="30"/>
        <v>6.2303948080043275E-2</v>
      </c>
      <c r="AF100">
        <f t="shared" si="22"/>
        <v>44.843049327354258</v>
      </c>
      <c r="AG100" s="11">
        <f t="shared" si="23"/>
        <v>7.8425063846045555</v>
      </c>
      <c r="AH100">
        <f t="shared" si="24"/>
        <v>0.69599999999999995</v>
      </c>
      <c r="AI100">
        <f t="shared" si="25"/>
        <v>5.3999999999999999E-2</v>
      </c>
      <c r="AK100">
        <f t="shared" si="31"/>
        <v>30.731498923767234</v>
      </c>
      <c r="AL100">
        <f t="shared" si="32"/>
        <v>5.3745670763539097</v>
      </c>
      <c r="AM100">
        <f t="shared" si="26"/>
        <v>0.69599999999999995</v>
      </c>
      <c r="AN100">
        <f t="shared" si="27"/>
        <v>5.3999999999999999E-2</v>
      </c>
      <c r="AO100" s="9"/>
      <c r="AP100" s="58">
        <f>IF(AL100/AK100*100&gt;=30,supp,AK100)</f>
        <v>30.731498923767234</v>
      </c>
      <c r="AQ100" s="58">
        <f t="shared" si="28"/>
        <v>5.3745670763539097</v>
      </c>
      <c r="AR100" s="58">
        <f>IF(AN100/AM100*100&gt;=30,supp,AM100)</f>
        <v>0.69599999999999995</v>
      </c>
      <c r="AS100" s="58">
        <f t="shared" si="29"/>
        <v>5.3999999999999999E-2</v>
      </c>
    </row>
    <row r="101" spans="1:45" x14ac:dyDescent="0.35">
      <c r="A101" t="s">
        <v>264</v>
      </c>
      <c r="B101" t="s">
        <v>517</v>
      </c>
      <c r="C101" s="1">
        <v>43809</v>
      </c>
      <c r="D101" s="2">
        <v>0.87464120370370368</v>
      </c>
      <c r="E101">
        <v>430</v>
      </c>
      <c r="F101">
        <v>42</v>
      </c>
      <c r="G101">
        <v>226</v>
      </c>
      <c r="H101">
        <v>47</v>
      </c>
      <c r="I101">
        <v>590</v>
      </c>
      <c r="J101">
        <v>120</v>
      </c>
      <c r="K101">
        <v>1425</v>
      </c>
      <c r="L101">
        <v>85</v>
      </c>
      <c r="M101">
        <v>35700</v>
      </c>
      <c r="N101">
        <v>2400</v>
      </c>
      <c r="O101">
        <v>1.1900000000000001E-2</v>
      </c>
      <c r="P101">
        <v>1.4E-3</v>
      </c>
      <c r="Q101">
        <v>0.51200000000000001</v>
      </c>
      <c r="R101">
        <v>7.2999999999999995E-2</v>
      </c>
      <c r="S101">
        <v>0.51300000000000001</v>
      </c>
      <c r="T101">
        <v>7.2999999999999995E-2</v>
      </c>
      <c r="U101">
        <v>0.17199999999999999</v>
      </c>
      <c r="V101">
        <v>1.2E-2</v>
      </c>
      <c r="W101">
        <v>1.2319999999999999E-2</v>
      </c>
      <c r="X101">
        <v>7.2999999999999996E-4</v>
      </c>
      <c r="Y101">
        <v>7.6E-3</v>
      </c>
      <c r="Z101">
        <v>1.6000000000000001E-3</v>
      </c>
      <c r="AA101">
        <v>14.1</v>
      </c>
      <c r="AB101">
        <v>1.1000000000000001</v>
      </c>
      <c r="AC101" s="10">
        <f t="shared" si="19"/>
        <v>0.47435190292333135</v>
      </c>
      <c r="AD101" s="10">
        <f t="shared" si="30"/>
        <v>4.932395889670093E-2</v>
      </c>
      <c r="AF101">
        <f t="shared" si="22"/>
        <v>84.033613445378151</v>
      </c>
      <c r="AG101" s="11">
        <f t="shared" si="23"/>
        <v>9.8863074641621349</v>
      </c>
      <c r="AH101">
        <f t="shared" si="24"/>
        <v>0.51300000000000001</v>
      </c>
      <c r="AI101">
        <f t="shared" si="25"/>
        <v>7.2999999999999995E-2</v>
      </c>
      <c r="AK101">
        <f t="shared" si="31"/>
        <v>57.589279495799104</v>
      </c>
      <c r="AL101">
        <f t="shared" si="32"/>
        <v>6.7752093524469528</v>
      </c>
      <c r="AM101">
        <f t="shared" si="26"/>
        <v>0.51300000000000001</v>
      </c>
      <c r="AN101">
        <f t="shared" si="27"/>
        <v>7.2999999999999995E-2</v>
      </c>
      <c r="AO101" s="9"/>
      <c r="AP101" s="58">
        <f>IF(AL101/AK101*100&gt;=30,supp,AK101)</f>
        <v>57.589279495799104</v>
      </c>
      <c r="AQ101" s="58">
        <f t="shared" si="28"/>
        <v>6.7752093524469528</v>
      </c>
      <c r="AR101" s="58">
        <f>IF(AN101/AM101*100&gt;=30,supp,AM101)</f>
        <v>0.51300000000000001</v>
      </c>
      <c r="AS101" s="58">
        <f t="shared" si="29"/>
        <v>7.2999999999999995E-2</v>
      </c>
    </row>
    <row r="102" spans="1:45" x14ac:dyDescent="0.35">
      <c r="A102" t="s">
        <v>265</v>
      </c>
      <c r="B102" t="s">
        <v>518</v>
      </c>
      <c r="C102" s="1">
        <v>43809</v>
      </c>
      <c r="D102" s="2">
        <v>0.87591435185185185</v>
      </c>
      <c r="E102">
        <v>401</v>
      </c>
      <c r="F102">
        <v>90</v>
      </c>
      <c r="G102">
        <v>275</v>
      </c>
      <c r="H102">
        <v>70</v>
      </c>
      <c r="I102">
        <v>740</v>
      </c>
      <c r="J102">
        <v>180</v>
      </c>
      <c r="K102">
        <v>142</v>
      </c>
      <c r="L102">
        <v>26</v>
      </c>
      <c r="M102">
        <v>11020</v>
      </c>
      <c r="N102">
        <v>560</v>
      </c>
      <c r="O102">
        <v>4.02E-2</v>
      </c>
      <c r="P102">
        <v>9.5999999999999992E-3</v>
      </c>
      <c r="Q102">
        <v>0.67</v>
      </c>
      <c r="R102">
        <v>7.5999999999999998E-2</v>
      </c>
      <c r="S102">
        <v>0.67100000000000004</v>
      </c>
      <c r="T102">
        <v>7.5999999999999998E-2</v>
      </c>
      <c r="U102">
        <v>5.3100000000000001E-2</v>
      </c>
      <c r="V102">
        <v>2.7000000000000001E-3</v>
      </c>
      <c r="W102">
        <v>1.23E-3</v>
      </c>
      <c r="X102">
        <v>2.2000000000000001E-4</v>
      </c>
      <c r="Y102">
        <v>9.4999999999999998E-3</v>
      </c>
      <c r="Z102">
        <v>2.2000000000000001E-3</v>
      </c>
      <c r="AA102">
        <v>46.5</v>
      </c>
      <c r="AB102">
        <v>9.5</v>
      </c>
      <c r="AC102" s="10">
        <f t="shared" si="19"/>
        <v>0.14644236072807498</v>
      </c>
      <c r="AD102" s="10">
        <f t="shared" si="30"/>
        <v>6.1654948620876164E-2</v>
      </c>
      <c r="AF102">
        <f t="shared" si="22"/>
        <v>24.875621890547265</v>
      </c>
      <c r="AG102" s="11">
        <f t="shared" si="23"/>
        <v>5.9404470186381522</v>
      </c>
      <c r="AH102">
        <f t="shared" si="24"/>
        <v>0.67100000000000004</v>
      </c>
      <c r="AI102">
        <f t="shared" si="25"/>
        <v>7.5999999999999998E-2</v>
      </c>
      <c r="AK102">
        <f t="shared" si="31"/>
        <v>17.047572786069885</v>
      </c>
      <c r="AL102">
        <f t="shared" si="32"/>
        <v>4.0710621578674342</v>
      </c>
      <c r="AM102">
        <f t="shared" si="26"/>
        <v>0.67100000000000004</v>
      </c>
      <c r="AN102">
        <f t="shared" si="27"/>
        <v>7.5999999999999998E-2</v>
      </c>
      <c r="AO102" s="9"/>
      <c r="AP102" s="58">
        <f>IF(AL102/AK102*100&gt;=30,supp,AK102)</f>
        <v>17.047572786069885</v>
      </c>
      <c r="AQ102" s="58">
        <f t="shared" si="28"/>
        <v>4.0710621578674342</v>
      </c>
      <c r="AR102" s="58">
        <f>IF(AN102/AM102*100&gt;=30,supp,AM102)</f>
        <v>0.67100000000000004</v>
      </c>
      <c r="AS102" s="58">
        <f t="shared" si="29"/>
        <v>7.5999999999999998E-2</v>
      </c>
    </row>
    <row r="103" spans="1:45" x14ac:dyDescent="0.35">
      <c r="A103" t="s">
        <v>266</v>
      </c>
      <c r="B103" t="s">
        <v>519</v>
      </c>
      <c r="C103" s="1">
        <v>43809</v>
      </c>
      <c r="D103" s="2">
        <v>0.87719907407407405</v>
      </c>
      <c r="E103">
        <v>710</v>
      </c>
      <c r="F103">
        <v>110</v>
      </c>
      <c r="G103">
        <v>468</v>
      </c>
      <c r="H103">
        <v>94</v>
      </c>
      <c r="I103">
        <v>1130</v>
      </c>
      <c r="J103">
        <v>260</v>
      </c>
      <c r="K103">
        <v>480</v>
      </c>
      <c r="L103">
        <v>58</v>
      </c>
      <c r="M103">
        <v>27200</v>
      </c>
      <c r="N103">
        <v>1900</v>
      </c>
      <c r="O103">
        <v>2.6100000000000002E-2</v>
      </c>
      <c r="P103">
        <v>4.0000000000000001E-3</v>
      </c>
      <c r="Q103">
        <v>0.66</v>
      </c>
      <c r="R103">
        <v>0.06</v>
      </c>
      <c r="S103">
        <v>0.66100000000000003</v>
      </c>
      <c r="T103">
        <v>0.06</v>
      </c>
      <c r="U103">
        <v>0.13070000000000001</v>
      </c>
      <c r="V103">
        <v>9.1999999999999998E-3</v>
      </c>
      <c r="W103">
        <v>4.1399999999999996E-3</v>
      </c>
      <c r="X103">
        <v>5.0000000000000001E-4</v>
      </c>
      <c r="Y103">
        <v>1.4500000000000001E-2</v>
      </c>
      <c r="Z103">
        <v>3.3E-3</v>
      </c>
      <c r="AA103">
        <v>30.5</v>
      </c>
      <c r="AB103">
        <v>4</v>
      </c>
      <c r="AC103" s="10">
        <f t="shared" si="19"/>
        <v>0.36045228902371756</v>
      </c>
      <c r="AD103" s="10">
        <f t="shared" si="30"/>
        <v>9.4104921579232045E-2</v>
      </c>
      <c r="AF103">
        <f t="shared" si="22"/>
        <v>38.314176245210724</v>
      </c>
      <c r="AG103" s="11">
        <f t="shared" si="23"/>
        <v>5.871904405396279</v>
      </c>
      <c r="AH103">
        <f t="shared" si="24"/>
        <v>0.66100000000000003</v>
      </c>
      <c r="AI103">
        <f t="shared" si="25"/>
        <v>0.06</v>
      </c>
      <c r="AK103">
        <f t="shared" si="31"/>
        <v>26.257181072797287</v>
      </c>
      <c r="AL103">
        <f t="shared" si="32"/>
        <v>4.0240890533022657</v>
      </c>
      <c r="AM103">
        <f t="shared" si="26"/>
        <v>0.66100000000000003</v>
      </c>
      <c r="AN103">
        <f t="shared" si="27"/>
        <v>0.06</v>
      </c>
      <c r="AO103" s="9"/>
      <c r="AP103" s="58">
        <f>IF(AL103/AK103*100&gt;=30,supp,AK103)</f>
        <v>26.257181072797287</v>
      </c>
      <c r="AQ103" s="58">
        <f t="shared" si="28"/>
        <v>4.0240890533022657</v>
      </c>
      <c r="AR103" s="58">
        <f>IF(AN103/AM103*100&gt;=30,supp,AM103)</f>
        <v>0.66100000000000003</v>
      </c>
      <c r="AS103" s="58">
        <f t="shared" si="29"/>
        <v>0.06</v>
      </c>
    </row>
    <row r="104" spans="1:45" x14ac:dyDescent="0.35">
      <c r="A104" t="s">
        <v>267</v>
      </c>
      <c r="B104" t="s">
        <v>520</v>
      </c>
      <c r="C104" s="1">
        <v>43809</v>
      </c>
      <c r="D104" s="2">
        <v>0.87847222222222221</v>
      </c>
      <c r="E104">
        <v>317</v>
      </c>
      <c r="F104">
        <v>31</v>
      </c>
      <c r="G104">
        <v>132</v>
      </c>
      <c r="H104">
        <v>22</v>
      </c>
      <c r="I104">
        <v>313</v>
      </c>
      <c r="J104">
        <v>67</v>
      </c>
      <c r="K104">
        <v>422</v>
      </c>
      <c r="L104">
        <v>30</v>
      </c>
      <c r="M104">
        <v>41500</v>
      </c>
      <c r="N104">
        <v>2100</v>
      </c>
      <c r="O104">
        <v>7.5900000000000004E-3</v>
      </c>
      <c r="P104">
        <v>7.1000000000000002E-4</v>
      </c>
      <c r="Q104">
        <v>0.42499999999999999</v>
      </c>
      <c r="R104">
        <v>4.9000000000000002E-2</v>
      </c>
      <c r="S104">
        <v>0.42599999999999999</v>
      </c>
      <c r="T104">
        <v>4.9000000000000002E-2</v>
      </c>
      <c r="U104">
        <v>0.19900000000000001</v>
      </c>
      <c r="V104">
        <v>0.01</v>
      </c>
      <c r="W104">
        <v>3.64E-3</v>
      </c>
      <c r="X104">
        <v>2.5999999999999998E-4</v>
      </c>
      <c r="Y104">
        <v>4.0000000000000001E-3</v>
      </c>
      <c r="Z104">
        <v>8.5999999999999998E-4</v>
      </c>
      <c r="AA104">
        <v>52.6</v>
      </c>
      <c r="AB104">
        <v>4.2</v>
      </c>
      <c r="AC104" s="10">
        <f t="shared" si="19"/>
        <v>0.54881412024269161</v>
      </c>
      <c r="AD104" s="10">
        <f t="shared" si="30"/>
        <v>2.5959978366684702E-2</v>
      </c>
      <c r="AF104">
        <f t="shared" si="22"/>
        <v>131.75230566534913</v>
      </c>
      <c r="AG104" s="11">
        <f t="shared" si="23"/>
        <v>12.324655734176268</v>
      </c>
      <c r="AH104">
        <f t="shared" si="24"/>
        <v>0.42599999999999999</v>
      </c>
      <c r="AI104">
        <f t="shared" si="25"/>
        <v>4.9000000000000002E-2</v>
      </c>
      <c r="AK104">
        <f t="shared" si="31"/>
        <v>90.291492226615176</v>
      </c>
      <c r="AL104">
        <f t="shared" si="32"/>
        <v>8.4462397208032645</v>
      </c>
      <c r="AM104">
        <f t="shared" si="26"/>
        <v>0.42599999999999999</v>
      </c>
      <c r="AN104">
        <f t="shared" si="27"/>
        <v>4.9000000000000002E-2</v>
      </c>
      <c r="AO104" s="9"/>
      <c r="AP104" s="58">
        <f>IF(AL104/AK104*100&gt;=30,supp,AK104)</f>
        <v>90.291492226615176</v>
      </c>
      <c r="AQ104" s="58">
        <f t="shared" si="28"/>
        <v>8.4462397208032645</v>
      </c>
      <c r="AR104" s="58">
        <f>IF(AN104/AM104*100&gt;=30,supp,AM104)</f>
        <v>0.42599999999999999</v>
      </c>
      <c r="AS104" s="58">
        <f t="shared" si="29"/>
        <v>4.9000000000000002E-2</v>
      </c>
    </row>
    <row r="105" spans="1:45" x14ac:dyDescent="0.35">
      <c r="A105" t="s">
        <v>268</v>
      </c>
      <c r="B105" t="s">
        <v>521</v>
      </c>
      <c r="C105" s="1">
        <v>43809</v>
      </c>
      <c r="D105" s="2">
        <v>0.87975694444444441</v>
      </c>
      <c r="E105">
        <v>561</v>
      </c>
      <c r="F105">
        <v>49</v>
      </c>
      <c r="G105">
        <v>307</v>
      </c>
      <c r="H105">
        <v>23</v>
      </c>
      <c r="I105">
        <v>689</v>
      </c>
      <c r="J105">
        <v>81</v>
      </c>
      <c r="K105">
        <v>738</v>
      </c>
      <c r="L105">
        <v>66</v>
      </c>
      <c r="M105">
        <v>39600</v>
      </c>
      <c r="N105">
        <v>2600</v>
      </c>
      <c r="O105">
        <v>1.4500000000000001E-2</v>
      </c>
      <c r="P105">
        <v>1.9E-3</v>
      </c>
      <c r="Q105">
        <v>0.53200000000000003</v>
      </c>
      <c r="R105">
        <v>5.8000000000000003E-2</v>
      </c>
      <c r="S105">
        <v>0.53300000000000003</v>
      </c>
      <c r="T105">
        <v>5.8000000000000003E-2</v>
      </c>
      <c r="U105">
        <v>0.19</v>
      </c>
      <c r="V105">
        <v>1.2999999999999999E-2</v>
      </c>
      <c r="W105">
        <v>6.3499999999999997E-3</v>
      </c>
      <c r="X105">
        <v>5.6999999999999998E-4</v>
      </c>
      <c r="Y105">
        <v>8.8000000000000005E-3</v>
      </c>
      <c r="Z105">
        <v>1E-3</v>
      </c>
      <c r="AA105">
        <v>28.5</v>
      </c>
      <c r="AB105">
        <v>2.5</v>
      </c>
      <c r="AC105" s="10">
        <f t="shared" si="19"/>
        <v>0.52399338113623817</v>
      </c>
      <c r="AD105" s="10">
        <f t="shared" si="30"/>
        <v>5.711195240670635E-2</v>
      </c>
      <c r="AF105">
        <f t="shared" si="22"/>
        <v>68.965517241379303</v>
      </c>
      <c r="AG105" s="11">
        <f t="shared" si="23"/>
        <v>9.0368608799048733</v>
      </c>
      <c r="AH105">
        <f t="shared" si="24"/>
        <v>0.53300000000000003</v>
      </c>
      <c r="AI105">
        <f t="shared" si="25"/>
        <v>5.8000000000000003E-2</v>
      </c>
      <c r="AK105">
        <f t="shared" si="31"/>
        <v>47.26292593103512</v>
      </c>
      <c r="AL105">
        <f t="shared" si="32"/>
        <v>6.1930730530321876</v>
      </c>
      <c r="AM105">
        <f t="shared" si="26"/>
        <v>0.53300000000000003</v>
      </c>
      <c r="AN105">
        <f t="shared" si="27"/>
        <v>5.8000000000000003E-2</v>
      </c>
      <c r="AO105" s="9"/>
      <c r="AP105" s="58">
        <f>IF(AL105/AK105*100&gt;=30,supp,AK105)</f>
        <v>47.26292593103512</v>
      </c>
      <c r="AQ105" s="58">
        <f t="shared" si="28"/>
        <v>6.1930730530321876</v>
      </c>
      <c r="AR105" s="58">
        <f>IF(AN105/AM105*100&gt;=30,supp,AM105)</f>
        <v>0.53300000000000003</v>
      </c>
      <c r="AS105" s="58">
        <f t="shared" si="29"/>
        <v>5.8000000000000003E-2</v>
      </c>
    </row>
    <row r="106" spans="1:45" x14ac:dyDescent="0.35">
      <c r="A106" t="s">
        <v>269</v>
      </c>
      <c r="B106" t="s">
        <v>522</v>
      </c>
      <c r="C106" s="1">
        <v>43809</v>
      </c>
      <c r="D106" s="2">
        <v>0.88101851851851853</v>
      </c>
      <c r="E106">
        <v>153</v>
      </c>
      <c r="F106">
        <v>20</v>
      </c>
      <c r="G106">
        <v>84</v>
      </c>
      <c r="H106">
        <v>17</v>
      </c>
      <c r="I106">
        <v>182</v>
      </c>
      <c r="J106">
        <v>41</v>
      </c>
      <c r="K106">
        <v>950</v>
      </c>
      <c r="L106">
        <v>240</v>
      </c>
      <c r="M106">
        <v>15160</v>
      </c>
      <c r="N106">
        <v>990</v>
      </c>
      <c r="O106">
        <v>0.01</v>
      </c>
      <c r="P106">
        <v>1.6000000000000001E-3</v>
      </c>
      <c r="Q106">
        <v>0.56999999999999995</v>
      </c>
      <c r="R106">
        <v>0.12</v>
      </c>
      <c r="S106">
        <v>0.57999999999999996</v>
      </c>
      <c r="T106">
        <v>0.12</v>
      </c>
      <c r="U106">
        <v>7.2599999999999998E-2</v>
      </c>
      <c r="V106">
        <v>4.7999999999999996E-3</v>
      </c>
      <c r="W106">
        <v>8.0999999999999996E-3</v>
      </c>
      <c r="X106">
        <v>2E-3</v>
      </c>
      <c r="Y106">
        <v>2.31E-3</v>
      </c>
      <c r="Z106">
        <v>5.1999999999999995E-4</v>
      </c>
      <c r="AA106">
        <v>10.6</v>
      </c>
      <c r="AB106">
        <v>4.0999999999999996</v>
      </c>
      <c r="AC106" s="10">
        <f t="shared" si="19"/>
        <v>0.20022062879205732</v>
      </c>
      <c r="AD106" s="10">
        <f t="shared" si="30"/>
        <v>1.4991887506760415E-2</v>
      </c>
      <c r="AF106">
        <f t="shared" si="22"/>
        <v>100</v>
      </c>
      <c r="AG106" s="11">
        <f t="shared" si="23"/>
        <v>16</v>
      </c>
      <c r="AH106">
        <f t="shared" si="24"/>
        <v>0.57999999999999996</v>
      </c>
      <c r="AI106">
        <f t="shared" si="25"/>
        <v>0.12</v>
      </c>
      <c r="AK106">
        <f t="shared" si="31"/>
        <v>68.531242600000937</v>
      </c>
      <c r="AL106">
        <f t="shared" si="32"/>
        <v>10.964998816000149</v>
      </c>
      <c r="AM106">
        <f t="shared" si="26"/>
        <v>0.57999999999999996</v>
      </c>
      <c r="AN106">
        <f t="shared" si="27"/>
        <v>0.12</v>
      </c>
      <c r="AO106" s="9"/>
      <c r="AP106" s="58">
        <f>IF(AL106/AK106*100&gt;=30,supp,AK106)</f>
        <v>68.531242600000937</v>
      </c>
      <c r="AQ106" s="58">
        <f t="shared" si="28"/>
        <v>10.964998816000149</v>
      </c>
      <c r="AR106" s="58">
        <f>IF(AN106/AM106*100&gt;=30,supp,AM106)</f>
        <v>0.57999999999999996</v>
      </c>
      <c r="AS106" s="58">
        <f t="shared" si="29"/>
        <v>0.12</v>
      </c>
    </row>
    <row r="107" spans="1:45" x14ac:dyDescent="0.35">
      <c r="A107" t="s">
        <v>270</v>
      </c>
      <c r="B107" t="s">
        <v>523</v>
      </c>
      <c r="C107" s="1">
        <v>43809</v>
      </c>
      <c r="D107" s="2">
        <v>0.88231481481481477</v>
      </c>
      <c r="E107">
        <v>440</v>
      </c>
      <c r="F107">
        <v>64</v>
      </c>
      <c r="G107">
        <v>354</v>
      </c>
      <c r="H107">
        <v>53</v>
      </c>
      <c r="I107">
        <v>840</v>
      </c>
      <c r="J107">
        <v>160</v>
      </c>
      <c r="K107">
        <v>3810</v>
      </c>
      <c r="L107">
        <v>170</v>
      </c>
      <c r="M107">
        <v>9170</v>
      </c>
      <c r="N107">
        <v>430</v>
      </c>
      <c r="O107">
        <v>5.1299999999999998E-2</v>
      </c>
      <c r="P107">
        <v>8.9999999999999993E-3</v>
      </c>
      <c r="Q107">
        <v>0.77800000000000002</v>
      </c>
      <c r="R107">
        <v>5.8999999999999997E-2</v>
      </c>
      <c r="S107">
        <v>0.77900000000000003</v>
      </c>
      <c r="T107">
        <v>5.8999999999999997E-2</v>
      </c>
      <c r="U107">
        <v>4.3900000000000002E-2</v>
      </c>
      <c r="V107">
        <v>2E-3</v>
      </c>
      <c r="W107">
        <v>3.2599999999999997E-2</v>
      </c>
      <c r="X107">
        <v>1.5E-3</v>
      </c>
      <c r="Y107">
        <v>1.0699999999999999E-2</v>
      </c>
      <c r="Z107">
        <v>2E-3</v>
      </c>
      <c r="AA107">
        <v>1.3620000000000001</v>
      </c>
      <c r="AB107">
        <v>8.5000000000000006E-2</v>
      </c>
      <c r="AC107" s="10">
        <f t="shared" si="19"/>
        <v>0.12107004964147819</v>
      </c>
      <c r="AD107" s="10">
        <f t="shared" si="30"/>
        <v>6.9442942130881577E-2</v>
      </c>
      <c r="AF107">
        <f t="shared" si="22"/>
        <v>19.49317738791423</v>
      </c>
      <c r="AG107" s="11">
        <f t="shared" si="23"/>
        <v>3.4198556820902155</v>
      </c>
      <c r="AH107">
        <f t="shared" si="24"/>
        <v>0.77900000000000003</v>
      </c>
      <c r="AI107">
        <f t="shared" si="25"/>
        <v>5.8999999999999997E-2</v>
      </c>
      <c r="AK107">
        <f t="shared" si="31"/>
        <v>13.358916686160025</v>
      </c>
      <c r="AL107">
        <f t="shared" si="32"/>
        <v>2.343669594063162</v>
      </c>
      <c r="AM107">
        <f t="shared" si="26"/>
        <v>0.77900000000000003</v>
      </c>
      <c r="AN107">
        <f t="shared" si="27"/>
        <v>5.8999999999999997E-2</v>
      </c>
      <c r="AO107" s="9"/>
      <c r="AP107" s="58">
        <f>IF(AL107/AK107*100&gt;=30,supp,AK107)</f>
        <v>13.358916686160025</v>
      </c>
      <c r="AQ107" s="58">
        <f t="shared" si="28"/>
        <v>2.343669594063162</v>
      </c>
      <c r="AR107" s="58">
        <f>IF(AN107/AM107*100&gt;=30,supp,AM107)</f>
        <v>0.77900000000000003</v>
      </c>
      <c r="AS107" s="58">
        <f t="shared" si="29"/>
        <v>5.8999999999999997E-2</v>
      </c>
    </row>
    <row r="108" spans="1:45" x14ac:dyDescent="0.35">
      <c r="A108" t="s">
        <v>271</v>
      </c>
      <c r="B108" t="s">
        <v>524</v>
      </c>
      <c r="C108" s="1">
        <v>43809</v>
      </c>
      <c r="D108" s="2">
        <v>0.88359953703703698</v>
      </c>
      <c r="E108">
        <v>449</v>
      </c>
      <c r="F108">
        <v>47</v>
      </c>
      <c r="G108">
        <v>269</v>
      </c>
      <c r="H108">
        <v>30</v>
      </c>
      <c r="I108">
        <v>680</v>
      </c>
      <c r="J108">
        <v>110</v>
      </c>
      <c r="K108">
        <v>1591</v>
      </c>
      <c r="L108">
        <v>87</v>
      </c>
      <c r="M108">
        <v>20600</v>
      </c>
      <c r="N108">
        <v>1200</v>
      </c>
      <c r="O108">
        <v>2.12E-2</v>
      </c>
      <c r="P108">
        <v>2E-3</v>
      </c>
      <c r="Q108">
        <v>0.60899999999999999</v>
      </c>
      <c r="R108">
        <v>4.3999999999999997E-2</v>
      </c>
      <c r="S108">
        <v>0.61</v>
      </c>
      <c r="T108">
        <v>4.3999999999999997E-2</v>
      </c>
      <c r="U108">
        <v>9.8400000000000001E-2</v>
      </c>
      <c r="V108">
        <v>5.8999999999999999E-3</v>
      </c>
      <c r="W108">
        <v>1.362E-2</v>
      </c>
      <c r="X108">
        <v>7.3999999999999999E-4</v>
      </c>
      <c r="Y108">
        <v>8.6999999999999994E-3</v>
      </c>
      <c r="Z108">
        <v>1.4E-3</v>
      </c>
      <c r="AA108">
        <v>7.25</v>
      </c>
      <c r="AB108">
        <v>0.66</v>
      </c>
      <c r="AC108" s="10">
        <f t="shared" si="19"/>
        <v>0.27137341423055705</v>
      </c>
      <c r="AD108" s="10">
        <f t="shared" si="30"/>
        <v>5.6462952947539224E-2</v>
      </c>
      <c r="AF108">
        <f t="shared" si="22"/>
        <v>47.169811320754718</v>
      </c>
      <c r="AG108" s="11">
        <f t="shared" si="23"/>
        <v>4.4499822000711999</v>
      </c>
      <c r="AH108">
        <f t="shared" si="24"/>
        <v>0.61</v>
      </c>
      <c r="AI108">
        <f t="shared" si="25"/>
        <v>4.3999999999999997E-2</v>
      </c>
      <c r="AK108">
        <f t="shared" si="31"/>
        <v>32.326057830189121</v>
      </c>
      <c r="AL108">
        <f t="shared" si="32"/>
        <v>3.0496280971876528</v>
      </c>
      <c r="AM108">
        <f t="shared" si="26"/>
        <v>0.61</v>
      </c>
      <c r="AN108">
        <f t="shared" si="27"/>
        <v>4.3999999999999997E-2</v>
      </c>
      <c r="AO108" s="9"/>
      <c r="AP108" s="58">
        <f>IF(AL108/AK108*100&gt;=30,supp,AK108)</f>
        <v>32.326057830189121</v>
      </c>
      <c r="AQ108" s="58">
        <f t="shared" si="28"/>
        <v>3.0496280971876528</v>
      </c>
      <c r="AR108" s="58">
        <f>IF(AN108/AM108*100&gt;=30,supp,AM108)</f>
        <v>0.61</v>
      </c>
      <c r="AS108" s="58">
        <f t="shared" si="29"/>
        <v>4.3999999999999997E-2</v>
      </c>
    </row>
    <row r="109" spans="1:45" x14ac:dyDescent="0.35">
      <c r="A109" t="s">
        <v>272</v>
      </c>
      <c r="B109" t="s">
        <v>525</v>
      </c>
      <c r="C109" s="1">
        <v>43809</v>
      </c>
      <c r="D109" s="2">
        <v>0.88486111111111121</v>
      </c>
      <c r="E109">
        <v>470</v>
      </c>
      <c r="F109">
        <v>80</v>
      </c>
      <c r="G109">
        <v>270</v>
      </c>
      <c r="H109">
        <v>52</v>
      </c>
      <c r="I109">
        <v>660</v>
      </c>
      <c r="J109">
        <v>140</v>
      </c>
      <c r="K109">
        <v>276</v>
      </c>
      <c r="L109">
        <v>23</v>
      </c>
      <c r="M109">
        <v>32600</v>
      </c>
      <c r="N109">
        <v>2300</v>
      </c>
      <c r="O109">
        <v>1.3899999999999999E-2</v>
      </c>
      <c r="P109">
        <v>2.5000000000000001E-3</v>
      </c>
      <c r="Q109">
        <v>0.56200000000000006</v>
      </c>
      <c r="R109">
        <v>8.3000000000000004E-2</v>
      </c>
      <c r="S109">
        <v>0.56200000000000006</v>
      </c>
      <c r="T109">
        <v>8.3000000000000004E-2</v>
      </c>
      <c r="U109">
        <v>0.155</v>
      </c>
      <c r="V109">
        <v>1.0999999999999999E-2</v>
      </c>
      <c r="W109">
        <v>2.3600000000000001E-3</v>
      </c>
      <c r="X109">
        <v>2.0000000000000001E-4</v>
      </c>
      <c r="Y109">
        <v>8.3000000000000001E-3</v>
      </c>
      <c r="Z109">
        <v>1.6999999999999999E-3</v>
      </c>
      <c r="AA109">
        <v>61.8</v>
      </c>
      <c r="AB109">
        <v>7.2</v>
      </c>
      <c r="AC109" s="10">
        <f t="shared" si="19"/>
        <v>0.42746828461114167</v>
      </c>
      <c r="AD109" s="10">
        <f t="shared" si="30"/>
        <v>5.3866955110870758E-2</v>
      </c>
      <c r="AF109">
        <f t="shared" si="22"/>
        <v>71.942446043165475</v>
      </c>
      <c r="AG109" s="11">
        <f t="shared" si="23"/>
        <v>12.93928885668444</v>
      </c>
      <c r="AH109">
        <f t="shared" si="24"/>
        <v>0.56200000000000006</v>
      </c>
      <c r="AI109">
        <f t="shared" si="25"/>
        <v>8.3000000000000004E-2</v>
      </c>
      <c r="AK109">
        <f t="shared" si="31"/>
        <v>49.303052230216501</v>
      </c>
      <c r="AL109">
        <f t="shared" si="32"/>
        <v>8.8674554370892995</v>
      </c>
      <c r="AM109">
        <f t="shared" si="26"/>
        <v>0.56200000000000006</v>
      </c>
      <c r="AN109">
        <f t="shared" si="27"/>
        <v>8.3000000000000004E-2</v>
      </c>
      <c r="AO109" s="9"/>
      <c r="AP109" s="58">
        <f>IF(AL109/AK109*100&gt;=30,supp,AK109)</f>
        <v>49.303052230216501</v>
      </c>
      <c r="AQ109" s="58">
        <f t="shared" si="28"/>
        <v>8.8674554370892995</v>
      </c>
      <c r="AR109" s="58">
        <f>IF(AN109/AM109*100&gt;=30,supp,AM109)</f>
        <v>0.56200000000000006</v>
      </c>
      <c r="AS109" s="58">
        <f t="shared" si="29"/>
        <v>8.3000000000000004E-2</v>
      </c>
    </row>
    <row r="110" spans="1:45" x14ac:dyDescent="0.35">
      <c r="A110" t="s">
        <v>273</v>
      </c>
      <c r="B110" t="s">
        <v>526</v>
      </c>
      <c r="C110" s="1">
        <v>43809</v>
      </c>
      <c r="D110" s="2">
        <v>0.88616898148148149</v>
      </c>
      <c r="E110">
        <v>625</v>
      </c>
      <c r="F110">
        <v>97</v>
      </c>
      <c r="G110">
        <v>447</v>
      </c>
      <c r="H110">
        <v>80</v>
      </c>
      <c r="I110">
        <v>990</v>
      </c>
      <c r="J110">
        <v>170</v>
      </c>
      <c r="K110">
        <v>476</v>
      </c>
      <c r="L110">
        <v>65</v>
      </c>
      <c r="M110">
        <v>26900</v>
      </c>
      <c r="N110">
        <v>2500</v>
      </c>
      <c r="O110">
        <v>2.2499999999999999E-2</v>
      </c>
      <c r="P110">
        <v>3.5000000000000001E-3</v>
      </c>
      <c r="Q110">
        <v>0.71199999999999997</v>
      </c>
      <c r="R110">
        <v>5.3999999999999999E-2</v>
      </c>
      <c r="S110">
        <v>0.71299999999999997</v>
      </c>
      <c r="T110">
        <v>5.3999999999999999E-2</v>
      </c>
      <c r="U110">
        <v>0.128</v>
      </c>
      <c r="V110">
        <v>1.2E-2</v>
      </c>
      <c r="W110">
        <v>4.0600000000000002E-3</v>
      </c>
      <c r="X110">
        <v>5.5999999999999995E-4</v>
      </c>
      <c r="Y110">
        <v>1.26E-2</v>
      </c>
      <c r="Z110">
        <v>2.2000000000000001E-3</v>
      </c>
      <c r="AA110">
        <v>32.6</v>
      </c>
      <c r="AB110">
        <v>4.5</v>
      </c>
      <c r="AC110" s="10">
        <f t="shared" si="19"/>
        <v>0.35300606729178152</v>
      </c>
      <c r="AD110" s="10">
        <f t="shared" si="30"/>
        <v>8.1773931855056811E-2</v>
      </c>
      <c r="AF110">
        <f t="shared" si="22"/>
        <v>44.444444444444443</v>
      </c>
      <c r="AG110" s="11">
        <f t="shared" si="23"/>
        <v>6.9135802469135799</v>
      </c>
      <c r="AH110">
        <f t="shared" si="24"/>
        <v>0.71299999999999997</v>
      </c>
      <c r="AI110">
        <f t="shared" si="25"/>
        <v>5.3999999999999999E-2</v>
      </c>
      <c r="AK110">
        <f t="shared" si="31"/>
        <v>30.458330044444857</v>
      </c>
      <c r="AL110">
        <f t="shared" si="32"/>
        <v>4.7379624513580891</v>
      </c>
      <c r="AM110">
        <f t="shared" si="26"/>
        <v>0.71299999999999997</v>
      </c>
      <c r="AN110">
        <f t="shared" si="27"/>
        <v>5.3999999999999999E-2</v>
      </c>
      <c r="AO110" s="9"/>
      <c r="AP110" s="58">
        <f>IF(AL110/AK110*100&gt;=30,supp,AK110)</f>
        <v>30.458330044444857</v>
      </c>
      <c r="AQ110" s="58">
        <f t="shared" si="28"/>
        <v>4.7379624513580891</v>
      </c>
      <c r="AR110" s="58">
        <f>IF(AN110/AM110*100&gt;=30,supp,AM110)</f>
        <v>0.71299999999999997</v>
      </c>
      <c r="AS110" s="58">
        <f t="shared" si="29"/>
        <v>5.3999999999999999E-2</v>
      </c>
    </row>
    <row r="111" spans="1:45" x14ac:dyDescent="0.35">
      <c r="A111" t="s">
        <v>274</v>
      </c>
      <c r="B111" t="s">
        <v>527</v>
      </c>
      <c r="C111" s="1">
        <v>43809</v>
      </c>
      <c r="D111" s="2">
        <v>0.88744212962962965</v>
      </c>
      <c r="E111">
        <v>617</v>
      </c>
      <c r="F111">
        <v>35</v>
      </c>
      <c r="G111">
        <v>418</v>
      </c>
      <c r="H111">
        <v>27</v>
      </c>
      <c r="I111">
        <v>1060</v>
      </c>
      <c r="J111">
        <v>120</v>
      </c>
      <c r="K111">
        <v>333</v>
      </c>
      <c r="L111">
        <v>44</v>
      </c>
      <c r="M111">
        <v>29400</v>
      </c>
      <c r="N111">
        <v>2400</v>
      </c>
      <c r="O111">
        <v>2.1600000000000001E-2</v>
      </c>
      <c r="P111">
        <v>2.0999999999999999E-3</v>
      </c>
      <c r="Q111">
        <v>0.67500000000000004</v>
      </c>
      <c r="R111">
        <v>4.5999999999999999E-2</v>
      </c>
      <c r="S111">
        <v>0.67600000000000005</v>
      </c>
      <c r="T111">
        <v>4.5999999999999999E-2</v>
      </c>
      <c r="U111">
        <v>0.14000000000000001</v>
      </c>
      <c r="V111">
        <v>1.2E-2</v>
      </c>
      <c r="W111">
        <v>2.8400000000000001E-3</v>
      </c>
      <c r="X111">
        <v>3.6999999999999999E-4</v>
      </c>
      <c r="Y111">
        <v>1.34E-2</v>
      </c>
      <c r="Z111">
        <v>1.5E-3</v>
      </c>
      <c r="AA111">
        <v>49</v>
      </c>
      <c r="AB111">
        <v>5.8</v>
      </c>
      <c r="AC111" s="10">
        <f t="shared" si="19"/>
        <v>0.38610038610038605</v>
      </c>
      <c r="AD111" s="10">
        <f t="shared" si="30"/>
        <v>8.6965927528393758E-2</v>
      </c>
      <c r="AF111">
        <f t="shared" si="22"/>
        <v>46.296296296296291</v>
      </c>
      <c r="AG111" s="11">
        <f t="shared" si="23"/>
        <v>4.5010288065843609</v>
      </c>
      <c r="AH111">
        <f t="shared" si="24"/>
        <v>0.67600000000000005</v>
      </c>
      <c r="AI111">
        <f t="shared" si="25"/>
        <v>4.5999999999999999E-2</v>
      </c>
      <c r="AK111">
        <f t="shared" si="31"/>
        <v>31.727427129630055</v>
      </c>
      <c r="AL111">
        <f t="shared" si="32"/>
        <v>3.084610970936255</v>
      </c>
      <c r="AM111">
        <f t="shared" si="26"/>
        <v>0.67600000000000005</v>
      </c>
      <c r="AN111">
        <f t="shared" si="27"/>
        <v>4.5999999999999999E-2</v>
      </c>
      <c r="AO111" s="9"/>
      <c r="AP111" s="58">
        <f>IF(AL111/AK111*100&gt;=30,supp,AK111)</f>
        <v>31.727427129630055</v>
      </c>
      <c r="AQ111" s="58">
        <f t="shared" si="28"/>
        <v>3.084610970936255</v>
      </c>
      <c r="AR111" s="58">
        <f>IF(AN111/AM111*100&gt;=30,supp,AM111)</f>
        <v>0.67600000000000005</v>
      </c>
      <c r="AS111" s="58">
        <f t="shared" si="29"/>
        <v>4.5999999999999999E-2</v>
      </c>
    </row>
    <row r="112" spans="1:45" x14ac:dyDescent="0.35">
      <c r="A112" t="s">
        <v>275</v>
      </c>
      <c r="B112" t="s">
        <v>528</v>
      </c>
      <c r="C112" s="1">
        <v>43809</v>
      </c>
      <c r="D112" s="2">
        <v>0.88870370370370377</v>
      </c>
      <c r="E112">
        <v>408</v>
      </c>
      <c r="F112">
        <v>42</v>
      </c>
      <c r="G112">
        <v>216</v>
      </c>
      <c r="H112">
        <v>33</v>
      </c>
      <c r="I112">
        <v>472</v>
      </c>
      <c r="J112">
        <v>82</v>
      </c>
      <c r="K112">
        <v>926</v>
      </c>
      <c r="L112">
        <v>61</v>
      </c>
      <c r="M112">
        <v>37400</v>
      </c>
      <c r="N112">
        <v>2200</v>
      </c>
      <c r="O112">
        <v>1.1299999999999999E-2</v>
      </c>
      <c r="P112">
        <v>1.4E-3</v>
      </c>
      <c r="Q112">
        <v>0.54500000000000004</v>
      </c>
      <c r="R112">
        <v>4.2999999999999997E-2</v>
      </c>
      <c r="S112">
        <v>0.54600000000000004</v>
      </c>
      <c r="T112">
        <v>4.2999999999999997E-2</v>
      </c>
      <c r="U112">
        <v>0.17799999999999999</v>
      </c>
      <c r="V112">
        <v>1.0999999999999999E-2</v>
      </c>
      <c r="W112">
        <v>7.8799999999999999E-3</v>
      </c>
      <c r="X112">
        <v>5.1999999999999995E-4</v>
      </c>
      <c r="Y112">
        <v>6.0000000000000001E-3</v>
      </c>
      <c r="Z112">
        <v>1E-3</v>
      </c>
      <c r="AA112">
        <v>21.5</v>
      </c>
      <c r="AB112">
        <v>1.6</v>
      </c>
      <c r="AC112" s="10">
        <f t="shared" si="19"/>
        <v>0.49089906232763364</v>
      </c>
      <c r="AD112" s="10">
        <f t="shared" si="30"/>
        <v>3.8939967550027051E-2</v>
      </c>
      <c r="AF112">
        <f t="shared" si="22"/>
        <v>88.495575221238937</v>
      </c>
      <c r="AG112" s="11">
        <f t="shared" si="23"/>
        <v>10.964053567233144</v>
      </c>
      <c r="AH112">
        <f t="shared" si="24"/>
        <v>0.54600000000000004</v>
      </c>
      <c r="AI112">
        <f t="shared" si="25"/>
        <v>4.2999999999999997E-2</v>
      </c>
      <c r="AK112">
        <f t="shared" si="31"/>
        <v>60.647117345133566</v>
      </c>
      <c r="AL112">
        <f t="shared" si="32"/>
        <v>7.5138021489546016</v>
      </c>
      <c r="AM112">
        <f t="shared" si="26"/>
        <v>0.54600000000000004</v>
      </c>
      <c r="AN112">
        <f t="shared" si="27"/>
        <v>4.2999999999999997E-2</v>
      </c>
      <c r="AO112" s="9"/>
      <c r="AP112" s="58">
        <f>IF(AL112/AK112*100&gt;=30,supp,AK112)</f>
        <v>60.647117345133566</v>
      </c>
      <c r="AQ112" s="58">
        <f t="shared" si="28"/>
        <v>7.5138021489546016</v>
      </c>
      <c r="AR112" s="58">
        <f>IF(AN112/AM112*100&gt;=30,supp,AM112)</f>
        <v>0.54600000000000004</v>
      </c>
      <c r="AS112" s="58">
        <f t="shared" si="29"/>
        <v>4.2999999999999997E-2</v>
      </c>
    </row>
    <row r="113" spans="1:53" x14ac:dyDescent="0.35">
      <c r="A113" t="s">
        <v>276</v>
      </c>
      <c r="B113" t="s">
        <v>529</v>
      </c>
      <c r="C113" s="1">
        <v>43809</v>
      </c>
      <c r="D113" s="2">
        <v>0.8900231481481482</v>
      </c>
      <c r="E113">
        <v>608</v>
      </c>
      <c r="F113">
        <v>51</v>
      </c>
      <c r="G113">
        <v>367</v>
      </c>
      <c r="H113">
        <v>47</v>
      </c>
      <c r="I113">
        <v>890</v>
      </c>
      <c r="J113">
        <v>120</v>
      </c>
      <c r="K113">
        <v>582</v>
      </c>
      <c r="L113">
        <v>59</v>
      </c>
      <c r="M113">
        <v>38600</v>
      </c>
      <c r="N113">
        <v>2500</v>
      </c>
      <c r="O113">
        <v>1.5699999999999999E-2</v>
      </c>
      <c r="P113">
        <v>1.1000000000000001E-3</v>
      </c>
      <c r="Q113">
        <v>0.61699999999999999</v>
      </c>
      <c r="R113">
        <v>4.5999999999999999E-2</v>
      </c>
      <c r="S113">
        <v>0.61799999999999999</v>
      </c>
      <c r="T113">
        <v>4.5999999999999999E-2</v>
      </c>
      <c r="U113">
        <v>0.183</v>
      </c>
      <c r="V113">
        <v>1.2E-2</v>
      </c>
      <c r="W113">
        <v>4.9399999999999999E-3</v>
      </c>
      <c r="X113">
        <v>5.0000000000000001E-4</v>
      </c>
      <c r="Y113">
        <v>1.1299999999999999E-2</v>
      </c>
      <c r="Z113">
        <v>1.5E-3</v>
      </c>
      <c r="AA113">
        <v>36</v>
      </c>
      <c r="AB113">
        <v>4.7</v>
      </c>
      <c r="AC113" s="10">
        <f t="shared" si="19"/>
        <v>0.5046883618312189</v>
      </c>
      <c r="AD113" s="10">
        <f t="shared" si="30"/>
        <v>7.3336938885884273E-2</v>
      </c>
      <c r="AF113">
        <f t="shared" si="22"/>
        <v>63.69426751592357</v>
      </c>
      <c r="AG113" s="11">
        <f t="shared" si="23"/>
        <v>4.4626556858290405</v>
      </c>
      <c r="AH113">
        <f t="shared" si="24"/>
        <v>0.61799999999999999</v>
      </c>
      <c r="AI113">
        <f t="shared" si="25"/>
        <v>4.5999999999999999E-2</v>
      </c>
      <c r="AK113">
        <f t="shared" si="31"/>
        <v>43.650472993631169</v>
      </c>
      <c r="AL113">
        <f t="shared" si="32"/>
        <v>3.058313394458235</v>
      </c>
      <c r="AM113">
        <f t="shared" si="26"/>
        <v>0.61799999999999999</v>
      </c>
      <c r="AN113">
        <f t="shared" si="27"/>
        <v>4.5999999999999999E-2</v>
      </c>
      <c r="AO113" s="9"/>
      <c r="AP113" s="58">
        <f>IF(AL113/AK113*100&gt;=30,supp,AK113)</f>
        <v>43.650472993631169</v>
      </c>
      <c r="AQ113" s="58">
        <f t="shared" si="28"/>
        <v>3.058313394458235</v>
      </c>
      <c r="AR113" s="58">
        <f>IF(AN113/AM113*100&gt;=30,supp,AM113)</f>
        <v>0.61799999999999999</v>
      </c>
      <c r="AS113" s="58">
        <f t="shared" si="29"/>
        <v>4.5999999999999999E-2</v>
      </c>
    </row>
    <row r="114" spans="1:53" x14ac:dyDescent="0.35">
      <c r="A114" t="s">
        <v>277</v>
      </c>
      <c r="B114" t="s">
        <v>530</v>
      </c>
      <c r="C114" s="1">
        <v>43809</v>
      </c>
      <c r="D114" s="2">
        <v>0.8913078703703704</v>
      </c>
      <c r="E114">
        <v>554</v>
      </c>
      <c r="F114">
        <v>80</v>
      </c>
      <c r="G114">
        <v>415</v>
      </c>
      <c r="H114">
        <v>87</v>
      </c>
      <c r="I114">
        <v>970</v>
      </c>
      <c r="J114">
        <v>220</v>
      </c>
      <c r="K114">
        <v>398</v>
      </c>
      <c r="L114">
        <v>52</v>
      </c>
      <c r="M114">
        <v>16790</v>
      </c>
      <c r="N114">
        <v>880</v>
      </c>
      <c r="O114">
        <v>3.5400000000000001E-2</v>
      </c>
      <c r="P114">
        <v>5.5999999999999999E-3</v>
      </c>
      <c r="Q114">
        <v>0.70799999999999996</v>
      </c>
      <c r="R114">
        <v>8.6999999999999994E-2</v>
      </c>
      <c r="S114">
        <v>0.70899999999999996</v>
      </c>
      <c r="T114">
        <v>8.7999999999999995E-2</v>
      </c>
      <c r="U114">
        <v>7.9600000000000004E-2</v>
      </c>
      <c r="V114">
        <v>4.1999999999999997E-3</v>
      </c>
      <c r="W114">
        <v>3.3700000000000002E-3</v>
      </c>
      <c r="X114">
        <v>4.4000000000000002E-4</v>
      </c>
      <c r="Y114">
        <v>1.23E-2</v>
      </c>
      <c r="Z114">
        <v>2.7000000000000001E-3</v>
      </c>
      <c r="AA114">
        <v>22.3</v>
      </c>
      <c r="AB114">
        <v>3.4</v>
      </c>
      <c r="AC114" s="10">
        <f t="shared" si="19"/>
        <v>0.21952564809707664</v>
      </c>
      <c r="AD114" s="10">
        <f t="shared" si="30"/>
        <v>7.9826933477555456E-2</v>
      </c>
      <c r="AF114">
        <f t="shared" si="22"/>
        <v>28.248587570621467</v>
      </c>
      <c r="AG114" s="11">
        <f t="shared" si="23"/>
        <v>4.4687031185163901</v>
      </c>
      <c r="AH114">
        <f t="shared" si="24"/>
        <v>0.70899999999999996</v>
      </c>
      <c r="AI114">
        <f t="shared" si="25"/>
        <v>8.7999999999999995E-2</v>
      </c>
      <c r="AK114">
        <f t="shared" si="31"/>
        <v>19.359108079096305</v>
      </c>
      <c r="AL114">
        <f t="shared" si="32"/>
        <v>3.0624577752242743</v>
      </c>
      <c r="AM114">
        <f t="shared" si="26"/>
        <v>0.70899999999999996</v>
      </c>
      <c r="AN114">
        <f t="shared" si="27"/>
        <v>8.7999999999999995E-2</v>
      </c>
      <c r="AO114" s="9"/>
      <c r="AP114" s="58">
        <f>IF(AL114/AK114*100&gt;=30,supp,AK114)</f>
        <v>19.359108079096305</v>
      </c>
      <c r="AQ114" s="58">
        <f t="shared" si="28"/>
        <v>3.0624577752242743</v>
      </c>
      <c r="AR114" s="58">
        <f>IF(AN114/AM114*100&gt;=30,supp,AM114)</f>
        <v>0.70899999999999996</v>
      </c>
      <c r="AS114" s="58">
        <f t="shared" si="29"/>
        <v>8.7999999999999995E-2</v>
      </c>
    </row>
    <row r="115" spans="1:53" x14ac:dyDescent="0.35">
      <c r="AC115" s="10"/>
      <c r="AD115" s="10"/>
      <c r="AG115" s="11"/>
      <c r="AO115" s="9"/>
      <c r="AP115" s="58"/>
      <c r="AQ115" s="58"/>
      <c r="AR115" s="58"/>
      <c r="AS115" s="58"/>
    </row>
    <row r="116" spans="1:53" x14ac:dyDescent="0.35">
      <c r="A116" t="s">
        <v>278</v>
      </c>
      <c r="B116" t="s">
        <v>531</v>
      </c>
      <c r="C116" s="1">
        <v>43809</v>
      </c>
      <c r="D116" s="2">
        <v>0.90335648148148151</v>
      </c>
      <c r="E116">
        <v>1372</v>
      </c>
      <c r="F116">
        <v>89</v>
      </c>
      <c r="G116">
        <v>285</v>
      </c>
      <c r="H116">
        <v>39</v>
      </c>
      <c r="I116">
        <v>920</v>
      </c>
      <c r="J116">
        <v>170</v>
      </c>
      <c r="K116">
        <v>43500</v>
      </c>
      <c r="L116">
        <v>3200</v>
      </c>
      <c r="M116">
        <v>67100</v>
      </c>
      <c r="N116">
        <v>4200</v>
      </c>
      <c r="O116">
        <v>1.9900000000000001E-2</v>
      </c>
      <c r="P116">
        <v>1.8E-3</v>
      </c>
      <c r="Q116">
        <v>0.215</v>
      </c>
      <c r="R116">
        <v>2.5999999999999999E-2</v>
      </c>
      <c r="S116">
        <v>0.216</v>
      </c>
      <c r="T116">
        <v>2.5999999999999999E-2</v>
      </c>
      <c r="U116">
        <v>0.314</v>
      </c>
      <c r="V116">
        <v>0.02</v>
      </c>
      <c r="W116">
        <v>0.36299999999999999</v>
      </c>
      <c r="X116">
        <v>2.7E-2</v>
      </c>
      <c r="Y116">
        <v>1.14E-2</v>
      </c>
      <c r="Z116">
        <v>2.0999999999999999E-3</v>
      </c>
      <c r="AA116">
        <v>0.81200000000000006</v>
      </c>
      <c r="AB116">
        <v>0.06</v>
      </c>
      <c r="AC116" s="10">
        <f t="shared" ref="AC116:AC147" si="33">U116*$AJ$15</f>
        <v>0.86596800882515146</v>
      </c>
      <c r="AD116" s="10">
        <f t="shared" si="30"/>
        <v>7.3985938345051405E-2</v>
      </c>
      <c r="AF116">
        <f t="shared" si="22"/>
        <v>50.251256281407031</v>
      </c>
      <c r="AG116" s="11">
        <f t="shared" si="23"/>
        <v>4.5453397641473687</v>
      </c>
      <c r="AH116">
        <f t="shared" si="24"/>
        <v>0.216</v>
      </c>
      <c r="AI116">
        <f t="shared" si="25"/>
        <v>2.5999999999999999E-2</v>
      </c>
      <c r="AK116">
        <f t="shared" si="31"/>
        <v>34.437810351759261</v>
      </c>
      <c r="AL116">
        <f t="shared" si="32"/>
        <v>3.1149778207621432</v>
      </c>
      <c r="AM116">
        <f t="shared" si="26"/>
        <v>0.216</v>
      </c>
      <c r="AN116">
        <f t="shared" si="27"/>
        <v>2.5999999999999999E-2</v>
      </c>
      <c r="AO116" s="9"/>
      <c r="AP116" s="58">
        <f>IF(AL116/AK116*100&gt;=30,supp,AK116)</f>
        <v>34.437810351759261</v>
      </c>
      <c r="AQ116" s="58">
        <f t="shared" si="28"/>
        <v>3.1149778207621432</v>
      </c>
      <c r="AR116" s="58">
        <f>IF(AN116/AM116*100&gt;=30,supp,AM116)</f>
        <v>0.216</v>
      </c>
      <c r="AS116" s="58">
        <f t="shared" si="29"/>
        <v>2.5999999999999999E-2</v>
      </c>
    </row>
    <row r="117" spans="1:53" x14ac:dyDescent="0.35">
      <c r="A117" t="s">
        <v>279</v>
      </c>
      <c r="B117" t="s">
        <v>532</v>
      </c>
      <c r="C117" s="1">
        <v>43809</v>
      </c>
      <c r="D117" s="2">
        <v>0.90462962962962967</v>
      </c>
      <c r="E117">
        <v>278</v>
      </c>
      <c r="F117">
        <v>24</v>
      </c>
      <c r="G117">
        <v>123</v>
      </c>
      <c r="H117">
        <v>19</v>
      </c>
      <c r="I117">
        <v>801</v>
      </c>
      <c r="J117">
        <v>90</v>
      </c>
      <c r="K117">
        <v>57000</v>
      </c>
      <c r="L117">
        <v>4400</v>
      </c>
      <c r="M117">
        <v>7480</v>
      </c>
      <c r="N117">
        <v>500</v>
      </c>
      <c r="O117">
        <v>3.6900000000000002E-2</v>
      </c>
      <c r="P117">
        <v>3.2000000000000002E-3</v>
      </c>
      <c r="Q117">
        <v>0.44700000000000001</v>
      </c>
      <c r="R117">
        <v>6.5000000000000002E-2</v>
      </c>
      <c r="S117">
        <v>0.44700000000000001</v>
      </c>
      <c r="T117">
        <v>6.6000000000000003E-2</v>
      </c>
      <c r="U117">
        <v>3.5000000000000003E-2</v>
      </c>
      <c r="V117">
        <v>2.3E-3</v>
      </c>
      <c r="W117">
        <v>0.47599999999999998</v>
      </c>
      <c r="X117">
        <v>3.6999999999999998E-2</v>
      </c>
      <c r="Y117">
        <v>9.9000000000000008E-3</v>
      </c>
      <c r="Z117">
        <v>1.1000000000000001E-3</v>
      </c>
      <c r="AA117">
        <v>7.0400000000000004E-2</v>
      </c>
      <c r="AB117">
        <v>5.3E-3</v>
      </c>
      <c r="AC117" s="10">
        <f t="shared" si="33"/>
        <v>9.6525096525096513E-2</v>
      </c>
      <c r="AD117" s="10">
        <f t="shared" si="30"/>
        <v>6.4250946457544644E-2</v>
      </c>
      <c r="AF117">
        <f t="shared" si="22"/>
        <v>27.100271002710027</v>
      </c>
      <c r="AG117" s="11">
        <f t="shared" si="23"/>
        <v>2.350159002945043</v>
      </c>
      <c r="AH117">
        <f t="shared" si="24"/>
        <v>0.44700000000000001</v>
      </c>
      <c r="AI117">
        <f t="shared" si="25"/>
        <v>6.6000000000000003E-2</v>
      </c>
      <c r="AK117">
        <f t="shared" si="31"/>
        <v>18.572152466124912</v>
      </c>
      <c r="AL117">
        <f t="shared" si="32"/>
        <v>1.6105931677940304</v>
      </c>
      <c r="AM117">
        <f t="shared" si="26"/>
        <v>0.44700000000000001</v>
      </c>
      <c r="AN117">
        <f t="shared" si="27"/>
        <v>6.6000000000000003E-2</v>
      </c>
      <c r="AO117" s="9"/>
      <c r="AP117" s="58">
        <f>IF(AL117/AK117*100&gt;=30,supp,AK117)</f>
        <v>18.572152466124912</v>
      </c>
      <c r="AQ117" s="58">
        <f t="shared" si="28"/>
        <v>1.6105931677940304</v>
      </c>
      <c r="AR117" s="58">
        <f>IF(AN117/AM117*100&gt;=30,supp,AM117)</f>
        <v>0.44700000000000001</v>
      </c>
      <c r="AS117" s="58">
        <f t="shared" si="29"/>
        <v>6.6000000000000003E-2</v>
      </c>
    </row>
    <row r="118" spans="1:53" x14ac:dyDescent="0.35">
      <c r="A118" t="s">
        <v>280</v>
      </c>
      <c r="B118" t="s">
        <v>533</v>
      </c>
      <c r="C118" s="1">
        <v>43809</v>
      </c>
      <c r="D118" s="2">
        <v>0.90591435185185187</v>
      </c>
      <c r="E118">
        <v>1665</v>
      </c>
      <c r="F118">
        <v>89</v>
      </c>
      <c r="G118">
        <v>187</v>
      </c>
      <c r="H118">
        <v>42</v>
      </c>
      <c r="I118">
        <v>634</v>
      </c>
      <c r="J118">
        <v>82</v>
      </c>
      <c r="K118">
        <v>58200</v>
      </c>
      <c r="L118">
        <v>4200</v>
      </c>
      <c r="M118">
        <v>86700</v>
      </c>
      <c r="N118">
        <v>6800</v>
      </c>
      <c r="O118">
        <v>2.01E-2</v>
      </c>
      <c r="P118">
        <v>2.3999999999999998E-3</v>
      </c>
      <c r="Q118">
        <v>0.109</v>
      </c>
      <c r="R118">
        <v>2.1000000000000001E-2</v>
      </c>
      <c r="S118">
        <v>0.109</v>
      </c>
      <c r="T118">
        <v>2.1000000000000001E-2</v>
      </c>
      <c r="U118">
        <v>0.40500000000000003</v>
      </c>
      <c r="V118">
        <v>3.2000000000000001E-2</v>
      </c>
      <c r="W118">
        <v>0.48499999999999999</v>
      </c>
      <c r="X118">
        <v>3.5000000000000003E-2</v>
      </c>
      <c r="Y118">
        <v>7.7999999999999996E-3</v>
      </c>
      <c r="Z118">
        <v>1E-3</v>
      </c>
      <c r="AA118">
        <v>0.84899999999999998</v>
      </c>
      <c r="AB118">
        <v>9.7000000000000003E-2</v>
      </c>
      <c r="AC118" s="10">
        <f t="shared" si="33"/>
        <v>1.1169332597904025</v>
      </c>
      <c r="AD118" s="10">
        <f t="shared" si="30"/>
        <v>5.0621957815035167E-2</v>
      </c>
      <c r="AF118">
        <f t="shared" si="22"/>
        <v>49.75124378109453</v>
      </c>
      <c r="AG118" s="11">
        <f t="shared" si="23"/>
        <v>5.9404470186381522</v>
      </c>
      <c r="AH118">
        <f t="shared" si="24"/>
        <v>0.109</v>
      </c>
      <c r="AI118">
        <f t="shared" si="25"/>
        <v>2.1000000000000001E-2</v>
      </c>
      <c r="AK118">
        <f t="shared" si="31"/>
        <v>34.095145572139771</v>
      </c>
      <c r="AL118">
        <f t="shared" si="32"/>
        <v>4.0710621578674342</v>
      </c>
      <c r="AM118">
        <f t="shared" si="26"/>
        <v>0.109</v>
      </c>
      <c r="AN118">
        <f t="shared" si="27"/>
        <v>2.1000000000000001E-2</v>
      </c>
      <c r="AO118" s="9"/>
      <c r="AP118" s="58">
        <f>IF(AL118/AK118*100&gt;=30,supp,AK118)</f>
        <v>34.095145572139771</v>
      </c>
      <c r="AQ118" s="58">
        <f t="shared" si="28"/>
        <v>4.0710621578674342</v>
      </c>
      <c r="AR118" s="58">
        <f>IF(AN118/AM118*100&gt;=30,supp,AM118)</f>
        <v>0.109</v>
      </c>
      <c r="AS118" s="58">
        <f t="shared" si="29"/>
        <v>2.1000000000000001E-2</v>
      </c>
    </row>
    <row r="119" spans="1:53" x14ac:dyDescent="0.35">
      <c r="A119" t="s">
        <v>281</v>
      </c>
      <c r="B119" t="s">
        <v>534</v>
      </c>
      <c r="C119" s="1">
        <v>43809</v>
      </c>
      <c r="D119" s="2">
        <v>0.9084606481481482</v>
      </c>
      <c r="E119">
        <v>428</v>
      </c>
      <c r="F119">
        <v>55</v>
      </c>
      <c r="G119">
        <v>208</v>
      </c>
      <c r="H119">
        <v>38</v>
      </c>
      <c r="I119">
        <v>580</v>
      </c>
      <c r="J119">
        <v>100</v>
      </c>
      <c r="K119">
        <v>15700</v>
      </c>
      <c r="L119">
        <v>1100</v>
      </c>
      <c r="M119">
        <v>14000</v>
      </c>
      <c r="N119">
        <v>1100</v>
      </c>
      <c r="O119">
        <v>3.1199999999999999E-2</v>
      </c>
      <c r="P119">
        <v>4.4000000000000003E-3</v>
      </c>
      <c r="Q119">
        <v>0.46200000000000002</v>
      </c>
      <c r="R119">
        <v>4.2999999999999997E-2</v>
      </c>
      <c r="S119">
        <v>0.46300000000000002</v>
      </c>
      <c r="T119">
        <v>4.2999999999999997E-2</v>
      </c>
      <c r="U119">
        <v>6.5100000000000005E-2</v>
      </c>
      <c r="V119">
        <v>5.1000000000000004E-3</v>
      </c>
      <c r="W119">
        <v>0.1308</v>
      </c>
      <c r="X119">
        <v>8.9999999999999993E-3</v>
      </c>
      <c r="Y119">
        <v>7.1000000000000004E-3</v>
      </c>
      <c r="Z119">
        <v>1.2999999999999999E-3</v>
      </c>
      <c r="AA119">
        <v>0.495</v>
      </c>
      <c r="AB119">
        <v>0.04</v>
      </c>
      <c r="AC119" s="10">
        <f t="shared" si="33"/>
        <v>0.17953667953667951</v>
      </c>
      <c r="AD119" s="10">
        <f t="shared" si="30"/>
        <v>4.6078961600865345E-2</v>
      </c>
      <c r="AF119">
        <f t="shared" si="22"/>
        <v>32.051282051282051</v>
      </c>
      <c r="AG119" s="11">
        <f t="shared" si="23"/>
        <v>4.5200525969756749</v>
      </c>
      <c r="AH119">
        <f t="shared" si="24"/>
        <v>0.46300000000000002</v>
      </c>
      <c r="AI119">
        <f t="shared" si="25"/>
        <v>4.2999999999999997E-2</v>
      </c>
      <c r="AK119">
        <f t="shared" si="31"/>
        <v>21.965141858974658</v>
      </c>
      <c r="AL119">
        <f t="shared" si="32"/>
        <v>3.0976482108810419</v>
      </c>
      <c r="AM119">
        <f t="shared" si="26"/>
        <v>0.46300000000000002</v>
      </c>
      <c r="AN119">
        <f t="shared" si="27"/>
        <v>4.2999999999999997E-2</v>
      </c>
      <c r="AO119" s="9"/>
      <c r="AP119" s="58">
        <f>IF(AL119/AK119*100&gt;=30,supp,AK119)</f>
        <v>21.965141858974658</v>
      </c>
      <c r="AQ119" s="58">
        <f t="shared" si="28"/>
        <v>3.0976482108810419</v>
      </c>
      <c r="AR119" s="58">
        <f>IF(AN119/AM119*100&gt;=30,supp,AM119)</f>
        <v>0.46300000000000002</v>
      </c>
      <c r="AS119" s="58">
        <f t="shared" si="29"/>
        <v>4.2999999999999997E-2</v>
      </c>
      <c r="AU119" s="65" t="s">
        <v>768</v>
      </c>
    </row>
    <row r="120" spans="1:53" x14ac:dyDescent="0.35">
      <c r="A120" t="s">
        <v>282</v>
      </c>
      <c r="B120" t="s">
        <v>535</v>
      </c>
      <c r="C120" s="1">
        <v>43809</v>
      </c>
      <c r="D120" s="2">
        <v>0.9097453703703704</v>
      </c>
      <c r="E120">
        <v>268</v>
      </c>
      <c r="F120">
        <v>21</v>
      </c>
      <c r="G120">
        <v>103</v>
      </c>
      <c r="H120">
        <v>20</v>
      </c>
      <c r="I120">
        <v>372</v>
      </c>
      <c r="J120">
        <v>51</v>
      </c>
      <c r="K120">
        <v>15300</v>
      </c>
      <c r="L120">
        <v>1300</v>
      </c>
      <c r="M120">
        <v>8300</v>
      </c>
      <c r="N120">
        <v>690</v>
      </c>
      <c r="O120">
        <v>3.2300000000000002E-2</v>
      </c>
      <c r="P120">
        <v>4.5999999999999999E-3</v>
      </c>
      <c r="Q120">
        <v>0.39500000000000002</v>
      </c>
      <c r="R120">
        <v>5.8999999999999997E-2</v>
      </c>
      <c r="S120">
        <v>0.39600000000000002</v>
      </c>
      <c r="T120">
        <v>5.8999999999999997E-2</v>
      </c>
      <c r="U120">
        <v>3.8600000000000002E-2</v>
      </c>
      <c r="V120">
        <v>3.2000000000000002E-3</v>
      </c>
      <c r="W120">
        <v>0.127</v>
      </c>
      <c r="X120">
        <v>1.0999999999999999E-2</v>
      </c>
      <c r="Y120">
        <v>4.5700000000000003E-3</v>
      </c>
      <c r="Z120">
        <v>6.3000000000000003E-4</v>
      </c>
      <c r="AA120">
        <v>0.28799999999999998</v>
      </c>
      <c r="AB120">
        <v>2.3E-2</v>
      </c>
      <c r="AC120" s="10">
        <f t="shared" si="33"/>
        <v>0.10645339216767787</v>
      </c>
      <c r="AD120" s="10">
        <f t="shared" si="30"/>
        <v>2.9659275283937272E-2</v>
      </c>
      <c r="AF120">
        <f t="shared" si="22"/>
        <v>30.959752321981423</v>
      </c>
      <c r="AG120" s="11">
        <f t="shared" si="23"/>
        <v>4.4091288136567961</v>
      </c>
      <c r="AH120">
        <f t="shared" si="24"/>
        <v>0.39600000000000002</v>
      </c>
      <c r="AI120">
        <f t="shared" si="25"/>
        <v>5.8999999999999997E-2</v>
      </c>
      <c r="AK120">
        <f t="shared" si="31"/>
        <v>21.217102972136509</v>
      </c>
      <c r="AL120">
        <f t="shared" si="32"/>
        <v>3.0216307638336817</v>
      </c>
      <c r="AM120">
        <f t="shared" si="26"/>
        <v>0.39600000000000002</v>
      </c>
      <c r="AN120">
        <f t="shared" si="27"/>
        <v>5.8999999999999997E-2</v>
      </c>
      <c r="AO120" s="9"/>
      <c r="AP120" s="58">
        <f>IF(AL120/AK120*100&gt;=30,supp,AK120)</f>
        <v>21.217102972136509</v>
      </c>
      <c r="AQ120" s="58">
        <f t="shared" si="28"/>
        <v>3.0216307638336817</v>
      </c>
      <c r="AR120" s="58">
        <f>IF(AN120/AM120*100&gt;=30,supp,AM120)</f>
        <v>0.39600000000000002</v>
      </c>
      <c r="AS120" s="58">
        <f t="shared" si="29"/>
        <v>5.8999999999999997E-2</v>
      </c>
      <c r="AU120" s="119" t="s">
        <v>736</v>
      </c>
      <c r="AV120" s="120"/>
      <c r="AW120" s="120"/>
      <c r="AX120" s="121"/>
      <c r="AY120" s="84" t="s">
        <v>734</v>
      </c>
      <c r="AZ120" s="84"/>
      <c r="BA120" s="84"/>
    </row>
    <row r="121" spans="1:53" x14ac:dyDescent="0.35">
      <c r="A121" t="s">
        <v>283</v>
      </c>
      <c r="B121" t="s">
        <v>536</v>
      </c>
      <c r="C121" s="1">
        <v>43809</v>
      </c>
      <c r="D121" s="2">
        <v>0.9110300925925926</v>
      </c>
      <c r="E121">
        <v>438</v>
      </c>
      <c r="F121">
        <v>72</v>
      </c>
      <c r="G121">
        <v>226</v>
      </c>
      <c r="H121">
        <v>51</v>
      </c>
      <c r="I121">
        <v>820</v>
      </c>
      <c r="J121">
        <v>150</v>
      </c>
      <c r="K121">
        <v>29800</v>
      </c>
      <c r="L121">
        <v>2400</v>
      </c>
      <c r="M121">
        <v>8890</v>
      </c>
      <c r="N121">
        <v>740</v>
      </c>
      <c r="O121">
        <v>5.0999999999999997E-2</v>
      </c>
      <c r="P121">
        <v>0.01</v>
      </c>
      <c r="Q121">
        <v>0.53</v>
      </c>
      <c r="R121">
        <v>5.1999999999999998E-2</v>
      </c>
      <c r="S121">
        <v>0.53100000000000003</v>
      </c>
      <c r="T121">
        <v>5.1999999999999998E-2</v>
      </c>
      <c r="U121">
        <v>4.1300000000000003E-2</v>
      </c>
      <c r="V121">
        <v>3.5000000000000001E-3</v>
      </c>
      <c r="W121">
        <v>0.247</v>
      </c>
      <c r="X121">
        <v>0.02</v>
      </c>
      <c r="Y121">
        <v>0.01</v>
      </c>
      <c r="Z121">
        <v>1.8E-3</v>
      </c>
      <c r="AA121">
        <v>0.17399999999999999</v>
      </c>
      <c r="AB121">
        <v>1.7999999999999999E-2</v>
      </c>
      <c r="AC121" s="10">
        <f t="shared" si="33"/>
        <v>0.11389961389961388</v>
      </c>
      <c r="AD121" s="10">
        <f t="shared" si="30"/>
        <v>6.4899945916711749E-2</v>
      </c>
      <c r="AF121">
        <f t="shared" si="22"/>
        <v>19.607843137254903</v>
      </c>
      <c r="AG121" s="11">
        <f t="shared" si="23"/>
        <v>3.8446751249519422</v>
      </c>
      <c r="AH121">
        <f t="shared" si="24"/>
        <v>0.53100000000000003</v>
      </c>
      <c r="AI121">
        <f t="shared" si="25"/>
        <v>5.1999999999999998E-2</v>
      </c>
      <c r="AK121">
        <f t="shared" si="31"/>
        <v>13.437498549019791</v>
      </c>
      <c r="AL121">
        <f t="shared" si="32"/>
        <v>2.6348036370627046</v>
      </c>
      <c r="AM121">
        <f t="shared" si="26"/>
        <v>0.53100000000000003</v>
      </c>
      <c r="AN121">
        <f t="shared" si="27"/>
        <v>5.1999999999999998E-2</v>
      </c>
      <c r="AO121" s="9"/>
      <c r="AP121" s="58">
        <f>IF(AL121/AK121*100&gt;=30,supp,AK121)</f>
        <v>13.437498549019791</v>
      </c>
      <c r="AQ121" s="58">
        <f t="shared" si="28"/>
        <v>2.6348036370627046</v>
      </c>
      <c r="AR121" s="58">
        <f>IF(AN121/AM121*100&gt;=30,supp,AM121)</f>
        <v>0.53100000000000003</v>
      </c>
      <c r="AS121" s="58">
        <f t="shared" si="29"/>
        <v>5.1999999999999998E-2</v>
      </c>
      <c r="AU121" s="41" t="s">
        <v>730</v>
      </c>
      <c r="AV121" s="41" t="s">
        <v>731</v>
      </c>
      <c r="AW121" s="41" t="s">
        <v>747</v>
      </c>
      <c r="AX121" s="41" t="s">
        <v>732</v>
      </c>
      <c r="AY121" s="42" t="s">
        <v>732</v>
      </c>
      <c r="AZ121" s="42" t="s">
        <v>733</v>
      </c>
      <c r="BA121" s="42" t="s">
        <v>735</v>
      </c>
    </row>
    <row r="122" spans="1:53" x14ac:dyDescent="0.35">
      <c r="A122" t="s">
        <v>284</v>
      </c>
      <c r="B122" t="s">
        <v>537</v>
      </c>
      <c r="C122" s="1">
        <v>43809</v>
      </c>
      <c r="D122" s="2">
        <v>0.91231481481481491</v>
      </c>
      <c r="E122">
        <v>366</v>
      </c>
      <c r="F122">
        <v>31</v>
      </c>
      <c r="G122">
        <v>172</v>
      </c>
      <c r="H122">
        <v>26</v>
      </c>
      <c r="I122">
        <v>600</v>
      </c>
      <c r="J122">
        <v>75</v>
      </c>
      <c r="K122">
        <v>31700</v>
      </c>
      <c r="L122">
        <v>1600</v>
      </c>
      <c r="M122">
        <v>10310</v>
      </c>
      <c r="N122">
        <v>440</v>
      </c>
      <c r="O122">
        <v>3.9699999999999999E-2</v>
      </c>
      <c r="P122">
        <v>5.1000000000000004E-3</v>
      </c>
      <c r="Q122">
        <v>0.45600000000000002</v>
      </c>
      <c r="R122">
        <v>4.7E-2</v>
      </c>
      <c r="S122">
        <v>0.45700000000000002</v>
      </c>
      <c r="T122">
        <v>4.7E-2</v>
      </c>
      <c r="U122">
        <v>4.7800000000000002E-2</v>
      </c>
      <c r="V122">
        <v>2.0999999999999999E-3</v>
      </c>
      <c r="W122">
        <v>0.26300000000000001</v>
      </c>
      <c r="X122">
        <v>1.2999999999999999E-2</v>
      </c>
      <c r="Y122">
        <v>7.3600000000000002E-3</v>
      </c>
      <c r="Z122">
        <v>9.2000000000000003E-4</v>
      </c>
      <c r="AA122">
        <v>0.1797</v>
      </c>
      <c r="AB122">
        <v>8.5000000000000006E-3</v>
      </c>
      <c r="AC122" s="10">
        <f t="shared" si="33"/>
        <v>0.13182570325427467</v>
      </c>
      <c r="AD122" s="10">
        <f t="shared" si="30"/>
        <v>4.7766360194699854E-2</v>
      </c>
      <c r="AF122">
        <f t="shared" si="22"/>
        <v>25.188916876574307</v>
      </c>
      <c r="AG122" s="11">
        <f t="shared" si="23"/>
        <v>3.2358558204163472</v>
      </c>
      <c r="AH122">
        <f t="shared" si="24"/>
        <v>0.45700000000000002</v>
      </c>
      <c r="AI122">
        <f t="shared" si="25"/>
        <v>4.7E-2</v>
      </c>
      <c r="AK122">
        <f t="shared" si="31"/>
        <v>17.262277732997717</v>
      </c>
      <c r="AL122">
        <f t="shared" si="32"/>
        <v>2.2175722024757771</v>
      </c>
      <c r="AM122">
        <f t="shared" si="26"/>
        <v>0.45700000000000002</v>
      </c>
      <c r="AN122">
        <f t="shared" si="27"/>
        <v>4.7E-2</v>
      </c>
      <c r="AO122" s="9"/>
      <c r="AP122" s="58">
        <f>IF(AL122/AK122*100&gt;=30,supp,AK122)</f>
        <v>17.262277732997717</v>
      </c>
      <c r="AQ122" s="58">
        <f t="shared" si="28"/>
        <v>2.2175722024757771</v>
      </c>
      <c r="AR122" s="58">
        <f>IF(AN122/AM122*100&gt;=30,supp,AM122)</f>
        <v>0.45700000000000002</v>
      </c>
      <c r="AS122" s="58">
        <f t="shared" si="29"/>
        <v>4.7E-2</v>
      </c>
      <c r="AU122" s="85" t="s">
        <v>728</v>
      </c>
      <c r="AV122" s="86">
        <v>157.69999999999999</v>
      </c>
      <c r="AW122" s="86">
        <v>6.4</v>
      </c>
      <c r="AX122" s="110">
        <f>AW122*100/AV122</f>
        <v>4.0583386176284089</v>
      </c>
      <c r="AY122" s="87">
        <f>SQRT(((AW122/AV122)*100)^2+($AS$7)^2+($AS$8)^2+($AR$6)^2)</f>
        <v>4.8660945608854371</v>
      </c>
      <c r="AZ122" s="82">
        <f>AV122*(AY122/100)</f>
        <v>7.6738311225163338</v>
      </c>
      <c r="BA122" s="83" t="s">
        <v>739</v>
      </c>
    </row>
    <row r="123" spans="1:53" x14ac:dyDescent="0.35">
      <c r="A123" t="s">
        <v>285</v>
      </c>
      <c r="B123" t="s">
        <v>538</v>
      </c>
      <c r="C123" s="1">
        <v>43809</v>
      </c>
      <c r="D123" s="2">
        <v>0.91358796296296296</v>
      </c>
      <c r="E123">
        <v>396</v>
      </c>
      <c r="F123">
        <v>35</v>
      </c>
      <c r="G123">
        <v>206</v>
      </c>
      <c r="H123">
        <v>28</v>
      </c>
      <c r="I123">
        <v>595</v>
      </c>
      <c r="J123">
        <v>98</v>
      </c>
      <c r="K123">
        <v>13350</v>
      </c>
      <c r="L123">
        <v>730</v>
      </c>
      <c r="M123">
        <v>8220</v>
      </c>
      <c r="N123">
        <v>510</v>
      </c>
      <c r="O123">
        <v>4.7399999999999998E-2</v>
      </c>
      <c r="P123">
        <v>6.0000000000000001E-3</v>
      </c>
      <c r="Q123">
        <v>0.55300000000000005</v>
      </c>
      <c r="R123">
        <v>8.5000000000000006E-2</v>
      </c>
      <c r="S123">
        <v>0.55400000000000005</v>
      </c>
      <c r="T123">
        <v>8.5000000000000006E-2</v>
      </c>
      <c r="U123">
        <v>3.7999999999999999E-2</v>
      </c>
      <c r="V123">
        <v>2.3999999999999998E-3</v>
      </c>
      <c r="W123">
        <v>0.1103</v>
      </c>
      <c r="X123">
        <v>6.0000000000000001E-3</v>
      </c>
      <c r="Y123">
        <v>7.3000000000000001E-3</v>
      </c>
      <c r="Z123">
        <v>1.1999999999999999E-3</v>
      </c>
      <c r="AA123">
        <v>0.34100000000000003</v>
      </c>
      <c r="AB123">
        <v>2.8000000000000001E-2</v>
      </c>
      <c r="AC123" s="10">
        <f t="shared" si="33"/>
        <v>0.10479867622724763</v>
      </c>
      <c r="AD123" s="10">
        <f t="shared" si="30"/>
        <v>4.7376960519199582E-2</v>
      </c>
      <c r="AF123">
        <f t="shared" si="22"/>
        <v>21.09704641350211</v>
      </c>
      <c r="AG123" s="11">
        <f t="shared" si="23"/>
        <v>2.6705122042407736</v>
      </c>
      <c r="AH123">
        <f t="shared" si="24"/>
        <v>0.55400000000000005</v>
      </c>
      <c r="AI123">
        <f t="shared" si="25"/>
        <v>8.5000000000000006E-2</v>
      </c>
      <c r="AK123">
        <f t="shared" si="31"/>
        <v>14.458068059071927</v>
      </c>
      <c r="AL123">
        <f t="shared" si="32"/>
        <v>1.8301351973508768</v>
      </c>
      <c r="AM123">
        <f t="shared" si="26"/>
        <v>0.55400000000000005</v>
      </c>
      <c r="AN123">
        <f t="shared" si="27"/>
        <v>8.5000000000000006E-2</v>
      </c>
      <c r="AO123" s="9"/>
      <c r="AP123" s="58">
        <f>IF(AL123/AK123*100&gt;=30,supp,AK123)</f>
        <v>14.458068059071927</v>
      </c>
      <c r="AQ123" s="58">
        <f t="shared" si="28"/>
        <v>1.8301351973508768</v>
      </c>
      <c r="AR123" s="58">
        <f>IF(AN123/AM123*100&gt;=30,supp,AM123)</f>
        <v>0.55400000000000005</v>
      </c>
      <c r="AS123" s="58">
        <f t="shared" si="29"/>
        <v>8.5000000000000006E-2</v>
      </c>
      <c r="AU123" s="85"/>
      <c r="AV123" s="86"/>
      <c r="AW123" s="86"/>
      <c r="AX123" s="110"/>
      <c r="AY123" s="87"/>
      <c r="AZ123" s="82"/>
      <c r="BA123" s="83"/>
    </row>
    <row r="124" spans="1:53" x14ac:dyDescent="0.35">
      <c r="A124" t="s">
        <v>286</v>
      </c>
      <c r="B124" t="s">
        <v>539</v>
      </c>
      <c r="C124" s="1">
        <v>43809</v>
      </c>
      <c r="D124" s="2">
        <v>0.91486111111111112</v>
      </c>
      <c r="E124">
        <v>280</v>
      </c>
      <c r="F124">
        <v>28</v>
      </c>
      <c r="G124">
        <v>77</v>
      </c>
      <c r="H124">
        <v>15</v>
      </c>
      <c r="I124">
        <v>403</v>
      </c>
      <c r="J124">
        <v>69</v>
      </c>
      <c r="K124">
        <v>26700</v>
      </c>
      <c r="L124">
        <v>1700</v>
      </c>
      <c r="M124">
        <v>14180</v>
      </c>
      <c r="N124">
        <v>940</v>
      </c>
      <c r="O124">
        <v>2.1700000000000001E-2</v>
      </c>
      <c r="P124">
        <v>4.0000000000000001E-3</v>
      </c>
      <c r="Q124">
        <v>0.252</v>
      </c>
      <c r="R124">
        <v>4.2000000000000003E-2</v>
      </c>
      <c r="S124">
        <v>0.252</v>
      </c>
      <c r="T124">
        <v>4.2000000000000003E-2</v>
      </c>
      <c r="U124">
        <v>6.5600000000000006E-2</v>
      </c>
      <c r="V124">
        <v>4.3E-3</v>
      </c>
      <c r="W124">
        <v>0.221</v>
      </c>
      <c r="X124">
        <v>1.4E-2</v>
      </c>
      <c r="Y124">
        <v>4.9300000000000004E-3</v>
      </c>
      <c r="Z124">
        <v>8.4000000000000003E-4</v>
      </c>
      <c r="AA124">
        <v>0.27400000000000002</v>
      </c>
      <c r="AB124">
        <v>2.3E-2</v>
      </c>
      <c r="AC124" s="10">
        <f t="shared" si="33"/>
        <v>0.18091560948703803</v>
      </c>
      <c r="AD124" s="10">
        <f t="shared" si="30"/>
        <v>3.1995673336938896E-2</v>
      </c>
      <c r="AF124">
        <f t="shared" si="22"/>
        <v>46.082949308755758</v>
      </c>
      <c r="AG124" s="11">
        <f t="shared" si="23"/>
        <v>8.4945528679734128</v>
      </c>
      <c r="AH124">
        <f t="shared" si="24"/>
        <v>0.252</v>
      </c>
      <c r="AI124">
        <f t="shared" si="25"/>
        <v>4.2000000000000003E-2</v>
      </c>
      <c r="AK124">
        <f t="shared" si="31"/>
        <v>31.581217788018861</v>
      </c>
      <c r="AL124">
        <f t="shared" si="32"/>
        <v>5.8214226337361961</v>
      </c>
      <c r="AM124">
        <f t="shared" si="26"/>
        <v>0.252</v>
      </c>
      <c r="AN124">
        <f t="shared" si="27"/>
        <v>4.2000000000000003E-2</v>
      </c>
      <c r="AO124" s="9"/>
      <c r="AP124" s="58">
        <f>IF(AL124/AK124*100&gt;=30,supp,AK124)</f>
        <v>31.581217788018861</v>
      </c>
      <c r="AQ124" s="58">
        <f t="shared" si="28"/>
        <v>5.8214226337361961</v>
      </c>
      <c r="AR124" s="58">
        <f>IF(AN124/AM124*100&gt;=30,supp,AM124)</f>
        <v>0.252</v>
      </c>
      <c r="AS124" s="58">
        <f t="shared" si="29"/>
        <v>4.2000000000000003E-2</v>
      </c>
    </row>
    <row r="125" spans="1:53" x14ac:dyDescent="0.35">
      <c r="A125" t="s">
        <v>287</v>
      </c>
      <c r="B125" t="s">
        <v>540</v>
      </c>
      <c r="C125" s="1">
        <v>43809</v>
      </c>
      <c r="D125" s="2">
        <v>0.9161689814814814</v>
      </c>
      <c r="E125">
        <v>480</v>
      </c>
      <c r="F125">
        <v>26</v>
      </c>
      <c r="G125">
        <v>216</v>
      </c>
      <c r="H125">
        <v>23</v>
      </c>
      <c r="I125">
        <v>769</v>
      </c>
      <c r="J125">
        <v>83</v>
      </c>
      <c r="K125">
        <v>28700</v>
      </c>
      <c r="L125">
        <v>2200</v>
      </c>
      <c r="M125">
        <v>12940</v>
      </c>
      <c r="N125">
        <v>910</v>
      </c>
      <c r="O125">
        <v>3.8300000000000001E-2</v>
      </c>
      <c r="P125">
        <v>4.4000000000000003E-3</v>
      </c>
      <c r="Q125">
        <v>0.46</v>
      </c>
      <c r="R125">
        <v>4.9000000000000002E-2</v>
      </c>
      <c r="S125">
        <v>0.46100000000000002</v>
      </c>
      <c r="T125">
        <v>0.05</v>
      </c>
      <c r="U125">
        <v>5.9799999999999999E-2</v>
      </c>
      <c r="V125">
        <v>4.1999999999999997E-3</v>
      </c>
      <c r="W125">
        <v>0.23599999999999999</v>
      </c>
      <c r="X125">
        <v>1.7999999999999999E-2</v>
      </c>
      <c r="Y125">
        <v>9.4000000000000004E-3</v>
      </c>
      <c r="Z125">
        <v>1E-3</v>
      </c>
      <c r="AA125">
        <v>0.248</v>
      </c>
      <c r="AB125">
        <v>0.02</v>
      </c>
      <c r="AC125" s="10">
        <f t="shared" si="33"/>
        <v>0.16492002206287917</v>
      </c>
      <c r="AD125" s="10">
        <f t="shared" si="30"/>
        <v>6.1005949161709053E-2</v>
      </c>
      <c r="AF125">
        <f t="shared" si="22"/>
        <v>26.109660574412533</v>
      </c>
      <c r="AG125" s="11">
        <f t="shared" si="23"/>
        <v>2.9995432513685416</v>
      </c>
      <c r="AH125">
        <f t="shared" si="24"/>
        <v>0.46100000000000002</v>
      </c>
      <c r="AI125">
        <f t="shared" si="25"/>
        <v>0.05</v>
      </c>
      <c r="AK125">
        <f t="shared" si="31"/>
        <v>17.893274830287449</v>
      </c>
      <c r="AL125">
        <f t="shared" si="32"/>
        <v>2.0556242624873309</v>
      </c>
      <c r="AM125">
        <f t="shared" si="26"/>
        <v>0.46100000000000002</v>
      </c>
      <c r="AN125">
        <f t="shared" si="27"/>
        <v>0.05</v>
      </c>
      <c r="AO125" s="9"/>
      <c r="AP125" s="58">
        <f>IF(AL125/AK125*100&gt;=30,supp,AK125)</f>
        <v>17.893274830287449</v>
      </c>
      <c r="AQ125" s="58">
        <f t="shared" si="28"/>
        <v>2.0556242624873309</v>
      </c>
      <c r="AR125" s="58">
        <f>IF(AN125/AM125*100&gt;=30,supp,AM125)</f>
        <v>0.46100000000000002</v>
      </c>
      <c r="AS125" s="58">
        <f t="shared" si="29"/>
        <v>0.05</v>
      </c>
    </row>
    <row r="126" spans="1:53" x14ac:dyDescent="0.35">
      <c r="A126" t="s">
        <v>288</v>
      </c>
      <c r="B126" t="s">
        <v>541</v>
      </c>
      <c r="C126" s="1">
        <v>43809</v>
      </c>
      <c r="D126" s="2">
        <v>0.91743055555555564</v>
      </c>
      <c r="E126">
        <v>3770</v>
      </c>
      <c r="F126">
        <v>220</v>
      </c>
      <c r="G126">
        <v>2920</v>
      </c>
      <c r="H126">
        <v>200</v>
      </c>
      <c r="I126">
        <v>7320</v>
      </c>
      <c r="J126">
        <v>640</v>
      </c>
      <c r="K126">
        <v>10890</v>
      </c>
      <c r="L126">
        <v>780</v>
      </c>
      <c r="M126">
        <v>12260</v>
      </c>
      <c r="N126">
        <v>700</v>
      </c>
      <c r="O126">
        <v>0.30399999999999999</v>
      </c>
      <c r="P126">
        <v>0.03</v>
      </c>
      <c r="Q126">
        <v>0.79400000000000004</v>
      </c>
      <c r="R126">
        <v>2.5999999999999999E-2</v>
      </c>
      <c r="S126">
        <v>0.79500000000000004</v>
      </c>
      <c r="T126">
        <v>2.5999999999999999E-2</v>
      </c>
      <c r="U126">
        <v>5.6599999999999998E-2</v>
      </c>
      <c r="V126">
        <v>3.2000000000000002E-3</v>
      </c>
      <c r="W126">
        <v>8.9599999999999999E-2</v>
      </c>
      <c r="X126">
        <v>6.4000000000000003E-3</v>
      </c>
      <c r="Y126">
        <v>8.9200000000000002E-2</v>
      </c>
      <c r="Z126">
        <v>7.7999999999999996E-3</v>
      </c>
      <c r="AA126">
        <v>0.60799999999999998</v>
      </c>
      <c r="AB126">
        <v>0.04</v>
      </c>
      <c r="AC126" s="10">
        <f t="shared" si="33"/>
        <v>0.15609487038058462</v>
      </c>
      <c r="AD126" s="10">
        <f t="shared" si="30"/>
        <v>0.57890751757706882</v>
      </c>
      <c r="AF126">
        <f t="shared" si="22"/>
        <v>3.2894736842105265</v>
      </c>
      <c r="AG126" s="11">
        <f t="shared" si="23"/>
        <v>0.32461911357340723</v>
      </c>
      <c r="AH126">
        <f t="shared" si="24"/>
        <v>0.79500000000000004</v>
      </c>
      <c r="AI126">
        <f t="shared" si="25"/>
        <v>2.5999999999999999E-2</v>
      </c>
      <c r="AK126">
        <f t="shared" si="31"/>
        <v>2.2543171907895045</v>
      </c>
      <c r="AL126">
        <f t="shared" si="32"/>
        <v>0.22246551224896424</v>
      </c>
      <c r="AM126">
        <f t="shared" si="26"/>
        <v>0.79500000000000004</v>
      </c>
      <c r="AN126">
        <f t="shared" si="27"/>
        <v>2.5999999999999999E-2</v>
      </c>
      <c r="AO126" s="9"/>
      <c r="AP126" s="58">
        <f>IF(AL126/AK126*100&gt;=30,supp,AK126)</f>
        <v>2.2543171907895045</v>
      </c>
      <c r="AQ126" s="58">
        <f t="shared" si="28"/>
        <v>0.22246551224896424</v>
      </c>
      <c r="AR126" s="58">
        <f>IF(AN126/AM126*100&gt;=30,supp,AM126)</f>
        <v>0.79500000000000004</v>
      </c>
      <c r="AS126" s="58">
        <f t="shared" si="29"/>
        <v>2.5999999999999999E-2</v>
      </c>
    </row>
    <row r="127" spans="1:53" x14ac:dyDescent="0.35">
      <c r="A127" t="s">
        <v>289</v>
      </c>
      <c r="B127" t="s">
        <v>542</v>
      </c>
      <c r="C127" s="1">
        <v>43809</v>
      </c>
      <c r="D127" s="2">
        <v>0.91871527777777784</v>
      </c>
      <c r="E127">
        <v>336</v>
      </c>
      <c r="F127">
        <v>46</v>
      </c>
      <c r="G127">
        <v>162</v>
      </c>
      <c r="H127">
        <v>37</v>
      </c>
      <c r="I127">
        <v>450</v>
      </c>
      <c r="J127">
        <v>100</v>
      </c>
      <c r="K127">
        <v>5110</v>
      </c>
      <c r="L127">
        <v>400</v>
      </c>
      <c r="M127">
        <v>9470</v>
      </c>
      <c r="N127">
        <v>740</v>
      </c>
      <c r="O127">
        <v>3.9399999999999998E-2</v>
      </c>
      <c r="P127">
        <v>6.8999999999999999E-3</v>
      </c>
      <c r="Q127">
        <v>0.45600000000000002</v>
      </c>
      <c r="R127">
        <v>0.06</v>
      </c>
      <c r="S127">
        <v>0.45700000000000002</v>
      </c>
      <c r="T127">
        <v>0.06</v>
      </c>
      <c r="U127">
        <v>4.36E-2</v>
      </c>
      <c r="V127">
        <v>3.3999999999999998E-3</v>
      </c>
      <c r="W127">
        <v>4.19E-2</v>
      </c>
      <c r="X127">
        <v>3.3E-3</v>
      </c>
      <c r="Y127">
        <v>5.4000000000000003E-3</v>
      </c>
      <c r="Z127">
        <v>1.1999999999999999E-3</v>
      </c>
      <c r="AA127">
        <v>1.0129999999999999</v>
      </c>
      <c r="AB127">
        <v>9.8000000000000004E-2</v>
      </c>
      <c r="AC127" s="10">
        <f t="shared" si="33"/>
        <v>0.12024269167126307</v>
      </c>
      <c r="AD127" s="10">
        <f t="shared" si="30"/>
        <v>3.5045970795024348E-2</v>
      </c>
      <c r="AF127">
        <f t="shared" si="22"/>
        <v>25.38071065989848</v>
      </c>
      <c r="AG127" s="11">
        <f t="shared" si="23"/>
        <v>4.4448452678502415</v>
      </c>
      <c r="AH127">
        <f t="shared" si="24"/>
        <v>0.45700000000000002</v>
      </c>
      <c r="AI127">
        <f t="shared" si="25"/>
        <v>0.06</v>
      </c>
      <c r="AK127">
        <f t="shared" si="31"/>
        <v>17.393716395939325</v>
      </c>
      <c r="AL127">
        <f t="shared" si="32"/>
        <v>3.0461076937051099</v>
      </c>
      <c r="AM127">
        <f t="shared" si="26"/>
        <v>0.45700000000000002</v>
      </c>
      <c r="AN127">
        <f t="shared" si="27"/>
        <v>0.06</v>
      </c>
      <c r="AO127" s="9"/>
      <c r="AP127" s="58">
        <f>IF(AL127/AK127*100&gt;=30,supp,AK127)</f>
        <v>17.393716395939325</v>
      </c>
      <c r="AQ127" s="58">
        <f t="shared" si="28"/>
        <v>3.0461076937051099</v>
      </c>
      <c r="AR127" s="58">
        <f>IF(AN127/AM127*100&gt;=30,supp,AM127)</f>
        <v>0.45700000000000002</v>
      </c>
      <c r="AS127" s="58">
        <f t="shared" si="29"/>
        <v>0.06</v>
      </c>
    </row>
    <row r="128" spans="1:53" x14ac:dyDescent="0.35">
      <c r="A128" t="s">
        <v>290</v>
      </c>
      <c r="B128" t="s">
        <v>543</v>
      </c>
      <c r="C128" s="1">
        <v>43809</v>
      </c>
      <c r="D128" s="2">
        <v>0.9200694444444445</v>
      </c>
      <c r="E128">
        <v>281</v>
      </c>
      <c r="F128">
        <v>32</v>
      </c>
      <c r="G128">
        <v>135</v>
      </c>
      <c r="H128">
        <v>24</v>
      </c>
      <c r="I128">
        <v>410</v>
      </c>
      <c r="J128">
        <v>120</v>
      </c>
      <c r="K128">
        <v>12020</v>
      </c>
      <c r="L128">
        <v>640</v>
      </c>
      <c r="M128">
        <v>7060</v>
      </c>
      <c r="N128">
        <v>840</v>
      </c>
      <c r="O128">
        <v>4.4200000000000003E-2</v>
      </c>
      <c r="P128">
        <v>9.7000000000000003E-3</v>
      </c>
      <c r="Q128">
        <v>0.502</v>
      </c>
      <c r="R128">
        <v>9.4E-2</v>
      </c>
      <c r="S128">
        <v>0.503</v>
      </c>
      <c r="T128">
        <v>9.4E-2</v>
      </c>
      <c r="U128">
        <v>3.2500000000000001E-2</v>
      </c>
      <c r="V128">
        <v>3.8999999999999998E-3</v>
      </c>
      <c r="W128">
        <v>9.8599999999999993E-2</v>
      </c>
      <c r="X128">
        <v>5.1999999999999998E-3</v>
      </c>
      <c r="Y128">
        <v>5.0000000000000001E-3</v>
      </c>
      <c r="Z128">
        <v>1.4E-3</v>
      </c>
      <c r="AA128">
        <v>0.33800000000000002</v>
      </c>
      <c r="AB128">
        <v>3.9E-2</v>
      </c>
      <c r="AC128" s="10">
        <f t="shared" si="33"/>
        <v>8.9630446773303896E-2</v>
      </c>
      <c r="AD128" s="10">
        <f t="shared" si="30"/>
        <v>3.2449972958355874E-2</v>
      </c>
      <c r="AF128">
        <f t="shared" si="22"/>
        <v>22.624434389140269</v>
      </c>
      <c r="AG128" s="11">
        <f t="shared" si="23"/>
        <v>4.9650908048565752</v>
      </c>
      <c r="AH128">
        <f t="shared" si="24"/>
        <v>0.503</v>
      </c>
      <c r="AI128">
        <f t="shared" si="25"/>
        <v>9.4E-2</v>
      </c>
      <c r="AK128">
        <f t="shared" si="31"/>
        <v>15.504806018099757</v>
      </c>
      <c r="AL128">
        <f t="shared" si="32"/>
        <v>3.4026384247865984</v>
      </c>
      <c r="AM128">
        <f t="shared" si="26"/>
        <v>0.503</v>
      </c>
      <c r="AN128">
        <f t="shared" si="27"/>
        <v>9.4E-2</v>
      </c>
      <c r="AO128" s="9"/>
      <c r="AP128" s="58">
        <f>IF(AL128/AK128*100&gt;=30,supp,AK128)</f>
        <v>15.504806018099757</v>
      </c>
      <c r="AQ128" s="58">
        <f t="shared" si="28"/>
        <v>3.4026384247865984</v>
      </c>
      <c r="AR128" s="58">
        <f>IF(AN128/AM128*100&gt;=30,supp,AM128)</f>
        <v>0.503</v>
      </c>
      <c r="AS128" s="58">
        <f t="shared" si="29"/>
        <v>9.4E-2</v>
      </c>
    </row>
    <row r="129" spans="1:45" x14ac:dyDescent="0.35">
      <c r="A129" t="s">
        <v>291</v>
      </c>
      <c r="B129" t="s">
        <v>544</v>
      </c>
      <c r="C129" s="1">
        <v>43809</v>
      </c>
      <c r="D129" s="2">
        <v>0.9212731481481482</v>
      </c>
      <c r="E129">
        <v>418</v>
      </c>
      <c r="F129">
        <v>45</v>
      </c>
      <c r="G129">
        <v>183</v>
      </c>
      <c r="H129">
        <v>33</v>
      </c>
      <c r="I129">
        <v>680</v>
      </c>
      <c r="J129">
        <v>150</v>
      </c>
      <c r="K129">
        <v>27100</v>
      </c>
      <c r="L129">
        <v>1400</v>
      </c>
      <c r="M129">
        <v>13190</v>
      </c>
      <c r="N129">
        <v>870</v>
      </c>
      <c r="O129">
        <v>3.1199999999999999E-2</v>
      </c>
      <c r="P129">
        <v>4.3E-3</v>
      </c>
      <c r="Q129">
        <v>0.442</v>
      </c>
      <c r="R129">
        <v>4.9000000000000002E-2</v>
      </c>
      <c r="S129">
        <v>0.442</v>
      </c>
      <c r="T129">
        <v>4.9000000000000002E-2</v>
      </c>
      <c r="U129">
        <v>6.0600000000000001E-2</v>
      </c>
      <c r="V129">
        <v>4.0000000000000001E-3</v>
      </c>
      <c r="W129">
        <v>0.222</v>
      </c>
      <c r="X129">
        <v>1.2E-2</v>
      </c>
      <c r="Y129">
        <v>8.3000000000000001E-3</v>
      </c>
      <c r="Z129">
        <v>1.8E-3</v>
      </c>
      <c r="AA129">
        <v>0.27800000000000002</v>
      </c>
      <c r="AB129">
        <v>2.1000000000000001E-2</v>
      </c>
      <c r="AC129" s="10">
        <f t="shared" si="33"/>
        <v>0.16712630998345282</v>
      </c>
      <c r="AD129" s="10">
        <f t="shared" si="30"/>
        <v>5.3866955110870758E-2</v>
      </c>
      <c r="AF129">
        <f t="shared" si="22"/>
        <v>32.051282051282051</v>
      </c>
      <c r="AG129" s="11">
        <f t="shared" si="23"/>
        <v>4.4173241288625906</v>
      </c>
      <c r="AH129">
        <f t="shared" si="24"/>
        <v>0.442</v>
      </c>
      <c r="AI129">
        <f t="shared" si="25"/>
        <v>4.9000000000000002E-2</v>
      </c>
      <c r="AK129">
        <f t="shared" si="31"/>
        <v>21.965141858974658</v>
      </c>
      <c r="AL129">
        <f t="shared" si="32"/>
        <v>3.0272471151791995</v>
      </c>
      <c r="AM129">
        <f t="shared" si="26"/>
        <v>0.442</v>
      </c>
      <c r="AN129">
        <f t="shared" si="27"/>
        <v>4.9000000000000002E-2</v>
      </c>
      <c r="AO129" s="9"/>
      <c r="AP129" s="58">
        <f>IF(AL129/AK129*100&gt;=30,supp,AK129)</f>
        <v>21.965141858974658</v>
      </c>
      <c r="AQ129" s="58">
        <f t="shared" si="28"/>
        <v>3.0272471151791995</v>
      </c>
      <c r="AR129" s="58">
        <f>IF(AN129/AM129*100&gt;=30,supp,AM129)</f>
        <v>0.442</v>
      </c>
      <c r="AS129" s="58">
        <f t="shared" si="29"/>
        <v>4.9000000000000002E-2</v>
      </c>
    </row>
    <row r="130" spans="1:45" x14ac:dyDescent="0.35">
      <c r="A130" t="s">
        <v>292</v>
      </c>
      <c r="B130" t="s">
        <v>545</v>
      </c>
      <c r="C130" s="1">
        <v>43809</v>
      </c>
      <c r="D130" s="2">
        <v>0.93342592592592588</v>
      </c>
      <c r="E130">
        <v>417</v>
      </c>
      <c r="F130">
        <v>38</v>
      </c>
      <c r="G130">
        <v>240</v>
      </c>
      <c r="H130">
        <v>29</v>
      </c>
      <c r="I130">
        <v>960</v>
      </c>
      <c r="J130">
        <v>120</v>
      </c>
      <c r="K130">
        <v>50400</v>
      </c>
      <c r="L130">
        <v>3100</v>
      </c>
      <c r="M130">
        <v>8780</v>
      </c>
      <c r="N130">
        <v>580</v>
      </c>
      <c r="O130">
        <v>5.21E-2</v>
      </c>
      <c r="P130">
        <v>7.7000000000000002E-3</v>
      </c>
      <c r="Q130">
        <v>0.55300000000000005</v>
      </c>
      <c r="R130">
        <v>5.7000000000000002E-2</v>
      </c>
      <c r="S130">
        <v>0.55400000000000005</v>
      </c>
      <c r="T130">
        <v>5.7000000000000002E-2</v>
      </c>
      <c r="U130">
        <v>3.9800000000000002E-2</v>
      </c>
      <c r="V130">
        <v>2.5999999999999999E-3</v>
      </c>
      <c r="W130">
        <v>0.40699999999999997</v>
      </c>
      <c r="X130">
        <v>2.5000000000000001E-2</v>
      </c>
      <c r="Y130">
        <v>1.14E-2</v>
      </c>
      <c r="Z130">
        <v>1.4E-3</v>
      </c>
      <c r="AA130">
        <v>9.7900000000000001E-2</v>
      </c>
      <c r="AB130">
        <v>5.8999999999999999E-3</v>
      </c>
      <c r="AC130" s="10">
        <f t="shared" si="33"/>
        <v>0.10976282404853832</v>
      </c>
      <c r="AD130" s="10">
        <f t="shared" si="30"/>
        <v>7.3985938345051405E-2</v>
      </c>
      <c r="AF130">
        <f t="shared" si="22"/>
        <v>19.193857965451055</v>
      </c>
      <c r="AG130" s="11">
        <f t="shared" si="23"/>
        <v>2.8367122137038985</v>
      </c>
      <c r="AH130">
        <f t="shared" si="24"/>
        <v>0.55400000000000005</v>
      </c>
      <c r="AI130">
        <f t="shared" si="25"/>
        <v>5.7000000000000002E-2</v>
      </c>
      <c r="AK130">
        <f t="shared" si="31"/>
        <v>13.153789366602865</v>
      </c>
      <c r="AL130">
        <f t="shared" si="32"/>
        <v>1.9440341290372756</v>
      </c>
      <c r="AM130">
        <f t="shared" si="26"/>
        <v>0.55400000000000005</v>
      </c>
      <c r="AN130">
        <f t="shared" si="27"/>
        <v>5.7000000000000002E-2</v>
      </c>
      <c r="AO130" s="9"/>
      <c r="AP130" s="58">
        <f>IF(AL130/AK130*100&gt;=30,supp,AK130)</f>
        <v>13.153789366602865</v>
      </c>
      <c r="AQ130" s="58">
        <f t="shared" si="28"/>
        <v>1.9440341290372756</v>
      </c>
      <c r="AR130" s="58">
        <f>IF(AN130/AM130*100&gt;=30,supp,AM130)</f>
        <v>0.55400000000000005</v>
      </c>
      <c r="AS130" s="58">
        <f t="shared" si="29"/>
        <v>5.7000000000000002E-2</v>
      </c>
    </row>
    <row r="131" spans="1:45" x14ac:dyDescent="0.35">
      <c r="A131" t="s">
        <v>293</v>
      </c>
      <c r="B131" t="s">
        <v>546</v>
      </c>
      <c r="C131" s="1">
        <v>43809</v>
      </c>
      <c r="D131" s="2">
        <v>0.93469907407407404</v>
      </c>
      <c r="E131">
        <v>548</v>
      </c>
      <c r="F131">
        <v>49</v>
      </c>
      <c r="G131">
        <v>308</v>
      </c>
      <c r="H131">
        <v>31</v>
      </c>
      <c r="I131">
        <v>1160</v>
      </c>
      <c r="J131">
        <v>120</v>
      </c>
      <c r="K131">
        <v>54800</v>
      </c>
      <c r="L131">
        <v>3300</v>
      </c>
      <c r="M131">
        <v>10550</v>
      </c>
      <c r="N131">
        <v>520</v>
      </c>
      <c r="O131">
        <v>5.21E-2</v>
      </c>
      <c r="P131">
        <v>5.4000000000000003E-3</v>
      </c>
      <c r="Q131">
        <v>0.55600000000000005</v>
      </c>
      <c r="R131">
        <v>0.05</v>
      </c>
      <c r="S131">
        <v>0.55700000000000005</v>
      </c>
      <c r="T131">
        <v>0.05</v>
      </c>
      <c r="U131">
        <v>4.7800000000000002E-2</v>
      </c>
      <c r="V131">
        <v>2.3E-3</v>
      </c>
      <c r="W131">
        <v>0.442</v>
      </c>
      <c r="X131">
        <v>2.7E-2</v>
      </c>
      <c r="Y131">
        <v>1.3899999999999999E-2</v>
      </c>
      <c r="Z131">
        <v>1.4E-3</v>
      </c>
      <c r="AA131">
        <v>0.106</v>
      </c>
      <c r="AB131">
        <v>5.5999999999999999E-3</v>
      </c>
      <c r="AC131" s="10">
        <f t="shared" si="33"/>
        <v>0.13182570325427467</v>
      </c>
      <c r="AD131" s="10">
        <f t="shared" si="30"/>
        <v>9.0210924824229335E-2</v>
      </c>
      <c r="AF131">
        <f t="shared" si="22"/>
        <v>19.193857965451055</v>
      </c>
      <c r="AG131" s="11">
        <f t="shared" si="23"/>
        <v>1.9893825914287084</v>
      </c>
      <c r="AH131">
        <f t="shared" si="24"/>
        <v>0.55700000000000005</v>
      </c>
      <c r="AI131">
        <f t="shared" si="25"/>
        <v>0.05</v>
      </c>
      <c r="AK131">
        <f t="shared" si="31"/>
        <v>13.153789366602865</v>
      </c>
      <c r="AL131">
        <f t="shared" si="32"/>
        <v>1.3633486099741934</v>
      </c>
      <c r="AM131">
        <f t="shared" si="26"/>
        <v>0.55700000000000005</v>
      </c>
      <c r="AN131">
        <f t="shared" si="27"/>
        <v>0.05</v>
      </c>
      <c r="AO131" s="9"/>
      <c r="AP131" s="58">
        <f>IF(AL131/AK131*100&gt;=30,supp,AK131)</f>
        <v>13.153789366602865</v>
      </c>
      <c r="AQ131" s="58">
        <f t="shared" si="28"/>
        <v>1.3633486099741934</v>
      </c>
      <c r="AR131" s="58">
        <f>IF(AN131/AM131*100&gt;=30,supp,AM131)</f>
        <v>0.55700000000000005</v>
      </c>
      <c r="AS131" s="58">
        <f t="shared" si="29"/>
        <v>0.05</v>
      </c>
    </row>
    <row r="132" spans="1:45" x14ac:dyDescent="0.35">
      <c r="A132" t="s">
        <v>294</v>
      </c>
      <c r="B132" t="s">
        <v>547</v>
      </c>
      <c r="C132" s="1">
        <v>43809</v>
      </c>
      <c r="D132" s="2">
        <v>0.93598379629629624</v>
      </c>
      <c r="E132">
        <v>507</v>
      </c>
      <c r="F132">
        <v>59</v>
      </c>
      <c r="G132">
        <v>297</v>
      </c>
      <c r="H132">
        <v>35</v>
      </c>
      <c r="I132">
        <v>1060</v>
      </c>
      <c r="J132">
        <v>120</v>
      </c>
      <c r="K132">
        <v>56900</v>
      </c>
      <c r="L132">
        <v>3300</v>
      </c>
      <c r="M132">
        <v>8940</v>
      </c>
      <c r="N132">
        <v>360</v>
      </c>
      <c r="O132">
        <v>5.9700000000000003E-2</v>
      </c>
      <c r="P132">
        <v>7.6E-3</v>
      </c>
      <c r="Q132">
        <v>0.63100000000000001</v>
      </c>
      <c r="R132">
        <v>5.7000000000000002E-2</v>
      </c>
      <c r="S132">
        <v>0.63200000000000001</v>
      </c>
      <c r="T132">
        <v>5.7000000000000002E-2</v>
      </c>
      <c r="U132">
        <v>4.0399999999999998E-2</v>
      </c>
      <c r="V132">
        <v>1.6000000000000001E-3</v>
      </c>
      <c r="W132">
        <v>0.45900000000000002</v>
      </c>
      <c r="X132">
        <v>2.7E-2</v>
      </c>
      <c r="Y132">
        <v>1.26E-2</v>
      </c>
      <c r="Z132">
        <v>1.4E-3</v>
      </c>
      <c r="AA132">
        <v>8.2799999999999999E-2</v>
      </c>
      <c r="AB132">
        <v>4.7999999999999996E-3</v>
      </c>
      <c r="AC132" s="10">
        <f t="shared" si="33"/>
        <v>0.11141753998896853</v>
      </c>
      <c r="AD132" s="10">
        <f t="shared" si="30"/>
        <v>8.1773931855056811E-2</v>
      </c>
      <c r="AF132">
        <f t="shared" si="22"/>
        <v>16.75041876046901</v>
      </c>
      <c r="AG132" s="11">
        <f t="shared" si="23"/>
        <v>2.1323816177481487</v>
      </c>
      <c r="AH132">
        <f t="shared" si="24"/>
        <v>0.63200000000000001</v>
      </c>
      <c r="AI132">
        <f t="shared" si="25"/>
        <v>5.7000000000000002E-2</v>
      </c>
      <c r="AK132">
        <f t="shared" si="31"/>
        <v>11.479270117253087</v>
      </c>
      <c r="AL132">
        <f t="shared" si="32"/>
        <v>1.4613476196168083</v>
      </c>
      <c r="AM132">
        <f t="shared" si="26"/>
        <v>0.63200000000000001</v>
      </c>
      <c r="AN132">
        <f t="shared" si="27"/>
        <v>5.7000000000000002E-2</v>
      </c>
      <c r="AO132" s="9"/>
      <c r="AP132" s="58">
        <f>IF(AL132/AK132*100&gt;=30,supp,AK132)</f>
        <v>11.479270117253087</v>
      </c>
      <c r="AQ132" s="58">
        <f t="shared" si="28"/>
        <v>1.4613476196168083</v>
      </c>
      <c r="AR132" s="58">
        <f>IF(AN132/AM132*100&gt;=30,supp,AM132)</f>
        <v>0.63200000000000001</v>
      </c>
      <c r="AS132" s="58">
        <f t="shared" si="29"/>
        <v>5.7000000000000002E-2</v>
      </c>
    </row>
    <row r="133" spans="1:45" x14ac:dyDescent="0.35">
      <c r="A133" t="s">
        <v>295</v>
      </c>
      <c r="B133" t="s">
        <v>548</v>
      </c>
      <c r="C133" s="1">
        <v>43809</v>
      </c>
      <c r="D133" s="2">
        <v>0.93725694444444441</v>
      </c>
      <c r="E133">
        <v>397</v>
      </c>
      <c r="F133">
        <v>51</v>
      </c>
      <c r="G133">
        <v>253</v>
      </c>
      <c r="H133">
        <v>37</v>
      </c>
      <c r="I133">
        <v>660</v>
      </c>
      <c r="J133">
        <v>140</v>
      </c>
      <c r="K133">
        <v>11770</v>
      </c>
      <c r="L133">
        <v>710</v>
      </c>
      <c r="M133">
        <v>9290</v>
      </c>
      <c r="N133">
        <v>700</v>
      </c>
      <c r="O133">
        <v>4.3799999999999999E-2</v>
      </c>
      <c r="P133">
        <v>7.7000000000000002E-3</v>
      </c>
      <c r="Q133">
        <v>0.622</v>
      </c>
      <c r="R133">
        <v>6.9000000000000006E-2</v>
      </c>
      <c r="S133">
        <v>0.623</v>
      </c>
      <c r="T133">
        <v>6.9000000000000006E-2</v>
      </c>
      <c r="U133">
        <v>4.2000000000000003E-2</v>
      </c>
      <c r="V133">
        <v>3.0999999999999999E-3</v>
      </c>
      <c r="W133">
        <v>9.4700000000000006E-2</v>
      </c>
      <c r="X133">
        <v>5.7000000000000002E-3</v>
      </c>
      <c r="Y133">
        <v>7.9000000000000008E-3</v>
      </c>
      <c r="Z133">
        <v>1.6000000000000001E-3</v>
      </c>
      <c r="AA133">
        <v>0.43099999999999999</v>
      </c>
      <c r="AB133">
        <v>3.2000000000000001E-2</v>
      </c>
      <c r="AC133" s="10">
        <f t="shared" si="33"/>
        <v>0.11583011583011581</v>
      </c>
      <c r="AD133" s="10">
        <f t="shared" si="30"/>
        <v>5.1270957274202292E-2</v>
      </c>
      <c r="AF133">
        <f t="shared" si="22"/>
        <v>22.831050228310502</v>
      </c>
      <c r="AG133" s="11">
        <f t="shared" si="23"/>
        <v>4.0136777798628058</v>
      </c>
      <c r="AH133">
        <f t="shared" si="24"/>
        <v>0.623</v>
      </c>
      <c r="AI133">
        <f t="shared" si="25"/>
        <v>6.9000000000000006E-2</v>
      </c>
      <c r="AK133">
        <f t="shared" si="31"/>
        <v>15.646402420091537</v>
      </c>
      <c r="AL133">
        <f t="shared" si="32"/>
        <v>2.7506232565001105</v>
      </c>
      <c r="AM133">
        <f t="shared" si="26"/>
        <v>0.623</v>
      </c>
      <c r="AN133">
        <f t="shared" si="27"/>
        <v>6.9000000000000006E-2</v>
      </c>
      <c r="AO133" s="9"/>
      <c r="AP133" s="58">
        <f>IF(AL133/AK133*100&gt;=30,supp,AK133)</f>
        <v>15.646402420091537</v>
      </c>
      <c r="AQ133" s="58">
        <f t="shared" si="28"/>
        <v>2.7506232565001105</v>
      </c>
      <c r="AR133" s="58">
        <f>IF(AN133/AM133*100&gt;=30,supp,AM133)</f>
        <v>0.623</v>
      </c>
      <c r="AS133" s="58">
        <f t="shared" si="29"/>
        <v>6.9000000000000006E-2</v>
      </c>
    </row>
    <row r="134" spans="1:45" x14ac:dyDescent="0.35">
      <c r="A134" t="s">
        <v>296</v>
      </c>
      <c r="B134" t="s">
        <v>549</v>
      </c>
      <c r="C134" s="1">
        <v>43809</v>
      </c>
      <c r="D134" s="2">
        <v>0.93861111111111117</v>
      </c>
      <c r="E134">
        <v>1360</v>
      </c>
      <c r="F134">
        <v>130</v>
      </c>
      <c r="G134">
        <v>1054</v>
      </c>
      <c r="H134">
        <v>89</v>
      </c>
      <c r="I134">
        <v>2620</v>
      </c>
      <c r="J134">
        <v>670</v>
      </c>
      <c r="K134">
        <v>8190</v>
      </c>
      <c r="L134">
        <v>690</v>
      </c>
      <c r="M134">
        <v>7910</v>
      </c>
      <c r="N134">
        <v>690</v>
      </c>
      <c r="O134">
        <v>0.19400000000000001</v>
      </c>
      <c r="P134">
        <v>0.03</v>
      </c>
      <c r="Q134">
        <v>0.79100000000000004</v>
      </c>
      <c r="R134">
        <v>0.05</v>
      </c>
      <c r="S134">
        <v>0.79300000000000004</v>
      </c>
      <c r="T134">
        <v>0.05</v>
      </c>
      <c r="U134">
        <v>3.5700000000000003E-2</v>
      </c>
      <c r="V134">
        <v>3.0999999999999999E-3</v>
      </c>
      <c r="W134">
        <v>6.5799999999999997E-2</v>
      </c>
      <c r="X134">
        <v>5.4999999999999997E-3</v>
      </c>
      <c r="Y134">
        <v>3.1199999999999999E-2</v>
      </c>
      <c r="Z134">
        <v>8.0000000000000002E-3</v>
      </c>
      <c r="AA134">
        <v>0.51600000000000001</v>
      </c>
      <c r="AB134">
        <v>3.7999999999999999E-2</v>
      </c>
      <c r="AC134" s="10">
        <f t="shared" si="33"/>
        <v>9.8455598455598439E-2</v>
      </c>
      <c r="AD134" s="10">
        <f t="shared" si="30"/>
        <v>0.20248783126014067</v>
      </c>
      <c r="AF134">
        <f t="shared" si="22"/>
        <v>5.1546391752577314</v>
      </c>
      <c r="AG134" s="11">
        <f t="shared" si="23"/>
        <v>0.79710915081305111</v>
      </c>
      <c r="AH134">
        <f t="shared" si="24"/>
        <v>0.79300000000000004</v>
      </c>
      <c r="AI134">
        <f t="shared" si="25"/>
        <v>0.05</v>
      </c>
      <c r="AK134">
        <f t="shared" si="31"/>
        <v>3.5325382783505632</v>
      </c>
      <c r="AL134">
        <f t="shared" si="32"/>
        <v>0.54626880593049931</v>
      </c>
      <c r="AM134">
        <f t="shared" si="26"/>
        <v>0.79300000000000004</v>
      </c>
      <c r="AN134">
        <f t="shared" si="27"/>
        <v>0.05</v>
      </c>
      <c r="AO134" s="9"/>
      <c r="AP134" s="58">
        <f>IF(AL134/AK134*100&gt;=30,supp,AK134)</f>
        <v>3.5325382783505632</v>
      </c>
      <c r="AQ134" s="58">
        <f t="shared" si="28"/>
        <v>0.54626880593049931</v>
      </c>
      <c r="AR134" s="58">
        <f>IF(AN134/AM134*100&gt;=30,supp,AM134)</f>
        <v>0.79300000000000004</v>
      </c>
      <c r="AS134" s="58">
        <f t="shared" si="29"/>
        <v>0.05</v>
      </c>
    </row>
    <row r="135" spans="1:45" x14ac:dyDescent="0.35">
      <c r="A135" t="s">
        <v>297</v>
      </c>
      <c r="B135" t="s">
        <v>550</v>
      </c>
      <c r="C135" s="1">
        <v>43809</v>
      </c>
      <c r="D135" s="2">
        <v>0.93981481481481488</v>
      </c>
      <c r="E135">
        <v>623</v>
      </c>
      <c r="F135">
        <v>69</v>
      </c>
      <c r="G135">
        <v>338</v>
      </c>
      <c r="H135">
        <v>49</v>
      </c>
      <c r="I135">
        <v>890</v>
      </c>
      <c r="J135">
        <v>130</v>
      </c>
      <c r="K135">
        <v>8070</v>
      </c>
      <c r="L135">
        <v>690</v>
      </c>
      <c r="M135">
        <v>13400</v>
      </c>
      <c r="N135">
        <v>1000</v>
      </c>
      <c r="O135">
        <v>4.48E-2</v>
      </c>
      <c r="P135">
        <v>6.7999999999999996E-3</v>
      </c>
      <c r="Q135">
        <v>0.51600000000000001</v>
      </c>
      <c r="R135">
        <v>5.7000000000000002E-2</v>
      </c>
      <c r="S135">
        <v>0.51700000000000002</v>
      </c>
      <c r="T135">
        <v>5.7000000000000002E-2</v>
      </c>
      <c r="U135">
        <v>6.0600000000000001E-2</v>
      </c>
      <c r="V135">
        <v>4.4999999999999997E-3</v>
      </c>
      <c r="W135">
        <v>6.4699999999999994E-2</v>
      </c>
      <c r="X135">
        <v>5.4999999999999997E-3</v>
      </c>
      <c r="Y135">
        <v>1.06E-2</v>
      </c>
      <c r="Z135">
        <v>1.5E-3</v>
      </c>
      <c r="AA135">
        <v>0.89300000000000002</v>
      </c>
      <c r="AB135">
        <v>7.0000000000000007E-2</v>
      </c>
      <c r="AC135" s="10">
        <f t="shared" si="33"/>
        <v>0.16712630998345282</v>
      </c>
      <c r="AD135" s="10">
        <f t="shared" si="30"/>
        <v>6.8793942671714459E-2</v>
      </c>
      <c r="AF135">
        <f t="shared" si="22"/>
        <v>22.321428571428573</v>
      </c>
      <c r="AG135" s="11">
        <f t="shared" si="23"/>
        <v>3.3880739795918369</v>
      </c>
      <c r="AH135">
        <f t="shared" si="24"/>
        <v>0.51700000000000002</v>
      </c>
      <c r="AI135">
        <f t="shared" si="25"/>
        <v>5.7000000000000002E-2</v>
      </c>
      <c r="AK135">
        <f t="shared" si="31"/>
        <v>15.297152366071638</v>
      </c>
      <c r="AL135">
        <f t="shared" si="32"/>
        <v>2.3218891984215877</v>
      </c>
      <c r="AM135">
        <f t="shared" si="26"/>
        <v>0.51700000000000002</v>
      </c>
      <c r="AN135">
        <f t="shared" si="27"/>
        <v>5.7000000000000002E-2</v>
      </c>
      <c r="AO135" s="9"/>
      <c r="AP135" s="58">
        <f>IF(AL135/AK135*100&gt;=30,supp,AK135)</f>
        <v>15.297152366071638</v>
      </c>
      <c r="AQ135" s="58">
        <f t="shared" si="28"/>
        <v>2.3218891984215877</v>
      </c>
      <c r="AR135" s="58">
        <f>IF(AN135/AM135*100&gt;=30,supp,AM135)</f>
        <v>0.51700000000000002</v>
      </c>
      <c r="AS135" s="58">
        <f t="shared" si="29"/>
        <v>5.7000000000000002E-2</v>
      </c>
    </row>
    <row r="136" spans="1:45" x14ac:dyDescent="0.35">
      <c r="A136" t="s">
        <v>298</v>
      </c>
      <c r="B136" t="s">
        <v>551</v>
      </c>
      <c r="C136" s="1">
        <v>43809</v>
      </c>
      <c r="D136" s="2">
        <v>0.94108796296296304</v>
      </c>
      <c r="E136">
        <v>356</v>
      </c>
      <c r="F136">
        <v>38</v>
      </c>
      <c r="G136">
        <v>143</v>
      </c>
      <c r="H136">
        <v>28</v>
      </c>
      <c r="I136">
        <v>431</v>
      </c>
      <c r="J136">
        <v>85</v>
      </c>
      <c r="K136">
        <v>16430</v>
      </c>
      <c r="L136">
        <v>990</v>
      </c>
      <c r="M136">
        <v>14450</v>
      </c>
      <c r="N136">
        <v>570</v>
      </c>
      <c r="O136">
        <v>2.5000000000000001E-2</v>
      </c>
      <c r="P136">
        <v>2.8E-3</v>
      </c>
      <c r="Q136">
        <v>0.40200000000000002</v>
      </c>
      <c r="R136">
        <v>6.9000000000000006E-2</v>
      </c>
      <c r="S136">
        <v>0.40300000000000002</v>
      </c>
      <c r="T136">
        <v>6.9000000000000006E-2</v>
      </c>
      <c r="U136">
        <v>6.5100000000000005E-2</v>
      </c>
      <c r="V136">
        <v>2.5999999999999999E-3</v>
      </c>
      <c r="W136">
        <v>0.13159999999999999</v>
      </c>
      <c r="X136">
        <v>8.0000000000000002E-3</v>
      </c>
      <c r="Y136">
        <v>5.1000000000000004E-3</v>
      </c>
      <c r="Z136">
        <v>1E-3</v>
      </c>
      <c r="AA136">
        <v>0.498</v>
      </c>
      <c r="AB136">
        <v>3.5000000000000003E-2</v>
      </c>
      <c r="AC136" s="10">
        <f t="shared" si="33"/>
        <v>0.17953667953667951</v>
      </c>
      <c r="AD136" s="10">
        <f t="shared" si="30"/>
        <v>3.3098972417523E-2</v>
      </c>
      <c r="AF136">
        <f t="shared" si="22"/>
        <v>40</v>
      </c>
      <c r="AG136" s="11">
        <f t="shared" si="23"/>
        <v>4.4799999999999995</v>
      </c>
      <c r="AH136">
        <f t="shared" si="24"/>
        <v>0.40300000000000002</v>
      </c>
      <c r="AI136">
        <f t="shared" si="25"/>
        <v>6.9000000000000006E-2</v>
      </c>
      <c r="AK136">
        <f t="shared" si="31"/>
        <v>27.412497040000371</v>
      </c>
      <c r="AL136">
        <f t="shared" si="32"/>
        <v>3.0701996684800412</v>
      </c>
      <c r="AM136">
        <f t="shared" si="26"/>
        <v>0.40300000000000002</v>
      </c>
      <c r="AN136">
        <f t="shared" si="27"/>
        <v>6.9000000000000006E-2</v>
      </c>
      <c r="AO136" s="9"/>
      <c r="AP136" s="58">
        <f>IF(AL136/AK136*100&gt;=30,supp,AK136)</f>
        <v>27.412497040000371</v>
      </c>
      <c r="AQ136" s="58">
        <f t="shared" si="28"/>
        <v>3.0701996684800412</v>
      </c>
      <c r="AR136" s="58">
        <f>IF(AN136/AM136*100&gt;=30,supp,AM136)</f>
        <v>0.40300000000000002</v>
      </c>
      <c r="AS136" s="58">
        <f t="shared" si="29"/>
        <v>6.9000000000000006E-2</v>
      </c>
    </row>
    <row r="137" spans="1:45" x14ac:dyDescent="0.35">
      <c r="A137" t="s">
        <v>299</v>
      </c>
      <c r="B137" t="s">
        <v>552</v>
      </c>
      <c r="C137" s="1">
        <v>43809</v>
      </c>
      <c r="D137" s="2">
        <v>0.94237268518518524</v>
      </c>
      <c r="E137">
        <v>383</v>
      </c>
      <c r="F137">
        <v>29</v>
      </c>
      <c r="G137">
        <v>226</v>
      </c>
      <c r="H137">
        <v>16</v>
      </c>
      <c r="I137">
        <v>531</v>
      </c>
      <c r="J137">
        <v>39</v>
      </c>
      <c r="K137">
        <v>12990</v>
      </c>
      <c r="L137">
        <v>790</v>
      </c>
      <c r="M137">
        <v>8230</v>
      </c>
      <c r="N137">
        <v>440</v>
      </c>
      <c r="O137">
        <v>4.7199999999999999E-2</v>
      </c>
      <c r="P137">
        <v>4.8999999999999998E-3</v>
      </c>
      <c r="Q137">
        <v>0.58599999999999997</v>
      </c>
      <c r="R137">
        <v>6.5000000000000002E-2</v>
      </c>
      <c r="S137">
        <v>0.58699999999999997</v>
      </c>
      <c r="T137">
        <v>6.6000000000000003E-2</v>
      </c>
      <c r="U137">
        <v>3.6999999999999998E-2</v>
      </c>
      <c r="V137">
        <v>2E-3</v>
      </c>
      <c r="W137">
        <v>0.10390000000000001</v>
      </c>
      <c r="X137">
        <v>6.3E-3</v>
      </c>
      <c r="Y137">
        <v>6.2899999999999996E-3</v>
      </c>
      <c r="Z137">
        <v>4.6000000000000001E-4</v>
      </c>
      <c r="AA137">
        <v>0.35699999999999998</v>
      </c>
      <c r="AB137">
        <v>3.3000000000000002E-2</v>
      </c>
      <c r="AC137" s="10">
        <f t="shared" si="33"/>
        <v>0.10204081632653059</v>
      </c>
      <c r="AD137" s="10">
        <f t="shared" si="30"/>
        <v>4.0822065981611692E-2</v>
      </c>
      <c r="AF137">
        <f t="shared" si="22"/>
        <v>21.186440677966104</v>
      </c>
      <c r="AG137" s="11">
        <f t="shared" si="23"/>
        <v>2.1994398161447863</v>
      </c>
      <c r="AH137">
        <f t="shared" si="24"/>
        <v>0.58699999999999997</v>
      </c>
      <c r="AI137">
        <f t="shared" si="25"/>
        <v>6.6000000000000003E-2</v>
      </c>
      <c r="AK137">
        <f t="shared" si="31"/>
        <v>14.519331059322232</v>
      </c>
      <c r="AL137">
        <f t="shared" si="32"/>
        <v>1.5073034362431978</v>
      </c>
      <c r="AM137">
        <f t="shared" si="26"/>
        <v>0.58699999999999997</v>
      </c>
      <c r="AN137">
        <f t="shared" si="27"/>
        <v>6.6000000000000003E-2</v>
      </c>
      <c r="AO137" s="9"/>
      <c r="AP137" s="58">
        <f>IF(AL137/AK137*100&gt;=30,supp,AK137)</f>
        <v>14.519331059322232</v>
      </c>
      <c r="AQ137" s="58">
        <f t="shared" si="28"/>
        <v>1.5073034362431978</v>
      </c>
      <c r="AR137" s="58">
        <f>IF(AN137/AM137*100&gt;=30,supp,AM137)</f>
        <v>0.58699999999999997</v>
      </c>
      <c r="AS137" s="58">
        <f t="shared" si="29"/>
        <v>6.6000000000000003E-2</v>
      </c>
    </row>
    <row r="138" spans="1:45" x14ac:dyDescent="0.35">
      <c r="A138" t="s">
        <v>300</v>
      </c>
      <c r="B138" t="s">
        <v>553</v>
      </c>
      <c r="C138" s="1">
        <v>43809</v>
      </c>
      <c r="D138" s="2">
        <v>0.94368055555555552</v>
      </c>
      <c r="E138">
        <v>2000</v>
      </c>
      <c r="F138">
        <v>270</v>
      </c>
      <c r="G138">
        <v>1500</v>
      </c>
      <c r="H138">
        <v>190</v>
      </c>
      <c r="I138">
        <v>3870</v>
      </c>
      <c r="J138">
        <v>570</v>
      </c>
      <c r="K138">
        <v>12600</v>
      </c>
      <c r="L138">
        <v>1300</v>
      </c>
      <c r="M138">
        <v>8080</v>
      </c>
      <c r="N138">
        <v>780</v>
      </c>
      <c r="O138">
        <v>0.25</v>
      </c>
      <c r="P138">
        <v>3.7999999999999999E-2</v>
      </c>
      <c r="Q138">
        <v>0.77300000000000002</v>
      </c>
      <c r="R138">
        <v>5.6000000000000001E-2</v>
      </c>
      <c r="S138">
        <v>0.77400000000000002</v>
      </c>
      <c r="T138">
        <v>5.6000000000000001E-2</v>
      </c>
      <c r="U138">
        <v>3.6299999999999999E-2</v>
      </c>
      <c r="V138">
        <v>3.5000000000000001E-3</v>
      </c>
      <c r="W138">
        <v>0.1</v>
      </c>
      <c r="X138">
        <v>0.01</v>
      </c>
      <c r="Y138">
        <v>4.5699999999999998E-2</v>
      </c>
      <c r="Z138">
        <v>6.7999999999999996E-3</v>
      </c>
      <c r="AA138">
        <v>0.371</v>
      </c>
      <c r="AB138">
        <v>5.6000000000000001E-2</v>
      </c>
      <c r="AC138" s="10">
        <f t="shared" si="33"/>
        <v>0.10011031439602866</v>
      </c>
      <c r="AD138" s="10">
        <f t="shared" si="30"/>
        <v>0.2965927528393727</v>
      </c>
      <c r="AF138">
        <f t="shared" si="22"/>
        <v>4</v>
      </c>
      <c r="AG138" s="11">
        <f t="shared" si="23"/>
        <v>0.60799999999999998</v>
      </c>
      <c r="AH138">
        <f t="shared" si="24"/>
        <v>0.77400000000000002</v>
      </c>
      <c r="AI138">
        <f t="shared" si="25"/>
        <v>5.6000000000000001E-2</v>
      </c>
      <c r="AK138">
        <f t="shared" si="31"/>
        <v>2.7412497040000372</v>
      </c>
      <c r="AL138">
        <f t="shared" si="32"/>
        <v>0.41666995500800563</v>
      </c>
      <c r="AM138">
        <f t="shared" si="26"/>
        <v>0.77400000000000002</v>
      </c>
      <c r="AN138">
        <f t="shared" si="27"/>
        <v>5.6000000000000001E-2</v>
      </c>
      <c r="AO138" s="9"/>
      <c r="AP138" s="58">
        <f>IF(AL138/AK138*100&gt;=30,supp,AK138)</f>
        <v>2.7412497040000372</v>
      </c>
      <c r="AQ138" s="58">
        <f t="shared" si="28"/>
        <v>0.41666995500800563</v>
      </c>
      <c r="AR138" s="58">
        <f>IF(AN138/AM138*100&gt;=30,supp,AM138)</f>
        <v>0.77400000000000002</v>
      </c>
      <c r="AS138" s="58">
        <f t="shared" si="29"/>
        <v>5.6000000000000001E-2</v>
      </c>
    </row>
    <row r="139" spans="1:45" x14ac:dyDescent="0.35">
      <c r="A139" t="s">
        <v>301</v>
      </c>
      <c r="B139" t="s">
        <v>554</v>
      </c>
      <c r="C139" s="1">
        <v>43809</v>
      </c>
      <c r="D139" s="2">
        <v>0.94493055555555561</v>
      </c>
      <c r="E139">
        <v>406</v>
      </c>
      <c r="F139">
        <v>67</v>
      </c>
      <c r="G139">
        <v>223</v>
      </c>
      <c r="H139">
        <v>48</v>
      </c>
      <c r="I139">
        <v>680</v>
      </c>
      <c r="J139">
        <v>130</v>
      </c>
      <c r="K139">
        <v>19700</v>
      </c>
      <c r="L139">
        <v>1400</v>
      </c>
      <c r="M139">
        <v>8190</v>
      </c>
      <c r="N139">
        <v>550</v>
      </c>
      <c r="O139">
        <v>5.11E-2</v>
      </c>
      <c r="P139">
        <v>7.7000000000000002E-3</v>
      </c>
      <c r="Q139">
        <v>0.55400000000000005</v>
      </c>
      <c r="R139">
        <v>6.6000000000000003E-2</v>
      </c>
      <c r="S139">
        <v>0.55500000000000005</v>
      </c>
      <c r="T139">
        <v>6.6000000000000003E-2</v>
      </c>
      <c r="U139">
        <v>3.6799999999999999E-2</v>
      </c>
      <c r="V139">
        <v>2.5000000000000001E-3</v>
      </c>
      <c r="W139">
        <v>0.157</v>
      </c>
      <c r="X139">
        <v>1.2E-2</v>
      </c>
      <c r="Y139">
        <v>8.0000000000000002E-3</v>
      </c>
      <c r="Z139">
        <v>1.5E-3</v>
      </c>
      <c r="AA139">
        <v>0.23</v>
      </c>
      <c r="AB139">
        <v>1.7999999999999999E-2</v>
      </c>
      <c r="AC139" s="10">
        <f t="shared" si="33"/>
        <v>0.10148924434638718</v>
      </c>
      <c r="AD139" s="10">
        <f t="shared" si="30"/>
        <v>5.1919956733369403E-2</v>
      </c>
      <c r="AF139">
        <f t="shared" si="22"/>
        <v>19.569471624266146</v>
      </c>
      <c r="AG139" s="11">
        <f t="shared" si="23"/>
        <v>2.9488244913277759</v>
      </c>
      <c r="AH139">
        <f t="shared" si="24"/>
        <v>0.55500000000000005</v>
      </c>
      <c r="AI139">
        <f t="shared" si="25"/>
        <v>6.6000000000000003E-2</v>
      </c>
      <c r="AK139">
        <f t="shared" si="31"/>
        <v>13.411202074364175</v>
      </c>
      <c r="AL139">
        <f t="shared" si="32"/>
        <v>2.0208660660000817</v>
      </c>
      <c r="AM139">
        <f t="shared" si="26"/>
        <v>0.55500000000000005</v>
      </c>
      <c r="AN139">
        <f t="shared" si="27"/>
        <v>6.6000000000000003E-2</v>
      </c>
      <c r="AO139" s="9"/>
      <c r="AP139" s="58">
        <f>IF(AL139/AK139*100&gt;=30,supp,AK139)</f>
        <v>13.411202074364175</v>
      </c>
      <c r="AQ139" s="58">
        <f t="shared" si="28"/>
        <v>2.0208660660000817</v>
      </c>
      <c r="AR139" s="58">
        <f>IF(AN139/AM139*100&gt;=30,supp,AM139)</f>
        <v>0.55500000000000005</v>
      </c>
      <c r="AS139" s="58">
        <f t="shared" si="29"/>
        <v>6.6000000000000003E-2</v>
      </c>
    </row>
    <row r="140" spans="1:45" x14ac:dyDescent="0.35">
      <c r="A140" t="s">
        <v>302</v>
      </c>
      <c r="B140" t="s">
        <v>555</v>
      </c>
      <c r="C140" s="1">
        <v>43809</v>
      </c>
      <c r="D140" s="2">
        <v>0.94620370370370377</v>
      </c>
      <c r="E140">
        <v>195</v>
      </c>
      <c r="F140">
        <v>20</v>
      </c>
      <c r="G140">
        <v>60</v>
      </c>
      <c r="H140">
        <v>11</v>
      </c>
      <c r="I140">
        <v>356</v>
      </c>
      <c r="J140">
        <v>60</v>
      </c>
      <c r="K140">
        <v>32500</v>
      </c>
      <c r="L140">
        <v>1900</v>
      </c>
      <c r="M140">
        <v>8010</v>
      </c>
      <c r="N140">
        <v>620</v>
      </c>
      <c r="O140">
        <v>2.58E-2</v>
      </c>
      <c r="P140">
        <v>4.1000000000000003E-3</v>
      </c>
      <c r="Q140">
        <v>0.309</v>
      </c>
      <c r="R140">
        <v>4.9000000000000002E-2</v>
      </c>
      <c r="S140">
        <v>0.309</v>
      </c>
      <c r="T140">
        <v>4.9000000000000002E-2</v>
      </c>
      <c r="U140">
        <v>3.5900000000000001E-2</v>
      </c>
      <c r="V140">
        <v>2.8E-3</v>
      </c>
      <c r="W140">
        <v>0.25900000000000001</v>
      </c>
      <c r="X140">
        <v>1.4999999999999999E-2</v>
      </c>
      <c r="Y140">
        <v>4.1999999999999997E-3</v>
      </c>
      <c r="Z140">
        <v>7.1000000000000002E-4</v>
      </c>
      <c r="AA140">
        <v>0.14180000000000001</v>
      </c>
      <c r="AB140">
        <v>9.1999999999999998E-3</v>
      </c>
      <c r="AC140" s="10">
        <f t="shared" si="33"/>
        <v>9.9007170435741851E-2</v>
      </c>
      <c r="AD140" s="10">
        <f t="shared" si="30"/>
        <v>2.7257977285018935E-2</v>
      </c>
      <c r="AF140">
        <f t="shared" si="22"/>
        <v>38.759689922480618</v>
      </c>
      <c r="AG140" s="11">
        <f t="shared" si="23"/>
        <v>6.1594856078360678</v>
      </c>
      <c r="AH140">
        <f t="shared" si="24"/>
        <v>0.309</v>
      </c>
      <c r="AI140">
        <f t="shared" si="25"/>
        <v>4.9000000000000002E-2</v>
      </c>
      <c r="AK140">
        <f t="shared" si="31"/>
        <v>26.562497131783303</v>
      </c>
      <c r="AL140">
        <f t="shared" si="32"/>
        <v>4.2211720248182774</v>
      </c>
      <c r="AM140">
        <f t="shared" si="26"/>
        <v>0.309</v>
      </c>
      <c r="AN140">
        <f t="shared" si="27"/>
        <v>4.9000000000000002E-2</v>
      </c>
      <c r="AO140" s="9"/>
      <c r="AP140" s="58">
        <f>IF(AL140/AK140*100&gt;=30,supp,AK140)</f>
        <v>26.562497131783303</v>
      </c>
      <c r="AQ140" s="58">
        <f t="shared" si="28"/>
        <v>4.2211720248182774</v>
      </c>
      <c r="AR140" s="58">
        <f>IF(AN140/AM140*100&gt;=30,supp,AM140)</f>
        <v>0.309</v>
      </c>
      <c r="AS140" s="58">
        <f t="shared" si="29"/>
        <v>4.9000000000000002E-2</v>
      </c>
    </row>
    <row r="141" spans="1:45" x14ac:dyDescent="0.35">
      <c r="A141" t="s">
        <v>303</v>
      </c>
      <c r="B141" t="s">
        <v>556</v>
      </c>
      <c r="C141" s="1">
        <v>43809</v>
      </c>
      <c r="D141" s="2">
        <v>0.94748842592592597</v>
      </c>
      <c r="E141">
        <v>300</v>
      </c>
      <c r="F141">
        <v>50</v>
      </c>
      <c r="G141">
        <v>112</v>
      </c>
      <c r="H141">
        <v>22</v>
      </c>
      <c r="I141">
        <v>377</v>
      </c>
      <c r="J141">
        <v>72</v>
      </c>
      <c r="K141">
        <v>15320</v>
      </c>
      <c r="L141">
        <v>710</v>
      </c>
      <c r="M141">
        <v>8840</v>
      </c>
      <c r="N141">
        <v>730</v>
      </c>
      <c r="O141">
        <v>3.4799999999999998E-2</v>
      </c>
      <c r="P141">
        <v>6.7999999999999996E-3</v>
      </c>
      <c r="Q141">
        <v>0.40100000000000002</v>
      </c>
      <c r="R141">
        <v>4.7E-2</v>
      </c>
      <c r="S141">
        <v>0.40200000000000002</v>
      </c>
      <c r="T141">
        <v>4.7E-2</v>
      </c>
      <c r="U141">
        <v>3.9600000000000003E-2</v>
      </c>
      <c r="V141">
        <v>3.3E-3</v>
      </c>
      <c r="W141">
        <v>0.12180000000000001</v>
      </c>
      <c r="X141">
        <v>5.7000000000000002E-3</v>
      </c>
      <c r="Y141">
        <v>4.4400000000000004E-3</v>
      </c>
      <c r="Z141">
        <v>8.4999999999999995E-4</v>
      </c>
      <c r="AA141">
        <v>0.33300000000000002</v>
      </c>
      <c r="AB141">
        <v>2.1000000000000001E-2</v>
      </c>
      <c r="AC141" s="10">
        <f t="shared" si="33"/>
        <v>0.10921125206839491</v>
      </c>
      <c r="AD141" s="10">
        <f t="shared" si="30"/>
        <v>2.8815575987020021E-2</v>
      </c>
      <c r="AF141">
        <f t="shared" si="22"/>
        <v>28.735632183908049</v>
      </c>
      <c r="AG141" s="11">
        <f t="shared" si="23"/>
        <v>5.6150085876601938</v>
      </c>
      <c r="AH141">
        <f t="shared" si="24"/>
        <v>0.40200000000000002</v>
      </c>
      <c r="AI141">
        <f t="shared" si="25"/>
        <v>4.7E-2</v>
      </c>
      <c r="AK141">
        <f t="shared" si="31"/>
        <v>19.692885804597971</v>
      </c>
      <c r="AL141">
        <f t="shared" si="32"/>
        <v>3.8480351572202935</v>
      </c>
      <c r="AM141">
        <f t="shared" si="26"/>
        <v>0.40200000000000002</v>
      </c>
      <c r="AN141">
        <f t="shared" si="27"/>
        <v>4.7E-2</v>
      </c>
      <c r="AO141" s="9"/>
      <c r="AP141" s="58">
        <f>IF(AL141/AK141*100&gt;=30,supp,AK141)</f>
        <v>19.692885804597971</v>
      </c>
      <c r="AQ141" s="58">
        <f t="shared" si="28"/>
        <v>3.8480351572202935</v>
      </c>
      <c r="AR141" s="58">
        <f>IF(AN141/AM141*100&gt;=30,supp,AM141)</f>
        <v>0.40200000000000002</v>
      </c>
      <c r="AS141" s="58">
        <f t="shared" si="29"/>
        <v>4.7E-2</v>
      </c>
    </row>
    <row r="142" spans="1:45" x14ac:dyDescent="0.35">
      <c r="A142" t="s">
        <v>304</v>
      </c>
      <c r="B142" t="s">
        <v>557</v>
      </c>
      <c r="C142" s="1">
        <v>43809</v>
      </c>
      <c r="D142" s="2">
        <v>0.94877314814814817</v>
      </c>
      <c r="E142">
        <v>256</v>
      </c>
      <c r="F142">
        <v>37</v>
      </c>
      <c r="G142">
        <v>116</v>
      </c>
      <c r="H142">
        <v>24</v>
      </c>
      <c r="I142">
        <v>572</v>
      </c>
      <c r="J142">
        <v>46</v>
      </c>
      <c r="K142">
        <v>37100</v>
      </c>
      <c r="L142">
        <v>1400</v>
      </c>
      <c r="M142">
        <v>7450</v>
      </c>
      <c r="N142">
        <v>480</v>
      </c>
      <c r="O142">
        <v>3.5400000000000001E-2</v>
      </c>
      <c r="P142">
        <v>6.4000000000000003E-3</v>
      </c>
      <c r="Q142">
        <v>0.43099999999999999</v>
      </c>
      <c r="R142">
        <v>5.3999999999999999E-2</v>
      </c>
      <c r="S142">
        <v>0.432</v>
      </c>
      <c r="T142">
        <v>5.3999999999999999E-2</v>
      </c>
      <c r="U142">
        <v>3.3300000000000003E-2</v>
      </c>
      <c r="V142">
        <v>2.2000000000000001E-3</v>
      </c>
      <c r="W142">
        <v>0.29399999999999998</v>
      </c>
      <c r="X142">
        <v>1.0999999999999999E-2</v>
      </c>
      <c r="Y142">
        <v>6.7200000000000003E-3</v>
      </c>
      <c r="Z142">
        <v>5.5000000000000003E-4</v>
      </c>
      <c r="AA142">
        <v>0.11550000000000001</v>
      </c>
      <c r="AB142">
        <v>6.6E-3</v>
      </c>
      <c r="AC142" s="10">
        <f t="shared" si="33"/>
        <v>9.1836734693877542E-2</v>
      </c>
      <c r="AD142" s="10">
        <f t="shared" si="30"/>
        <v>4.3612763656030298E-2</v>
      </c>
      <c r="AF142">
        <f t="shared" si="22"/>
        <v>28.248587570621467</v>
      </c>
      <c r="AG142" s="11">
        <f t="shared" si="23"/>
        <v>5.1070892783044464</v>
      </c>
      <c r="AH142">
        <f t="shared" si="24"/>
        <v>0.432</v>
      </c>
      <c r="AI142">
        <f t="shared" si="25"/>
        <v>5.3999999999999999E-2</v>
      </c>
      <c r="AK142">
        <f t="shared" si="31"/>
        <v>19.359108079096305</v>
      </c>
      <c r="AL142">
        <f t="shared" si="32"/>
        <v>3.4999517431134568</v>
      </c>
      <c r="AM142">
        <f t="shared" si="26"/>
        <v>0.432</v>
      </c>
      <c r="AN142">
        <f t="shared" si="27"/>
        <v>5.3999999999999999E-2</v>
      </c>
      <c r="AO142" s="9"/>
      <c r="AP142" s="58">
        <f>IF(AL142/AK142*100&gt;=30,supp,AK142)</f>
        <v>19.359108079096305</v>
      </c>
      <c r="AQ142" s="58">
        <f t="shared" si="28"/>
        <v>3.4999517431134568</v>
      </c>
      <c r="AR142" s="58">
        <f>IF(AN142/AM142*100&gt;=30,supp,AM142)</f>
        <v>0.432</v>
      </c>
      <c r="AS142" s="58">
        <f t="shared" si="29"/>
        <v>5.3999999999999999E-2</v>
      </c>
    </row>
    <row r="143" spans="1:45" x14ac:dyDescent="0.35">
      <c r="A143" t="s">
        <v>305</v>
      </c>
      <c r="B143" t="s">
        <v>558</v>
      </c>
      <c r="C143" s="1">
        <v>43809</v>
      </c>
      <c r="D143" s="2">
        <v>0.95005787037037026</v>
      </c>
      <c r="E143">
        <v>338</v>
      </c>
      <c r="F143">
        <v>36</v>
      </c>
      <c r="G143">
        <v>126</v>
      </c>
      <c r="H143">
        <v>28</v>
      </c>
      <c r="I143">
        <v>805</v>
      </c>
      <c r="J143">
        <v>74</v>
      </c>
      <c r="K143">
        <v>66400</v>
      </c>
      <c r="L143">
        <v>4700</v>
      </c>
      <c r="M143">
        <v>9600</v>
      </c>
      <c r="N143">
        <v>590</v>
      </c>
      <c r="O143">
        <v>3.6400000000000002E-2</v>
      </c>
      <c r="P143">
        <v>4.7999999999999996E-3</v>
      </c>
      <c r="Q143">
        <v>0.38300000000000001</v>
      </c>
      <c r="R143">
        <v>7.0999999999999994E-2</v>
      </c>
      <c r="S143">
        <v>0.38400000000000001</v>
      </c>
      <c r="T143">
        <v>7.0999999999999994E-2</v>
      </c>
      <c r="U143">
        <v>4.2900000000000001E-2</v>
      </c>
      <c r="V143">
        <v>2.5999999999999999E-3</v>
      </c>
      <c r="W143">
        <v>0.52600000000000002</v>
      </c>
      <c r="X143">
        <v>3.6999999999999998E-2</v>
      </c>
      <c r="Y143">
        <v>9.4400000000000005E-3</v>
      </c>
      <c r="Z143">
        <v>8.7000000000000001E-4</v>
      </c>
      <c r="AA143">
        <v>7.9200000000000007E-2</v>
      </c>
      <c r="AB143">
        <v>6.6E-3</v>
      </c>
      <c r="AC143" s="10">
        <f t="shared" si="33"/>
        <v>0.11831218974076115</v>
      </c>
      <c r="AD143" s="10">
        <f t="shared" si="30"/>
        <v>6.1265548945375899E-2</v>
      </c>
      <c r="AF143">
        <f t="shared" si="22"/>
        <v>27.472527472527471</v>
      </c>
      <c r="AG143" s="11">
        <f t="shared" si="23"/>
        <v>3.6227508754981272</v>
      </c>
      <c r="AH143">
        <f t="shared" si="24"/>
        <v>0.38400000000000001</v>
      </c>
      <c r="AI143">
        <f t="shared" si="25"/>
        <v>7.0999999999999994E-2</v>
      </c>
      <c r="AK143">
        <f t="shared" si="31"/>
        <v>18.827264450549706</v>
      </c>
      <c r="AL143">
        <f t="shared" si="32"/>
        <v>2.4827161912812792</v>
      </c>
      <c r="AM143">
        <f t="shared" si="26"/>
        <v>0.38400000000000001</v>
      </c>
      <c r="AN143">
        <f t="shared" si="27"/>
        <v>7.0999999999999994E-2</v>
      </c>
      <c r="AO143" s="9"/>
      <c r="AP143" s="58">
        <f>IF(AL143/AK143*100&gt;=30,supp,AK143)</f>
        <v>18.827264450549706</v>
      </c>
      <c r="AQ143" s="58">
        <f t="shared" si="28"/>
        <v>2.4827161912812792</v>
      </c>
      <c r="AR143" s="58">
        <f>IF(AN143/AM143*100&gt;=30,supp,AM143)</f>
        <v>0.38400000000000001</v>
      </c>
      <c r="AS143" s="58">
        <f t="shared" si="29"/>
        <v>7.0999999999999994E-2</v>
      </c>
    </row>
    <row r="144" spans="1:45" x14ac:dyDescent="0.35">
      <c r="A144" t="s">
        <v>306</v>
      </c>
      <c r="B144" t="s">
        <v>559</v>
      </c>
      <c r="C144" s="1">
        <v>43809</v>
      </c>
      <c r="D144" s="2">
        <v>0.95133101851851853</v>
      </c>
      <c r="E144">
        <v>860</v>
      </c>
      <c r="F144">
        <v>170</v>
      </c>
      <c r="G144">
        <v>560</v>
      </c>
      <c r="H144">
        <v>140</v>
      </c>
      <c r="I144">
        <v>1930</v>
      </c>
      <c r="J144">
        <v>370</v>
      </c>
      <c r="K144">
        <v>62700</v>
      </c>
      <c r="L144">
        <v>4000</v>
      </c>
      <c r="M144">
        <v>14500</v>
      </c>
      <c r="N144">
        <v>1500</v>
      </c>
      <c r="O144">
        <v>0.06</v>
      </c>
      <c r="P144">
        <v>1.2E-2</v>
      </c>
      <c r="Q144">
        <v>0.59499999999999997</v>
      </c>
      <c r="R144">
        <v>7.0999999999999994E-2</v>
      </c>
      <c r="S144">
        <v>0.59599999999999997</v>
      </c>
      <c r="T144">
        <v>7.0999999999999994E-2</v>
      </c>
      <c r="U144">
        <v>6.4699999999999994E-2</v>
      </c>
      <c r="V144">
        <v>6.6E-3</v>
      </c>
      <c r="W144">
        <v>0.497</v>
      </c>
      <c r="X144">
        <v>3.2000000000000001E-2</v>
      </c>
      <c r="Y144">
        <v>2.2599999999999999E-2</v>
      </c>
      <c r="Z144">
        <v>4.3E-3</v>
      </c>
      <c r="AA144">
        <v>0.13120000000000001</v>
      </c>
      <c r="AB144">
        <v>5.8999999999999999E-3</v>
      </c>
      <c r="AC144" s="10">
        <f t="shared" si="33"/>
        <v>0.17843353557639266</v>
      </c>
      <c r="AD144" s="10">
        <f t="shared" si="30"/>
        <v>0.14667387777176855</v>
      </c>
      <c r="AF144">
        <f t="shared" si="22"/>
        <v>16.666666666666668</v>
      </c>
      <c r="AG144" s="11">
        <f t="shared" si="23"/>
        <v>3.3333333333333339</v>
      </c>
      <c r="AH144">
        <f t="shared" si="24"/>
        <v>0.59599999999999997</v>
      </c>
      <c r="AI144">
        <f t="shared" si="25"/>
        <v>7.0999999999999994E-2</v>
      </c>
      <c r="AK144">
        <f t="shared" si="31"/>
        <v>11.421873766666822</v>
      </c>
      <c r="AL144">
        <f t="shared" si="32"/>
        <v>2.2843747533333647</v>
      </c>
      <c r="AM144">
        <f t="shared" si="26"/>
        <v>0.59599999999999997</v>
      </c>
      <c r="AN144">
        <f t="shared" si="27"/>
        <v>7.0999999999999994E-2</v>
      </c>
      <c r="AO144" s="9"/>
      <c r="AP144" s="58">
        <f>IF(AL144/AK144*100&gt;=30,supp,AK144)</f>
        <v>11.421873766666822</v>
      </c>
      <c r="AQ144" s="58">
        <f t="shared" si="28"/>
        <v>2.2843747533333647</v>
      </c>
      <c r="AR144" s="58">
        <f>IF(AN144/AM144*100&gt;=30,supp,AM144)</f>
        <v>0.59599999999999997</v>
      </c>
      <c r="AS144" s="58">
        <f t="shared" si="29"/>
        <v>7.0999999999999994E-2</v>
      </c>
    </row>
    <row r="145" spans="1:45" x14ac:dyDescent="0.35">
      <c r="A145" t="s">
        <v>307</v>
      </c>
      <c r="B145" t="s">
        <v>560</v>
      </c>
      <c r="C145" s="1">
        <v>43809</v>
      </c>
      <c r="D145" s="2">
        <v>0.96353009259259259</v>
      </c>
      <c r="E145">
        <v>755</v>
      </c>
      <c r="F145">
        <v>75</v>
      </c>
      <c r="G145">
        <v>477</v>
      </c>
      <c r="H145">
        <v>58</v>
      </c>
      <c r="I145">
        <v>1260</v>
      </c>
      <c r="J145">
        <v>210</v>
      </c>
      <c r="K145">
        <v>11750</v>
      </c>
      <c r="L145">
        <v>750</v>
      </c>
      <c r="M145">
        <v>11990</v>
      </c>
      <c r="N145">
        <v>980</v>
      </c>
      <c r="O145">
        <v>6.6299999999999998E-2</v>
      </c>
      <c r="P145">
        <v>9.1000000000000004E-3</v>
      </c>
      <c r="Q145">
        <v>0.64500000000000002</v>
      </c>
      <c r="R145">
        <v>6.3E-2</v>
      </c>
      <c r="S145">
        <v>0.64600000000000002</v>
      </c>
      <c r="T145">
        <v>6.3E-2</v>
      </c>
      <c r="U145">
        <v>5.28E-2</v>
      </c>
      <c r="V145">
        <v>4.3E-3</v>
      </c>
      <c r="W145">
        <v>9.1800000000000007E-2</v>
      </c>
      <c r="X145">
        <v>5.7999999999999996E-3</v>
      </c>
      <c r="Y145">
        <v>1.46E-2</v>
      </c>
      <c r="Z145">
        <v>2.3999999999999998E-3</v>
      </c>
      <c r="AA145">
        <v>0.57599999999999996</v>
      </c>
      <c r="AB145">
        <v>5.5E-2</v>
      </c>
      <c r="AC145" s="10">
        <f t="shared" si="33"/>
        <v>0.14561500275785988</v>
      </c>
      <c r="AD145" s="10">
        <f t="shared" si="30"/>
        <v>9.4753921038399164E-2</v>
      </c>
      <c r="AF145">
        <f t="shared" si="22"/>
        <v>15.082956259426847</v>
      </c>
      <c r="AG145" s="11">
        <f t="shared" si="23"/>
        <v>2.0702096826664302</v>
      </c>
      <c r="AH145">
        <f t="shared" si="24"/>
        <v>0.64600000000000002</v>
      </c>
      <c r="AI145">
        <f t="shared" si="25"/>
        <v>6.3E-2</v>
      </c>
      <c r="AK145">
        <f t="shared" si="31"/>
        <v>10.336537345399838</v>
      </c>
      <c r="AL145">
        <f t="shared" si="32"/>
        <v>1.4187404199568407</v>
      </c>
      <c r="AM145">
        <f t="shared" si="26"/>
        <v>0.64600000000000002</v>
      </c>
      <c r="AN145">
        <f t="shared" si="27"/>
        <v>6.3E-2</v>
      </c>
      <c r="AO145" s="9"/>
      <c r="AP145" s="58">
        <f>IF(AL145/AK145*100&gt;=30,supp,AK145)</f>
        <v>10.336537345399838</v>
      </c>
      <c r="AQ145" s="58">
        <f t="shared" si="28"/>
        <v>1.4187404199568407</v>
      </c>
      <c r="AR145" s="58">
        <f>IF(AN145/AM145*100&gt;=30,supp,AM145)</f>
        <v>0.64600000000000002</v>
      </c>
      <c r="AS145" s="58">
        <f t="shared" si="29"/>
        <v>6.3E-2</v>
      </c>
    </row>
    <row r="146" spans="1:45" x14ac:dyDescent="0.35">
      <c r="A146" t="s">
        <v>308</v>
      </c>
      <c r="B146" t="s">
        <v>561</v>
      </c>
      <c r="C146" s="1">
        <v>43809</v>
      </c>
      <c r="D146" s="2">
        <v>0.96486111111111106</v>
      </c>
      <c r="E146">
        <v>613</v>
      </c>
      <c r="F146">
        <v>55</v>
      </c>
      <c r="G146">
        <v>425</v>
      </c>
      <c r="H146">
        <v>50</v>
      </c>
      <c r="I146">
        <v>1210</v>
      </c>
      <c r="J146">
        <v>240</v>
      </c>
      <c r="K146">
        <v>11300</v>
      </c>
      <c r="L146">
        <v>1400</v>
      </c>
      <c r="M146">
        <v>8940</v>
      </c>
      <c r="N146">
        <v>660</v>
      </c>
      <c r="O146">
        <v>7.0199999999999999E-2</v>
      </c>
      <c r="P146">
        <v>9.5999999999999992E-3</v>
      </c>
      <c r="Q146">
        <v>0.66300000000000003</v>
      </c>
      <c r="R146">
        <v>4.8000000000000001E-2</v>
      </c>
      <c r="S146">
        <v>0.66400000000000003</v>
      </c>
      <c r="T146">
        <v>4.9000000000000002E-2</v>
      </c>
      <c r="U146">
        <v>3.9300000000000002E-2</v>
      </c>
      <c r="V146">
        <v>2.8999999999999998E-3</v>
      </c>
      <c r="W146">
        <v>8.7999999999999995E-2</v>
      </c>
      <c r="X146">
        <v>1.0999999999999999E-2</v>
      </c>
      <c r="Y146">
        <v>1.3899999999999999E-2</v>
      </c>
      <c r="Z146">
        <v>2.7000000000000001E-3</v>
      </c>
      <c r="AA146">
        <v>0.46400000000000002</v>
      </c>
      <c r="AB146">
        <v>6.8000000000000005E-2</v>
      </c>
      <c r="AC146" s="10">
        <f t="shared" si="33"/>
        <v>0.10838389409817979</v>
      </c>
      <c r="AD146" s="10">
        <f t="shared" si="30"/>
        <v>9.0210924824229335E-2</v>
      </c>
      <c r="AF146">
        <f t="shared" si="22"/>
        <v>14.245014245014245</v>
      </c>
      <c r="AG146" s="11">
        <f t="shared" si="23"/>
        <v>1.9480361360703238</v>
      </c>
      <c r="AH146">
        <f t="shared" si="24"/>
        <v>0.66400000000000003</v>
      </c>
      <c r="AI146">
        <f t="shared" si="25"/>
        <v>4.9000000000000002E-2</v>
      </c>
      <c r="AK146">
        <f t="shared" si="31"/>
        <v>9.7622852706554024</v>
      </c>
      <c r="AL146">
        <f t="shared" si="32"/>
        <v>1.3350133703460378</v>
      </c>
      <c r="AM146">
        <f t="shared" si="26"/>
        <v>0.66400000000000003</v>
      </c>
      <c r="AN146">
        <f t="shared" si="27"/>
        <v>4.9000000000000002E-2</v>
      </c>
      <c r="AO146" s="9"/>
      <c r="AP146" s="58">
        <f>IF(AL146/AK146*100&gt;=30,supp,AK146)</f>
        <v>9.7622852706554024</v>
      </c>
      <c r="AQ146" s="58">
        <f t="shared" si="28"/>
        <v>1.3350133703460378</v>
      </c>
      <c r="AR146" s="58">
        <f>IF(AN146/AM146*100&gt;=30,supp,AM146)</f>
        <v>0.66400000000000003</v>
      </c>
      <c r="AS146" s="58">
        <f t="shared" si="29"/>
        <v>4.9000000000000002E-2</v>
      </c>
    </row>
    <row r="147" spans="1:45" x14ac:dyDescent="0.35">
      <c r="A147" t="s">
        <v>309</v>
      </c>
      <c r="B147" t="s">
        <v>562</v>
      </c>
      <c r="C147" s="1">
        <v>43809</v>
      </c>
      <c r="D147" s="2">
        <v>0.96607638888888892</v>
      </c>
      <c r="E147">
        <v>257</v>
      </c>
      <c r="F147">
        <v>18</v>
      </c>
      <c r="G147">
        <v>111</v>
      </c>
      <c r="H147">
        <v>17</v>
      </c>
      <c r="I147">
        <v>488</v>
      </c>
      <c r="J147">
        <v>56</v>
      </c>
      <c r="K147">
        <v>29400</v>
      </c>
      <c r="L147">
        <v>1700</v>
      </c>
      <c r="M147">
        <v>8960</v>
      </c>
      <c r="N147">
        <v>620</v>
      </c>
      <c r="O147">
        <v>2.75E-2</v>
      </c>
      <c r="P147">
        <v>3.0999999999999999E-3</v>
      </c>
      <c r="Q147">
        <v>0.44600000000000001</v>
      </c>
      <c r="R147">
        <v>8.2000000000000003E-2</v>
      </c>
      <c r="S147">
        <v>0.44700000000000001</v>
      </c>
      <c r="T147">
        <v>8.3000000000000004E-2</v>
      </c>
      <c r="U147">
        <v>3.9399999999999998E-2</v>
      </c>
      <c r="V147">
        <v>2.7000000000000001E-3</v>
      </c>
      <c r="W147">
        <v>0.22900000000000001</v>
      </c>
      <c r="X147">
        <v>1.2999999999999999E-2</v>
      </c>
      <c r="Y147">
        <v>5.62E-3</v>
      </c>
      <c r="Z147">
        <v>6.4999999999999997E-4</v>
      </c>
      <c r="AA147">
        <v>0.16900000000000001</v>
      </c>
      <c r="AB147">
        <v>0.01</v>
      </c>
      <c r="AC147" s="10">
        <f t="shared" si="33"/>
        <v>0.10865968008825148</v>
      </c>
      <c r="AD147" s="10">
        <f t="shared" si="30"/>
        <v>3.6473769605192004E-2</v>
      </c>
      <c r="AF147">
        <f t="shared" si="22"/>
        <v>36.363636363636367</v>
      </c>
      <c r="AG147" s="11">
        <f t="shared" si="23"/>
        <v>4.0991735537190079</v>
      </c>
      <c r="AH147">
        <f t="shared" si="24"/>
        <v>0.44700000000000001</v>
      </c>
      <c r="AI147">
        <f t="shared" si="25"/>
        <v>8.3000000000000004E-2</v>
      </c>
      <c r="AK147">
        <f t="shared" si="31"/>
        <v>24.920451854545796</v>
      </c>
      <c r="AL147">
        <f t="shared" si="32"/>
        <v>2.8092145726942528</v>
      </c>
      <c r="AM147">
        <f t="shared" si="26"/>
        <v>0.44700000000000001</v>
      </c>
      <c r="AN147">
        <f t="shared" si="27"/>
        <v>8.3000000000000004E-2</v>
      </c>
      <c r="AO147" s="9"/>
      <c r="AP147" s="58">
        <f>IF(AL147/AK147*100&gt;=30,supp,AK147)</f>
        <v>24.920451854545796</v>
      </c>
      <c r="AQ147" s="58">
        <f t="shared" si="28"/>
        <v>2.8092145726942528</v>
      </c>
      <c r="AR147" s="58">
        <f>IF(AN147/AM147*100&gt;=30,supp,AM147)</f>
        <v>0.44700000000000001</v>
      </c>
      <c r="AS147" s="58">
        <f t="shared" si="29"/>
        <v>8.3000000000000004E-2</v>
      </c>
    </row>
    <row r="148" spans="1:45" x14ac:dyDescent="0.35">
      <c r="A148" t="s">
        <v>310</v>
      </c>
      <c r="B148" t="s">
        <v>563</v>
      </c>
      <c r="C148" s="1">
        <v>43809</v>
      </c>
      <c r="D148" s="2">
        <v>0.96736111111111101</v>
      </c>
      <c r="E148">
        <v>327</v>
      </c>
      <c r="F148">
        <v>33</v>
      </c>
      <c r="G148">
        <v>164</v>
      </c>
      <c r="H148">
        <v>23</v>
      </c>
      <c r="I148">
        <v>499</v>
      </c>
      <c r="J148">
        <v>83</v>
      </c>
      <c r="K148">
        <v>12640</v>
      </c>
      <c r="L148">
        <v>720</v>
      </c>
      <c r="M148">
        <v>7660</v>
      </c>
      <c r="N148">
        <v>690</v>
      </c>
      <c r="O148">
        <v>4.3400000000000001E-2</v>
      </c>
      <c r="P148">
        <v>7.3000000000000001E-3</v>
      </c>
      <c r="Q148">
        <v>0.51700000000000002</v>
      </c>
      <c r="R148">
        <v>7.8E-2</v>
      </c>
      <c r="S148">
        <v>0.51800000000000002</v>
      </c>
      <c r="T148">
        <v>7.8E-2</v>
      </c>
      <c r="U148">
        <v>3.3599999999999998E-2</v>
      </c>
      <c r="V148">
        <v>3.0000000000000001E-3</v>
      </c>
      <c r="W148">
        <v>9.8299999999999998E-2</v>
      </c>
      <c r="X148">
        <v>5.5999999999999999E-3</v>
      </c>
      <c r="Y148">
        <v>5.7400000000000003E-3</v>
      </c>
      <c r="Z148">
        <v>9.5E-4</v>
      </c>
      <c r="AA148">
        <v>0.33100000000000002</v>
      </c>
      <c r="AB148">
        <v>2.5000000000000001E-2</v>
      </c>
      <c r="AC148" s="10">
        <f t="shared" ref="AC148:AC164" si="34">U148*$AJ$15</f>
        <v>9.2664092664092645E-2</v>
      </c>
      <c r="AD148" s="10">
        <f t="shared" si="30"/>
        <v>3.7252568956192549E-2</v>
      </c>
      <c r="AF148">
        <f t="shared" si="22"/>
        <v>23.041474654377879</v>
      </c>
      <c r="AG148" s="11">
        <f t="shared" si="23"/>
        <v>3.8756397460128689</v>
      </c>
      <c r="AH148">
        <f t="shared" si="24"/>
        <v>0.51800000000000002</v>
      </c>
      <c r="AI148">
        <f t="shared" si="25"/>
        <v>7.8E-2</v>
      </c>
      <c r="AK148">
        <f t="shared" si="31"/>
        <v>15.790608894009431</v>
      </c>
      <c r="AL148">
        <f t="shared" si="32"/>
        <v>2.6560240766421392</v>
      </c>
      <c r="AM148">
        <f t="shared" si="26"/>
        <v>0.51800000000000002</v>
      </c>
      <c r="AN148">
        <f t="shared" si="27"/>
        <v>7.8E-2</v>
      </c>
      <c r="AO148" s="9"/>
      <c r="AP148" s="58">
        <f>IF(AL148/AK148*100&gt;=30,supp,AK148)</f>
        <v>15.790608894009431</v>
      </c>
      <c r="AQ148" s="58">
        <f t="shared" si="28"/>
        <v>2.6560240766421392</v>
      </c>
      <c r="AR148" s="58">
        <f>IF(AN148/AM148*100&gt;=30,supp,AM148)</f>
        <v>0.51800000000000002</v>
      </c>
      <c r="AS148" s="58">
        <f t="shared" si="29"/>
        <v>7.8E-2</v>
      </c>
    </row>
    <row r="149" spans="1:45" x14ac:dyDescent="0.35">
      <c r="A149" t="s">
        <v>311</v>
      </c>
      <c r="B149" t="s">
        <v>564</v>
      </c>
      <c r="C149" s="1">
        <v>43809</v>
      </c>
      <c r="D149" s="2">
        <v>0.96863425925925928</v>
      </c>
      <c r="E149">
        <v>412</v>
      </c>
      <c r="F149">
        <v>71</v>
      </c>
      <c r="G149">
        <v>240</v>
      </c>
      <c r="H149">
        <v>45</v>
      </c>
      <c r="I149">
        <v>610</v>
      </c>
      <c r="J149">
        <v>110</v>
      </c>
      <c r="K149">
        <v>12550</v>
      </c>
      <c r="L149">
        <v>750</v>
      </c>
      <c r="M149">
        <v>8110</v>
      </c>
      <c r="N149">
        <v>620</v>
      </c>
      <c r="O149">
        <v>4.6100000000000002E-2</v>
      </c>
      <c r="P149">
        <v>6.7999999999999996E-3</v>
      </c>
      <c r="Q149">
        <v>0.56899999999999995</v>
      </c>
      <c r="R149">
        <v>5.1999999999999998E-2</v>
      </c>
      <c r="S149">
        <v>0.56999999999999995</v>
      </c>
      <c r="T149">
        <v>5.1999999999999998E-2</v>
      </c>
      <c r="U149">
        <v>3.5499999999999997E-2</v>
      </c>
      <c r="V149">
        <v>2.7000000000000001E-3</v>
      </c>
      <c r="W149">
        <v>9.7500000000000003E-2</v>
      </c>
      <c r="X149">
        <v>5.7999999999999996E-3</v>
      </c>
      <c r="Y149">
        <v>7.0000000000000001E-3</v>
      </c>
      <c r="Z149">
        <v>1.2999999999999999E-3</v>
      </c>
      <c r="AA149">
        <v>0.36</v>
      </c>
      <c r="AB149">
        <v>0.02</v>
      </c>
      <c r="AC149" s="10">
        <f t="shared" si="34"/>
        <v>9.7904026475455014E-2</v>
      </c>
      <c r="AD149" s="10">
        <f t="shared" si="30"/>
        <v>4.5429962141698227E-2</v>
      </c>
      <c r="AF149">
        <f t="shared" si="22"/>
        <v>21.691973969631235</v>
      </c>
      <c r="AG149" s="11">
        <f t="shared" si="23"/>
        <v>3.1996837959542819</v>
      </c>
      <c r="AH149">
        <f t="shared" si="24"/>
        <v>0.56999999999999995</v>
      </c>
      <c r="AI149">
        <f t="shared" si="25"/>
        <v>5.1999999999999998E-2</v>
      </c>
      <c r="AK149">
        <f t="shared" si="31"/>
        <v>14.865779305857034</v>
      </c>
      <c r="AL149">
        <f t="shared" si="32"/>
        <v>2.1927830646383475</v>
      </c>
      <c r="AM149">
        <f t="shared" si="26"/>
        <v>0.56999999999999995</v>
      </c>
      <c r="AN149">
        <f t="shared" si="27"/>
        <v>5.1999999999999998E-2</v>
      </c>
      <c r="AO149" s="9"/>
      <c r="AP149" s="58">
        <f>IF(AL149/AK149*100&gt;=30,supp,AK149)</f>
        <v>14.865779305857034</v>
      </c>
      <c r="AQ149" s="58">
        <f t="shared" si="28"/>
        <v>2.1927830646383475</v>
      </c>
      <c r="AR149" s="58">
        <f>IF(AN149/AM149*100&gt;=30,supp,AM149)</f>
        <v>0.56999999999999995</v>
      </c>
      <c r="AS149" s="58">
        <f t="shared" si="29"/>
        <v>5.1999999999999998E-2</v>
      </c>
    </row>
    <row r="150" spans="1:45" x14ac:dyDescent="0.35">
      <c r="A150" t="s">
        <v>312</v>
      </c>
      <c r="B150" t="s">
        <v>565</v>
      </c>
      <c r="C150" s="1">
        <v>43809</v>
      </c>
      <c r="D150" s="2">
        <v>0.96991898148148159</v>
      </c>
      <c r="E150">
        <v>2020</v>
      </c>
      <c r="F150">
        <v>390</v>
      </c>
      <c r="G150">
        <v>1660</v>
      </c>
      <c r="H150">
        <v>320</v>
      </c>
      <c r="I150">
        <v>4170</v>
      </c>
      <c r="J150">
        <v>890</v>
      </c>
      <c r="K150">
        <v>12280</v>
      </c>
      <c r="L150">
        <v>850</v>
      </c>
      <c r="M150">
        <v>8500</v>
      </c>
      <c r="N150">
        <v>570</v>
      </c>
      <c r="O150">
        <v>0.26300000000000001</v>
      </c>
      <c r="P150">
        <v>0.05</v>
      </c>
      <c r="Q150">
        <v>0.81599999999999995</v>
      </c>
      <c r="R150">
        <v>5.2999999999999999E-2</v>
      </c>
      <c r="S150">
        <v>0.81799999999999995</v>
      </c>
      <c r="T150">
        <v>5.2999999999999999E-2</v>
      </c>
      <c r="U150">
        <v>3.7199999999999997E-2</v>
      </c>
      <c r="V150">
        <v>2.5000000000000001E-3</v>
      </c>
      <c r="W150">
        <v>9.5299999999999996E-2</v>
      </c>
      <c r="X150">
        <v>6.6E-3</v>
      </c>
      <c r="Y150">
        <v>4.8000000000000001E-2</v>
      </c>
      <c r="Z150">
        <v>0.01</v>
      </c>
      <c r="AA150">
        <v>0.39200000000000002</v>
      </c>
      <c r="AB150">
        <v>0.03</v>
      </c>
      <c r="AC150" s="10">
        <f t="shared" si="34"/>
        <v>0.102592388306674</v>
      </c>
      <c r="AD150" s="10">
        <f t="shared" si="30"/>
        <v>0.3115197404002164</v>
      </c>
      <c r="AF150">
        <f t="shared" ref="AF150:AF213" si="35">1/O150</f>
        <v>3.8022813688212924</v>
      </c>
      <c r="AG150" s="11">
        <f t="shared" ref="AG150:AG213" si="36">AF150*(P150/O150)</f>
        <v>0.72286718038427622</v>
      </c>
      <c r="AH150">
        <f t="shared" ref="AH150:AH213" si="37">S150</f>
        <v>0.81799999999999995</v>
      </c>
      <c r="AI150">
        <f t="shared" ref="AI150:AI213" si="38">T150</f>
        <v>5.2999999999999999E-2</v>
      </c>
      <c r="AK150">
        <f t="shared" si="31"/>
        <v>2.605750669201556</v>
      </c>
      <c r="AL150">
        <f t="shared" si="32"/>
        <v>0.49538986106493466</v>
      </c>
      <c r="AM150">
        <f t="shared" ref="AM150:AM213" si="39">S150</f>
        <v>0.81799999999999995</v>
      </c>
      <c r="AN150">
        <f t="shared" ref="AN150:AN213" si="40">T150</f>
        <v>5.2999999999999999E-2</v>
      </c>
      <c r="AO150" s="9"/>
      <c r="AP150" s="58">
        <f>IF(AL150/AK150*100&gt;=30,supp,AK150)</f>
        <v>2.605750669201556</v>
      </c>
      <c r="AQ150" s="58">
        <f t="shared" ref="AQ150:AQ166" si="41">AL150</f>
        <v>0.49538986106493466</v>
      </c>
      <c r="AR150" s="58">
        <f>IF(AN150/AM150*100&gt;=30,supp,AM150)</f>
        <v>0.81799999999999995</v>
      </c>
      <c r="AS150" s="58">
        <f t="shared" ref="AS150:AS166" si="42">AN150</f>
        <v>5.2999999999999999E-2</v>
      </c>
    </row>
    <row r="151" spans="1:45" x14ac:dyDescent="0.35">
      <c r="A151" t="s">
        <v>313</v>
      </c>
      <c r="B151" t="s">
        <v>566</v>
      </c>
      <c r="C151" s="1">
        <v>43809</v>
      </c>
      <c r="D151" s="2">
        <v>0.97119212962962964</v>
      </c>
      <c r="E151">
        <v>161</v>
      </c>
      <c r="F151">
        <v>20</v>
      </c>
      <c r="G151">
        <v>55</v>
      </c>
      <c r="H151">
        <v>13</v>
      </c>
      <c r="I151">
        <v>258</v>
      </c>
      <c r="J151">
        <v>40</v>
      </c>
      <c r="K151">
        <v>18830</v>
      </c>
      <c r="L151">
        <v>920</v>
      </c>
      <c r="M151">
        <v>7440</v>
      </c>
      <c r="N151">
        <v>440</v>
      </c>
      <c r="O151">
        <v>2.3300000000000001E-2</v>
      </c>
      <c r="P151">
        <v>3.7000000000000002E-3</v>
      </c>
      <c r="Q151">
        <v>0.28499999999999998</v>
      </c>
      <c r="R151">
        <v>5.8000000000000003E-2</v>
      </c>
      <c r="S151">
        <v>0.28599999999999998</v>
      </c>
      <c r="T151">
        <v>5.8000000000000003E-2</v>
      </c>
      <c r="U151">
        <v>3.2500000000000001E-2</v>
      </c>
      <c r="V151">
        <v>1.9E-3</v>
      </c>
      <c r="W151">
        <v>0.1459</v>
      </c>
      <c r="X151">
        <v>7.1000000000000004E-3</v>
      </c>
      <c r="Y151">
        <v>2.96E-3</v>
      </c>
      <c r="Z151">
        <v>4.6000000000000001E-4</v>
      </c>
      <c r="AA151">
        <v>0.221</v>
      </c>
      <c r="AB151">
        <v>1.6E-2</v>
      </c>
      <c r="AC151" s="10">
        <f t="shared" si="34"/>
        <v>8.9630446773303896E-2</v>
      </c>
      <c r="AD151" s="10">
        <f t="shared" si="30"/>
        <v>1.9210383991346679E-2</v>
      </c>
      <c r="AF151">
        <f t="shared" si="35"/>
        <v>42.918454935622314</v>
      </c>
      <c r="AG151" s="11">
        <f t="shared" si="36"/>
        <v>6.8153769640258606</v>
      </c>
      <c r="AH151">
        <f t="shared" si="37"/>
        <v>0.28599999999999998</v>
      </c>
      <c r="AI151">
        <f t="shared" si="38"/>
        <v>5.8000000000000003E-2</v>
      </c>
      <c r="AK151">
        <f t="shared" si="31"/>
        <v>29.412550472103401</v>
      </c>
      <c r="AL151">
        <f t="shared" si="32"/>
        <v>4.670662521321141</v>
      </c>
      <c r="AM151">
        <f t="shared" si="39"/>
        <v>0.28599999999999998</v>
      </c>
      <c r="AN151">
        <f t="shared" si="40"/>
        <v>5.8000000000000003E-2</v>
      </c>
      <c r="AO151" s="9"/>
      <c r="AP151" s="58">
        <f>IF(AL151/AK151*100&gt;=30,supp,AK151)</f>
        <v>29.412550472103401</v>
      </c>
      <c r="AQ151" s="58">
        <f t="shared" si="41"/>
        <v>4.670662521321141</v>
      </c>
      <c r="AR151" s="58">
        <f>IF(AN151/AM151*100&gt;=30,supp,AM151)</f>
        <v>0.28599999999999998</v>
      </c>
      <c r="AS151" s="58">
        <f t="shared" si="42"/>
        <v>5.8000000000000003E-2</v>
      </c>
    </row>
    <row r="152" spans="1:45" x14ac:dyDescent="0.35">
      <c r="A152" t="s">
        <v>314</v>
      </c>
      <c r="B152" t="s">
        <v>567</v>
      </c>
      <c r="C152" s="1">
        <v>43809</v>
      </c>
      <c r="D152" s="2">
        <v>0.97247685185185195</v>
      </c>
      <c r="E152">
        <v>251</v>
      </c>
      <c r="F152">
        <v>24</v>
      </c>
      <c r="G152">
        <v>84</v>
      </c>
      <c r="H152">
        <v>19</v>
      </c>
      <c r="I152">
        <v>311</v>
      </c>
      <c r="J152">
        <v>41</v>
      </c>
      <c r="K152">
        <v>16400</v>
      </c>
      <c r="L152">
        <v>1100</v>
      </c>
      <c r="M152">
        <v>8560</v>
      </c>
      <c r="N152">
        <v>570</v>
      </c>
      <c r="O152">
        <v>2.87E-2</v>
      </c>
      <c r="P152">
        <v>4.3E-3</v>
      </c>
      <c r="Q152">
        <v>0.32300000000000001</v>
      </c>
      <c r="R152">
        <v>5.7000000000000002E-2</v>
      </c>
      <c r="S152">
        <v>0.32400000000000001</v>
      </c>
      <c r="T152">
        <v>5.7000000000000002E-2</v>
      </c>
      <c r="U152">
        <v>3.7400000000000003E-2</v>
      </c>
      <c r="V152">
        <v>2.5000000000000001E-3</v>
      </c>
      <c r="W152">
        <v>0.127</v>
      </c>
      <c r="X152">
        <v>8.5000000000000006E-3</v>
      </c>
      <c r="Y152">
        <v>3.5599999999999998E-3</v>
      </c>
      <c r="Z152">
        <v>4.6999999999999999E-4</v>
      </c>
      <c r="AA152">
        <v>0.29799999999999999</v>
      </c>
      <c r="AB152">
        <v>0.02</v>
      </c>
      <c r="AC152" s="10">
        <f t="shared" si="34"/>
        <v>0.10314396028681741</v>
      </c>
      <c r="AD152" s="10">
        <f t="shared" ref="AD152:AD214" si="43">Y152*$AJ$17</f>
        <v>2.3104380746349382E-2</v>
      </c>
      <c r="AF152">
        <f t="shared" si="35"/>
        <v>34.843205574912893</v>
      </c>
      <c r="AG152" s="11">
        <f t="shared" si="36"/>
        <v>5.2204105913632555</v>
      </c>
      <c r="AH152">
        <f t="shared" si="37"/>
        <v>0.32400000000000001</v>
      </c>
      <c r="AI152">
        <f t="shared" si="38"/>
        <v>5.7000000000000002E-2</v>
      </c>
      <c r="AK152">
        <f t="shared" ref="AK152:AK214" si="44">AF152*($AI$5/$AJ$5)</f>
        <v>23.878481742160602</v>
      </c>
      <c r="AL152">
        <f t="shared" ref="AL152:AL214" si="45">AG152*($AI$5/$AJ$5)</f>
        <v>3.5776122470832958</v>
      </c>
      <c r="AM152">
        <f t="shared" si="39"/>
        <v>0.32400000000000001</v>
      </c>
      <c r="AN152">
        <f t="shared" si="40"/>
        <v>5.7000000000000002E-2</v>
      </c>
      <c r="AO152" s="9"/>
      <c r="AP152" s="58">
        <f>IF(AL152/AK152*100&gt;=30,supp,AK152)</f>
        <v>23.878481742160602</v>
      </c>
      <c r="AQ152" s="58">
        <f t="shared" si="41"/>
        <v>3.5776122470832958</v>
      </c>
      <c r="AR152" s="58">
        <f>IF(AN152/AM152*100&gt;=30,supp,AM152)</f>
        <v>0.32400000000000001</v>
      </c>
      <c r="AS152" s="58">
        <f t="shared" si="42"/>
        <v>5.7000000000000002E-2</v>
      </c>
    </row>
    <row r="153" spans="1:45" x14ac:dyDescent="0.35">
      <c r="A153" t="s">
        <v>315</v>
      </c>
      <c r="B153" t="s">
        <v>568</v>
      </c>
      <c r="C153" s="1">
        <v>43809</v>
      </c>
      <c r="D153" s="2">
        <v>0.97375</v>
      </c>
      <c r="E153">
        <v>510</v>
      </c>
      <c r="F153">
        <v>100</v>
      </c>
      <c r="G153">
        <v>314</v>
      </c>
      <c r="H153">
        <v>88</v>
      </c>
      <c r="I153">
        <v>910</v>
      </c>
      <c r="J153">
        <v>280</v>
      </c>
      <c r="K153">
        <v>13910</v>
      </c>
      <c r="L153">
        <v>640</v>
      </c>
      <c r="M153">
        <v>6660</v>
      </c>
      <c r="N153">
        <v>400</v>
      </c>
      <c r="O153">
        <v>7.9000000000000001E-2</v>
      </c>
      <c r="P153">
        <v>1.7999999999999999E-2</v>
      </c>
      <c r="Q153">
        <v>0.60399999999999998</v>
      </c>
      <c r="R153">
        <v>8.5999999999999993E-2</v>
      </c>
      <c r="S153">
        <v>0.60499999999999998</v>
      </c>
      <c r="T153">
        <v>8.5999999999999993E-2</v>
      </c>
      <c r="U153">
        <v>2.9000000000000001E-2</v>
      </c>
      <c r="V153">
        <v>1.8E-3</v>
      </c>
      <c r="W153">
        <v>0.1075</v>
      </c>
      <c r="X153">
        <v>4.8999999999999998E-3</v>
      </c>
      <c r="Y153">
        <v>1.04E-2</v>
      </c>
      <c r="Z153">
        <v>3.2000000000000002E-3</v>
      </c>
      <c r="AA153">
        <v>0.27200000000000002</v>
      </c>
      <c r="AB153">
        <v>2.4E-2</v>
      </c>
      <c r="AC153" s="10">
        <f t="shared" si="34"/>
        <v>7.9977937120794249E-2</v>
      </c>
      <c r="AD153" s="10">
        <f t="shared" si="43"/>
        <v>6.7495943753380222E-2</v>
      </c>
      <c r="AF153">
        <f t="shared" si="35"/>
        <v>12.658227848101266</v>
      </c>
      <c r="AG153" s="11">
        <f t="shared" si="36"/>
        <v>2.8841531805800353</v>
      </c>
      <c r="AH153">
        <f t="shared" si="37"/>
        <v>0.60499999999999998</v>
      </c>
      <c r="AI153">
        <f t="shared" si="38"/>
        <v>8.5999999999999993E-2</v>
      </c>
      <c r="AK153">
        <f t="shared" si="44"/>
        <v>8.6748408354431561</v>
      </c>
      <c r="AL153">
        <f t="shared" si="45"/>
        <v>1.976546013138947</v>
      </c>
      <c r="AM153">
        <f t="shared" si="39"/>
        <v>0.60499999999999998</v>
      </c>
      <c r="AN153">
        <f t="shared" si="40"/>
        <v>8.5999999999999993E-2</v>
      </c>
      <c r="AO153" s="9"/>
      <c r="AP153" s="58">
        <f>IF(AL153/AK153*100&gt;=30,supp,AK153)</f>
        <v>8.6748408354431561</v>
      </c>
      <c r="AQ153" s="58">
        <f t="shared" si="41"/>
        <v>1.976546013138947</v>
      </c>
      <c r="AR153" s="58">
        <f>IF(AN153/AM153*100&gt;=30,supp,AM153)</f>
        <v>0.60499999999999998</v>
      </c>
      <c r="AS153" s="58">
        <f t="shared" si="42"/>
        <v>8.5999999999999993E-2</v>
      </c>
    </row>
    <row r="154" spans="1:45" x14ac:dyDescent="0.35">
      <c r="A154" t="s">
        <v>316</v>
      </c>
      <c r="B154" t="s">
        <v>569</v>
      </c>
      <c r="C154" s="1">
        <v>43809</v>
      </c>
      <c r="D154" s="2">
        <v>0.97506944444444443</v>
      </c>
      <c r="E154">
        <v>209</v>
      </c>
      <c r="F154">
        <v>21</v>
      </c>
      <c r="G154">
        <v>80</v>
      </c>
      <c r="H154">
        <v>14</v>
      </c>
      <c r="I154">
        <v>276</v>
      </c>
      <c r="J154">
        <v>61</v>
      </c>
      <c r="K154">
        <v>13610</v>
      </c>
      <c r="L154">
        <v>770</v>
      </c>
      <c r="M154">
        <v>7830</v>
      </c>
      <c r="N154">
        <v>690</v>
      </c>
      <c r="O154">
        <v>3.0499999999999999E-2</v>
      </c>
      <c r="P154">
        <v>5.8999999999999999E-3</v>
      </c>
      <c r="Q154">
        <v>0.40100000000000002</v>
      </c>
      <c r="R154">
        <v>7.0000000000000007E-2</v>
      </c>
      <c r="S154">
        <v>0.40100000000000002</v>
      </c>
      <c r="T154">
        <v>7.0000000000000007E-2</v>
      </c>
      <c r="U154">
        <v>3.4099999999999998E-2</v>
      </c>
      <c r="V154">
        <v>3.0000000000000001E-3</v>
      </c>
      <c r="W154">
        <v>0.105</v>
      </c>
      <c r="X154">
        <v>5.8999999999999999E-3</v>
      </c>
      <c r="Y154">
        <v>3.14E-3</v>
      </c>
      <c r="Z154">
        <v>6.9999999999999999E-4</v>
      </c>
      <c r="AA154">
        <v>0.312</v>
      </c>
      <c r="AB154">
        <v>2.5999999999999999E-2</v>
      </c>
      <c r="AC154" s="10">
        <f t="shared" si="34"/>
        <v>9.4043022614451161E-2</v>
      </c>
      <c r="AD154" s="10">
        <f t="shared" si="43"/>
        <v>2.037858301784749E-2</v>
      </c>
      <c r="AF154">
        <f t="shared" si="35"/>
        <v>32.786885245901637</v>
      </c>
      <c r="AG154" s="11">
        <f t="shared" si="36"/>
        <v>6.3423810803547429</v>
      </c>
      <c r="AH154">
        <f t="shared" si="37"/>
        <v>0.40100000000000002</v>
      </c>
      <c r="AI154">
        <f t="shared" si="38"/>
        <v>7.0000000000000007E-2</v>
      </c>
      <c r="AK154">
        <f t="shared" si="44"/>
        <v>22.469259868852763</v>
      </c>
      <c r="AL154">
        <f t="shared" si="45"/>
        <v>4.3465125647944687</v>
      </c>
      <c r="AM154">
        <f t="shared" si="39"/>
        <v>0.40100000000000002</v>
      </c>
      <c r="AN154">
        <f t="shared" si="40"/>
        <v>7.0000000000000007E-2</v>
      </c>
      <c r="AO154" s="9"/>
      <c r="AP154" s="58">
        <f>IF(AL154/AK154*100&gt;=30,supp,AK154)</f>
        <v>22.469259868852763</v>
      </c>
      <c r="AQ154" s="58">
        <f t="shared" si="41"/>
        <v>4.3465125647944687</v>
      </c>
      <c r="AR154" s="58">
        <f>IF(AN154/AM154*100&gt;=30,supp,AM154)</f>
        <v>0.40100000000000002</v>
      </c>
      <c r="AS154" s="58">
        <f t="shared" si="42"/>
        <v>7.0000000000000007E-2</v>
      </c>
    </row>
    <row r="155" spans="1:45" x14ac:dyDescent="0.35">
      <c r="A155" t="s">
        <v>317</v>
      </c>
      <c r="B155" t="s">
        <v>570</v>
      </c>
      <c r="C155" s="1">
        <v>43809</v>
      </c>
      <c r="D155" s="2">
        <v>0.97633101851851845</v>
      </c>
      <c r="E155">
        <v>760</v>
      </c>
      <c r="F155">
        <v>170</v>
      </c>
      <c r="G155">
        <v>490</v>
      </c>
      <c r="H155">
        <v>130</v>
      </c>
      <c r="I155">
        <v>1200</v>
      </c>
      <c r="J155">
        <v>240</v>
      </c>
      <c r="K155">
        <v>14580</v>
      </c>
      <c r="L155">
        <v>980</v>
      </c>
      <c r="M155">
        <v>13340</v>
      </c>
      <c r="N155">
        <v>550</v>
      </c>
      <c r="O155">
        <v>6.2E-2</v>
      </c>
      <c r="P155">
        <v>1.4E-2</v>
      </c>
      <c r="Q155">
        <v>0.65100000000000002</v>
      </c>
      <c r="R155">
        <v>8.6999999999999994E-2</v>
      </c>
      <c r="S155">
        <v>0.65200000000000002</v>
      </c>
      <c r="T155">
        <v>8.6999999999999994E-2</v>
      </c>
      <c r="U155">
        <v>5.8000000000000003E-2</v>
      </c>
      <c r="V155">
        <v>2.3999999999999998E-3</v>
      </c>
      <c r="W155">
        <v>0.1124</v>
      </c>
      <c r="X155">
        <v>7.6E-3</v>
      </c>
      <c r="Y155">
        <v>1.3599999999999999E-2</v>
      </c>
      <c r="Z155">
        <v>2.8E-3</v>
      </c>
      <c r="AA155">
        <v>0.48799999999999999</v>
      </c>
      <c r="AB155">
        <v>0.04</v>
      </c>
      <c r="AC155" s="10">
        <f t="shared" si="34"/>
        <v>0.1599558742415885</v>
      </c>
      <c r="AD155" s="10">
        <f t="shared" si="43"/>
        <v>8.826392644672798E-2</v>
      </c>
      <c r="AF155">
        <f t="shared" si="35"/>
        <v>16.129032258064516</v>
      </c>
      <c r="AG155" s="11">
        <f t="shared" si="36"/>
        <v>3.6420395421436003</v>
      </c>
      <c r="AH155">
        <f t="shared" si="37"/>
        <v>0.65200000000000002</v>
      </c>
      <c r="AI155">
        <f t="shared" si="38"/>
        <v>8.6999999999999994E-2</v>
      </c>
      <c r="AK155">
        <f t="shared" si="44"/>
        <v>11.053426225806602</v>
      </c>
      <c r="AL155">
        <f t="shared" si="45"/>
        <v>2.4959349542143938</v>
      </c>
      <c r="AM155">
        <f t="shared" si="39"/>
        <v>0.65200000000000002</v>
      </c>
      <c r="AN155">
        <f t="shared" si="40"/>
        <v>8.6999999999999994E-2</v>
      </c>
      <c r="AO155" s="9"/>
      <c r="AP155" s="58">
        <f>IF(AL155/AK155*100&gt;=30,supp,AK155)</f>
        <v>11.053426225806602</v>
      </c>
      <c r="AQ155" s="58">
        <f t="shared" si="41"/>
        <v>2.4959349542143938</v>
      </c>
      <c r="AR155" s="58">
        <f>IF(AN155/AM155*100&gt;=30,supp,AM155)</f>
        <v>0.65200000000000002</v>
      </c>
      <c r="AS155" s="58">
        <f t="shared" si="42"/>
        <v>8.6999999999999994E-2</v>
      </c>
    </row>
    <row r="156" spans="1:45" x14ac:dyDescent="0.35">
      <c r="A156" t="s">
        <v>318</v>
      </c>
      <c r="B156" t="s">
        <v>571</v>
      </c>
      <c r="C156" s="1">
        <v>43809</v>
      </c>
      <c r="D156" s="2">
        <v>0.97759259259259268</v>
      </c>
      <c r="E156">
        <v>487</v>
      </c>
      <c r="F156">
        <v>50</v>
      </c>
      <c r="G156">
        <v>266</v>
      </c>
      <c r="H156">
        <v>36</v>
      </c>
      <c r="I156">
        <v>710</v>
      </c>
      <c r="J156">
        <v>150</v>
      </c>
      <c r="K156">
        <v>11870</v>
      </c>
      <c r="L156">
        <v>630</v>
      </c>
      <c r="M156">
        <v>12000</v>
      </c>
      <c r="N156">
        <v>860</v>
      </c>
      <c r="O156">
        <v>4.4400000000000002E-2</v>
      </c>
      <c r="P156">
        <v>6.8999999999999999E-3</v>
      </c>
      <c r="Q156">
        <v>0.54400000000000004</v>
      </c>
      <c r="R156">
        <v>5.5E-2</v>
      </c>
      <c r="S156">
        <v>0.54500000000000004</v>
      </c>
      <c r="T156">
        <v>5.5E-2</v>
      </c>
      <c r="U156">
        <v>5.21E-2</v>
      </c>
      <c r="V156">
        <v>3.8E-3</v>
      </c>
      <c r="W156">
        <v>9.1300000000000006E-2</v>
      </c>
      <c r="X156">
        <v>4.8999999999999998E-3</v>
      </c>
      <c r="Y156">
        <v>8.0999999999999996E-3</v>
      </c>
      <c r="Z156">
        <v>1.6999999999999999E-3</v>
      </c>
      <c r="AA156">
        <v>0.57899999999999996</v>
      </c>
      <c r="AB156">
        <v>3.9E-2</v>
      </c>
      <c r="AC156" s="10">
        <f t="shared" si="34"/>
        <v>0.14368450082735795</v>
      </c>
      <c r="AD156" s="10">
        <f t="shared" si="43"/>
        <v>5.2568956192536521E-2</v>
      </c>
      <c r="AF156">
        <f t="shared" si="35"/>
        <v>22.522522522522522</v>
      </c>
      <c r="AG156" s="11">
        <f t="shared" si="36"/>
        <v>3.5001217433649865</v>
      </c>
      <c r="AH156">
        <f t="shared" si="37"/>
        <v>0.54500000000000004</v>
      </c>
      <c r="AI156">
        <f t="shared" si="38"/>
        <v>5.5E-2</v>
      </c>
      <c r="AK156">
        <f t="shared" si="44"/>
        <v>15.434964549549758</v>
      </c>
      <c r="AL156">
        <f t="shared" si="45"/>
        <v>2.3986769232408407</v>
      </c>
      <c r="AM156">
        <f t="shared" si="39"/>
        <v>0.54500000000000004</v>
      </c>
      <c r="AN156">
        <f t="shared" si="40"/>
        <v>5.5E-2</v>
      </c>
      <c r="AO156" s="9"/>
      <c r="AP156" s="58">
        <f>IF(AL156/AK156*100&gt;=30,supp,AK156)</f>
        <v>15.434964549549758</v>
      </c>
      <c r="AQ156" s="58">
        <f t="shared" si="41"/>
        <v>2.3986769232408407</v>
      </c>
      <c r="AR156" s="58">
        <f>IF(AN156/AM156*100&gt;=30,supp,AM156)</f>
        <v>0.54500000000000004</v>
      </c>
      <c r="AS156" s="58">
        <f t="shared" si="42"/>
        <v>5.5E-2</v>
      </c>
    </row>
    <row r="157" spans="1:45" x14ac:dyDescent="0.35">
      <c r="A157" t="s">
        <v>319</v>
      </c>
      <c r="B157" t="s">
        <v>572</v>
      </c>
      <c r="C157" s="1">
        <v>43809</v>
      </c>
      <c r="D157" s="2">
        <v>0.97890046296296296</v>
      </c>
      <c r="E157">
        <v>452</v>
      </c>
      <c r="F157">
        <v>42</v>
      </c>
      <c r="G157">
        <v>242</v>
      </c>
      <c r="H157">
        <v>27</v>
      </c>
      <c r="I157">
        <v>641</v>
      </c>
      <c r="J157">
        <v>82</v>
      </c>
      <c r="K157">
        <v>12210</v>
      </c>
      <c r="L157">
        <v>920</v>
      </c>
      <c r="M157">
        <v>9080</v>
      </c>
      <c r="N157">
        <v>660</v>
      </c>
      <c r="O157">
        <v>5.0900000000000001E-2</v>
      </c>
      <c r="P157">
        <v>7.1999999999999998E-3</v>
      </c>
      <c r="Q157">
        <v>0.54300000000000004</v>
      </c>
      <c r="R157">
        <v>6.3E-2</v>
      </c>
      <c r="S157">
        <v>0.54400000000000004</v>
      </c>
      <c r="T157">
        <v>6.3E-2</v>
      </c>
      <c r="U157">
        <v>3.9399999999999998E-2</v>
      </c>
      <c r="V157">
        <v>2.8999999999999998E-3</v>
      </c>
      <c r="W157">
        <v>9.3799999999999994E-2</v>
      </c>
      <c r="X157">
        <v>7.0000000000000001E-3</v>
      </c>
      <c r="Y157">
        <v>7.28E-3</v>
      </c>
      <c r="Z157">
        <v>9.3999999999999997E-4</v>
      </c>
      <c r="AA157">
        <v>0.42</v>
      </c>
      <c r="AB157">
        <v>2.5000000000000001E-2</v>
      </c>
      <c r="AC157" s="10">
        <f t="shared" si="34"/>
        <v>0.10865968008825148</v>
      </c>
      <c r="AD157" s="10">
        <f t="shared" si="43"/>
        <v>4.7247160627366155E-2</v>
      </c>
      <c r="AF157">
        <f t="shared" si="35"/>
        <v>19.646365422396855</v>
      </c>
      <c r="AG157" s="11">
        <f t="shared" si="36"/>
        <v>2.7790536550345255</v>
      </c>
      <c r="AH157">
        <f t="shared" si="37"/>
        <v>0.54400000000000004</v>
      </c>
      <c r="AI157">
        <f t="shared" si="38"/>
        <v>6.3E-2</v>
      </c>
      <c r="AK157">
        <f t="shared" si="44"/>
        <v>13.463898349705486</v>
      </c>
      <c r="AL157">
        <f t="shared" si="45"/>
        <v>1.9045200023159037</v>
      </c>
      <c r="AM157">
        <f t="shared" si="39"/>
        <v>0.54400000000000004</v>
      </c>
      <c r="AN157">
        <f t="shared" si="40"/>
        <v>6.3E-2</v>
      </c>
      <c r="AO157" s="9"/>
      <c r="AP157" s="58">
        <f>IF(AL157/AK157*100&gt;=30,supp,AK157)</f>
        <v>13.463898349705486</v>
      </c>
      <c r="AQ157" s="58">
        <f t="shared" si="41"/>
        <v>1.9045200023159037</v>
      </c>
      <c r="AR157" s="58">
        <f>IF(AN157/AM157*100&gt;=30,supp,AM157)</f>
        <v>0.54400000000000004</v>
      </c>
      <c r="AS157" s="58">
        <f t="shared" si="42"/>
        <v>6.3E-2</v>
      </c>
    </row>
    <row r="158" spans="1:45" x14ac:dyDescent="0.35">
      <c r="A158" t="s">
        <v>320</v>
      </c>
      <c r="B158" t="s">
        <v>573</v>
      </c>
      <c r="C158" s="1">
        <v>43809</v>
      </c>
      <c r="D158" s="2">
        <v>0.98015046296296304</v>
      </c>
      <c r="E158">
        <v>2900</v>
      </c>
      <c r="F158">
        <v>1000</v>
      </c>
      <c r="G158">
        <v>2150</v>
      </c>
      <c r="H158">
        <v>860</v>
      </c>
      <c r="I158">
        <v>5100</v>
      </c>
      <c r="J158">
        <v>2100</v>
      </c>
      <c r="K158">
        <v>10400</v>
      </c>
      <c r="L158">
        <v>820</v>
      </c>
      <c r="M158">
        <v>8620</v>
      </c>
      <c r="N158">
        <v>640</v>
      </c>
      <c r="O158">
        <v>0.31</v>
      </c>
      <c r="P158">
        <v>0.11</v>
      </c>
      <c r="Q158">
        <v>0.71699999999999997</v>
      </c>
      <c r="R158">
        <v>9.0999999999999998E-2</v>
      </c>
      <c r="S158">
        <v>0.71799999999999997</v>
      </c>
      <c r="T158">
        <v>9.0999999999999998E-2</v>
      </c>
      <c r="U158">
        <v>3.73E-2</v>
      </c>
      <c r="V158">
        <v>2.8E-3</v>
      </c>
      <c r="W158">
        <v>7.9799999999999996E-2</v>
      </c>
      <c r="X158">
        <v>6.3E-3</v>
      </c>
      <c r="Y158">
        <v>5.8000000000000003E-2</v>
      </c>
      <c r="Z158">
        <v>2.4E-2</v>
      </c>
      <c r="AA158">
        <v>0.47199999999999998</v>
      </c>
      <c r="AB158">
        <v>4.2999999999999997E-2</v>
      </c>
      <c r="AC158" s="10">
        <f t="shared" si="34"/>
        <v>0.1028681742967457</v>
      </c>
      <c r="AD158" s="10">
        <f t="shared" si="43"/>
        <v>0.37641968631692818</v>
      </c>
      <c r="AF158">
        <f t="shared" si="35"/>
        <v>3.2258064516129035</v>
      </c>
      <c r="AG158" s="11">
        <f t="shared" si="36"/>
        <v>1.1446409989594175</v>
      </c>
      <c r="AH158">
        <f t="shared" si="37"/>
        <v>0.71799999999999997</v>
      </c>
      <c r="AI158">
        <f t="shared" si="38"/>
        <v>9.0999999999999998E-2</v>
      </c>
      <c r="AK158">
        <f t="shared" si="44"/>
        <v>2.2106852451613204</v>
      </c>
      <c r="AL158">
        <f t="shared" si="45"/>
        <v>0.78443669989595255</v>
      </c>
      <c r="AM158">
        <f t="shared" si="39"/>
        <v>0.71799999999999997</v>
      </c>
      <c r="AN158">
        <f t="shared" si="40"/>
        <v>9.0999999999999998E-2</v>
      </c>
      <c r="AO158" s="9"/>
      <c r="AP158" s="58" t="e">
        <f>IF(AL158/AK158*100&gt;=30,supp,AK158)</f>
        <v>#NAME?</v>
      </c>
      <c r="AQ158" s="58">
        <f t="shared" si="41"/>
        <v>0.78443669989595255</v>
      </c>
      <c r="AR158" s="58">
        <f>IF(AN158/AM158*100&gt;=30,supp,AM158)</f>
        <v>0.71799999999999997</v>
      </c>
      <c r="AS158" s="58">
        <f t="shared" si="42"/>
        <v>9.0999999999999998E-2</v>
      </c>
    </row>
    <row r="159" spans="1:45" x14ac:dyDescent="0.35">
      <c r="A159" t="s">
        <v>321</v>
      </c>
      <c r="B159" t="s">
        <v>574</v>
      </c>
      <c r="C159" s="1">
        <v>43809</v>
      </c>
      <c r="D159" s="2">
        <v>0.98143518518518524</v>
      </c>
      <c r="E159">
        <v>292</v>
      </c>
      <c r="F159">
        <v>30</v>
      </c>
      <c r="G159">
        <v>114</v>
      </c>
      <c r="H159">
        <v>12</v>
      </c>
      <c r="I159">
        <v>248</v>
      </c>
      <c r="J159">
        <v>51</v>
      </c>
      <c r="K159">
        <v>5810</v>
      </c>
      <c r="L159">
        <v>320</v>
      </c>
      <c r="M159">
        <v>10390</v>
      </c>
      <c r="N159">
        <v>690</v>
      </c>
      <c r="O159">
        <v>2.86E-2</v>
      </c>
      <c r="P159">
        <v>4.0000000000000001E-3</v>
      </c>
      <c r="Q159">
        <v>0.41899999999999998</v>
      </c>
      <c r="R159">
        <v>3.3000000000000002E-2</v>
      </c>
      <c r="S159">
        <v>0.42</v>
      </c>
      <c r="T159">
        <v>3.3000000000000002E-2</v>
      </c>
      <c r="U159">
        <v>4.4999999999999998E-2</v>
      </c>
      <c r="V159">
        <v>3.0000000000000001E-3</v>
      </c>
      <c r="W159">
        <v>4.4600000000000001E-2</v>
      </c>
      <c r="X159">
        <v>2.3999999999999998E-3</v>
      </c>
      <c r="Y159">
        <v>2.81E-3</v>
      </c>
      <c r="Z159">
        <v>5.8E-4</v>
      </c>
      <c r="AA159">
        <v>1.0029999999999999</v>
      </c>
      <c r="AB159">
        <v>9.1999999999999998E-2</v>
      </c>
      <c r="AC159" s="10">
        <f t="shared" si="34"/>
        <v>0.12410369553226692</v>
      </c>
      <c r="AD159" s="10">
        <f t="shared" si="43"/>
        <v>1.8236884802596002E-2</v>
      </c>
      <c r="AF159">
        <f t="shared" si="35"/>
        <v>34.965034965034967</v>
      </c>
      <c r="AG159" s="11">
        <f t="shared" si="36"/>
        <v>4.8902146804244708</v>
      </c>
      <c r="AH159">
        <f t="shared" si="37"/>
        <v>0.42</v>
      </c>
      <c r="AI159">
        <f t="shared" si="38"/>
        <v>3.3000000000000002E-2</v>
      </c>
      <c r="AK159">
        <f t="shared" si="44"/>
        <v>23.961972937063262</v>
      </c>
      <c r="AL159">
        <f t="shared" si="45"/>
        <v>3.3513248863025544</v>
      </c>
      <c r="AM159">
        <f t="shared" si="39"/>
        <v>0.42</v>
      </c>
      <c r="AN159">
        <f t="shared" si="40"/>
        <v>3.3000000000000002E-2</v>
      </c>
      <c r="AO159" s="9"/>
      <c r="AP159" s="58">
        <f>IF(AL159/AK159*100&gt;=30,supp,AK159)</f>
        <v>23.961972937063262</v>
      </c>
      <c r="AQ159" s="58">
        <f t="shared" si="41"/>
        <v>3.3513248863025544</v>
      </c>
      <c r="AR159" s="58">
        <f>IF(AN159/AM159*100&gt;=30,supp,AM159)</f>
        <v>0.42</v>
      </c>
      <c r="AS159" s="58">
        <f t="shared" si="42"/>
        <v>3.3000000000000002E-2</v>
      </c>
    </row>
    <row r="160" spans="1:45" x14ac:dyDescent="0.35">
      <c r="A160" t="s">
        <v>322</v>
      </c>
      <c r="B160" t="s">
        <v>575</v>
      </c>
      <c r="C160" s="1">
        <v>43809</v>
      </c>
      <c r="D160" s="2">
        <v>0.99361111111111111</v>
      </c>
      <c r="E160">
        <v>413</v>
      </c>
      <c r="F160">
        <v>88</v>
      </c>
      <c r="G160">
        <v>208</v>
      </c>
      <c r="H160">
        <v>77</v>
      </c>
      <c r="I160">
        <v>610</v>
      </c>
      <c r="J160">
        <v>170</v>
      </c>
      <c r="K160">
        <v>14000</v>
      </c>
      <c r="L160">
        <v>1100</v>
      </c>
      <c r="M160">
        <v>10330</v>
      </c>
      <c r="N160">
        <v>860</v>
      </c>
      <c r="O160">
        <v>4.0899999999999999E-2</v>
      </c>
      <c r="P160">
        <v>9.9000000000000008E-3</v>
      </c>
      <c r="Q160">
        <v>0.443</v>
      </c>
      <c r="R160">
        <v>0.08</v>
      </c>
      <c r="S160">
        <v>0.44400000000000001</v>
      </c>
      <c r="T160">
        <v>0.08</v>
      </c>
      <c r="U160">
        <v>4.4200000000000003E-2</v>
      </c>
      <c r="V160">
        <v>3.7000000000000002E-3</v>
      </c>
      <c r="W160">
        <v>0.106</v>
      </c>
      <c r="X160">
        <v>8.2000000000000007E-3</v>
      </c>
      <c r="Y160">
        <v>6.7999999999999996E-3</v>
      </c>
      <c r="Z160">
        <v>1.9E-3</v>
      </c>
      <c r="AA160">
        <v>0.42099999999999999</v>
      </c>
      <c r="AB160">
        <v>3.5000000000000003E-2</v>
      </c>
      <c r="AC160" s="10">
        <f t="shared" si="34"/>
        <v>0.12189740761169331</v>
      </c>
      <c r="AD160" s="10">
        <f t="shared" si="43"/>
        <v>4.413196322336399E-2</v>
      </c>
      <c r="AF160">
        <f t="shared" si="35"/>
        <v>24.449877750611247</v>
      </c>
      <c r="AG160" s="11">
        <f t="shared" si="36"/>
        <v>5.9181855679963657</v>
      </c>
      <c r="AH160">
        <f t="shared" si="37"/>
        <v>0.44400000000000001</v>
      </c>
      <c r="AI160">
        <f t="shared" si="38"/>
        <v>0.08</v>
      </c>
      <c r="AK160">
        <f t="shared" si="44"/>
        <v>16.755805036675042</v>
      </c>
      <c r="AL160">
        <f t="shared" si="45"/>
        <v>4.055806109121832</v>
      </c>
      <c r="AM160">
        <f t="shared" si="39"/>
        <v>0.44400000000000001</v>
      </c>
      <c r="AN160">
        <f t="shared" si="40"/>
        <v>0.08</v>
      </c>
      <c r="AO160" s="9"/>
      <c r="AP160" s="58">
        <f>IF(AL160/AK160*100&gt;=30,supp,AK160)</f>
        <v>16.755805036675042</v>
      </c>
      <c r="AQ160" s="58">
        <f t="shared" si="41"/>
        <v>4.055806109121832</v>
      </c>
      <c r="AR160" s="58">
        <f>IF(AN160/AM160*100&gt;=30,supp,AM160)</f>
        <v>0.44400000000000001</v>
      </c>
      <c r="AS160" s="58">
        <f t="shared" si="42"/>
        <v>0.08</v>
      </c>
    </row>
    <row r="161" spans="1:57" x14ac:dyDescent="0.35">
      <c r="A161" t="s">
        <v>323</v>
      </c>
      <c r="B161" t="s">
        <v>576</v>
      </c>
      <c r="C161" s="1">
        <v>43809</v>
      </c>
      <c r="D161" s="2">
        <v>0.99488425925925927</v>
      </c>
      <c r="E161">
        <v>324</v>
      </c>
      <c r="F161">
        <v>36</v>
      </c>
      <c r="G161">
        <v>177</v>
      </c>
      <c r="H161">
        <v>21</v>
      </c>
      <c r="I161">
        <v>520</v>
      </c>
      <c r="J161">
        <v>98</v>
      </c>
      <c r="K161">
        <v>13380</v>
      </c>
      <c r="L161">
        <v>670</v>
      </c>
      <c r="M161">
        <v>10040</v>
      </c>
      <c r="N161">
        <v>490</v>
      </c>
      <c r="O161">
        <v>3.3000000000000002E-2</v>
      </c>
      <c r="P161">
        <v>4.3E-3</v>
      </c>
      <c r="Q161">
        <v>0.54200000000000004</v>
      </c>
      <c r="R161">
        <v>5.7000000000000002E-2</v>
      </c>
      <c r="S161">
        <v>0.54300000000000004</v>
      </c>
      <c r="T161">
        <v>5.7000000000000002E-2</v>
      </c>
      <c r="U161">
        <v>4.2900000000000001E-2</v>
      </c>
      <c r="V161">
        <v>2.0999999999999999E-3</v>
      </c>
      <c r="W161">
        <v>0.1011</v>
      </c>
      <c r="X161">
        <v>5.0000000000000001E-3</v>
      </c>
      <c r="Y161">
        <v>5.7999999999999996E-3</v>
      </c>
      <c r="Z161">
        <v>1.1000000000000001E-3</v>
      </c>
      <c r="AA161">
        <v>0.42099999999999999</v>
      </c>
      <c r="AB161">
        <v>3.1E-2</v>
      </c>
      <c r="AC161" s="10">
        <f t="shared" si="34"/>
        <v>0.11831218974076115</v>
      </c>
      <c r="AD161" s="10">
        <f t="shared" si="43"/>
        <v>3.7641968631692814E-2</v>
      </c>
      <c r="AF161">
        <f t="shared" si="35"/>
        <v>30.303030303030301</v>
      </c>
      <c r="AG161" s="11">
        <f t="shared" si="36"/>
        <v>3.9485766758494032</v>
      </c>
      <c r="AH161">
        <f t="shared" si="37"/>
        <v>0.54300000000000004</v>
      </c>
      <c r="AI161">
        <f t="shared" si="38"/>
        <v>5.7000000000000002E-2</v>
      </c>
      <c r="AK161">
        <f t="shared" si="44"/>
        <v>20.767043212121493</v>
      </c>
      <c r="AL161">
        <f t="shared" si="45"/>
        <v>2.7060086609734069</v>
      </c>
      <c r="AM161">
        <f t="shared" si="39"/>
        <v>0.54300000000000004</v>
      </c>
      <c r="AN161">
        <f t="shared" si="40"/>
        <v>5.7000000000000002E-2</v>
      </c>
      <c r="AO161" s="9"/>
      <c r="AP161" s="58">
        <f>IF(AL161/AK161*100&gt;=30,supp,AK161)</f>
        <v>20.767043212121493</v>
      </c>
      <c r="AQ161" s="58">
        <f t="shared" si="41"/>
        <v>2.7060086609734069</v>
      </c>
      <c r="AR161" s="58">
        <f>IF(AN161/AM161*100&gt;=30,supp,AM161)</f>
        <v>0.54300000000000004</v>
      </c>
      <c r="AS161" s="58">
        <f t="shared" si="42"/>
        <v>5.7000000000000002E-2</v>
      </c>
    </row>
    <row r="162" spans="1:57" x14ac:dyDescent="0.35">
      <c r="A162" t="s">
        <v>324</v>
      </c>
      <c r="B162" t="s">
        <v>577</v>
      </c>
      <c r="C162" s="1">
        <v>43809</v>
      </c>
      <c r="D162" s="2">
        <v>0.99616898148148147</v>
      </c>
      <c r="E162">
        <v>598</v>
      </c>
      <c r="F162">
        <v>44</v>
      </c>
      <c r="G162">
        <v>311</v>
      </c>
      <c r="H162">
        <v>19</v>
      </c>
      <c r="I162">
        <v>910</v>
      </c>
      <c r="J162">
        <v>140</v>
      </c>
      <c r="K162">
        <v>15840</v>
      </c>
      <c r="L162">
        <v>900</v>
      </c>
      <c r="M162">
        <v>14730</v>
      </c>
      <c r="N162">
        <v>940</v>
      </c>
      <c r="O162">
        <v>4.1500000000000002E-2</v>
      </c>
      <c r="P162">
        <v>5.4000000000000003E-3</v>
      </c>
      <c r="Q162">
        <v>0.54400000000000004</v>
      </c>
      <c r="R162">
        <v>5.1999999999999998E-2</v>
      </c>
      <c r="S162">
        <v>0.54500000000000004</v>
      </c>
      <c r="T162">
        <v>5.2999999999999999E-2</v>
      </c>
      <c r="U162">
        <v>6.2799999999999995E-2</v>
      </c>
      <c r="V162">
        <v>4.0000000000000001E-3</v>
      </c>
      <c r="W162">
        <v>0.1195</v>
      </c>
      <c r="X162">
        <v>6.7999999999999996E-3</v>
      </c>
      <c r="Y162">
        <v>1.01E-2</v>
      </c>
      <c r="Z162">
        <v>1.5E-3</v>
      </c>
      <c r="AA162">
        <v>0.52</v>
      </c>
      <c r="AB162">
        <v>3.1E-2</v>
      </c>
      <c r="AC162" s="10">
        <f t="shared" si="34"/>
        <v>0.17319360176503029</v>
      </c>
      <c r="AD162" s="10">
        <f t="shared" si="43"/>
        <v>6.5548945375878867E-2</v>
      </c>
      <c r="AF162">
        <f t="shared" si="35"/>
        <v>24.096385542168672</v>
      </c>
      <c r="AG162" s="11">
        <f t="shared" si="36"/>
        <v>3.1354332994629113</v>
      </c>
      <c r="AH162">
        <f t="shared" si="37"/>
        <v>0.54500000000000004</v>
      </c>
      <c r="AI162">
        <f t="shared" si="38"/>
        <v>5.2999999999999999E-2</v>
      </c>
      <c r="AK162">
        <f t="shared" si="44"/>
        <v>16.513552433735164</v>
      </c>
      <c r="AL162">
        <f t="shared" si="45"/>
        <v>2.1487514010161415</v>
      </c>
      <c r="AM162">
        <f t="shared" si="39"/>
        <v>0.54500000000000004</v>
      </c>
      <c r="AN162">
        <f t="shared" si="40"/>
        <v>5.2999999999999999E-2</v>
      </c>
      <c r="AO162" s="9"/>
      <c r="AP162" s="58">
        <f>IF(AL162/AK162*100&gt;=30,supp,AK162)</f>
        <v>16.513552433735164</v>
      </c>
      <c r="AQ162" s="58">
        <f t="shared" si="41"/>
        <v>2.1487514010161415</v>
      </c>
      <c r="AR162" s="58">
        <f>IF(AN162/AM162*100&gt;=30,supp,AM162)</f>
        <v>0.54500000000000004</v>
      </c>
      <c r="AS162" s="58">
        <f t="shared" si="42"/>
        <v>5.2999999999999999E-2</v>
      </c>
    </row>
    <row r="163" spans="1:57" x14ac:dyDescent="0.35">
      <c r="A163" t="s">
        <v>325</v>
      </c>
      <c r="B163" t="s">
        <v>578</v>
      </c>
      <c r="C163" s="1">
        <v>43809</v>
      </c>
      <c r="D163" s="2">
        <v>0.99745370370370379</v>
      </c>
      <c r="E163">
        <v>377</v>
      </c>
      <c r="F163">
        <v>26</v>
      </c>
      <c r="G163">
        <v>150</v>
      </c>
      <c r="H163">
        <v>15</v>
      </c>
      <c r="I163">
        <v>442</v>
      </c>
      <c r="J163">
        <v>67</v>
      </c>
      <c r="K163">
        <v>9790</v>
      </c>
      <c r="L163">
        <v>700</v>
      </c>
      <c r="M163">
        <v>11570</v>
      </c>
      <c r="N163">
        <v>990</v>
      </c>
      <c r="O163">
        <v>3.2599999999999997E-2</v>
      </c>
      <c r="P163">
        <v>3.0000000000000001E-3</v>
      </c>
      <c r="Q163">
        <v>0.41399999999999998</v>
      </c>
      <c r="R163">
        <v>4.8000000000000001E-2</v>
      </c>
      <c r="S163">
        <v>0.41399999999999998</v>
      </c>
      <c r="T163">
        <v>4.9000000000000002E-2</v>
      </c>
      <c r="U163">
        <v>4.9299999999999997E-2</v>
      </c>
      <c r="V163">
        <v>4.1999999999999997E-3</v>
      </c>
      <c r="W163">
        <v>7.3700000000000002E-2</v>
      </c>
      <c r="X163">
        <v>5.3E-3</v>
      </c>
      <c r="Y163">
        <v>4.9199999999999999E-3</v>
      </c>
      <c r="Z163">
        <v>7.3999999999999999E-4</v>
      </c>
      <c r="AA163">
        <v>0.64300000000000002</v>
      </c>
      <c r="AB163">
        <v>4.3999999999999997E-2</v>
      </c>
      <c r="AC163" s="10">
        <f t="shared" si="34"/>
        <v>0.13596249310535022</v>
      </c>
      <c r="AD163" s="10">
        <f t="shared" si="43"/>
        <v>3.1930773391022182E-2</v>
      </c>
      <c r="AF163">
        <f t="shared" si="35"/>
        <v>30.674846625766875</v>
      </c>
      <c r="AG163" s="11">
        <f t="shared" si="36"/>
        <v>2.8228386465429645</v>
      </c>
      <c r="AH163">
        <f t="shared" si="37"/>
        <v>0.41399999999999998</v>
      </c>
      <c r="AI163">
        <f t="shared" si="38"/>
        <v>4.9000000000000002E-2</v>
      </c>
      <c r="AK163">
        <f t="shared" si="44"/>
        <v>21.021853558282498</v>
      </c>
      <c r="AL163">
        <f t="shared" si="45"/>
        <v>1.9345264010689418</v>
      </c>
      <c r="AM163">
        <f t="shared" si="39"/>
        <v>0.41399999999999998</v>
      </c>
      <c r="AN163">
        <f t="shared" si="40"/>
        <v>4.9000000000000002E-2</v>
      </c>
      <c r="AO163" s="9"/>
      <c r="AP163" s="58">
        <f>IF(AL163/AK163*100&gt;=30,supp,AK163)</f>
        <v>21.021853558282498</v>
      </c>
      <c r="AQ163" s="58">
        <f t="shared" si="41"/>
        <v>1.9345264010689418</v>
      </c>
      <c r="AR163" s="58">
        <f>IF(AN163/AM163*100&gt;=30,supp,AM163)</f>
        <v>0.41399999999999998</v>
      </c>
      <c r="AS163" s="58">
        <f t="shared" si="42"/>
        <v>4.9000000000000002E-2</v>
      </c>
    </row>
    <row r="164" spans="1:57" x14ac:dyDescent="0.35">
      <c r="A164" t="s">
        <v>326</v>
      </c>
      <c r="B164" t="s">
        <v>579</v>
      </c>
      <c r="C164" s="1">
        <v>43809</v>
      </c>
      <c r="D164" s="2">
        <v>0.99872685185185184</v>
      </c>
      <c r="E164">
        <v>233</v>
      </c>
      <c r="F164">
        <v>22</v>
      </c>
      <c r="G164">
        <v>93</v>
      </c>
      <c r="H164">
        <v>13</v>
      </c>
      <c r="I164">
        <v>369</v>
      </c>
      <c r="J164">
        <v>58</v>
      </c>
      <c r="K164">
        <v>21800</v>
      </c>
      <c r="L164">
        <v>1500</v>
      </c>
      <c r="M164">
        <v>9220</v>
      </c>
      <c r="N164">
        <v>640</v>
      </c>
      <c r="O164">
        <v>2.7799999999999998E-2</v>
      </c>
      <c r="P164">
        <v>4.1999999999999997E-3</v>
      </c>
      <c r="Q164">
        <v>0.39200000000000002</v>
      </c>
      <c r="R164">
        <v>4.8000000000000001E-2</v>
      </c>
      <c r="S164">
        <v>0.39200000000000002</v>
      </c>
      <c r="T164">
        <v>4.8000000000000001E-2</v>
      </c>
      <c r="U164">
        <v>3.9199999999999999E-2</v>
      </c>
      <c r="V164">
        <v>2.7000000000000001E-3</v>
      </c>
      <c r="W164">
        <v>0.16400000000000001</v>
      </c>
      <c r="X164">
        <v>1.0999999999999999E-2</v>
      </c>
      <c r="Y164">
        <v>4.1000000000000003E-3</v>
      </c>
      <c r="Z164">
        <v>6.4999999999999997E-4</v>
      </c>
      <c r="AA164">
        <v>0.23400000000000001</v>
      </c>
      <c r="AB164">
        <v>2.1999999999999999E-2</v>
      </c>
      <c r="AC164" s="10">
        <f t="shared" si="34"/>
        <v>0.10810810810810809</v>
      </c>
      <c r="AD164" s="10">
        <f t="shared" si="43"/>
        <v>2.660897782585182E-2</v>
      </c>
      <c r="AF164">
        <f t="shared" si="35"/>
        <v>35.971223021582738</v>
      </c>
      <c r="AG164" s="11">
        <f t="shared" si="36"/>
        <v>5.4345013198074641</v>
      </c>
      <c r="AH164">
        <f t="shared" si="37"/>
        <v>0.39200000000000002</v>
      </c>
      <c r="AI164">
        <f t="shared" si="38"/>
        <v>4.8000000000000001E-2</v>
      </c>
      <c r="AK164">
        <f t="shared" si="44"/>
        <v>24.651526115108251</v>
      </c>
      <c r="AL164">
        <f t="shared" si="45"/>
        <v>3.7243312835775058</v>
      </c>
      <c r="AM164">
        <f t="shared" si="39"/>
        <v>0.39200000000000002</v>
      </c>
      <c r="AN164">
        <f t="shared" si="40"/>
        <v>4.8000000000000001E-2</v>
      </c>
      <c r="AO164" s="9"/>
      <c r="AP164" s="58">
        <f>IF(AL164/AK164*100&gt;=30,supp,AK164)</f>
        <v>24.651526115108251</v>
      </c>
      <c r="AQ164" s="58">
        <f t="shared" si="41"/>
        <v>3.7243312835775058</v>
      </c>
      <c r="AR164" s="58">
        <f>IF(AN164/AM164*100&gt;=30,supp,AM164)</f>
        <v>0.39200000000000002</v>
      </c>
      <c r="AS164" s="58">
        <f t="shared" si="42"/>
        <v>4.8000000000000001E-2</v>
      </c>
    </row>
    <row r="165" spans="1:57" x14ac:dyDescent="0.35">
      <c r="AC165" s="10"/>
      <c r="AD165" s="10"/>
      <c r="AG165" s="11"/>
      <c r="AO165" s="9"/>
      <c r="AP165" s="58"/>
      <c r="AQ165" s="58"/>
      <c r="AR165" s="58"/>
      <c r="AS165" s="58"/>
    </row>
    <row r="166" spans="1:57" x14ac:dyDescent="0.35">
      <c r="A166" t="s">
        <v>327</v>
      </c>
      <c r="B166" t="s">
        <v>580</v>
      </c>
      <c r="C166" s="1">
        <v>43810</v>
      </c>
      <c r="D166" s="2">
        <v>1.273148148148148E-4</v>
      </c>
      <c r="E166">
        <v>709</v>
      </c>
      <c r="F166">
        <v>40</v>
      </c>
      <c r="G166">
        <v>506</v>
      </c>
      <c r="H166">
        <v>25</v>
      </c>
      <c r="I166">
        <v>1309</v>
      </c>
      <c r="J166">
        <v>75</v>
      </c>
      <c r="K166">
        <v>11620</v>
      </c>
      <c r="L166">
        <v>270</v>
      </c>
      <c r="M166">
        <v>10510</v>
      </c>
      <c r="N166">
        <v>300</v>
      </c>
      <c r="O166">
        <v>6.7699999999999996E-2</v>
      </c>
      <c r="P166">
        <v>4.5999999999999999E-3</v>
      </c>
      <c r="Q166">
        <v>0.69699999999999995</v>
      </c>
      <c r="R166">
        <v>4.9000000000000002E-2</v>
      </c>
      <c r="S166">
        <v>0.69799999999999995</v>
      </c>
      <c r="T166">
        <v>4.9000000000000002E-2</v>
      </c>
      <c r="U166">
        <v>4.4600000000000001E-2</v>
      </c>
      <c r="V166">
        <v>1.2999999999999999E-3</v>
      </c>
      <c r="W166">
        <v>8.7300000000000003E-2</v>
      </c>
      <c r="X166">
        <v>2.0999999999999999E-3</v>
      </c>
      <c r="Y166">
        <v>1.453E-2</v>
      </c>
      <c r="Z166">
        <v>8.3000000000000001E-4</v>
      </c>
      <c r="AA166">
        <v>0.497</v>
      </c>
      <c r="AB166">
        <v>1.6E-2</v>
      </c>
      <c r="AC166" s="10">
        <f t="shared" ref="AC166:AC197" si="46">U166*$AJ$15</f>
        <v>0.12300055157198012</v>
      </c>
      <c r="AD166" s="10">
        <f t="shared" si="43"/>
        <v>9.4299621416982171E-2</v>
      </c>
      <c r="AF166">
        <f t="shared" si="35"/>
        <v>14.771048744460858</v>
      </c>
      <c r="AG166" s="11">
        <f t="shared" si="36"/>
        <v>1.003645852651698</v>
      </c>
      <c r="AH166">
        <f t="shared" si="37"/>
        <v>0.69799999999999995</v>
      </c>
      <c r="AI166">
        <f t="shared" si="38"/>
        <v>4.9000000000000002E-2</v>
      </c>
      <c r="AK166">
        <f t="shared" si="44"/>
        <v>10.122783249630862</v>
      </c>
      <c r="AL166">
        <f t="shared" si="45"/>
        <v>0.68781097412558301</v>
      </c>
      <c r="AM166">
        <f t="shared" si="39"/>
        <v>0.69799999999999995</v>
      </c>
      <c r="AN166">
        <f t="shared" si="40"/>
        <v>4.9000000000000002E-2</v>
      </c>
      <c r="AO166" s="9"/>
      <c r="AP166" s="58">
        <f>IF(AL166/AK166*100&gt;=30,supp,AK166)</f>
        <v>10.122783249630862</v>
      </c>
      <c r="AQ166" s="58">
        <f t="shared" si="41"/>
        <v>0.68781097412558301</v>
      </c>
      <c r="AR166" s="58">
        <f>IF(AN166/AM166*100&gt;=30,supp,AM166)</f>
        <v>0.69799999999999995</v>
      </c>
      <c r="AS166" s="58">
        <f t="shared" si="42"/>
        <v>4.9000000000000002E-2</v>
      </c>
    </row>
    <row r="167" spans="1:57" x14ac:dyDescent="0.35">
      <c r="A167" t="s">
        <v>328</v>
      </c>
      <c r="B167" t="s">
        <v>581</v>
      </c>
      <c r="C167" s="1">
        <v>43810</v>
      </c>
      <c r="D167" s="2">
        <v>1.4004629629629629E-3</v>
      </c>
      <c r="E167">
        <v>465</v>
      </c>
      <c r="F167">
        <v>43</v>
      </c>
      <c r="G167">
        <v>248</v>
      </c>
      <c r="H167">
        <v>32</v>
      </c>
      <c r="I167">
        <v>640</v>
      </c>
      <c r="J167">
        <v>82</v>
      </c>
      <c r="K167">
        <v>8510</v>
      </c>
      <c r="L167">
        <v>390</v>
      </c>
      <c r="M167">
        <v>11380</v>
      </c>
      <c r="N167">
        <v>490</v>
      </c>
      <c r="O167">
        <v>3.9800000000000002E-2</v>
      </c>
      <c r="P167">
        <v>3.5999999999999999E-3</v>
      </c>
      <c r="Q167">
        <v>0.54100000000000004</v>
      </c>
      <c r="R167">
        <v>6.4000000000000001E-2</v>
      </c>
      <c r="S167">
        <v>0.54200000000000004</v>
      </c>
      <c r="T167">
        <v>6.4000000000000001E-2</v>
      </c>
      <c r="U167">
        <v>4.8300000000000003E-2</v>
      </c>
      <c r="V167">
        <v>2.0999999999999999E-3</v>
      </c>
      <c r="W167">
        <v>6.3799999999999996E-2</v>
      </c>
      <c r="X167">
        <v>2.8999999999999998E-3</v>
      </c>
      <c r="Y167">
        <v>7.1000000000000004E-3</v>
      </c>
      <c r="Z167">
        <v>9.1E-4</v>
      </c>
      <c r="AA167">
        <v>0.76800000000000002</v>
      </c>
      <c r="AB167">
        <v>4.2999999999999997E-2</v>
      </c>
      <c r="AC167" s="10">
        <f t="shared" si="46"/>
        <v>0.13320463320463319</v>
      </c>
      <c r="AD167" s="10">
        <f t="shared" si="43"/>
        <v>4.6078961600865345E-2</v>
      </c>
      <c r="AF167">
        <f t="shared" si="35"/>
        <v>25.125628140703515</v>
      </c>
      <c r="AG167" s="11">
        <f t="shared" si="36"/>
        <v>2.2726698820736844</v>
      </c>
      <c r="AH167">
        <f t="shared" si="37"/>
        <v>0.54200000000000004</v>
      </c>
      <c r="AI167">
        <f t="shared" si="38"/>
        <v>6.4000000000000001E-2</v>
      </c>
      <c r="AK167">
        <f t="shared" si="44"/>
        <v>17.21890517587963</v>
      </c>
      <c r="AL167">
        <f t="shared" si="45"/>
        <v>1.5574889103810716</v>
      </c>
      <c r="AM167">
        <f t="shared" si="39"/>
        <v>0.54200000000000004</v>
      </c>
      <c r="AN167">
        <f t="shared" si="40"/>
        <v>6.4000000000000001E-2</v>
      </c>
      <c r="AO167" s="9"/>
      <c r="AP167" s="58">
        <f>IF(AL167/AK167*100&gt;=30,supp,AK167)</f>
        <v>17.21890517587963</v>
      </c>
      <c r="AQ167" s="58">
        <f t="shared" ref="AQ167:AQ214" si="47">AL167</f>
        <v>1.5574889103810716</v>
      </c>
      <c r="AR167" s="58">
        <f>IF(AN167/AM167*100&gt;=30,supp,AM167)</f>
        <v>0.54200000000000004</v>
      </c>
      <c r="AS167" s="58">
        <f t="shared" ref="AS167:AS214" si="48">AN167</f>
        <v>6.4000000000000001E-2</v>
      </c>
    </row>
    <row r="168" spans="1:57" x14ac:dyDescent="0.35">
      <c r="A168" t="s">
        <v>329</v>
      </c>
      <c r="B168" t="s">
        <v>582</v>
      </c>
      <c r="C168" s="1">
        <v>43810</v>
      </c>
      <c r="D168" s="2">
        <v>2.685185185185185E-3</v>
      </c>
      <c r="E168">
        <v>354</v>
      </c>
      <c r="F168">
        <v>24</v>
      </c>
      <c r="G168">
        <v>124</v>
      </c>
      <c r="H168">
        <v>15</v>
      </c>
      <c r="I168">
        <v>374</v>
      </c>
      <c r="J168">
        <v>54</v>
      </c>
      <c r="K168">
        <v>15540</v>
      </c>
      <c r="L168">
        <v>530</v>
      </c>
      <c r="M168">
        <v>13920</v>
      </c>
      <c r="N168">
        <v>520</v>
      </c>
      <c r="O168">
        <v>2.5499999999999998E-2</v>
      </c>
      <c r="P168">
        <v>1.9E-3</v>
      </c>
      <c r="Q168">
        <v>0.34300000000000003</v>
      </c>
      <c r="R168">
        <v>3.6999999999999998E-2</v>
      </c>
      <c r="S168">
        <v>0.34399999999999997</v>
      </c>
      <c r="T168">
        <v>3.6999999999999998E-2</v>
      </c>
      <c r="U168">
        <v>5.8999999999999997E-2</v>
      </c>
      <c r="V168">
        <v>2.2000000000000001E-3</v>
      </c>
      <c r="W168">
        <v>0.11650000000000001</v>
      </c>
      <c r="X168">
        <v>4.0000000000000001E-3</v>
      </c>
      <c r="Y168">
        <v>4.13E-3</v>
      </c>
      <c r="Z168">
        <v>5.9999999999999995E-4</v>
      </c>
      <c r="AA168">
        <v>0.51</v>
      </c>
      <c r="AB168">
        <v>1.6E-2</v>
      </c>
      <c r="AC168" s="10">
        <f t="shared" si="46"/>
        <v>0.16271373414230553</v>
      </c>
      <c r="AD168" s="10">
        <f t="shared" si="43"/>
        <v>2.6803677663601956E-2</v>
      </c>
      <c r="AF168">
        <f t="shared" si="35"/>
        <v>39.215686274509807</v>
      </c>
      <c r="AG168" s="11">
        <f t="shared" si="36"/>
        <v>2.9219530949634756</v>
      </c>
      <c r="AH168">
        <f t="shared" si="37"/>
        <v>0.34399999999999997</v>
      </c>
      <c r="AI168">
        <f t="shared" si="38"/>
        <v>3.6999999999999998E-2</v>
      </c>
      <c r="AK168">
        <f t="shared" si="44"/>
        <v>26.874997098039582</v>
      </c>
      <c r="AL168">
        <f t="shared" si="45"/>
        <v>2.002450764167655</v>
      </c>
      <c r="AM168">
        <f t="shared" si="39"/>
        <v>0.34399999999999997</v>
      </c>
      <c r="AN168">
        <f t="shared" si="40"/>
        <v>3.6999999999999998E-2</v>
      </c>
      <c r="AO168" s="9"/>
      <c r="AP168" s="58">
        <f>IF(AL168/AK168*100&gt;=30,supp,AK168)</f>
        <v>26.874997098039582</v>
      </c>
      <c r="AQ168" s="58">
        <f t="shared" si="47"/>
        <v>2.002450764167655</v>
      </c>
      <c r="AR168" s="58">
        <f>IF(AN168/AM168*100&gt;=30,supp,AM168)</f>
        <v>0.34399999999999997</v>
      </c>
      <c r="AS168" s="58">
        <f t="shared" si="48"/>
        <v>3.6999999999999998E-2</v>
      </c>
    </row>
    <row r="169" spans="1:57" x14ac:dyDescent="0.35">
      <c r="A169" t="s">
        <v>330</v>
      </c>
      <c r="B169" t="s">
        <v>583</v>
      </c>
      <c r="C169" s="1">
        <v>43810</v>
      </c>
      <c r="D169" s="2">
        <v>3.9699074074074072E-3</v>
      </c>
      <c r="E169">
        <v>299</v>
      </c>
      <c r="F169">
        <v>25</v>
      </c>
      <c r="G169">
        <v>103</v>
      </c>
      <c r="H169">
        <v>14</v>
      </c>
      <c r="I169">
        <v>319</v>
      </c>
      <c r="J169">
        <v>52</v>
      </c>
      <c r="K169">
        <v>14700</v>
      </c>
      <c r="L169">
        <v>470</v>
      </c>
      <c r="M169">
        <v>11680</v>
      </c>
      <c r="N169">
        <v>440</v>
      </c>
      <c r="O169">
        <v>2.46E-2</v>
      </c>
      <c r="P169">
        <v>1.9E-3</v>
      </c>
      <c r="Q169">
        <v>0.34399999999999997</v>
      </c>
      <c r="R169">
        <v>5.0999999999999997E-2</v>
      </c>
      <c r="S169">
        <v>0.34399999999999997</v>
      </c>
      <c r="T169">
        <v>5.0999999999999997E-2</v>
      </c>
      <c r="U169">
        <v>4.9500000000000002E-2</v>
      </c>
      <c r="V169">
        <v>1.9E-3</v>
      </c>
      <c r="W169">
        <v>0.11</v>
      </c>
      <c r="X169">
        <v>3.5000000000000001E-3</v>
      </c>
      <c r="Y169">
        <v>3.5300000000000002E-3</v>
      </c>
      <c r="Z169">
        <v>5.8E-4</v>
      </c>
      <c r="AA169">
        <v>0.45</v>
      </c>
      <c r="AB169">
        <v>1.9E-2</v>
      </c>
      <c r="AC169" s="10">
        <f t="shared" si="46"/>
        <v>0.13651406508549363</v>
      </c>
      <c r="AD169" s="10">
        <f t="shared" si="43"/>
        <v>2.290968090859925E-2</v>
      </c>
      <c r="AF169">
        <f t="shared" si="35"/>
        <v>40.650406504065039</v>
      </c>
      <c r="AG169" s="11">
        <f t="shared" si="36"/>
        <v>3.1396655429968936</v>
      </c>
      <c r="AH169">
        <f t="shared" si="37"/>
        <v>0.34399999999999997</v>
      </c>
      <c r="AI169">
        <f t="shared" si="38"/>
        <v>5.0999999999999997E-2</v>
      </c>
      <c r="AK169">
        <f t="shared" si="44"/>
        <v>27.858228699187368</v>
      </c>
      <c r="AL169">
        <f t="shared" si="45"/>
        <v>2.1516518100998376</v>
      </c>
      <c r="AM169">
        <f t="shared" si="39"/>
        <v>0.34399999999999997</v>
      </c>
      <c r="AN169">
        <f t="shared" si="40"/>
        <v>5.0999999999999997E-2</v>
      </c>
      <c r="AO169" s="9"/>
      <c r="AP169" s="58">
        <f>IF(AL169/AK169*100&gt;=30,supp,AK169)</f>
        <v>27.858228699187368</v>
      </c>
      <c r="AQ169" s="58">
        <f t="shared" si="47"/>
        <v>2.1516518100998376</v>
      </c>
      <c r="AR169" s="58">
        <f>IF(AN169/AM169*100&gt;=30,supp,AM169)</f>
        <v>0.34399999999999997</v>
      </c>
      <c r="AS169" s="58">
        <f t="shared" si="48"/>
        <v>5.0999999999999997E-2</v>
      </c>
    </row>
    <row r="170" spans="1:57" x14ac:dyDescent="0.35">
      <c r="A170" t="s">
        <v>331</v>
      </c>
      <c r="B170" t="s">
        <v>584</v>
      </c>
      <c r="C170" s="1">
        <v>43810</v>
      </c>
      <c r="D170" s="2">
        <v>5.2430555555555555E-3</v>
      </c>
      <c r="E170">
        <v>410</v>
      </c>
      <c r="F170">
        <v>39</v>
      </c>
      <c r="G170">
        <v>203</v>
      </c>
      <c r="H170">
        <v>25</v>
      </c>
      <c r="I170">
        <v>578</v>
      </c>
      <c r="J170">
        <v>86</v>
      </c>
      <c r="K170">
        <v>13470</v>
      </c>
      <c r="L170">
        <v>650</v>
      </c>
      <c r="M170">
        <v>11370</v>
      </c>
      <c r="N170">
        <v>460</v>
      </c>
      <c r="O170">
        <v>3.6900000000000002E-2</v>
      </c>
      <c r="P170">
        <v>3.8999999999999998E-3</v>
      </c>
      <c r="Q170">
        <v>0.52800000000000002</v>
      </c>
      <c r="R170">
        <v>0.05</v>
      </c>
      <c r="S170">
        <v>0.52900000000000003</v>
      </c>
      <c r="T170">
        <v>0.05</v>
      </c>
      <c r="U170">
        <v>4.8099999999999997E-2</v>
      </c>
      <c r="V170">
        <v>1.9E-3</v>
      </c>
      <c r="W170">
        <v>0.10059999999999999</v>
      </c>
      <c r="X170">
        <v>4.7999999999999996E-3</v>
      </c>
      <c r="Y170">
        <v>6.3800000000000003E-3</v>
      </c>
      <c r="Z170">
        <v>9.5E-4</v>
      </c>
      <c r="AA170">
        <v>0.45600000000000002</v>
      </c>
      <c r="AB170">
        <v>2.1999999999999999E-2</v>
      </c>
      <c r="AC170" s="10">
        <f t="shared" si="46"/>
        <v>0.13265306122448975</v>
      </c>
      <c r="AD170" s="10">
        <f t="shared" si="43"/>
        <v>4.1406165494862097E-2</v>
      </c>
      <c r="AF170">
        <f t="shared" si="35"/>
        <v>27.100271002710027</v>
      </c>
      <c r="AG170" s="11">
        <f t="shared" si="36"/>
        <v>2.864256284839271</v>
      </c>
      <c r="AH170">
        <f t="shared" si="37"/>
        <v>0.52900000000000003</v>
      </c>
      <c r="AI170">
        <f t="shared" si="38"/>
        <v>0.05</v>
      </c>
      <c r="AK170">
        <f t="shared" si="44"/>
        <v>18.572152466124912</v>
      </c>
      <c r="AL170">
        <f t="shared" si="45"/>
        <v>1.9629104232489745</v>
      </c>
      <c r="AM170">
        <f t="shared" si="39"/>
        <v>0.52900000000000003</v>
      </c>
      <c r="AN170">
        <f t="shared" si="40"/>
        <v>0.05</v>
      </c>
      <c r="AO170" s="9"/>
      <c r="AP170" s="58">
        <f>IF(AL170/AK170*100&gt;=30,supp,AK170)</f>
        <v>18.572152466124912</v>
      </c>
      <c r="AQ170" s="58">
        <f t="shared" si="47"/>
        <v>1.9629104232489745</v>
      </c>
      <c r="AR170" s="58">
        <f>IF(AN170/AM170*100&gt;=30,supp,AM170)</f>
        <v>0.52900000000000003</v>
      </c>
      <c r="AS170" s="58">
        <f t="shared" si="48"/>
        <v>0.05</v>
      </c>
    </row>
    <row r="171" spans="1:57" x14ac:dyDescent="0.35">
      <c r="A171" t="s">
        <v>332</v>
      </c>
      <c r="B171" t="s">
        <v>585</v>
      </c>
      <c r="C171" s="1">
        <v>43810</v>
      </c>
      <c r="D171" s="2">
        <v>6.5277777777777782E-3</v>
      </c>
      <c r="E171">
        <v>321</v>
      </c>
      <c r="F171">
        <v>30</v>
      </c>
      <c r="G171">
        <v>134</v>
      </c>
      <c r="H171">
        <v>26</v>
      </c>
      <c r="I171">
        <v>360</v>
      </c>
      <c r="J171">
        <v>55</v>
      </c>
      <c r="K171">
        <v>10940</v>
      </c>
      <c r="L171">
        <v>520</v>
      </c>
      <c r="M171">
        <v>10690</v>
      </c>
      <c r="N171">
        <v>450</v>
      </c>
      <c r="O171">
        <v>3.1300000000000001E-2</v>
      </c>
      <c r="P171">
        <v>3.8E-3</v>
      </c>
      <c r="Q171">
        <v>0.42</v>
      </c>
      <c r="R171">
        <v>7.0000000000000007E-2</v>
      </c>
      <c r="S171">
        <v>0.42</v>
      </c>
      <c r="T171">
        <v>7.0999999999999994E-2</v>
      </c>
      <c r="U171">
        <v>4.5199999999999997E-2</v>
      </c>
      <c r="V171">
        <v>1.9E-3</v>
      </c>
      <c r="W171">
        <v>8.1699999999999995E-2</v>
      </c>
      <c r="X171">
        <v>3.8999999999999998E-3</v>
      </c>
      <c r="Y171">
        <v>3.9699999999999996E-3</v>
      </c>
      <c r="Z171">
        <v>5.9999999999999995E-4</v>
      </c>
      <c r="AA171">
        <v>0.55200000000000005</v>
      </c>
      <c r="AB171">
        <v>0.03</v>
      </c>
      <c r="AC171" s="10">
        <f t="shared" si="46"/>
        <v>0.12465526751241034</v>
      </c>
      <c r="AD171" s="10">
        <f t="shared" si="43"/>
        <v>2.5765278528934565E-2</v>
      </c>
      <c r="AF171">
        <f t="shared" si="35"/>
        <v>31.948881789137378</v>
      </c>
      <c r="AG171" s="11">
        <f t="shared" si="36"/>
        <v>3.8787779807898413</v>
      </c>
      <c r="AH171">
        <f t="shared" si="37"/>
        <v>0.42</v>
      </c>
      <c r="AI171">
        <f t="shared" si="38"/>
        <v>7.0999999999999994E-2</v>
      </c>
      <c r="AK171">
        <f t="shared" si="44"/>
        <v>21.894965686901255</v>
      </c>
      <c r="AL171">
        <f t="shared" si="45"/>
        <v>2.6581747479305036</v>
      </c>
      <c r="AM171">
        <f t="shared" si="39"/>
        <v>0.42</v>
      </c>
      <c r="AN171">
        <f t="shared" si="40"/>
        <v>7.0999999999999994E-2</v>
      </c>
      <c r="AO171" s="9"/>
      <c r="AP171" s="58">
        <f>IF(AL171/AK171*100&gt;=30,supp,AK171)</f>
        <v>21.894965686901255</v>
      </c>
      <c r="AQ171" s="58">
        <f t="shared" si="47"/>
        <v>2.6581747479305036</v>
      </c>
      <c r="AR171" s="58">
        <f>IF(AN171/AM171*100&gt;=30,supp,AM171)</f>
        <v>0.42</v>
      </c>
      <c r="AS171" s="58">
        <f t="shared" si="48"/>
        <v>7.0999999999999994E-2</v>
      </c>
      <c r="AU171" s="65" t="s">
        <v>778</v>
      </c>
    </row>
    <row r="172" spans="1:57" x14ac:dyDescent="0.35">
      <c r="A172" t="s">
        <v>333</v>
      </c>
      <c r="B172" t="s">
        <v>586</v>
      </c>
      <c r="C172" s="1">
        <v>43810</v>
      </c>
      <c r="D172" s="2">
        <v>7.8009259259259256E-3</v>
      </c>
      <c r="E172">
        <v>312</v>
      </c>
      <c r="F172">
        <v>34</v>
      </c>
      <c r="G172">
        <v>83</v>
      </c>
      <c r="H172">
        <v>9</v>
      </c>
      <c r="I172">
        <v>246</v>
      </c>
      <c r="J172">
        <v>34</v>
      </c>
      <c r="K172">
        <v>11460</v>
      </c>
      <c r="L172">
        <v>600</v>
      </c>
      <c r="M172">
        <v>13370</v>
      </c>
      <c r="N172">
        <v>400</v>
      </c>
      <c r="O172">
        <v>2.3300000000000001E-2</v>
      </c>
      <c r="P172">
        <v>2.8E-3</v>
      </c>
      <c r="Q172">
        <v>0.29099999999999998</v>
      </c>
      <c r="R172">
        <v>4.8000000000000001E-2</v>
      </c>
      <c r="S172">
        <v>0.29099999999999998</v>
      </c>
      <c r="T172">
        <v>4.8000000000000001E-2</v>
      </c>
      <c r="U172">
        <v>5.6399999999999999E-2</v>
      </c>
      <c r="V172">
        <v>1.6999999999999999E-3</v>
      </c>
      <c r="W172">
        <v>8.5400000000000004E-2</v>
      </c>
      <c r="X172">
        <v>4.4999999999999997E-3</v>
      </c>
      <c r="Y172">
        <v>2.7000000000000001E-3</v>
      </c>
      <c r="Z172">
        <v>3.6999999999999999E-4</v>
      </c>
      <c r="AA172">
        <v>0.65300000000000002</v>
      </c>
      <c r="AB172">
        <v>3.4000000000000002E-2</v>
      </c>
      <c r="AC172" s="10">
        <f t="shared" si="46"/>
        <v>0.15554329840044123</v>
      </c>
      <c r="AD172" s="10">
        <f t="shared" si="43"/>
        <v>1.7522985397512174E-2</v>
      </c>
      <c r="AF172">
        <f t="shared" si="35"/>
        <v>42.918454935622314</v>
      </c>
      <c r="AG172" s="11">
        <f t="shared" si="36"/>
        <v>5.1575825673709215</v>
      </c>
      <c r="AH172">
        <f t="shared" si="37"/>
        <v>0.29099999999999998</v>
      </c>
      <c r="AI172">
        <f t="shared" si="38"/>
        <v>4.8000000000000001E-2</v>
      </c>
      <c r="AK172">
        <f t="shared" si="44"/>
        <v>29.412550472103401</v>
      </c>
      <c r="AL172">
        <f t="shared" si="45"/>
        <v>3.5345554215403228</v>
      </c>
      <c r="AM172">
        <f t="shared" si="39"/>
        <v>0.29099999999999998</v>
      </c>
      <c r="AN172">
        <f t="shared" si="40"/>
        <v>4.8000000000000001E-2</v>
      </c>
      <c r="AO172" s="9"/>
      <c r="AP172" s="58">
        <f>IF(AL172/AK172*100&gt;=30,supp,AK172)</f>
        <v>29.412550472103401</v>
      </c>
      <c r="AQ172" s="58">
        <f t="shared" si="47"/>
        <v>3.5345554215403228</v>
      </c>
      <c r="AR172" s="58">
        <f>IF(AN172/AM172*100&gt;=30,supp,AM172)</f>
        <v>0.29099999999999998</v>
      </c>
      <c r="AS172" s="58">
        <f t="shared" si="48"/>
        <v>4.8000000000000001E-2</v>
      </c>
      <c r="AT172" s="30"/>
      <c r="AU172" s="119" t="s">
        <v>736</v>
      </c>
      <c r="AV172" s="120"/>
      <c r="AW172" s="120"/>
      <c r="AX172" s="121"/>
      <c r="AY172" s="84" t="s">
        <v>734</v>
      </c>
      <c r="AZ172" s="84"/>
      <c r="BA172" s="84"/>
      <c r="BB172" s="30"/>
      <c r="BC172" s="30"/>
      <c r="BD172" s="30"/>
      <c r="BE172" s="30"/>
    </row>
    <row r="173" spans="1:57" x14ac:dyDescent="0.35">
      <c r="A173" t="s">
        <v>334</v>
      </c>
      <c r="B173" t="s">
        <v>587</v>
      </c>
      <c r="C173" s="1">
        <v>43810</v>
      </c>
      <c r="D173" s="2">
        <v>9.0856481481481483E-3</v>
      </c>
      <c r="E173">
        <v>506</v>
      </c>
      <c r="F173">
        <v>77</v>
      </c>
      <c r="G173">
        <v>244</v>
      </c>
      <c r="H173">
        <v>60</v>
      </c>
      <c r="I173">
        <v>620</v>
      </c>
      <c r="J173">
        <v>140</v>
      </c>
      <c r="K173">
        <v>13330</v>
      </c>
      <c r="L173">
        <v>450</v>
      </c>
      <c r="M173">
        <v>12510</v>
      </c>
      <c r="N173">
        <v>450</v>
      </c>
      <c r="O173">
        <v>4.0599999999999997E-2</v>
      </c>
      <c r="P173">
        <v>6.3E-3</v>
      </c>
      <c r="Q173">
        <v>0.47799999999999998</v>
      </c>
      <c r="R173">
        <v>7.0999999999999994E-2</v>
      </c>
      <c r="S173">
        <v>0.47799999999999998</v>
      </c>
      <c r="T173">
        <v>7.1999999999999995E-2</v>
      </c>
      <c r="U173">
        <v>5.2699999999999997E-2</v>
      </c>
      <c r="V173">
        <v>1.9E-3</v>
      </c>
      <c r="W173">
        <v>9.9299999999999999E-2</v>
      </c>
      <c r="X173">
        <v>3.3E-3</v>
      </c>
      <c r="Y173">
        <v>6.7999999999999996E-3</v>
      </c>
      <c r="Z173">
        <v>1.6000000000000001E-3</v>
      </c>
      <c r="AA173">
        <v>0.51700000000000002</v>
      </c>
      <c r="AB173">
        <v>1.9E-2</v>
      </c>
      <c r="AC173" s="10">
        <f t="shared" si="46"/>
        <v>0.14533921676778816</v>
      </c>
      <c r="AD173" s="10">
        <f t="shared" si="43"/>
        <v>4.413196322336399E-2</v>
      </c>
      <c r="AF173">
        <f t="shared" si="35"/>
        <v>24.630541871921185</v>
      </c>
      <c r="AG173" s="11">
        <f t="shared" si="36"/>
        <v>3.8219806352981149</v>
      </c>
      <c r="AH173">
        <f t="shared" si="37"/>
        <v>0.47799999999999998</v>
      </c>
      <c r="AI173">
        <f t="shared" si="38"/>
        <v>7.1999999999999995E-2</v>
      </c>
      <c r="AK173">
        <f t="shared" si="44"/>
        <v>16.879616403941117</v>
      </c>
      <c r="AL173">
        <f t="shared" si="45"/>
        <v>2.619250821301208</v>
      </c>
      <c r="AM173">
        <f t="shared" si="39"/>
        <v>0.47799999999999998</v>
      </c>
      <c r="AN173">
        <f t="shared" si="40"/>
        <v>7.1999999999999995E-2</v>
      </c>
      <c r="AO173" s="9"/>
      <c r="AP173" s="58">
        <f>IF(AL173/AK173*100&gt;=30,supp,AK173)</f>
        <v>16.879616403941117</v>
      </c>
      <c r="AQ173" s="58">
        <f t="shared" si="47"/>
        <v>2.619250821301208</v>
      </c>
      <c r="AR173" s="58">
        <f>IF(AN173/AM173*100&gt;=30,supp,AM173)</f>
        <v>0.47799999999999998</v>
      </c>
      <c r="AS173" s="58">
        <f t="shared" si="48"/>
        <v>7.1999999999999995E-2</v>
      </c>
      <c r="AT173" s="30"/>
      <c r="AU173" s="41" t="s">
        <v>730</v>
      </c>
      <c r="AV173" s="41" t="s">
        <v>731</v>
      </c>
      <c r="AW173" s="41" t="s">
        <v>747</v>
      </c>
      <c r="AX173" s="41" t="s">
        <v>732</v>
      </c>
      <c r="AY173" s="42" t="s">
        <v>732</v>
      </c>
      <c r="AZ173" s="42" t="s">
        <v>733</v>
      </c>
      <c r="BA173" s="42" t="s">
        <v>735</v>
      </c>
      <c r="BB173" s="30"/>
      <c r="BC173" s="30"/>
      <c r="BD173" s="30"/>
      <c r="BE173" s="30"/>
    </row>
    <row r="174" spans="1:57" x14ac:dyDescent="0.35">
      <c r="A174" t="s">
        <v>335</v>
      </c>
      <c r="B174" t="s">
        <v>588</v>
      </c>
      <c r="C174" s="1">
        <v>43810</v>
      </c>
      <c r="D174" s="2">
        <v>1.037037037037037E-2</v>
      </c>
      <c r="E174">
        <v>410</v>
      </c>
      <c r="F174">
        <v>61</v>
      </c>
      <c r="G174">
        <v>182</v>
      </c>
      <c r="H174">
        <v>46</v>
      </c>
      <c r="I174">
        <v>542</v>
      </c>
      <c r="J174">
        <v>91</v>
      </c>
      <c r="K174">
        <v>16860</v>
      </c>
      <c r="L174">
        <v>850</v>
      </c>
      <c r="M174">
        <v>11400</v>
      </c>
      <c r="N174">
        <v>510</v>
      </c>
      <c r="O174">
        <v>3.44E-2</v>
      </c>
      <c r="P174">
        <v>5.1000000000000004E-3</v>
      </c>
      <c r="Q174">
        <v>0.45100000000000001</v>
      </c>
      <c r="R174">
        <v>6.6000000000000003E-2</v>
      </c>
      <c r="S174">
        <v>0.45200000000000001</v>
      </c>
      <c r="T174">
        <v>6.6000000000000003E-2</v>
      </c>
      <c r="U174">
        <v>4.8000000000000001E-2</v>
      </c>
      <c r="V174">
        <v>2.2000000000000001E-3</v>
      </c>
      <c r="W174">
        <v>0.12540000000000001</v>
      </c>
      <c r="X174">
        <v>6.3E-3</v>
      </c>
      <c r="Y174">
        <v>5.9500000000000004E-3</v>
      </c>
      <c r="Z174">
        <v>9.8999999999999999E-4</v>
      </c>
      <c r="AA174">
        <v>0.38700000000000001</v>
      </c>
      <c r="AB174">
        <v>2.1999999999999999E-2</v>
      </c>
      <c r="AC174" s="10">
        <f t="shared" si="46"/>
        <v>0.13237727523441806</v>
      </c>
      <c r="AD174" s="10">
        <f t="shared" si="43"/>
        <v>3.8615467820443498E-2</v>
      </c>
      <c r="AF174">
        <f t="shared" si="35"/>
        <v>29.069767441860463</v>
      </c>
      <c r="AG174" s="11">
        <f t="shared" si="36"/>
        <v>4.3097620335316389</v>
      </c>
      <c r="AH174">
        <f t="shared" si="37"/>
        <v>0.45200000000000001</v>
      </c>
      <c r="AI174">
        <f t="shared" si="38"/>
        <v>6.6000000000000003E-2</v>
      </c>
      <c r="AK174">
        <f t="shared" si="44"/>
        <v>19.921872848837477</v>
      </c>
      <c r="AL174">
        <f t="shared" si="45"/>
        <v>2.9535334746823008</v>
      </c>
      <c r="AM174">
        <f t="shared" si="39"/>
        <v>0.45200000000000001</v>
      </c>
      <c r="AN174">
        <f t="shared" si="40"/>
        <v>6.6000000000000003E-2</v>
      </c>
      <c r="AO174" s="9"/>
      <c r="AP174" s="58">
        <f>IF(AL174/AK174*100&gt;=30,supp,AK174)</f>
        <v>19.921872848837477</v>
      </c>
      <c r="AQ174" s="58">
        <f t="shared" si="47"/>
        <v>2.9535334746823008</v>
      </c>
      <c r="AR174" s="58">
        <f>IF(AN174/AM174*100&gt;=30,supp,AM174)</f>
        <v>0.45200000000000001</v>
      </c>
      <c r="AS174" s="58">
        <f t="shared" si="48"/>
        <v>6.6000000000000003E-2</v>
      </c>
      <c r="AT174" s="30"/>
      <c r="AU174" s="85" t="s">
        <v>737</v>
      </c>
      <c r="AV174" s="86">
        <v>161</v>
      </c>
      <c r="AW174" s="86">
        <v>7.4</v>
      </c>
      <c r="AX174" s="110">
        <f>AW174*100/AV174</f>
        <v>4.5962732919254661</v>
      </c>
      <c r="AY174" s="87">
        <f>SQRT(((AW174/AV174)*100)^2+($AS$7)^2+($AS$8)^2+($AR$6)^2)</f>
        <v>5.3230153216210203</v>
      </c>
      <c r="AZ174" s="82">
        <f>AV174*(AY174/100)</f>
        <v>8.5700546678098437</v>
      </c>
      <c r="BA174" s="83" t="s">
        <v>738</v>
      </c>
      <c r="BB174" s="30"/>
      <c r="BC174" s="30"/>
      <c r="BD174" s="30"/>
      <c r="BE174" s="30"/>
    </row>
    <row r="175" spans="1:57" x14ac:dyDescent="0.35">
      <c r="A175" t="s">
        <v>336</v>
      </c>
      <c r="B175" t="s">
        <v>589</v>
      </c>
      <c r="C175" s="1">
        <v>43810</v>
      </c>
      <c r="D175" s="2">
        <v>1.1643518518518518E-2</v>
      </c>
      <c r="E175">
        <v>319</v>
      </c>
      <c r="F175">
        <v>50</v>
      </c>
      <c r="G175">
        <v>163</v>
      </c>
      <c r="H175">
        <v>43</v>
      </c>
      <c r="I175">
        <v>460</v>
      </c>
      <c r="J175">
        <v>110</v>
      </c>
      <c r="K175">
        <v>15470</v>
      </c>
      <c r="L175">
        <v>600</v>
      </c>
      <c r="M175">
        <v>9490</v>
      </c>
      <c r="N175">
        <v>350</v>
      </c>
      <c r="O175">
        <v>3.49E-2</v>
      </c>
      <c r="P175">
        <v>5.5999999999999999E-3</v>
      </c>
      <c r="Q175">
        <v>0.442</v>
      </c>
      <c r="R175">
        <v>6.6000000000000003E-2</v>
      </c>
      <c r="S175">
        <v>0.443</v>
      </c>
      <c r="T175">
        <v>6.6000000000000003E-2</v>
      </c>
      <c r="U175">
        <v>3.9899999999999998E-2</v>
      </c>
      <c r="V175">
        <v>1.5E-3</v>
      </c>
      <c r="W175">
        <v>0.1149</v>
      </c>
      <c r="X175">
        <v>4.4000000000000003E-3</v>
      </c>
      <c r="Y175">
        <v>5.0000000000000001E-3</v>
      </c>
      <c r="Z175">
        <v>1.1999999999999999E-3</v>
      </c>
      <c r="AA175">
        <v>0.35</v>
      </c>
      <c r="AB175">
        <v>1.2999999999999999E-2</v>
      </c>
      <c r="AC175" s="10">
        <f t="shared" si="46"/>
        <v>0.11003861003861001</v>
      </c>
      <c r="AD175" s="10">
        <f t="shared" si="43"/>
        <v>3.2449972958355874E-2</v>
      </c>
      <c r="AF175">
        <f t="shared" si="35"/>
        <v>28.653295128939828</v>
      </c>
      <c r="AG175" s="11">
        <f t="shared" si="36"/>
        <v>4.59766340177831</v>
      </c>
      <c r="AH175">
        <f t="shared" si="37"/>
        <v>0.443</v>
      </c>
      <c r="AI175">
        <f t="shared" si="38"/>
        <v>6.6000000000000003E-2</v>
      </c>
      <c r="AK175">
        <f t="shared" si="44"/>
        <v>19.636459197708003</v>
      </c>
      <c r="AL175">
        <f t="shared" si="45"/>
        <v>3.150835859804149</v>
      </c>
      <c r="AM175">
        <f t="shared" si="39"/>
        <v>0.443</v>
      </c>
      <c r="AN175">
        <f t="shared" si="40"/>
        <v>6.6000000000000003E-2</v>
      </c>
      <c r="AO175" s="9"/>
      <c r="AP175" s="58">
        <f>IF(AL175/AK175*100&gt;=30,supp,AK175)</f>
        <v>19.636459197708003</v>
      </c>
      <c r="AQ175" s="58">
        <f t="shared" si="47"/>
        <v>3.150835859804149</v>
      </c>
      <c r="AR175" s="58">
        <f>IF(AN175/AM175*100&gt;=30,supp,AM175)</f>
        <v>0.443</v>
      </c>
      <c r="AS175" s="58">
        <f t="shared" si="48"/>
        <v>6.6000000000000003E-2</v>
      </c>
      <c r="AT175" s="30"/>
      <c r="AU175" s="85"/>
      <c r="AV175" s="86"/>
      <c r="AW175" s="86"/>
      <c r="AX175" s="110"/>
      <c r="AY175" s="87"/>
      <c r="AZ175" s="82"/>
      <c r="BA175" s="83"/>
      <c r="BB175" s="30"/>
      <c r="BC175" s="30"/>
      <c r="BD175" s="30"/>
      <c r="BE175" s="30"/>
    </row>
    <row r="176" spans="1:57" x14ac:dyDescent="0.35">
      <c r="A176" t="s">
        <v>337</v>
      </c>
      <c r="B176" t="s">
        <v>590</v>
      </c>
      <c r="C176" s="1">
        <v>43810</v>
      </c>
      <c r="D176" s="2">
        <v>2.372685185185185E-2</v>
      </c>
      <c r="E176">
        <v>613</v>
      </c>
      <c r="F176">
        <v>83</v>
      </c>
      <c r="G176">
        <v>350</v>
      </c>
      <c r="H176">
        <v>67</v>
      </c>
      <c r="I176">
        <v>860</v>
      </c>
      <c r="J176">
        <v>170</v>
      </c>
      <c r="K176">
        <v>12090</v>
      </c>
      <c r="L176">
        <v>500</v>
      </c>
      <c r="M176">
        <v>13410</v>
      </c>
      <c r="N176">
        <v>520</v>
      </c>
      <c r="O176">
        <v>4.7399999999999998E-2</v>
      </c>
      <c r="P176">
        <v>6.4000000000000003E-3</v>
      </c>
      <c r="Q176">
        <v>0.58399999999999996</v>
      </c>
      <c r="R176">
        <v>4.7E-2</v>
      </c>
      <c r="S176">
        <v>0.58499999999999996</v>
      </c>
      <c r="T176">
        <v>4.7E-2</v>
      </c>
      <c r="U176">
        <v>5.5800000000000002E-2</v>
      </c>
      <c r="V176">
        <v>2.2000000000000001E-3</v>
      </c>
      <c r="W176">
        <v>8.8599999999999998E-2</v>
      </c>
      <c r="X176">
        <v>3.7000000000000002E-3</v>
      </c>
      <c r="Y176">
        <v>9.4000000000000004E-3</v>
      </c>
      <c r="Z176">
        <v>1.9E-3</v>
      </c>
      <c r="AA176">
        <v>0.64100000000000001</v>
      </c>
      <c r="AB176">
        <v>1.9E-2</v>
      </c>
      <c r="AC176" s="10">
        <f t="shared" si="46"/>
        <v>0.153888582460011</v>
      </c>
      <c r="AD176" s="10">
        <f t="shared" si="43"/>
        <v>6.1005949161709053E-2</v>
      </c>
      <c r="AF176">
        <f t="shared" si="35"/>
        <v>21.09704641350211</v>
      </c>
      <c r="AG176" s="11">
        <f t="shared" si="36"/>
        <v>2.8485463511901585</v>
      </c>
      <c r="AH176">
        <f t="shared" si="37"/>
        <v>0.58499999999999996</v>
      </c>
      <c r="AI176">
        <f t="shared" si="38"/>
        <v>4.7E-2</v>
      </c>
      <c r="AK176">
        <f t="shared" si="44"/>
        <v>14.458068059071927</v>
      </c>
      <c r="AL176">
        <f t="shared" si="45"/>
        <v>1.9521442105076021</v>
      </c>
      <c r="AM176">
        <f t="shared" si="39"/>
        <v>0.58499999999999996</v>
      </c>
      <c r="AN176">
        <f t="shared" si="40"/>
        <v>4.7E-2</v>
      </c>
      <c r="AO176" s="9"/>
      <c r="AP176" s="58">
        <f>IF(AL176/AK176*100&gt;=30,supp,AK176)</f>
        <v>14.458068059071927</v>
      </c>
      <c r="AQ176" s="58">
        <f t="shared" si="47"/>
        <v>1.9521442105076021</v>
      </c>
      <c r="AR176" s="58">
        <f>IF(AN176/AM176*100&gt;=30,supp,AM176)</f>
        <v>0.58499999999999996</v>
      </c>
      <c r="AS176" s="58">
        <f t="shared" si="48"/>
        <v>4.7E-2</v>
      </c>
      <c r="AT176" s="30"/>
      <c r="AU176" s="43"/>
      <c r="AV176" s="46"/>
      <c r="AW176" s="46"/>
      <c r="AX176" s="47"/>
      <c r="AY176" s="45"/>
      <c r="AZ176" s="43"/>
      <c r="BA176" s="44"/>
      <c r="BB176" s="45"/>
      <c r="BC176" s="43"/>
      <c r="BD176" s="30"/>
      <c r="BE176" s="30"/>
    </row>
    <row r="177" spans="1:57" x14ac:dyDescent="0.35">
      <c r="A177" t="s">
        <v>338</v>
      </c>
      <c r="B177" t="s">
        <v>591</v>
      </c>
      <c r="C177" s="1">
        <v>43810</v>
      </c>
      <c r="D177" s="2">
        <v>2.4999999999999998E-2</v>
      </c>
      <c r="E177">
        <v>572</v>
      </c>
      <c r="F177">
        <v>96</v>
      </c>
      <c r="G177">
        <v>342</v>
      </c>
      <c r="H177">
        <v>73</v>
      </c>
      <c r="I177">
        <v>910</v>
      </c>
      <c r="J177">
        <v>180</v>
      </c>
      <c r="K177">
        <v>10230</v>
      </c>
      <c r="L177">
        <v>380</v>
      </c>
      <c r="M177">
        <v>12370</v>
      </c>
      <c r="N177">
        <v>420</v>
      </c>
      <c r="O177">
        <v>4.6300000000000001E-2</v>
      </c>
      <c r="P177">
        <v>7.9000000000000008E-3</v>
      </c>
      <c r="Q177">
        <v>0.58099999999999996</v>
      </c>
      <c r="R177">
        <v>0.05</v>
      </c>
      <c r="S177">
        <v>0.58199999999999996</v>
      </c>
      <c r="T177">
        <v>0.05</v>
      </c>
      <c r="U177">
        <v>5.1299999999999998E-2</v>
      </c>
      <c r="V177">
        <v>1.6999999999999999E-3</v>
      </c>
      <c r="W177">
        <v>7.4899999999999994E-2</v>
      </c>
      <c r="X177">
        <v>2.8E-3</v>
      </c>
      <c r="Y177">
        <v>9.7999999999999997E-3</v>
      </c>
      <c r="Z177">
        <v>2E-3</v>
      </c>
      <c r="AA177">
        <v>0.69099999999999995</v>
      </c>
      <c r="AB177">
        <v>4.1000000000000002E-2</v>
      </c>
      <c r="AC177" s="10">
        <f t="shared" si="46"/>
        <v>0.14147821290678431</v>
      </c>
      <c r="AD177" s="10">
        <f t="shared" si="43"/>
        <v>6.3601946998377512E-2</v>
      </c>
      <c r="AF177">
        <f t="shared" si="35"/>
        <v>21.598272138228943</v>
      </c>
      <c r="AG177" s="11">
        <f t="shared" si="36"/>
        <v>3.6852343389202731</v>
      </c>
      <c r="AH177">
        <f t="shared" si="37"/>
        <v>0.58199999999999996</v>
      </c>
      <c r="AI177">
        <f t="shared" si="38"/>
        <v>0.05</v>
      </c>
      <c r="AK177">
        <f t="shared" si="44"/>
        <v>14.801564276458086</v>
      </c>
      <c r="AL177">
        <f t="shared" si="45"/>
        <v>2.525536885183993</v>
      </c>
      <c r="AM177">
        <f t="shared" si="39"/>
        <v>0.58199999999999996</v>
      </c>
      <c r="AN177">
        <f t="shared" si="40"/>
        <v>0.05</v>
      </c>
      <c r="AO177" s="9"/>
      <c r="AP177" s="58">
        <f>IF(AL177/AK177*100&gt;=30,supp,AK177)</f>
        <v>14.801564276458086</v>
      </c>
      <c r="AQ177" s="58">
        <f t="shared" si="47"/>
        <v>2.525536885183993</v>
      </c>
      <c r="AR177" s="58">
        <f>IF(AN177/AM177*100&gt;=30,supp,AM177)</f>
        <v>0.58199999999999996</v>
      </c>
      <c r="AS177" s="58">
        <f t="shared" si="48"/>
        <v>0.05</v>
      </c>
      <c r="AT177" s="30"/>
      <c r="AU177" s="43"/>
      <c r="AV177" s="46"/>
      <c r="AW177" s="46"/>
      <c r="AX177" s="47"/>
      <c r="AY177" s="45"/>
      <c r="AZ177" s="43"/>
      <c r="BA177" s="44"/>
      <c r="BB177" s="45"/>
      <c r="BC177" s="43"/>
      <c r="BD177" s="30"/>
      <c r="BE177" s="30"/>
    </row>
    <row r="178" spans="1:57" x14ac:dyDescent="0.35">
      <c r="A178" t="s">
        <v>339</v>
      </c>
      <c r="B178" t="s">
        <v>592</v>
      </c>
      <c r="C178" s="1">
        <v>43810</v>
      </c>
      <c r="D178" s="2">
        <v>2.6284722222222223E-2</v>
      </c>
      <c r="E178">
        <v>438</v>
      </c>
      <c r="F178">
        <v>75</v>
      </c>
      <c r="G178">
        <v>220</v>
      </c>
      <c r="H178">
        <v>50</v>
      </c>
      <c r="I178">
        <v>600</v>
      </c>
      <c r="J178">
        <v>140</v>
      </c>
      <c r="K178">
        <v>14530</v>
      </c>
      <c r="L178">
        <v>430</v>
      </c>
      <c r="M178">
        <v>13070</v>
      </c>
      <c r="N178">
        <v>540</v>
      </c>
      <c r="O178">
        <v>3.3700000000000001E-2</v>
      </c>
      <c r="P178">
        <v>5.5999999999999999E-3</v>
      </c>
      <c r="Q178">
        <v>0.498</v>
      </c>
      <c r="R178">
        <v>0.05</v>
      </c>
      <c r="S178">
        <v>0.499</v>
      </c>
      <c r="T178">
        <v>0.05</v>
      </c>
      <c r="U178">
        <v>5.4199999999999998E-2</v>
      </c>
      <c r="V178">
        <v>2.3E-3</v>
      </c>
      <c r="W178">
        <v>0.10630000000000001</v>
      </c>
      <c r="X178">
        <v>3.0999999999999999E-3</v>
      </c>
      <c r="Y178">
        <v>6.4999999999999997E-3</v>
      </c>
      <c r="Z178">
        <v>1.5E-3</v>
      </c>
      <c r="AA178">
        <v>0.51100000000000001</v>
      </c>
      <c r="AB178">
        <v>2.4E-2</v>
      </c>
      <c r="AC178" s="10">
        <f t="shared" si="46"/>
        <v>0.14947600661886373</v>
      </c>
      <c r="AD178" s="10">
        <f t="shared" si="43"/>
        <v>4.2184964845862635E-2</v>
      </c>
      <c r="AF178">
        <f t="shared" si="35"/>
        <v>29.673590504451038</v>
      </c>
      <c r="AG178" s="11">
        <f t="shared" si="36"/>
        <v>4.9309230511847417</v>
      </c>
      <c r="AH178">
        <f t="shared" si="37"/>
        <v>0.499</v>
      </c>
      <c r="AI178">
        <f t="shared" si="38"/>
        <v>0.05</v>
      </c>
      <c r="AK178">
        <f t="shared" si="44"/>
        <v>20.335680296736182</v>
      </c>
      <c r="AL178">
        <f t="shared" si="45"/>
        <v>3.3792228386267835</v>
      </c>
      <c r="AM178">
        <f t="shared" si="39"/>
        <v>0.499</v>
      </c>
      <c r="AN178">
        <f t="shared" si="40"/>
        <v>0.05</v>
      </c>
      <c r="AO178" s="9"/>
      <c r="AP178" s="58">
        <f>IF(AL178/AK178*100&gt;=30,supp,AK178)</f>
        <v>20.335680296736182</v>
      </c>
      <c r="AQ178" s="58">
        <f t="shared" si="47"/>
        <v>3.3792228386267835</v>
      </c>
      <c r="AR178" s="58">
        <f>IF(AN178/AM178*100&gt;=30,supp,AM178)</f>
        <v>0.499</v>
      </c>
      <c r="AS178" s="58">
        <f t="shared" si="48"/>
        <v>0.05</v>
      </c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</row>
    <row r="179" spans="1:57" x14ac:dyDescent="0.35">
      <c r="A179" t="s">
        <v>340</v>
      </c>
      <c r="B179" t="s">
        <v>593</v>
      </c>
      <c r="C179" s="1">
        <v>43810</v>
      </c>
      <c r="D179" s="2">
        <v>2.7557870370370368E-2</v>
      </c>
      <c r="E179">
        <v>373</v>
      </c>
      <c r="F179">
        <v>37</v>
      </c>
      <c r="G179">
        <v>181</v>
      </c>
      <c r="H179">
        <v>38</v>
      </c>
      <c r="I179">
        <v>511</v>
      </c>
      <c r="J179">
        <v>97</v>
      </c>
      <c r="K179">
        <v>14880</v>
      </c>
      <c r="L179">
        <v>530</v>
      </c>
      <c r="M179">
        <v>10930</v>
      </c>
      <c r="N179">
        <v>540</v>
      </c>
      <c r="O179">
        <v>3.3399999999999999E-2</v>
      </c>
      <c r="P179">
        <v>3.3E-3</v>
      </c>
      <c r="Q179">
        <v>0.48199999999999998</v>
      </c>
      <c r="R179">
        <v>6.7000000000000004E-2</v>
      </c>
      <c r="S179">
        <v>0.48299999999999998</v>
      </c>
      <c r="T179">
        <v>6.7000000000000004E-2</v>
      </c>
      <c r="U179">
        <v>4.53E-2</v>
      </c>
      <c r="V179">
        <v>2.3E-3</v>
      </c>
      <c r="W179">
        <v>0.1087</v>
      </c>
      <c r="X179">
        <v>3.8999999999999998E-3</v>
      </c>
      <c r="Y179">
        <v>5.4999999999999997E-3</v>
      </c>
      <c r="Z179">
        <v>1E-3</v>
      </c>
      <c r="AA179">
        <v>0.41099999999999998</v>
      </c>
      <c r="AB179">
        <v>1.7999999999999999E-2</v>
      </c>
      <c r="AC179" s="10">
        <f t="shared" si="46"/>
        <v>0.12493105350248204</v>
      </c>
      <c r="AD179" s="10">
        <f t="shared" si="43"/>
        <v>3.5694970254191466E-2</v>
      </c>
      <c r="AF179">
        <f t="shared" si="35"/>
        <v>29.940119760479043</v>
      </c>
      <c r="AG179" s="11">
        <f t="shared" si="36"/>
        <v>2.9581555451970312</v>
      </c>
      <c r="AH179">
        <f t="shared" si="37"/>
        <v>0.48299999999999998</v>
      </c>
      <c r="AI179">
        <f t="shared" si="38"/>
        <v>6.7000000000000004E-2</v>
      </c>
      <c r="AK179">
        <f t="shared" si="44"/>
        <v>20.518336107784709</v>
      </c>
      <c r="AL179">
        <f t="shared" si="45"/>
        <v>2.0272607531643576</v>
      </c>
      <c r="AM179">
        <f t="shared" si="39"/>
        <v>0.48299999999999998</v>
      </c>
      <c r="AN179">
        <f t="shared" si="40"/>
        <v>6.7000000000000004E-2</v>
      </c>
      <c r="AO179" s="9"/>
      <c r="AP179" s="58">
        <f>IF(AL179/AK179*100&gt;=30,supp,AK179)</f>
        <v>20.518336107784709</v>
      </c>
      <c r="AQ179" s="58">
        <f t="shared" si="47"/>
        <v>2.0272607531643576</v>
      </c>
      <c r="AR179" s="58">
        <f>IF(AN179/AM179*100&gt;=30,supp,AM179)</f>
        <v>0.48299999999999998</v>
      </c>
      <c r="AS179" s="58">
        <f t="shared" si="48"/>
        <v>6.7000000000000004E-2</v>
      </c>
      <c r="AT179" s="30"/>
      <c r="AU179" s="30"/>
      <c r="AV179" s="30"/>
      <c r="AZ179" s="30"/>
      <c r="BA179" s="30"/>
      <c r="BB179" s="30"/>
      <c r="BC179" s="30"/>
      <c r="BD179" s="30"/>
      <c r="BE179" s="30"/>
    </row>
    <row r="180" spans="1:57" x14ac:dyDescent="0.35">
      <c r="A180" t="s">
        <v>341</v>
      </c>
      <c r="B180" t="s">
        <v>594</v>
      </c>
      <c r="C180" s="1">
        <v>43810</v>
      </c>
      <c r="D180" s="2">
        <v>2.884259259259259E-2</v>
      </c>
      <c r="E180">
        <v>287</v>
      </c>
      <c r="F180">
        <v>15</v>
      </c>
      <c r="G180">
        <v>102</v>
      </c>
      <c r="H180">
        <v>14</v>
      </c>
      <c r="I180">
        <v>278</v>
      </c>
      <c r="J180">
        <v>53</v>
      </c>
      <c r="K180">
        <v>10210</v>
      </c>
      <c r="L180">
        <v>330</v>
      </c>
      <c r="M180">
        <v>10840</v>
      </c>
      <c r="N180">
        <v>510</v>
      </c>
      <c r="O180">
        <v>2.69E-2</v>
      </c>
      <c r="P180">
        <v>2.0999999999999999E-3</v>
      </c>
      <c r="Q180">
        <v>0.36</v>
      </c>
      <c r="R180">
        <v>4.5999999999999999E-2</v>
      </c>
      <c r="S180">
        <v>0.36099999999999999</v>
      </c>
      <c r="T180">
        <v>4.7E-2</v>
      </c>
      <c r="U180">
        <v>4.48E-2</v>
      </c>
      <c r="V180">
        <v>2.0999999999999999E-3</v>
      </c>
      <c r="W180">
        <v>7.4499999999999997E-2</v>
      </c>
      <c r="X180">
        <v>2.3999999999999998E-3</v>
      </c>
      <c r="Y180">
        <v>2.99E-3</v>
      </c>
      <c r="Z180">
        <v>5.6999999999999998E-4</v>
      </c>
      <c r="AA180">
        <v>0.60699999999999998</v>
      </c>
      <c r="AB180">
        <v>2.4E-2</v>
      </c>
      <c r="AC180" s="10">
        <f t="shared" si="46"/>
        <v>0.12355212355212353</v>
      </c>
      <c r="AD180" s="10">
        <f t="shared" si="43"/>
        <v>1.9405083829096816E-2</v>
      </c>
      <c r="AF180">
        <f t="shared" si="35"/>
        <v>37.174721189591075</v>
      </c>
      <c r="AG180" s="11">
        <f t="shared" si="36"/>
        <v>2.9021157806000462</v>
      </c>
      <c r="AH180">
        <f t="shared" si="37"/>
        <v>0.36099999999999999</v>
      </c>
      <c r="AI180">
        <f t="shared" si="38"/>
        <v>4.7E-2</v>
      </c>
      <c r="AK180">
        <f t="shared" si="44"/>
        <v>25.476298364312612</v>
      </c>
      <c r="AL180">
        <f t="shared" si="45"/>
        <v>1.9888560061359284</v>
      </c>
      <c r="AM180">
        <f t="shared" si="39"/>
        <v>0.36099999999999999</v>
      </c>
      <c r="AN180">
        <f t="shared" si="40"/>
        <v>4.7E-2</v>
      </c>
      <c r="AO180" s="9"/>
      <c r="AP180" s="58">
        <f>IF(AL180/AK180*100&gt;=30,supp,AK180)</f>
        <v>25.476298364312612</v>
      </c>
      <c r="AQ180" s="58">
        <f t="shared" si="47"/>
        <v>1.9888560061359284</v>
      </c>
      <c r="AR180" s="58">
        <f>IF(AN180/AM180*100&gt;=30,supp,AM180)</f>
        <v>0.36099999999999999</v>
      </c>
      <c r="AS180" s="58">
        <f t="shared" si="48"/>
        <v>4.7E-2</v>
      </c>
      <c r="AT180" s="30"/>
      <c r="AU180" s="30"/>
      <c r="AV180" s="30"/>
      <c r="AZ180" s="30"/>
      <c r="BA180" s="30"/>
      <c r="BB180" s="30"/>
      <c r="BC180" s="30"/>
      <c r="BD180" s="30"/>
      <c r="BE180" s="30"/>
    </row>
    <row r="181" spans="1:57" x14ac:dyDescent="0.35">
      <c r="A181" t="s">
        <v>342</v>
      </c>
      <c r="B181" t="s">
        <v>595</v>
      </c>
      <c r="C181" s="1">
        <v>43810</v>
      </c>
      <c r="D181" s="2">
        <v>3.0162037037037032E-2</v>
      </c>
      <c r="E181">
        <v>241</v>
      </c>
      <c r="F181">
        <v>18</v>
      </c>
      <c r="G181">
        <v>74</v>
      </c>
      <c r="H181">
        <v>16</v>
      </c>
      <c r="I181">
        <v>211</v>
      </c>
      <c r="J181">
        <v>42</v>
      </c>
      <c r="K181">
        <v>8950</v>
      </c>
      <c r="L181">
        <v>520</v>
      </c>
      <c r="M181">
        <v>10250</v>
      </c>
      <c r="N181">
        <v>550</v>
      </c>
      <c r="O181">
        <v>2.29E-2</v>
      </c>
      <c r="P181">
        <v>1.6999999999999999E-3</v>
      </c>
      <c r="Q181">
        <v>0.30499999999999999</v>
      </c>
      <c r="R181">
        <v>5.2999999999999999E-2</v>
      </c>
      <c r="S181">
        <v>0.30599999999999999</v>
      </c>
      <c r="T181">
        <v>5.2999999999999999E-2</v>
      </c>
      <c r="U181">
        <v>4.24E-2</v>
      </c>
      <c r="V181">
        <v>2.3E-3</v>
      </c>
      <c r="W181">
        <v>6.5199999999999994E-2</v>
      </c>
      <c r="X181">
        <v>3.8E-3</v>
      </c>
      <c r="Y181">
        <v>2.2699999999999999E-3</v>
      </c>
      <c r="Z181">
        <v>4.4999999999999999E-4</v>
      </c>
      <c r="AA181">
        <v>0.63700000000000001</v>
      </c>
      <c r="AB181">
        <v>3.1E-2</v>
      </c>
      <c r="AC181" s="10">
        <f t="shared" si="46"/>
        <v>0.11693325979040263</v>
      </c>
      <c r="AD181" s="10">
        <f t="shared" si="43"/>
        <v>1.4732287723093568E-2</v>
      </c>
      <c r="AF181">
        <f t="shared" si="35"/>
        <v>43.668122270742359</v>
      </c>
      <c r="AG181" s="11">
        <f t="shared" si="36"/>
        <v>3.2417383345092579</v>
      </c>
      <c r="AH181">
        <f t="shared" si="37"/>
        <v>0.30599999999999999</v>
      </c>
      <c r="AI181">
        <f t="shared" si="38"/>
        <v>5.2999999999999999E-2</v>
      </c>
      <c r="AK181">
        <f t="shared" si="44"/>
        <v>29.92630681222748</v>
      </c>
      <c r="AL181">
        <f t="shared" si="45"/>
        <v>2.221603562479769</v>
      </c>
      <c r="AM181">
        <f t="shared" si="39"/>
        <v>0.30599999999999999</v>
      </c>
      <c r="AN181">
        <f t="shared" si="40"/>
        <v>5.2999999999999999E-2</v>
      </c>
      <c r="AO181" s="9"/>
      <c r="AP181" s="58">
        <f>IF(AL181/AK181*100&gt;=30,supp,AK181)</f>
        <v>29.92630681222748</v>
      </c>
      <c r="AQ181" s="58">
        <f t="shared" si="47"/>
        <v>2.221603562479769</v>
      </c>
      <c r="AR181" s="58">
        <f>IF(AN181/AM181*100&gt;=30,supp,AM181)</f>
        <v>0.30599999999999999</v>
      </c>
      <c r="AS181" s="58">
        <f t="shared" si="48"/>
        <v>5.2999999999999999E-2</v>
      </c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</row>
    <row r="182" spans="1:57" x14ac:dyDescent="0.35">
      <c r="A182" t="s">
        <v>343</v>
      </c>
      <c r="B182" t="s">
        <v>596</v>
      </c>
      <c r="C182" s="1">
        <v>43810</v>
      </c>
      <c r="D182" s="2">
        <v>3.1400462962962963E-2</v>
      </c>
      <c r="E182">
        <v>257</v>
      </c>
      <c r="F182">
        <v>27</v>
      </c>
      <c r="G182">
        <v>96</v>
      </c>
      <c r="H182">
        <v>20</v>
      </c>
      <c r="I182">
        <v>313</v>
      </c>
      <c r="J182">
        <v>57</v>
      </c>
      <c r="K182">
        <v>11370</v>
      </c>
      <c r="L182">
        <v>430</v>
      </c>
      <c r="M182">
        <v>8980</v>
      </c>
      <c r="N182">
        <v>350</v>
      </c>
      <c r="O182">
        <v>2.8500000000000001E-2</v>
      </c>
      <c r="P182">
        <v>3.2000000000000002E-3</v>
      </c>
      <c r="Q182">
        <v>0.36599999999999999</v>
      </c>
      <c r="R182">
        <v>5.8000000000000003E-2</v>
      </c>
      <c r="S182">
        <v>0.36699999999999999</v>
      </c>
      <c r="T182">
        <v>5.8000000000000003E-2</v>
      </c>
      <c r="U182">
        <v>3.7100000000000001E-2</v>
      </c>
      <c r="V182">
        <v>1.4E-3</v>
      </c>
      <c r="W182">
        <v>8.2699999999999996E-2</v>
      </c>
      <c r="X182">
        <v>3.0999999999999999E-3</v>
      </c>
      <c r="Y182">
        <v>3.3600000000000001E-3</v>
      </c>
      <c r="Z182">
        <v>6.0999999999999997E-4</v>
      </c>
      <c r="AA182">
        <v>0.45100000000000001</v>
      </c>
      <c r="AB182">
        <v>1.7999999999999999E-2</v>
      </c>
      <c r="AC182" s="10">
        <f t="shared" si="46"/>
        <v>0.10231660231660229</v>
      </c>
      <c r="AD182" s="10">
        <f t="shared" si="43"/>
        <v>2.1806381828015149E-2</v>
      </c>
      <c r="AF182">
        <f t="shared" si="35"/>
        <v>35.087719298245609</v>
      </c>
      <c r="AG182" s="11">
        <f t="shared" si="36"/>
        <v>3.9396737457679283</v>
      </c>
      <c r="AH182">
        <f t="shared" si="37"/>
        <v>0.36699999999999999</v>
      </c>
      <c r="AI182">
        <f t="shared" si="38"/>
        <v>5.8000000000000003E-2</v>
      </c>
      <c r="AK182">
        <f t="shared" si="44"/>
        <v>24.046050035088044</v>
      </c>
      <c r="AL182">
        <f t="shared" si="45"/>
        <v>2.6999073723607627</v>
      </c>
      <c r="AM182">
        <f t="shared" si="39"/>
        <v>0.36699999999999999</v>
      </c>
      <c r="AN182">
        <f t="shared" si="40"/>
        <v>5.8000000000000003E-2</v>
      </c>
      <c r="AO182" s="9"/>
      <c r="AP182" s="58">
        <f>IF(AL182/AK182*100&gt;=30,supp,AK182)</f>
        <v>24.046050035088044</v>
      </c>
      <c r="AQ182" s="58">
        <f t="shared" si="47"/>
        <v>2.6999073723607627</v>
      </c>
      <c r="AR182" s="58">
        <f>IF(AN182/AM182*100&gt;=30,supp,AM182)</f>
        <v>0.36699999999999999</v>
      </c>
      <c r="AS182" s="58">
        <f t="shared" si="48"/>
        <v>5.8000000000000003E-2</v>
      </c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</row>
    <row r="183" spans="1:57" x14ac:dyDescent="0.35">
      <c r="A183" t="s">
        <v>344</v>
      </c>
      <c r="B183" t="s">
        <v>597</v>
      </c>
      <c r="C183" s="1">
        <v>43810</v>
      </c>
      <c r="D183" s="2">
        <v>3.2685185185185185E-2</v>
      </c>
      <c r="E183">
        <v>718</v>
      </c>
      <c r="F183">
        <v>99</v>
      </c>
      <c r="G183">
        <v>529</v>
      </c>
      <c r="H183">
        <v>81</v>
      </c>
      <c r="I183">
        <v>1280</v>
      </c>
      <c r="J183">
        <v>160</v>
      </c>
      <c r="K183">
        <v>16900</v>
      </c>
      <c r="L183">
        <v>700</v>
      </c>
      <c r="M183">
        <v>10210</v>
      </c>
      <c r="N183">
        <v>540</v>
      </c>
      <c r="O183">
        <v>6.93E-2</v>
      </c>
      <c r="P183">
        <v>9.9000000000000008E-3</v>
      </c>
      <c r="Q183">
        <v>0.72199999999999998</v>
      </c>
      <c r="R183">
        <v>4.9000000000000002E-2</v>
      </c>
      <c r="S183">
        <v>0.72399999999999998</v>
      </c>
      <c r="T183">
        <v>4.9000000000000002E-2</v>
      </c>
      <c r="U183">
        <v>4.2099999999999999E-2</v>
      </c>
      <c r="V183">
        <v>2.2000000000000001E-3</v>
      </c>
      <c r="W183">
        <v>0.12280000000000001</v>
      </c>
      <c r="X183">
        <v>5.1000000000000004E-3</v>
      </c>
      <c r="Y183">
        <v>1.37E-2</v>
      </c>
      <c r="Z183">
        <v>1.6999999999999999E-3</v>
      </c>
      <c r="AA183">
        <v>0.33400000000000002</v>
      </c>
      <c r="AB183">
        <v>1.6E-2</v>
      </c>
      <c r="AC183" s="10">
        <f t="shared" si="46"/>
        <v>0.11610590182018751</v>
      </c>
      <c r="AD183" s="10">
        <f t="shared" si="43"/>
        <v>8.8912925905895113E-2</v>
      </c>
      <c r="AF183">
        <f t="shared" si="35"/>
        <v>14.430014430014429</v>
      </c>
      <c r="AG183" s="11">
        <f t="shared" si="36"/>
        <v>2.0614306328592047</v>
      </c>
      <c r="AH183">
        <f t="shared" si="37"/>
        <v>0.72399999999999998</v>
      </c>
      <c r="AI183">
        <f t="shared" si="38"/>
        <v>4.9000000000000002E-2</v>
      </c>
      <c r="AK183">
        <f t="shared" si="44"/>
        <v>9.8890681962483296</v>
      </c>
      <c r="AL183">
        <f t="shared" si="45"/>
        <v>1.412724028035476</v>
      </c>
      <c r="AM183">
        <f t="shared" si="39"/>
        <v>0.72399999999999998</v>
      </c>
      <c r="AN183">
        <f t="shared" si="40"/>
        <v>4.9000000000000002E-2</v>
      </c>
      <c r="AO183" s="9"/>
      <c r="AP183" s="58">
        <f>IF(AL183/AK183*100&gt;=30,supp,AK183)</f>
        <v>9.8890681962483296</v>
      </c>
      <c r="AQ183" s="58">
        <f t="shared" si="47"/>
        <v>1.412724028035476</v>
      </c>
      <c r="AR183" s="58">
        <f>IF(AN183/AM183*100&gt;=30,supp,AM183)</f>
        <v>0.72399999999999998</v>
      </c>
      <c r="AS183" s="58">
        <f t="shared" si="48"/>
        <v>4.9000000000000002E-2</v>
      </c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</row>
    <row r="184" spans="1:57" x14ac:dyDescent="0.35">
      <c r="A184" t="s">
        <v>345</v>
      </c>
      <c r="B184" t="s">
        <v>598</v>
      </c>
      <c r="C184" s="1">
        <v>43810</v>
      </c>
      <c r="D184" s="2">
        <v>3.3958333333333333E-2</v>
      </c>
      <c r="E184">
        <v>254</v>
      </c>
      <c r="F184">
        <v>19</v>
      </c>
      <c r="G184">
        <v>50.6</v>
      </c>
      <c r="H184">
        <v>7</v>
      </c>
      <c r="I184">
        <v>183</v>
      </c>
      <c r="J184">
        <v>33</v>
      </c>
      <c r="K184">
        <v>11870</v>
      </c>
      <c r="L184">
        <v>440</v>
      </c>
      <c r="M184">
        <v>13180</v>
      </c>
      <c r="N184">
        <v>430</v>
      </c>
      <c r="O184">
        <v>1.9199999999999998E-2</v>
      </c>
      <c r="P184">
        <v>1.8E-3</v>
      </c>
      <c r="Q184">
        <v>0.22900000000000001</v>
      </c>
      <c r="R184">
        <v>4.2999999999999997E-2</v>
      </c>
      <c r="S184">
        <v>0.23</v>
      </c>
      <c r="T184">
        <v>4.2999999999999997E-2</v>
      </c>
      <c r="U184">
        <v>5.4300000000000001E-2</v>
      </c>
      <c r="V184">
        <v>1.8E-3</v>
      </c>
      <c r="W184">
        <v>8.6199999999999999E-2</v>
      </c>
      <c r="X184">
        <v>3.2000000000000002E-3</v>
      </c>
      <c r="Y184">
        <v>1.9599999999999999E-3</v>
      </c>
      <c r="Z184">
        <v>3.6000000000000002E-4</v>
      </c>
      <c r="AA184">
        <v>0.61199999999999999</v>
      </c>
      <c r="AB184">
        <v>1.7999999999999999E-2</v>
      </c>
      <c r="AC184" s="10">
        <f t="shared" si="46"/>
        <v>0.14975179260893542</v>
      </c>
      <c r="AD184" s="10">
        <f t="shared" si="43"/>
        <v>1.2720389399675503E-2</v>
      </c>
      <c r="AF184">
        <f t="shared" si="35"/>
        <v>52.083333333333336</v>
      </c>
      <c r="AG184" s="11">
        <f t="shared" si="36"/>
        <v>4.8828125</v>
      </c>
      <c r="AH184">
        <f t="shared" si="37"/>
        <v>0.23</v>
      </c>
      <c r="AI184">
        <f t="shared" si="38"/>
        <v>4.2999999999999997E-2</v>
      </c>
      <c r="AK184">
        <f t="shared" si="44"/>
        <v>35.693355520833819</v>
      </c>
      <c r="AL184">
        <f t="shared" si="45"/>
        <v>3.3462520800781705</v>
      </c>
      <c r="AM184">
        <f t="shared" si="39"/>
        <v>0.23</v>
      </c>
      <c r="AN184">
        <f t="shared" si="40"/>
        <v>4.2999999999999997E-2</v>
      </c>
      <c r="AO184" s="9"/>
      <c r="AP184" s="58">
        <f>IF(AL184/AK184*100&gt;=30,supp,AK184)</f>
        <v>35.693355520833819</v>
      </c>
      <c r="AQ184" s="58">
        <f t="shared" si="47"/>
        <v>3.3462520800781705</v>
      </c>
      <c r="AR184" s="58">
        <f>IF(AN184/AM184*100&gt;=30,supp,AM184)</f>
        <v>0.23</v>
      </c>
      <c r="AS184" s="58">
        <f t="shared" si="48"/>
        <v>4.2999999999999997E-2</v>
      </c>
    </row>
    <row r="185" spans="1:57" x14ac:dyDescent="0.35">
      <c r="A185" t="s">
        <v>346</v>
      </c>
      <c r="B185" t="s">
        <v>599</v>
      </c>
      <c r="C185" s="1">
        <v>43810</v>
      </c>
      <c r="D185" s="2">
        <v>3.5243055555555555E-2</v>
      </c>
      <c r="E185">
        <v>212</v>
      </c>
      <c r="F185">
        <v>23</v>
      </c>
      <c r="G185">
        <v>69</v>
      </c>
      <c r="H185">
        <v>15</v>
      </c>
      <c r="I185">
        <v>202</v>
      </c>
      <c r="J185">
        <v>44</v>
      </c>
      <c r="K185">
        <v>4040</v>
      </c>
      <c r="L185">
        <v>220</v>
      </c>
      <c r="M185">
        <v>7960</v>
      </c>
      <c r="N185">
        <v>350</v>
      </c>
      <c r="O185">
        <v>2.75E-2</v>
      </c>
      <c r="P185">
        <v>3.7000000000000002E-3</v>
      </c>
      <c r="Q185">
        <v>0.33400000000000002</v>
      </c>
      <c r="R185">
        <v>5.8000000000000003E-2</v>
      </c>
      <c r="S185">
        <v>0.33400000000000002</v>
      </c>
      <c r="T185">
        <v>5.8999999999999997E-2</v>
      </c>
      <c r="U185">
        <v>3.27E-2</v>
      </c>
      <c r="V185">
        <v>1.4E-3</v>
      </c>
      <c r="W185">
        <v>2.93E-2</v>
      </c>
      <c r="X185">
        <v>1.6000000000000001E-3</v>
      </c>
      <c r="Y185">
        <v>2.16E-3</v>
      </c>
      <c r="Z185">
        <v>4.6999999999999999E-4</v>
      </c>
      <c r="AA185">
        <v>1.135</v>
      </c>
      <c r="AB185">
        <v>6.9000000000000006E-2</v>
      </c>
      <c r="AC185" s="10">
        <f t="shared" si="46"/>
        <v>9.0182018753447307E-2</v>
      </c>
      <c r="AD185" s="10">
        <f t="shared" si="43"/>
        <v>1.401838831800974E-2</v>
      </c>
      <c r="AF185">
        <f t="shared" si="35"/>
        <v>36.363636363636367</v>
      </c>
      <c r="AG185" s="11">
        <f t="shared" si="36"/>
        <v>4.892561983471075</v>
      </c>
      <c r="AH185">
        <f t="shared" si="37"/>
        <v>0.33400000000000002</v>
      </c>
      <c r="AI185">
        <f t="shared" si="38"/>
        <v>5.8999999999999997E-2</v>
      </c>
      <c r="AK185">
        <f t="shared" si="44"/>
        <v>24.920451854545796</v>
      </c>
      <c r="AL185">
        <f t="shared" si="45"/>
        <v>3.3529335222479797</v>
      </c>
      <c r="AM185">
        <f t="shared" si="39"/>
        <v>0.33400000000000002</v>
      </c>
      <c r="AN185">
        <f t="shared" si="40"/>
        <v>5.8999999999999997E-2</v>
      </c>
      <c r="AO185" s="9"/>
      <c r="AP185" s="58">
        <f>IF(AL185/AK185*100&gt;=30,supp,AK185)</f>
        <v>24.920451854545796</v>
      </c>
      <c r="AQ185" s="58">
        <f t="shared" si="47"/>
        <v>3.3529335222479797</v>
      </c>
      <c r="AR185" s="58">
        <f>IF(AN185/AM185*100&gt;=30,supp,AM185)</f>
        <v>0.33400000000000002</v>
      </c>
      <c r="AS185" s="58">
        <f t="shared" si="48"/>
        <v>5.8999999999999997E-2</v>
      </c>
    </row>
    <row r="186" spans="1:57" x14ac:dyDescent="0.35">
      <c r="A186" t="s">
        <v>347</v>
      </c>
      <c r="B186" t="s">
        <v>600</v>
      </c>
      <c r="C186" s="1">
        <v>43810</v>
      </c>
      <c r="D186" s="2">
        <v>3.6516203703703703E-2</v>
      </c>
      <c r="E186">
        <v>244</v>
      </c>
      <c r="F186">
        <v>18</v>
      </c>
      <c r="G186">
        <v>76</v>
      </c>
      <c r="H186">
        <v>12</v>
      </c>
      <c r="I186">
        <v>279</v>
      </c>
      <c r="J186">
        <v>34</v>
      </c>
      <c r="K186">
        <v>7000</v>
      </c>
      <c r="L186">
        <v>420</v>
      </c>
      <c r="M186">
        <v>9500</v>
      </c>
      <c r="N186">
        <v>420</v>
      </c>
      <c r="O186">
        <v>2.5499999999999998E-2</v>
      </c>
      <c r="P186">
        <v>2.5000000000000001E-3</v>
      </c>
      <c r="Q186">
        <v>0.30399999999999999</v>
      </c>
      <c r="R186">
        <v>3.7999999999999999E-2</v>
      </c>
      <c r="S186">
        <v>0.30499999999999999</v>
      </c>
      <c r="T186">
        <v>3.9E-2</v>
      </c>
      <c r="U186">
        <v>3.9E-2</v>
      </c>
      <c r="V186">
        <v>1.6999999999999999E-3</v>
      </c>
      <c r="W186">
        <v>5.0700000000000002E-2</v>
      </c>
      <c r="X186">
        <v>3.0999999999999999E-3</v>
      </c>
      <c r="Y186">
        <v>2.98E-3</v>
      </c>
      <c r="Z186">
        <v>3.6000000000000002E-4</v>
      </c>
      <c r="AA186">
        <v>0.77</v>
      </c>
      <c r="AB186">
        <v>4.2999999999999997E-2</v>
      </c>
      <c r="AC186" s="10">
        <f t="shared" si="46"/>
        <v>0.10755653612796467</v>
      </c>
      <c r="AD186" s="10">
        <f t="shared" si="43"/>
        <v>1.9340183883180102E-2</v>
      </c>
      <c r="AF186">
        <f t="shared" si="35"/>
        <v>39.215686274509807</v>
      </c>
      <c r="AG186" s="11">
        <f t="shared" si="36"/>
        <v>3.8446751249519422</v>
      </c>
      <c r="AH186">
        <f t="shared" si="37"/>
        <v>0.30499999999999999</v>
      </c>
      <c r="AI186">
        <f t="shared" si="38"/>
        <v>3.9E-2</v>
      </c>
      <c r="AK186">
        <f t="shared" si="44"/>
        <v>26.874997098039582</v>
      </c>
      <c r="AL186">
        <f t="shared" si="45"/>
        <v>2.6348036370627046</v>
      </c>
      <c r="AM186">
        <f t="shared" si="39"/>
        <v>0.30499999999999999</v>
      </c>
      <c r="AN186">
        <f t="shared" si="40"/>
        <v>3.9E-2</v>
      </c>
      <c r="AO186" s="9"/>
      <c r="AP186" s="58">
        <f>IF(AL186/AK186*100&gt;=30,supp,AK186)</f>
        <v>26.874997098039582</v>
      </c>
      <c r="AQ186" s="58">
        <f t="shared" si="47"/>
        <v>2.6348036370627046</v>
      </c>
      <c r="AR186" s="58">
        <f>IF(AN186/AM186*100&gt;=30,supp,AM186)</f>
        <v>0.30499999999999999</v>
      </c>
      <c r="AS186" s="58">
        <f t="shared" si="48"/>
        <v>3.9E-2</v>
      </c>
    </row>
    <row r="187" spans="1:57" x14ac:dyDescent="0.35">
      <c r="A187" t="s">
        <v>348</v>
      </c>
      <c r="B187" t="s">
        <v>601</v>
      </c>
      <c r="C187" s="1">
        <v>43810</v>
      </c>
      <c r="D187" s="2">
        <v>3.7800925925925925E-2</v>
      </c>
      <c r="E187">
        <v>256</v>
      </c>
      <c r="F187">
        <v>35</v>
      </c>
      <c r="G187">
        <v>121</v>
      </c>
      <c r="H187">
        <v>21</v>
      </c>
      <c r="I187">
        <v>332</v>
      </c>
      <c r="J187">
        <v>74</v>
      </c>
      <c r="K187">
        <v>6040</v>
      </c>
      <c r="L187">
        <v>340</v>
      </c>
      <c r="M187">
        <v>7150</v>
      </c>
      <c r="N187">
        <v>300</v>
      </c>
      <c r="O187">
        <v>3.4700000000000002E-2</v>
      </c>
      <c r="P187">
        <v>4.4000000000000003E-3</v>
      </c>
      <c r="Q187">
        <v>0.497</v>
      </c>
      <c r="R187">
        <v>7.4999999999999997E-2</v>
      </c>
      <c r="S187">
        <v>0.498</v>
      </c>
      <c r="T187">
        <v>7.4999999999999997E-2</v>
      </c>
      <c r="U187">
        <v>2.93E-2</v>
      </c>
      <c r="V187">
        <v>1.1999999999999999E-3</v>
      </c>
      <c r="W187">
        <v>4.3700000000000003E-2</v>
      </c>
      <c r="X187">
        <v>2.5000000000000001E-3</v>
      </c>
      <c r="Y187">
        <v>3.5400000000000002E-3</v>
      </c>
      <c r="Z187">
        <v>7.9000000000000001E-4</v>
      </c>
      <c r="AA187">
        <v>0.64900000000000002</v>
      </c>
      <c r="AB187">
        <v>3.1E-2</v>
      </c>
      <c r="AC187" s="10">
        <f t="shared" si="46"/>
        <v>8.0805295091009366E-2</v>
      </c>
      <c r="AD187" s="10">
        <f t="shared" si="43"/>
        <v>2.2974580854515963E-2</v>
      </c>
      <c r="AF187">
        <f t="shared" si="35"/>
        <v>28.81844380403458</v>
      </c>
      <c r="AG187" s="11">
        <f t="shared" si="36"/>
        <v>3.6542118944597162</v>
      </c>
      <c r="AH187">
        <f t="shared" si="37"/>
        <v>0.498</v>
      </c>
      <c r="AI187">
        <f t="shared" si="38"/>
        <v>7.4999999999999997E-2</v>
      </c>
      <c r="AK187">
        <f t="shared" si="44"/>
        <v>19.749637636887876</v>
      </c>
      <c r="AL187">
        <f t="shared" si="45"/>
        <v>2.5042768185102782</v>
      </c>
      <c r="AM187">
        <f t="shared" si="39"/>
        <v>0.498</v>
      </c>
      <c r="AN187">
        <f t="shared" si="40"/>
        <v>7.4999999999999997E-2</v>
      </c>
      <c r="AO187" s="9"/>
      <c r="AP187" s="58">
        <f>IF(AL187/AK187*100&gt;=30,supp,AK187)</f>
        <v>19.749637636887876</v>
      </c>
      <c r="AQ187" s="58">
        <f t="shared" si="47"/>
        <v>2.5042768185102782</v>
      </c>
      <c r="AR187" s="58">
        <f>IF(AN187/AM187*100&gt;=30,supp,AM187)</f>
        <v>0.498</v>
      </c>
      <c r="AS187" s="58">
        <f t="shared" si="48"/>
        <v>7.4999999999999997E-2</v>
      </c>
    </row>
    <row r="188" spans="1:57" x14ac:dyDescent="0.35">
      <c r="A188" t="s">
        <v>349</v>
      </c>
      <c r="B188" t="s">
        <v>602</v>
      </c>
      <c r="C188" s="1">
        <v>43810</v>
      </c>
      <c r="D188" s="2">
        <v>3.9074074074074074E-2</v>
      </c>
      <c r="E188">
        <v>411</v>
      </c>
      <c r="F188">
        <v>38</v>
      </c>
      <c r="G188">
        <v>225</v>
      </c>
      <c r="H188">
        <v>39</v>
      </c>
      <c r="I188">
        <v>593</v>
      </c>
      <c r="J188">
        <v>94</v>
      </c>
      <c r="K188">
        <v>7520</v>
      </c>
      <c r="L188">
        <v>470</v>
      </c>
      <c r="M188">
        <v>9460</v>
      </c>
      <c r="N188">
        <v>440</v>
      </c>
      <c r="O188">
        <v>4.4999999999999998E-2</v>
      </c>
      <c r="P188">
        <v>5.7000000000000002E-3</v>
      </c>
      <c r="Q188">
        <v>0.52100000000000002</v>
      </c>
      <c r="R188">
        <v>6.7000000000000004E-2</v>
      </c>
      <c r="S188">
        <v>0.52200000000000002</v>
      </c>
      <c r="T188">
        <v>6.7000000000000004E-2</v>
      </c>
      <c r="U188">
        <v>3.8800000000000001E-2</v>
      </c>
      <c r="V188">
        <v>1.8E-3</v>
      </c>
      <c r="W188">
        <v>5.4300000000000001E-2</v>
      </c>
      <c r="X188">
        <v>3.3999999999999998E-3</v>
      </c>
      <c r="Y188">
        <v>6.3E-3</v>
      </c>
      <c r="Z188">
        <v>1E-3</v>
      </c>
      <c r="AA188">
        <v>0.69699999999999995</v>
      </c>
      <c r="AB188">
        <v>3.6999999999999998E-2</v>
      </c>
      <c r="AC188" s="10">
        <f t="shared" si="46"/>
        <v>0.10700496414782128</v>
      </c>
      <c r="AD188" s="10">
        <f t="shared" si="43"/>
        <v>4.0886965927528406E-2</v>
      </c>
      <c r="AF188">
        <f t="shared" si="35"/>
        <v>22.222222222222221</v>
      </c>
      <c r="AG188" s="11">
        <f t="shared" si="36"/>
        <v>2.8148148148148149</v>
      </c>
      <c r="AH188">
        <f t="shared" si="37"/>
        <v>0.52200000000000002</v>
      </c>
      <c r="AI188">
        <f t="shared" si="38"/>
        <v>6.7000000000000004E-2</v>
      </c>
      <c r="AK188">
        <f t="shared" si="44"/>
        <v>15.229165022222428</v>
      </c>
      <c r="AL188">
        <f t="shared" si="45"/>
        <v>1.9290275694815078</v>
      </c>
      <c r="AM188">
        <f t="shared" si="39"/>
        <v>0.52200000000000002</v>
      </c>
      <c r="AN188">
        <f t="shared" si="40"/>
        <v>6.7000000000000004E-2</v>
      </c>
      <c r="AO188" s="9"/>
      <c r="AP188" s="58">
        <f>IF(AL188/AK188*100&gt;=30,supp,AK188)</f>
        <v>15.229165022222428</v>
      </c>
      <c r="AQ188" s="58">
        <f t="shared" si="47"/>
        <v>1.9290275694815078</v>
      </c>
      <c r="AR188" s="58">
        <f>IF(AN188/AM188*100&gt;=30,supp,AM188)</f>
        <v>0.52200000000000002</v>
      </c>
      <c r="AS188" s="58">
        <f t="shared" si="48"/>
        <v>6.7000000000000004E-2</v>
      </c>
    </row>
    <row r="189" spans="1:57" x14ac:dyDescent="0.35">
      <c r="A189" t="s">
        <v>350</v>
      </c>
      <c r="B189" t="s">
        <v>603</v>
      </c>
      <c r="C189" s="1">
        <v>43810</v>
      </c>
      <c r="D189" s="2">
        <v>4.0358796296296295E-2</v>
      </c>
      <c r="E189">
        <v>274</v>
      </c>
      <c r="F189">
        <v>32</v>
      </c>
      <c r="G189">
        <v>125</v>
      </c>
      <c r="H189">
        <v>24</v>
      </c>
      <c r="I189">
        <v>359</v>
      </c>
      <c r="J189">
        <v>62</v>
      </c>
      <c r="K189">
        <v>6150</v>
      </c>
      <c r="L189">
        <v>180</v>
      </c>
      <c r="M189">
        <v>8200</v>
      </c>
      <c r="N189">
        <v>340</v>
      </c>
      <c r="O189">
        <v>3.5099999999999999E-2</v>
      </c>
      <c r="P189">
        <v>4.4999999999999997E-3</v>
      </c>
      <c r="Q189">
        <v>0.42899999999999999</v>
      </c>
      <c r="R189">
        <v>6.3E-2</v>
      </c>
      <c r="S189">
        <v>0.43</v>
      </c>
      <c r="T189">
        <v>6.4000000000000001E-2</v>
      </c>
      <c r="U189">
        <v>3.3599999999999998E-2</v>
      </c>
      <c r="V189">
        <v>1.4E-3</v>
      </c>
      <c r="W189">
        <v>4.4299999999999999E-2</v>
      </c>
      <c r="X189">
        <v>1.2999999999999999E-3</v>
      </c>
      <c r="Y189">
        <v>3.82E-3</v>
      </c>
      <c r="Z189">
        <v>6.6E-4</v>
      </c>
      <c r="AA189">
        <v>0.76</v>
      </c>
      <c r="AB189">
        <v>3.3000000000000002E-2</v>
      </c>
      <c r="AC189" s="10">
        <f t="shared" si="46"/>
        <v>9.2664092664092645E-2</v>
      </c>
      <c r="AD189" s="10">
        <f t="shared" si="43"/>
        <v>2.4791779340183891E-2</v>
      </c>
      <c r="AF189">
        <f t="shared" si="35"/>
        <v>28.490028490028489</v>
      </c>
      <c r="AG189" s="11">
        <f t="shared" si="36"/>
        <v>3.6525677551318574</v>
      </c>
      <c r="AH189">
        <f t="shared" si="37"/>
        <v>0.43</v>
      </c>
      <c r="AI189">
        <f t="shared" si="38"/>
        <v>6.4000000000000001E-2</v>
      </c>
      <c r="AK189">
        <f t="shared" si="44"/>
        <v>19.524570541310805</v>
      </c>
      <c r="AL189">
        <f t="shared" si="45"/>
        <v>2.5031500693988211</v>
      </c>
      <c r="AM189">
        <f t="shared" si="39"/>
        <v>0.43</v>
      </c>
      <c r="AN189">
        <f t="shared" si="40"/>
        <v>6.4000000000000001E-2</v>
      </c>
      <c r="AO189" s="9"/>
      <c r="AP189" s="58">
        <f>IF(AL189/AK189*100&gt;=30,supp,AK189)</f>
        <v>19.524570541310805</v>
      </c>
      <c r="AQ189" s="58">
        <f t="shared" si="47"/>
        <v>2.5031500693988211</v>
      </c>
      <c r="AR189" s="58">
        <f>IF(AN189/AM189*100&gt;=30,supp,AM189)</f>
        <v>0.43</v>
      </c>
      <c r="AS189" s="58">
        <f t="shared" si="48"/>
        <v>6.4000000000000001E-2</v>
      </c>
    </row>
    <row r="190" spans="1:57" x14ac:dyDescent="0.35">
      <c r="A190" t="s">
        <v>351</v>
      </c>
      <c r="B190" t="s">
        <v>604</v>
      </c>
      <c r="C190" s="1">
        <v>43810</v>
      </c>
      <c r="D190" s="2">
        <v>4.1643518518518517E-2</v>
      </c>
      <c r="E190">
        <v>244</v>
      </c>
      <c r="F190">
        <v>25</v>
      </c>
      <c r="G190">
        <v>79</v>
      </c>
      <c r="H190">
        <v>15</v>
      </c>
      <c r="I190">
        <v>259</v>
      </c>
      <c r="J190">
        <v>41</v>
      </c>
      <c r="K190">
        <v>13730</v>
      </c>
      <c r="L190">
        <v>670</v>
      </c>
      <c r="M190">
        <v>9930</v>
      </c>
      <c r="N190">
        <v>390</v>
      </c>
      <c r="O190">
        <v>2.4299999999999999E-2</v>
      </c>
      <c r="P190">
        <v>2.2000000000000001E-3</v>
      </c>
      <c r="Q190">
        <v>0.32500000000000001</v>
      </c>
      <c r="R190">
        <v>4.4999999999999998E-2</v>
      </c>
      <c r="S190">
        <v>0.32600000000000001</v>
      </c>
      <c r="T190">
        <v>4.4999999999999998E-2</v>
      </c>
      <c r="U190">
        <v>4.0599999999999997E-2</v>
      </c>
      <c r="V190">
        <v>1.6000000000000001E-3</v>
      </c>
      <c r="W190">
        <v>9.8900000000000002E-2</v>
      </c>
      <c r="X190">
        <v>4.8999999999999998E-3</v>
      </c>
      <c r="Y190">
        <v>2.7599999999999999E-3</v>
      </c>
      <c r="Z190">
        <v>4.4000000000000002E-4</v>
      </c>
      <c r="AA190">
        <v>0.41</v>
      </c>
      <c r="AB190">
        <v>2.1000000000000001E-2</v>
      </c>
      <c r="AC190" s="10">
        <f t="shared" si="46"/>
        <v>0.11196911196911194</v>
      </c>
      <c r="AD190" s="10">
        <f t="shared" si="43"/>
        <v>1.7912385073012443E-2</v>
      </c>
      <c r="AF190">
        <f t="shared" si="35"/>
        <v>41.152263374485599</v>
      </c>
      <c r="AG190" s="11">
        <f t="shared" si="36"/>
        <v>3.7257193178546637</v>
      </c>
      <c r="AH190">
        <f t="shared" si="37"/>
        <v>0.32600000000000001</v>
      </c>
      <c r="AI190">
        <f t="shared" si="38"/>
        <v>4.4999999999999998E-2</v>
      </c>
      <c r="AK190">
        <f t="shared" si="44"/>
        <v>28.202157448560055</v>
      </c>
      <c r="AL190">
        <f t="shared" si="45"/>
        <v>2.5532817443140794</v>
      </c>
      <c r="AM190">
        <f t="shared" si="39"/>
        <v>0.32600000000000001</v>
      </c>
      <c r="AN190">
        <f t="shared" si="40"/>
        <v>4.4999999999999998E-2</v>
      </c>
      <c r="AO190" s="9"/>
      <c r="AP190" s="58">
        <f>IF(AL190/AK190*100&gt;=30,supp,AK190)</f>
        <v>28.202157448560055</v>
      </c>
      <c r="AQ190" s="58">
        <f t="shared" si="47"/>
        <v>2.5532817443140794</v>
      </c>
      <c r="AR190" s="58">
        <f>IF(AN190/AM190*100&gt;=30,supp,AM190)</f>
        <v>0.32600000000000001</v>
      </c>
      <c r="AS190" s="58">
        <f t="shared" si="48"/>
        <v>4.4999999999999998E-2</v>
      </c>
    </row>
    <row r="191" spans="1:57" x14ac:dyDescent="0.35">
      <c r="A191" t="s">
        <v>352</v>
      </c>
      <c r="B191" t="s">
        <v>605</v>
      </c>
      <c r="C191" s="1">
        <v>43810</v>
      </c>
      <c r="D191" s="2">
        <v>5.3738425925925926E-2</v>
      </c>
      <c r="E191">
        <v>346</v>
      </c>
      <c r="F191">
        <v>39</v>
      </c>
      <c r="G191">
        <v>160</v>
      </c>
      <c r="H191">
        <v>23</v>
      </c>
      <c r="I191">
        <v>390</v>
      </c>
      <c r="J191">
        <v>70</v>
      </c>
      <c r="K191">
        <v>1640</v>
      </c>
      <c r="L191">
        <v>120</v>
      </c>
      <c r="M191">
        <v>9830</v>
      </c>
      <c r="N191">
        <v>450</v>
      </c>
      <c r="O191">
        <v>3.5799999999999998E-2</v>
      </c>
      <c r="P191">
        <v>4.4000000000000003E-3</v>
      </c>
      <c r="Q191">
        <v>0.47</v>
      </c>
      <c r="R191">
        <v>4.7E-2</v>
      </c>
      <c r="S191">
        <v>0.47099999999999997</v>
      </c>
      <c r="T191">
        <v>4.7E-2</v>
      </c>
      <c r="U191">
        <v>3.9699999999999999E-2</v>
      </c>
      <c r="V191">
        <v>1.8E-3</v>
      </c>
      <c r="W191">
        <v>1.1650000000000001E-2</v>
      </c>
      <c r="X191">
        <v>8.8000000000000003E-4</v>
      </c>
      <c r="Y191">
        <v>4.0899999999999999E-3</v>
      </c>
      <c r="Z191">
        <v>7.2999999999999996E-4</v>
      </c>
      <c r="AA191">
        <v>3.41</v>
      </c>
      <c r="AB191">
        <v>0.28000000000000003</v>
      </c>
      <c r="AC191" s="10">
        <f t="shared" si="46"/>
        <v>0.1094870380584666</v>
      </c>
      <c r="AD191" s="10">
        <f t="shared" si="43"/>
        <v>2.6544077879935107E-2</v>
      </c>
      <c r="AF191">
        <f t="shared" si="35"/>
        <v>27.932960893854748</v>
      </c>
      <c r="AG191" s="11">
        <f t="shared" si="36"/>
        <v>3.4331013389095224</v>
      </c>
      <c r="AH191">
        <f t="shared" si="37"/>
        <v>0.47099999999999997</v>
      </c>
      <c r="AI191">
        <f t="shared" si="38"/>
        <v>4.7E-2</v>
      </c>
      <c r="AK191">
        <f t="shared" si="44"/>
        <v>19.142805195530986</v>
      </c>
      <c r="AL191">
        <f t="shared" si="45"/>
        <v>2.3527470072719647</v>
      </c>
      <c r="AM191">
        <f t="shared" si="39"/>
        <v>0.47099999999999997</v>
      </c>
      <c r="AN191">
        <f t="shared" si="40"/>
        <v>4.7E-2</v>
      </c>
      <c r="AO191" s="9"/>
      <c r="AP191" s="58">
        <f>IF(AL191/AK191*100&gt;=30,supp,AK191)</f>
        <v>19.142805195530986</v>
      </c>
      <c r="AQ191" s="58">
        <f t="shared" si="47"/>
        <v>2.3527470072719647</v>
      </c>
      <c r="AR191" s="58">
        <f>IF(AN191/AM191*100&gt;=30,supp,AM191)</f>
        <v>0.47099999999999997</v>
      </c>
      <c r="AS191" s="58">
        <f t="shared" si="48"/>
        <v>4.7E-2</v>
      </c>
    </row>
    <row r="192" spans="1:57" x14ac:dyDescent="0.35">
      <c r="A192" t="s">
        <v>353</v>
      </c>
      <c r="B192" t="s">
        <v>606</v>
      </c>
      <c r="C192" s="1">
        <v>43810</v>
      </c>
      <c r="D192" s="2">
        <v>5.5023148148148147E-2</v>
      </c>
      <c r="E192">
        <v>486</v>
      </c>
      <c r="F192">
        <v>53</v>
      </c>
      <c r="G192">
        <v>306</v>
      </c>
      <c r="H192">
        <v>56</v>
      </c>
      <c r="I192">
        <v>690</v>
      </c>
      <c r="J192">
        <v>130</v>
      </c>
      <c r="K192">
        <v>1082</v>
      </c>
      <c r="L192">
        <v>75</v>
      </c>
      <c r="M192">
        <v>8740</v>
      </c>
      <c r="N192">
        <v>450</v>
      </c>
      <c r="O192">
        <v>5.3999999999999999E-2</v>
      </c>
      <c r="P192">
        <v>5.8999999999999999E-3</v>
      </c>
      <c r="Q192">
        <v>0.66100000000000003</v>
      </c>
      <c r="R192">
        <v>5.8999999999999997E-2</v>
      </c>
      <c r="S192">
        <v>0.66200000000000003</v>
      </c>
      <c r="T192">
        <v>5.8999999999999997E-2</v>
      </c>
      <c r="U192">
        <v>3.5299999999999998E-2</v>
      </c>
      <c r="V192">
        <v>1.8E-3</v>
      </c>
      <c r="W192">
        <v>7.6899999999999998E-3</v>
      </c>
      <c r="X192">
        <v>5.2999999999999998E-4</v>
      </c>
      <c r="Y192">
        <v>7.1999999999999998E-3</v>
      </c>
      <c r="Z192">
        <v>1.2999999999999999E-3</v>
      </c>
      <c r="AA192">
        <v>4.63</v>
      </c>
      <c r="AB192">
        <v>0.23</v>
      </c>
      <c r="AC192" s="10">
        <f t="shared" si="46"/>
        <v>9.7352454495311616E-2</v>
      </c>
      <c r="AD192" s="10">
        <f t="shared" si="43"/>
        <v>4.6727961060032464E-2</v>
      </c>
      <c r="AF192">
        <f t="shared" si="35"/>
        <v>18.518518518518519</v>
      </c>
      <c r="AG192" s="11">
        <f t="shared" si="36"/>
        <v>2.0233196159122087</v>
      </c>
      <c r="AH192">
        <f t="shared" si="37"/>
        <v>0.66200000000000003</v>
      </c>
      <c r="AI192">
        <f t="shared" si="38"/>
        <v>5.8999999999999997E-2</v>
      </c>
      <c r="AK192">
        <f t="shared" si="44"/>
        <v>12.690970851852024</v>
      </c>
      <c r="AL192">
        <f t="shared" si="45"/>
        <v>1.3866060745542028</v>
      </c>
      <c r="AM192">
        <f t="shared" si="39"/>
        <v>0.66200000000000003</v>
      </c>
      <c r="AN192">
        <f t="shared" si="40"/>
        <v>5.8999999999999997E-2</v>
      </c>
      <c r="AO192" s="9"/>
      <c r="AP192" s="58">
        <f>IF(AL192/AK192*100&gt;=30,supp,AK192)</f>
        <v>12.690970851852024</v>
      </c>
      <c r="AQ192" s="58">
        <f t="shared" si="47"/>
        <v>1.3866060745542028</v>
      </c>
      <c r="AR192" s="58">
        <f>IF(AN192/AM192*100&gt;=30,supp,AM192)</f>
        <v>0.66200000000000003</v>
      </c>
      <c r="AS192" s="58">
        <f t="shared" si="48"/>
        <v>5.8999999999999997E-2</v>
      </c>
    </row>
    <row r="193" spans="1:45" x14ac:dyDescent="0.35">
      <c r="A193" t="s">
        <v>354</v>
      </c>
      <c r="B193" t="s">
        <v>607</v>
      </c>
      <c r="C193" s="1">
        <v>43810</v>
      </c>
      <c r="D193" s="2">
        <v>5.6331018518518516E-2</v>
      </c>
      <c r="E193">
        <v>339</v>
      </c>
      <c r="F193">
        <v>29</v>
      </c>
      <c r="G193">
        <v>242</v>
      </c>
      <c r="H193">
        <v>42</v>
      </c>
      <c r="I193">
        <v>580</v>
      </c>
      <c r="J193">
        <v>140</v>
      </c>
      <c r="K193">
        <v>316</v>
      </c>
      <c r="L193">
        <v>58</v>
      </c>
      <c r="M193">
        <v>5000</v>
      </c>
      <c r="N193">
        <v>440</v>
      </c>
      <c r="O193">
        <v>6.8900000000000003E-2</v>
      </c>
      <c r="P193">
        <v>7.6E-3</v>
      </c>
      <c r="Q193">
        <v>0.70299999999999996</v>
      </c>
      <c r="R193">
        <v>7.6999999999999999E-2</v>
      </c>
      <c r="S193">
        <v>0.70499999999999996</v>
      </c>
      <c r="T193">
        <v>7.6999999999999999E-2</v>
      </c>
      <c r="U193">
        <v>2.0199999999999999E-2</v>
      </c>
      <c r="V193">
        <v>1.8E-3</v>
      </c>
      <c r="W193">
        <v>2.2499999999999998E-3</v>
      </c>
      <c r="X193">
        <v>4.0999999999999999E-4</v>
      </c>
      <c r="Y193">
        <v>6.0000000000000001E-3</v>
      </c>
      <c r="Z193">
        <v>1.4E-3</v>
      </c>
      <c r="AA193">
        <v>9.6</v>
      </c>
      <c r="AB193">
        <v>1.6</v>
      </c>
      <c r="AC193" s="10">
        <f t="shared" si="46"/>
        <v>5.5708769994484264E-2</v>
      </c>
      <c r="AD193" s="10">
        <f t="shared" si="43"/>
        <v>3.8939967550027051E-2</v>
      </c>
      <c r="AF193">
        <f t="shared" si="35"/>
        <v>14.513788098693759</v>
      </c>
      <c r="AG193" s="11">
        <f t="shared" si="36"/>
        <v>1.6009403418007628</v>
      </c>
      <c r="AH193">
        <f t="shared" si="37"/>
        <v>0.70499999999999996</v>
      </c>
      <c r="AI193">
        <f t="shared" si="38"/>
        <v>7.6999999999999999E-2</v>
      </c>
      <c r="AK193">
        <f t="shared" si="44"/>
        <v>9.9464793323658824</v>
      </c>
      <c r="AL193">
        <f t="shared" si="45"/>
        <v>1.0971443095207649</v>
      </c>
      <c r="AM193">
        <f t="shared" si="39"/>
        <v>0.70499999999999996</v>
      </c>
      <c r="AN193">
        <f t="shared" si="40"/>
        <v>7.6999999999999999E-2</v>
      </c>
      <c r="AO193" s="9"/>
      <c r="AP193" s="58">
        <f>IF(AL193/AK193*100&gt;=30,supp,AK193)</f>
        <v>9.9464793323658824</v>
      </c>
      <c r="AQ193" s="58">
        <f t="shared" si="47"/>
        <v>1.0971443095207649</v>
      </c>
      <c r="AR193" s="58">
        <f>IF(AN193/AM193*100&gt;=30,supp,AM193)</f>
        <v>0.70499999999999996</v>
      </c>
      <c r="AS193" s="58">
        <f t="shared" si="48"/>
        <v>7.6999999999999999E-2</v>
      </c>
    </row>
    <row r="194" spans="1:45" x14ac:dyDescent="0.35">
      <c r="A194" t="s">
        <v>355</v>
      </c>
      <c r="B194" t="s">
        <v>608</v>
      </c>
      <c r="C194" s="1">
        <v>43810</v>
      </c>
      <c r="D194" s="2">
        <v>5.7592592592592591E-2</v>
      </c>
      <c r="E194">
        <v>221</v>
      </c>
      <c r="F194">
        <v>25</v>
      </c>
      <c r="G194">
        <v>67</v>
      </c>
      <c r="H194">
        <v>13</v>
      </c>
      <c r="I194">
        <v>175</v>
      </c>
      <c r="J194">
        <v>38</v>
      </c>
      <c r="K194">
        <v>2110</v>
      </c>
      <c r="L194">
        <v>140</v>
      </c>
      <c r="M194">
        <v>8740</v>
      </c>
      <c r="N194">
        <v>460</v>
      </c>
      <c r="O194">
        <v>2.7099999999999999E-2</v>
      </c>
      <c r="P194">
        <v>3.5999999999999999E-3</v>
      </c>
      <c r="Q194">
        <v>0.32</v>
      </c>
      <c r="R194">
        <v>4.8000000000000001E-2</v>
      </c>
      <c r="S194">
        <v>0.32100000000000001</v>
      </c>
      <c r="T194">
        <v>4.8000000000000001E-2</v>
      </c>
      <c r="U194">
        <v>3.5200000000000002E-2</v>
      </c>
      <c r="V194">
        <v>1.9E-3</v>
      </c>
      <c r="W194">
        <v>1.49E-2</v>
      </c>
      <c r="X194">
        <v>1E-3</v>
      </c>
      <c r="Y194">
        <v>1.82E-3</v>
      </c>
      <c r="Z194">
        <v>4.0000000000000002E-4</v>
      </c>
      <c r="AA194">
        <v>2.2999999999999998</v>
      </c>
      <c r="AB194">
        <v>0.2</v>
      </c>
      <c r="AC194" s="10">
        <f t="shared" si="46"/>
        <v>9.7076668505239924E-2</v>
      </c>
      <c r="AD194" s="10">
        <f t="shared" si="43"/>
        <v>1.1811790156841539E-2</v>
      </c>
      <c r="AF194">
        <f t="shared" si="35"/>
        <v>36.900369003690038</v>
      </c>
      <c r="AG194" s="11">
        <f t="shared" si="36"/>
        <v>4.9018940373905586</v>
      </c>
      <c r="AH194">
        <f t="shared" si="37"/>
        <v>0.32100000000000001</v>
      </c>
      <c r="AI194">
        <f t="shared" si="38"/>
        <v>4.8000000000000001E-2</v>
      </c>
      <c r="AK194">
        <f t="shared" si="44"/>
        <v>25.288281402214366</v>
      </c>
      <c r="AL194">
        <f t="shared" si="45"/>
        <v>3.3593288947591042</v>
      </c>
      <c r="AM194">
        <f t="shared" si="39"/>
        <v>0.32100000000000001</v>
      </c>
      <c r="AN194">
        <f t="shared" si="40"/>
        <v>4.8000000000000001E-2</v>
      </c>
      <c r="AO194" s="9"/>
      <c r="AP194" s="58">
        <f>IF(AL194/AK194*100&gt;=30,supp,AK194)</f>
        <v>25.288281402214366</v>
      </c>
      <c r="AQ194" s="58">
        <f t="shared" si="47"/>
        <v>3.3593288947591042</v>
      </c>
      <c r="AR194" s="58">
        <f>IF(AN194/AM194*100&gt;=30,supp,AM194)</f>
        <v>0.32100000000000001</v>
      </c>
      <c r="AS194" s="58">
        <f t="shared" si="48"/>
        <v>4.8000000000000001E-2</v>
      </c>
    </row>
    <row r="195" spans="1:45" x14ac:dyDescent="0.35">
      <c r="A195" t="s">
        <v>356</v>
      </c>
      <c r="B195" t="s">
        <v>609</v>
      </c>
      <c r="C195" s="1">
        <v>43810</v>
      </c>
      <c r="D195" s="2">
        <v>5.8877314814814813E-2</v>
      </c>
      <c r="E195">
        <v>224</v>
      </c>
      <c r="F195">
        <v>13</v>
      </c>
      <c r="G195">
        <v>77</v>
      </c>
      <c r="H195">
        <v>11</v>
      </c>
      <c r="I195">
        <v>219</v>
      </c>
      <c r="J195">
        <v>42</v>
      </c>
      <c r="K195">
        <v>5950</v>
      </c>
      <c r="L195">
        <v>200</v>
      </c>
      <c r="M195">
        <v>9280</v>
      </c>
      <c r="N195">
        <v>320</v>
      </c>
      <c r="O195">
        <v>2.35E-2</v>
      </c>
      <c r="P195">
        <v>1.8E-3</v>
      </c>
      <c r="Q195">
        <v>0.35399999999999998</v>
      </c>
      <c r="R195">
        <v>4.7E-2</v>
      </c>
      <c r="S195">
        <v>0.35499999999999998</v>
      </c>
      <c r="T195">
        <v>4.8000000000000001E-2</v>
      </c>
      <c r="U195">
        <v>3.73E-2</v>
      </c>
      <c r="V195">
        <v>1.2999999999999999E-3</v>
      </c>
      <c r="W195">
        <v>4.2099999999999999E-2</v>
      </c>
      <c r="X195">
        <v>1.4E-3</v>
      </c>
      <c r="Y195">
        <v>2.2799999999999999E-3</v>
      </c>
      <c r="Z195">
        <v>4.4000000000000002E-4</v>
      </c>
      <c r="AA195">
        <v>0.872</v>
      </c>
      <c r="AB195">
        <v>0.04</v>
      </c>
      <c r="AC195" s="10">
        <f t="shared" si="46"/>
        <v>0.1028681742967457</v>
      </c>
      <c r="AD195" s="10">
        <f t="shared" si="43"/>
        <v>1.4797187669010279E-2</v>
      </c>
      <c r="AF195">
        <f t="shared" si="35"/>
        <v>42.553191489361701</v>
      </c>
      <c r="AG195" s="11">
        <f t="shared" si="36"/>
        <v>3.2593933906745134</v>
      </c>
      <c r="AH195">
        <f t="shared" si="37"/>
        <v>0.35499999999999998</v>
      </c>
      <c r="AI195">
        <f t="shared" si="38"/>
        <v>4.8000000000000001E-2</v>
      </c>
      <c r="AK195">
        <f t="shared" si="44"/>
        <v>29.162230893617416</v>
      </c>
      <c r="AL195">
        <f t="shared" si="45"/>
        <v>2.2337027918515471</v>
      </c>
      <c r="AM195">
        <f t="shared" si="39"/>
        <v>0.35499999999999998</v>
      </c>
      <c r="AN195">
        <f t="shared" si="40"/>
        <v>4.8000000000000001E-2</v>
      </c>
      <c r="AO195" s="9"/>
      <c r="AP195" s="58">
        <f>IF(AL195/AK195*100&gt;=30,supp,AK195)</f>
        <v>29.162230893617416</v>
      </c>
      <c r="AQ195" s="58">
        <f t="shared" si="47"/>
        <v>2.2337027918515471</v>
      </c>
      <c r="AR195" s="58">
        <f>IF(AN195/AM195*100&gt;=30,supp,AM195)</f>
        <v>0.35499999999999998</v>
      </c>
      <c r="AS195" s="58">
        <f t="shared" si="48"/>
        <v>4.8000000000000001E-2</v>
      </c>
    </row>
    <row r="196" spans="1:45" x14ac:dyDescent="0.35">
      <c r="A196" t="s">
        <v>357</v>
      </c>
      <c r="B196" t="s">
        <v>610</v>
      </c>
      <c r="C196" s="1">
        <v>43810</v>
      </c>
      <c r="D196" s="2">
        <v>6.0150462962962968E-2</v>
      </c>
      <c r="E196">
        <v>432</v>
      </c>
      <c r="F196">
        <v>14</v>
      </c>
      <c r="G196">
        <v>192</v>
      </c>
      <c r="H196">
        <v>18</v>
      </c>
      <c r="I196">
        <v>601</v>
      </c>
      <c r="J196">
        <v>84</v>
      </c>
      <c r="K196">
        <v>19000</v>
      </c>
      <c r="L196">
        <v>1000</v>
      </c>
      <c r="M196">
        <v>12060</v>
      </c>
      <c r="N196">
        <v>600</v>
      </c>
      <c r="O196">
        <v>3.73E-2</v>
      </c>
      <c r="P196">
        <v>2.8E-3</v>
      </c>
      <c r="Q196">
        <v>0.45600000000000002</v>
      </c>
      <c r="R196">
        <v>3.9E-2</v>
      </c>
      <c r="S196">
        <v>0.45700000000000002</v>
      </c>
      <c r="T196">
        <v>3.9E-2</v>
      </c>
      <c r="U196">
        <v>4.8500000000000001E-2</v>
      </c>
      <c r="V196">
        <v>2.3999999999999998E-3</v>
      </c>
      <c r="W196">
        <v>0.13420000000000001</v>
      </c>
      <c r="X196">
        <v>7.3000000000000001E-3</v>
      </c>
      <c r="Y196">
        <v>6.2599999999999999E-3</v>
      </c>
      <c r="Z196">
        <v>8.8000000000000003E-4</v>
      </c>
      <c r="AA196">
        <v>0.35</v>
      </c>
      <c r="AB196">
        <v>0.02</v>
      </c>
      <c r="AC196" s="10">
        <f t="shared" si="46"/>
        <v>0.1337562051847766</v>
      </c>
      <c r="AD196" s="10">
        <f t="shared" si="43"/>
        <v>4.062736614386156E-2</v>
      </c>
      <c r="AF196">
        <f t="shared" si="35"/>
        <v>26.809651474530831</v>
      </c>
      <c r="AG196" s="11">
        <f t="shared" si="36"/>
        <v>2.0125207541202768</v>
      </c>
      <c r="AH196">
        <f t="shared" si="37"/>
        <v>0.45700000000000002</v>
      </c>
      <c r="AI196">
        <f t="shared" si="38"/>
        <v>3.9E-2</v>
      </c>
      <c r="AK196">
        <f t="shared" si="44"/>
        <v>18.372987292225449</v>
      </c>
      <c r="AL196">
        <f t="shared" si="45"/>
        <v>1.379205480381535</v>
      </c>
      <c r="AM196">
        <f t="shared" si="39"/>
        <v>0.45700000000000002</v>
      </c>
      <c r="AN196">
        <f t="shared" si="40"/>
        <v>3.9E-2</v>
      </c>
      <c r="AO196" s="9"/>
      <c r="AP196" s="58">
        <f>IF(AL196/AK196*100&gt;=30,supp,AK196)</f>
        <v>18.372987292225449</v>
      </c>
      <c r="AQ196" s="58">
        <f t="shared" si="47"/>
        <v>1.379205480381535</v>
      </c>
      <c r="AR196" s="58">
        <f>IF(AN196/AM196*100&gt;=30,supp,AM196)</f>
        <v>0.45700000000000002</v>
      </c>
      <c r="AS196" s="58">
        <f t="shared" si="48"/>
        <v>3.9E-2</v>
      </c>
    </row>
    <row r="197" spans="1:45" x14ac:dyDescent="0.35">
      <c r="A197" t="s">
        <v>358</v>
      </c>
      <c r="B197" t="s">
        <v>611</v>
      </c>
      <c r="C197" s="1">
        <v>43810</v>
      </c>
      <c r="D197" s="2">
        <v>6.1435185185185183E-2</v>
      </c>
      <c r="E197">
        <v>193</v>
      </c>
      <c r="F197">
        <v>28</v>
      </c>
      <c r="G197">
        <v>86</v>
      </c>
      <c r="H197">
        <v>14</v>
      </c>
      <c r="I197">
        <v>200</v>
      </c>
      <c r="J197">
        <v>45</v>
      </c>
      <c r="K197">
        <v>1280</v>
      </c>
      <c r="L197">
        <v>66</v>
      </c>
      <c r="M197">
        <v>5220</v>
      </c>
      <c r="N197">
        <v>190</v>
      </c>
      <c r="O197">
        <v>3.7199999999999997E-2</v>
      </c>
      <c r="P197">
        <v>6.4999999999999997E-3</v>
      </c>
      <c r="Q197">
        <v>0.46800000000000003</v>
      </c>
      <c r="R197">
        <v>0.06</v>
      </c>
      <c r="S197">
        <v>0.46899999999999997</v>
      </c>
      <c r="T197">
        <v>0.06</v>
      </c>
      <c r="U197">
        <v>2.0969999999999999E-2</v>
      </c>
      <c r="V197">
        <v>7.6999999999999996E-4</v>
      </c>
      <c r="W197">
        <v>9.0399999999999994E-3</v>
      </c>
      <c r="X197">
        <v>4.6000000000000001E-4</v>
      </c>
      <c r="Y197">
        <v>2.0799999999999998E-3</v>
      </c>
      <c r="Z197">
        <v>4.6999999999999999E-4</v>
      </c>
      <c r="AA197">
        <v>2.37</v>
      </c>
      <c r="AB197">
        <v>0.13</v>
      </c>
      <c r="AC197" s="10">
        <f t="shared" si="46"/>
        <v>5.7832322118036392E-2</v>
      </c>
      <c r="AD197" s="10">
        <f t="shared" si="43"/>
        <v>1.3499188750676044E-2</v>
      </c>
      <c r="AF197">
        <f t="shared" si="35"/>
        <v>26.881720430107528</v>
      </c>
      <c r="AG197" s="11">
        <f t="shared" si="36"/>
        <v>4.6970748063359933</v>
      </c>
      <c r="AH197">
        <f t="shared" si="37"/>
        <v>0.46899999999999997</v>
      </c>
      <c r="AI197">
        <f t="shared" si="38"/>
        <v>0.06</v>
      </c>
      <c r="AK197">
        <f t="shared" si="44"/>
        <v>18.422377043011004</v>
      </c>
      <c r="AL197">
        <f t="shared" si="45"/>
        <v>3.2189637306336434</v>
      </c>
      <c r="AM197">
        <f t="shared" si="39"/>
        <v>0.46899999999999997</v>
      </c>
      <c r="AN197">
        <f t="shared" si="40"/>
        <v>0.06</v>
      </c>
      <c r="AO197" s="9"/>
      <c r="AP197" s="58">
        <f>IF(AL197/AK197*100&gt;=30,supp,AK197)</f>
        <v>18.422377043011004</v>
      </c>
      <c r="AQ197" s="58">
        <f t="shared" si="47"/>
        <v>3.2189637306336434</v>
      </c>
      <c r="AR197" s="58">
        <f>IF(AN197/AM197*100&gt;=30,supp,AM197)</f>
        <v>0.46899999999999997</v>
      </c>
      <c r="AS197" s="58">
        <f t="shared" si="48"/>
        <v>0.06</v>
      </c>
    </row>
    <row r="198" spans="1:45" x14ac:dyDescent="0.35">
      <c r="A198" t="s">
        <v>359</v>
      </c>
      <c r="B198" t="s">
        <v>612</v>
      </c>
      <c r="C198" s="1">
        <v>43810</v>
      </c>
      <c r="D198" s="2">
        <v>6.2708333333333324E-2</v>
      </c>
      <c r="E198">
        <v>441</v>
      </c>
      <c r="F198">
        <v>26</v>
      </c>
      <c r="G198">
        <v>254</v>
      </c>
      <c r="H198">
        <v>22</v>
      </c>
      <c r="I198">
        <v>614</v>
      </c>
      <c r="J198">
        <v>63</v>
      </c>
      <c r="K198">
        <v>3020</v>
      </c>
      <c r="L198">
        <v>120</v>
      </c>
      <c r="M198">
        <v>9490</v>
      </c>
      <c r="N198">
        <v>430</v>
      </c>
      <c r="O198">
        <v>4.6300000000000001E-2</v>
      </c>
      <c r="P198">
        <v>3.5000000000000001E-3</v>
      </c>
      <c r="Q198">
        <v>0.55300000000000005</v>
      </c>
      <c r="R198">
        <v>5.2999999999999999E-2</v>
      </c>
      <c r="S198">
        <v>0.55400000000000005</v>
      </c>
      <c r="T198">
        <v>5.2999999999999999E-2</v>
      </c>
      <c r="U198">
        <v>3.8100000000000002E-2</v>
      </c>
      <c r="V198">
        <v>1.6999999999999999E-3</v>
      </c>
      <c r="W198">
        <v>2.129E-2</v>
      </c>
      <c r="X198">
        <v>8.4999999999999995E-4</v>
      </c>
      <c r="Y198">
        <v>6.3800000000000003E-3</v>
      </c>
      <c r="Z198">
        <v>6.4999999999999997E-4</v>
      </c>
      <c r="AA198">
        <v>1.7829999999999999</v>
      </c>
      <c r="AB198">
        <v>7.6999999999999999E-2</v>
      </c>
      <c r="AC198" s="10">
        <f t="shared" ref="AC198:AC214" si="49">U198*$AJ$15</f>
        <v>0.10507446221731935</v>
      </c>
      <c r="AD198" s="10">
        <f t="shared" si="43"/>
        <v>4.1406165494862097E-2</v>
      </c>
      <c r="AF198">
        <f t="shared" si="35"/>
        <v>21.598272138228943</v>
      </c>
      <c r="AG198" s="11">
        <f t="shared" si="36"/>
        <v>1.632698757749488</v>
      </c>
      <c r="AH198">
        <f t="shared" si="37"/>
        <v>0.55400000000000005</v>
      </c>
      <c r="AI198">
        <f t="shared" si="38"/>
        <v>5.2999999999999999E-2</v>
      </c>
      <c r="AK198">
        <f t="shared" si="44"/>
        <v>14.801564276458086</v>
      </c>
      <c r="AL198">
        <f t="shared" si="45"/>
        <v>1.1189087466005032</v>
      </c>
      <c r="AM198">
        <f t="shared" si="39"/>
        <v>0.55400000000000005</v>
      </c>
      <c r="AN198">
        <f t="shared" si="40"/>
        <v>5.2999999999999999E-2</v>
      </c>
      <c r="AO198" s="9"/>
      <c r="AP198" s="58">
        <f>IF(AL198/AK198*100&gt;=30,supp,AK198)</f>
        <v>14.801564276458086</v>
      </c>
      <c r="AQ198" s="58">
        <f t="shared" si="47"/>
        <v>1.1189087466005032</v>
      </c>
      <c r="AR198" s="58">
        <f>IF(AN198/AM198*100&gt;=30,supp,AM198)</f>
        <v>0.55400000000000005</v>
      </c>
      <c r="AS198" s="58">
        <f t="shared" si="48"/>
        <v>5.2999999999999999E-2</v>
      </c>
    </row>
    <row r="199" spans="1:45" x14ac:dyDescent="0.35">
      <c r="A199" t="s">
        <v>360</v>
      </c>
      <c r="B199" t="s">
        <v>613</v>
      </c>
      <c r="C199" s="1">
        <v>43810</v>
      </c>
      <c r="D199" s="2">
        <v>6.3993055555555553E-2</v>
      </c>
      <c r="E199">
        <v>250</v>
      </c>
      <c r="F199">
        <v>27</v>
      </c>
      <c r="G199">
        <v>93</v>
      </c>
      <c r="H199">
        <v>16</v>
      </c>
      <c r="I199">
        <v>234</v>
      </c>
      <c r="J199">
        <v>55</v>
      </c>
      <c r="K199">
        <v>970</v>
      </c>
      <c r="L199">
        <v>100</v>
      </c>
      <c r="M199">
        <v>8580</v>
      </c>
      <c r="N199">
        <v>520</v>
      </c>
      <c r="O199">
        <v>3.1099999999999999E-2</v>
      </c>
      <c r="P199">
        <v>4.7000000000000002E-3</v>
      </c>
      <c r="Q199">
        <v>0.39400000000000002</v>
      </c>
      <c r="R199">
        <v>5.7000000000000002E-2</v>
      </c>
      <c r="S199">
        <v>0.39500000000000002</v>
      </c>
      <c r="T199">
        <v>5.7000000000000002E-2</v>
      </c>
      <c r="U199">
        <v>3.44E-2</v>
      </c>
      <c r="V199">
        <v>2.0999999999999999E-3</v>
      </c>
      <c r="W199">
        <v>6.8399999999999997E-3</v>
      </c>
      <c r="X199">
        <v>7.1000000000000002E-4</v>
      </c>
      <c r="Y199">
        <v>2.4299999999999999E-3</v>
      </c>
      <c r="Z199">
        <v>5.8E-4</v>
      </c>
      <c r="AA199">
        <v>5.14</v>
      </c>
      <c r="AB199">
        <v>0.43</v>
      </c>
      <c r="AC199" s="10">
        <f t="shared" si="49"/>
        <v>9.4870380584666278E-2</v>
      </c>
      <c r="AD199" s="10">
        <f t="shared" si="43"/>
        <v>1.5770686857760955E-2</v>
      </c>
      <c r="AF199">
        <f t="shared" si="35"/>
        <v>32.154340836012864</v>
      </c>
      <c r="AG199" s="11">
        <f t="shared" si="36"/>
        <v>4.8593376826128774</v>
      </c>
      <c r="AH199">
        <f t="shared" si="37"/>
        <v>0.39500000000000002</v>
      </c>
      <c r="AI199">
        <f t="shared" si="38"/>
        <v>5.7000000000000002E-2</v>
      </c>
      <c r="AK199">
        <f t="shared" si="44"/>
        <v>22.035769324759144</v>
      </c>
      <c r="AL199">
        <f t="shared" si="45"/>
        <v>3.3301644960246941</v>
      </c>
      <c r="AM199">
        <f t="shared" si="39"/>
        <v>0.39500000000000002</v>
      </c>
      <c r="AN199">
        <f t="shared" si="40"/>
        <v>5.7000000000000002E-2</v>
      </c>
      <c r="AO199" s="9"/>
      <c r="AP199" s="58">
        <f>IF(AL199/AK199*100&gt;=30,supp,AK199)</f>
        <v>22.035769324759144</v>
      </c>
      <c r="AQ199" s="58">
        <f t="shared" si="47"/>
        <v>3.3301644960246941</v>
      </c>
      <c r="AR199" s="58">
        <f>IF(AN199/AM199*100&gt;=30,supp,AM199)</f>
        <v>0.39500000000000002</v>
      </c>
      <c r="AS199" s="58">
        <f t="shared" si="48"/>
        <v>5.7000000000000002E-2</v>
      </c>
    </row>
    <row r="200" spans="1:45" x14ac:dyDescent="0.35">
      <c r="A200" t="s">
        <v>361</v>
      </c>
      <c r="B200" t="s">
        <v>614</v>
      </c>
      <c r="C200" s="1">
        <v>43810</v>
      </c>
      <c r="D200" s="2">
        <v>6.5266203703703715E-2</v>
      </c>
      <c r="E200">
        <v>217</v>
      </c>
      <c r="F200">
        <v>33</v>
      </c>
      <c r="G200">
        <v>160</v>
      </c>
      <c r="H200">
        <v>27</v>
      </c>
      <c r="I200">
        <v>391</v>
      </c>
      <c r="J200">
        <v>67</v>
      </c>
      <c r="K200">
        <v>105</v>
      </c>
      <c r="L200">
        <v>18</v>
      </c>
      <c r="M200">
        <v>2270</v>
      </c>
      <c r="N200">
        <v>140</v>
      </c>
      <c r="O200">
        <v>9.5000000000000001E-2</v>
      </c>
      <c r="P200">
        <v>1.2999999999999999E-2</v>
      </c>
      <c r="Q200">
        <v>0.70399999999999996</v>
      </c>
      <c r="R200">
        <v>8.4000000000000005E-2</v>
      </c>
      <c r="S200">
        <v>0.70499999999999996</v>
      </c>
      <c r="T200">
        <v>8.4000000000000005E-2</v>
      </c>
      <c r="U200">
        <v>9.1000000000000004E-3</v>
      </c>
      <c r="V200">
        <v>5.5000000000000003E-4</v>
      </c>
      <c r="W200">
        <v>7.3999999999999999E-4</v>
      </c>
      <c r="X200">
        <v>1.2E-4</v>
      </c>
      <c r="Y200">
        <v>4.0499999999999998E-3</v>
      </c>
      <c r="Z200">
        <v>6.9999999999999999E-4</v>
      </c>
      <c r="AA200">
        <v>12.4</v>
      </c>
      <c r="AB200">
        <v>2.2999999999999998</v>
      </c>
      <c r="AC200" s="10">
        <f t="shared" si="49"/>
        <v>2.5096525096525091E-2</v>
      </c>
      <c r="AD200" s="10">
        <f t="shared" si="43"/>
        <v>2.6284478096268261E-2</v>
      </c>
      <c r="AF200">
        <f t="shared" si="35"/>
        <v>10.526315789473685</v>
      </c>
      <c r="AG200" s="11">
        <f t="shared" si="36"/>
        <v>1.4404432132963989</v>
      </c>
      <c r="AH200">
        <f t="shared" si="37"/>
        <v>0.70499999999999996</v>
      </c>
      <c r="AI200">
        <f t="shared" si="38"/>
        <v>8.4000000000000005E-2</v>
      </c>
      <c r="AK200">
        <f t="shared" si="44"/>
        <v>7.2138150105264138</v>
      </c>
      <c r="AL200">
        <f t="shared" si="45"/>
        <v>0.98715363301940395</v>
      </c>
      <c r="AM200">
        <f t="shared" si="39"/>
        <v>0.70499999999999996</v>
      </c>
      <c r="AN200">
        <f t="shared" si="40"/>
        <v>8.4000000000000005E-2</v>
      </c>
      <c r="AO200" s="9"/>
      <c r="AP200" s="58">
        <f>IF(AL200/AK200*100&gt;=30,supp,AK200)</f>
        <v>7.2138150105264138</v>
      </c>
      <c r="AQ200" s="58">
        <f t="shared" si="47"/>
        <v>0.98715363301940395</v>
      </c>
      <c r="AR200" s="58">
        <f>IF(AN200/AM200*100&gt;=30,supp,AM200)</f>
        <v>0.70499999999999996</v>
      </c>
      <c r="AS200" s="58">
        <f t="shared" si="48"/>
        <v>8.4000000000000005E-2</v>
      </c>
    </row>
    <row r="201" spans="1:45" x14ac:dyDescent="0.35">
      <c r="A201" t="s">
        <v>362</v>
      </c>
      <c r="B201" t="s">
        <v>615</v>
      </c>
      <c r="C201" s="1">
        <v>43810</v>
      </c>
      <c r="D201" s="2">
        <v>6.655092592592593E-2</v>
      </c>
      <c r="E201">
        <v>357</v>
      </c>
      <c r="F201">
        <v>29</v>
      </c>
      <c r="G201">
        <v>309</v>
      </c>
      <c r="H201">
        <v>27</v>
      </c>
      <c r="I201">
        <v>671</v>
      </c>
      <c r="J201">
        <v>65</v>
      </c>
      <c r="K201">
        <v>122</v>
      </c>
      <c r="L201">
        <v>14</v>
      </c>
      <c r="M201">
        <v>2980</v>
      </c>
      <c r="N201">
        <v>130</v>
      </c>
      <c r="O201">
        <v>0.123</v>
      </c>
      <c r="P201">
        <v>1.2E-2</v>
      </c>
      <c r="Q201">
        <v>0.86599999999999999</v>
      </c>
      <c r="R201">
        <v>4.8000000000000001E-2</v>
      </c>
      <c r="S201">
        <v>0.86799999999999999</v>
      </c>
      <c r="T201">
        <v>4.8000000000000001E-2</v>
      </c>
      <c r="U201">
        <v>1.1900000000000001E-2</v>
      </c>
      <c r="V201">
        <v>5.0000000000000001E-4</v>
      </c>
      <c r="W201">
        <v>8.61E-4</v>
      </c>
      <c r="X201" s="38">
        <v>9.6000000000000002E-5</v>
      </c>
      <c r="Y201">
        <v>6.94E-3</v>
      </c>
      <c r="Z201">
        <v>6.7000000000000002E-4</v>
      </c>
      <c r="AA201">
        <v>14.2</v>
      </c>
      <c r="AB201">
        <v>2</v>
      </c>
      <c r="AC201" s="10">
        <f t="shared" si="49"/>
        <v>3.2818532818532815E-2</v>
      </c>
      <c r="AD201" s="10">
        <f t="shared" si="43"/>
        <v>4.5040562466197955E-2</v>
      </c>
      <c r="AF201">
        <f t="shared" si="35"/>
        <v>8.1300813008130088</v>
      </c>
      <c r="AG201" s="11">
        <f t="shared" si="36"/>
        <v>0.79317866349395216</v>
      </c>
      <c r="AH201">
        <f t="shared" si="37"/>
        <v>0.86799999999999999</v>
      </c>
      <c r="AI201">
        <f t="shared" si="38"/>
        <v>4.8000000000000001E-2</v>
      </c>
      <c r="AK201">
        <f t="shared" si="44"/>
        <v>5.5716457398374741</v>
      </c>
      <c r="AL201">
        <f t="shared" si="45"/>
        <v>0.54357519413048538</v>
      </c>
      <c r="AM201">
        <f t="shared" si="39"/>
        <v>0.86799999999999999</v>
      </c>
      <c r="AN201">
        <f t="shared" si="40"/>
        <v>4.8000000000000001E-2</v>
      </c>
      <c r="AO201" s="9"/>
      <c r="AP201" s="58">
        <f>IF(AL201/AK201*100&gt;=30,supp,AK201)</f>
        <v>5.5716457398374741</v>
      </c>
      <c r="AQ201" s="58">
        <f t="shared" si="47"/>
        <v>0.54357519413048538</v>
      </c>
      <c r="AR201" s="58">
        <f>IF(AN201/AM201*100&gt;=30,supp,AM201)</f>
        <v>0.86799999999999999</v>
      </c>
      <c r="AS201" s="58">
        <f t="shared" si="48"/>
        <v>4.8000000000000001E-2</v>
      </c>
    </row>
    <row r="202" spans="1:45" x14ac:dyDescent="0.35">
      <c r="A202" t="s">
        <v>363</v>
      </c>
      <c r="B202" t="s">
        <v>616</v>
      </c>
      <c r="C202" s="1">
        <v>43810</v>
      </c>
      <c r="D202" s="2">
        <v>6.7824074074074078E-2</v>
      </c>
      <c r="E202">
        <v>198</v>
      </c>
      <c r="F202">
        <v>26</v>
      </c>
      <c r="G202">
        <v>130</v>
      </c>
      <c r="H202">
        <v>14</v>
      </c>
      <c r="I202">
        <v>280</v>
      </c>
      <c r="J202">
        <v>56</v>
      </c>
      <c r="K202">
        <v>372</v>
      </c>
      <c r="L202">
        <v>36</v>
      </c>
      <c r="M202">
        <v>4110</v>
      </c>
      <c r="N202">
        <v>180</v>
      </c>
      <c r="O202">
        <v>4.8599999999999997E-2</v>
      </c>
      <c r="P202">
        <v>6.4999999999999997E-3</v>
      </c>
      <c r="Q202">
        <v>0.67100000000000004</v>
      </c>
      <c r="R202">
        <v>8.1000000000000003E-2</v>
      </c>
      <c r="S202">
        <v>0.67200000000000004</v>
      </c>
      <c r="T202">
        <v>8.1000000000000003E-2</v>
      </c>
      <c r="U202">
        <v>1.6400000000000001E-2</v>
      </c>
      <c r="V202">
        <v>7.3999999999999999E-4</v>
      </c>
      <c r="W202">
        <v>2.6099999999999999E-3</v>
      </c>
      <c r="X202">
        <v>2.5000000000000001E-4</v>
      </c>
      <c r="Y202">
        <v>2.8999999999999998E-3</v>
      </c>
      <c r="Z202">
        <v>5.8E-4</v>
      </c>
      <c r="AA202">
        <v>6.1</v>
      </c>
      <c r="AB202">
        <v>0.63</v>
      </c>
      <c r="AC202" s="10">
        <f t="shared" si="49"/>
        <v>4.5228902371759507E-2</v>
      </c>
      <c r="AD202" s="10">
        <f t="shared" si="43"/>
        <v>1.8820984315846407E-2</v>
      </c>
      <c r="AF202">
        <f t="shared" si="35"/>
        <v>20.5761316872428</v>
      </c>
      <c r="AG202" s="11">
        <f t="shared" si="36"/>
        <v>2.751951768869922</v>
      </c>
      <c r="AH202">
        <f t="shared" si="37"/>
        <v>0.67200000000000004</v>
      </c>
      <c r="AI202">
        <f t="shared" si="38"/>
        <v>8.1000000000000003E-2</v>
      </c>
      <c r="AK202">
        <f t="shared" si="44"/>
        <v>14.101078724280027</v>
      </c>
      <c r="AL202">
        <f t="shared" si="45"/>
        <v>1.8859467429592631</v>
      </c>
      <c r="AM202">
        <f t="shared" si="39"/>
        <v>0.67200000000000004</v>
      </c>
      <c r="AN202">
        <f t="shared" si="40"/>
        <v>8.1000000000000003E-2</v>
      </c>
      <c r="AO202" s="9"/>
      <c r="AP202" s="58">
        <f>IF(AL202/AK202*100&gt;=30,supp,AK202)</f>
        <v>14.101078724280027</v>
      </c>
      <c r="AQ202" s="58">
        <f t="shared" si="47"/>
        <v>1.8859467429592631</v>
      </c>
      <c r="AR202" s="58">
        <f>IF(AN202/AM202*100&gt;=30,supp,AM202)</f>
        <v>0.67200000000000004</v>
      </c>
      <c r="AS202" s="58">
        <f t="shared" si="48"/>
        <v>8.1000000000000003E-2</v>
      </c>
    </row>
    <row r="203" spans="1:45" x14ac:dyDescent="0.35">
      <c r="A203" t="s">
        <v>364</v>
      </c>
      <c r="B203" t="s">
        <v>617</v>
      </c>
      <c r="C203" s="1">
        <v>43810</v>
      </c>
      <c r="D203" s="2">
        <v>6.9108796296296293E-2</v>
      </c>
      <c r="E203">
        <v>161</v>
      </c>
      <c r="F203">
        <v>12</v>
      </c>
      <c r="G203">
        <v>62.2</v>
      </c>
      <c r="H203">
        <v>8.6</v>
      </c>
      <c r="I203">
        <v>161</v>
      </c>
      <c r="J203">
        <v>25</v>
      </c>
      <c r="K203">
        <v>2138</v>
      </c>
      <c r="L203">
        <v>90</v>
      </c>
      <c r="M203">
        <v>5440</v>
      </c>
      <c r="N203">
        <v>180</v>
      </c>
      <c r="O203">
        <v>2.98E-2</v>
      </c>
      <c r="P203">
        <v>2.3E-3</v>
      </c>
      <c r="Q203">
        <v>0.439</v>
      </c>
      <c r="R203">
        <v>8.4000000000000005E-2</v>
      </c>
      <c r="S203">
        <v>0.439</v>
      </c>
      <c r="T203">
        <v>8.4000000000000005E-2</v>
      </c>
      <c r="U203">
        <v>2.171E-2</v>
      </c>
      <c r="V203">
        <v>6.9999999999999999E-4</v>
      </c>
      <c r="W203">
        <v>1.498E-2</v>
      </c>
      <c r="X203">
        <v>6.3000000000000003E-4</v>
      </c>
      <c r="Y203">
        <v>1.67E-3</v>
      </c>
      <c r="Z203">
        <v>2.5999999999999998E-4</v>
      </c>
      <c r="AA203">
        <v>1.4339999999999999</v>
      </c>
      <c r="AB203">
        <v>7.4999999999999997E-2</v>
      </c>
      <c r="AC203" s="10">
        <f t="shared" si="49"/>
        <v>5.9873138444567008E-2</v>
      </c>
      <c r="AD203" s="10">
        <f t="shared" si="43"/>
        <v>1.0838290968090863E-2</v>
      </c>
      <c r="AF203">
        <f t="shared" si="35"/>
        <v>33.557046979865774</v>
      </c>
      <c r="AG203" s="11">
        <f t="shared" si="36"/>
        <v>2.5899734246205126</v>
      </c>
      <c r="AH203">
        <f t="shared" si="37"/>
        <v>0.439</v>
      </c>
      <c r="AI203">
        <f t="shared" si="38"/>
        <v>8.4000000000000005E-2</v>
      </c>
      <c r="AK203">
        <f t="shared" si="44"/>
        <v>22.9970612751681</v>
      </c>
      <c r="AL203">
        <f t="shared" si="45"/>
        <v>1.7749409709022357</v>
      </c>
      <c r="AM203">
        <f t="shared" si="39"/>
        <v>0.439</v>
      </c>
      <c r="AN203">
        <f t="shared" si="40"/>
        <v>8.4000000000000005E-2</v>
      </c>
      <c r="AO203" s="9"/>
      <c r="AP203" s="58">
        <f>IF(AL203/AK203*100&gt;=30,supp,AK203)</f>
        <v>22.9970612751681</v>
      </c>
      <c r="AQ203" s="58">
        <f t="shared" si="47"/>
        <v>1.7749409709022357</v>
      </c>
      <c r="AR203" s="58">
        <f>IF(AN203/AM203*100&gt;=30,supp,AM203)</f>
        <v>0.439</v>
      </c>
      <c r="AS203" s="58">
        <f t="shared" si="48"/>
        <v>8.4000000000000005E-2</v>
      </c>
    </row>
    <row r="204" spans="1:45" x14ac:dyDescent="0.35">
      <c r="A204" t="s">
        <v>365</v>
      </c>
      <c r="B204" t="s">
        <v>618</v>
      </c>
      <c r="C204" s="1">
        <v>43810</v>
      </c>
      <c r="D204" s="2">
        <v>7.0381944444444441E-2</v>
      </c>
      <c r="E204">
        <v>277</v>
      </c>
      <c r="F204">
        <v>25</v>
      </c>
      <c r="G204">
        <v>83</v>
      </c>
      <c r="H204">
        <v>15</v>
      </c>
      <c r="I204">
        <v>192</v>
      </c>
      <c r="J204">
        <v>36</v>
      </c>
      <c r="K204">
        <v>1620</v>
      </c>
      <c r="L204">
        <v>91</v>
      </c>
      <c r="M204">
        <v>10620</v>
      </c>
      <c r="N204">
        <v>520</v>
      </c>
      <c r="O204">
        <v>2.64E-2</v>
      </c>
      <c r="P204">
        <v>2.7000000000000001E-3</v>
      </c>
      <c r="Q204">
        <v>0.308</v>
      </c>
      <c r="R204">
        <v>0.05</v>
      </c>
      <c r="S204">
        <v>0.309</v>
      </c>
      <c r="T204">
        <v>0.05</v>
      </c>
      <c r="U204">
        <v>4.2299999999999997E-2</v>
      </c>
      <c r="V204">
        <v>2.0999999999999999E-3</v>
      </c>
      <c r="W204">
        <v>1.1339999999999999E-2</v>
      </c>
      <c r="X204">
        <v>6.4000000000000005E-4</v>
      </c>
      <c r="Y204">
        <v>1.98E-3</v>
      </c>
      <c r="Z204">
        <v>3.8000000000000002E-4</v>
      </c>
      <c r="AA204">
        <v>3.67</v>
      </c>
      <c r="AB204">
        <v>0.22</v>
      </c>
      <c r="AC204" s="10">
        <f t="shared" si="49"/>
        <v>0.11665747380033091</v>
      </c>
      <c r="AD204" s="10">
        <f t="shared" si="43"/>
        <v>1.2850189291508928E-2</v>
      </c>
      <c r="AF204">
        <f t="shared" si="35"/>
        <v>37.878787878787882</v>
      </c>
      <c r="AG204" s="11">
        <f t="shared" si="36"/>
        <v>3.873966942148761</v>
      </c>
      <c r="AH204">
        <f t="shared" si="37"/>
        <v>0.309</v>
      </c>
      <c r="AI204">
        <f t="shared" si="38"/>
        <v>0.05</v>
      </c>
      <c r="AK204">
        <f t="shared" si="44"/>
        <v>25.95880401515187</v>
      </c>
      <c r="AL204">
        <f t="shared" si="45"/>
        <v>2.6548776833678049</v>
      </c>
      <c r="AM204">
        <f t="shared" si="39"/>
        <v>0.309</v>
      </c>
      <c r="AN204">
        <f t="shared" si="40"/>
        <v>0.05</v>
      </c>
      <c r="AO204" s="9"/>
      <c r="AP204" s="58">
        <f>IF(AL204/AK204*100&gt;=30,supp,AK204)</f>
        <v>25.95880401515187</v>
      </c>
      <c r="AQ204" s="58">
        <f t="shared" si="47"/>
        <v>2.6548776833678049</v>
      </c>
      <c r="AR204" s="58">
        <f>IF(AN204/AM204*100&gt;=30,supp,AM204)</f>
        <v>0.309</v>
      </c>
      <c r="AS204" s="58">
        <f t="shared" si="48"/>
        <v>0.05</v>
      </c>
    </row>
    <row r="205" spans="1:45" x14ac:dyDescent="0.35">
      <c r="A205" t="s">
        <v>366</v>
      </c>
      <c r="B205" t="s">
        <v>619</v>
      </c>
      <c r="C205" s="1">
        <v>43810</v>
      </c>
      <c r="D205" s="2">
        <v>7.166666666666667E-2</v>
      </c>
      <c r="E205">
        <v>228</v>
      </c>
      <c r="F205">
        <v>17</v>
      </c>
      <c r="G205">
        <v>93</v>
      </c>
      <c r="H205">
        <v>23</v>
      </c>
      <c r="I205">
        <v>241</v>
      </c>
      <c r="J205">
        <v>50</v>
      </c>
      <c r="K205">
        <v>606</v>
      </c>
      <c r="L205">
        <v>42</v>
      </c>
      <c r="M205">
        <v>7990</v>
      </c>
      <c r="N205">
        <v>320</v>
      </c>
      <c r="O205">
        <v>2.9100000000000001E-2</v>
      </c>
      <c r="P205">
        <v>2.3E-3</v>
      </c>
      <c r="Q205">
        <v>0.41299999999999998</v>
      </c>
      <c r="R205">
        <v>7.8E-2</v>
      </c>
      <c r="S205">
        <v>0.41399999999999998</v>
      </c>
      <c r="T205">
        <v>7.9000000000000001E-2</v>
      </c>
      <c r="U205">
        <v>3.1800000000000002E-2</v>
      </c>
      <c r="V205">
        <v>1.2999999999999999E-3</v>
      </c>
      <c r="W205">
        <v>4.2399999999999998E-3</v>
      </c>
      <c r="X205">
        <v>2.9E-4</v>
      </c>
      <c r="Y205">
        <v>2.48E-3</v>
      </c>
      <c r="Z205">
        <v>5.1999999999999995E-4</v>
      </c>
      <c r="AA205">
        <v>7.36</v>
      </c>
      <c r="AB205">
        <v>0.56999999999999995</v>
      </c>
      <c r="AC205" s="10">
        <f t="shared" si="49"/>
        <v>8.7699944842801969E-2</v>
      </c>
      <c r="AD205" s="10">
        <f t="shared" si="43"/>
        <v>1.6095186587344514E-2</v>
      </c>
      <c r="AF205">
        <f t="shared" si="35"/>
        <v>34.364261168384878</v>
      </c>
      <c r="AG205" s="11">
        <f t="shared" si="36"/>
        <v>2.716075624992619</v>
      </c>
      <c r="AH205">
        <f t="shared" si="37"/>
        <v>0.41399999999999998</v>
      </c>
      <c r="AI205">
        <f t="shared" si="38"/>
        <v>7.9000000000000001E-2</v>
      </c>
      <c r="AK205">
        <f t="shared" si="44"/>
        <v>23.550255189003757</v>
      </c>
      <c r="AL205">
        <f t="shared" si="45"/>
        <v>1.8613603757631831</v>
      </c>
      <c r="AM205">
        <f t="shared" si="39"/>
        <v>0.41399999999999998</v>
      </c>
      <c r="AN205">
        <f t="shared" si="40"/>
        <v>7.9000000000000001E-2</v>
      </c>
      <c r="AO205" s="9"/>
      <c r="AP205" s="58">
        <f>IF(AL205/AK205*100&gt;=30,supp,AK205)</f>
        <v>23.550255189003757</v>
      </c>
      <c r="AQ205" s="58">
        <f t="shared" si="47"/>
        <v>1.8613603757631831</v>
      </c>
      <c r="AR205" s="58">
        <f>IF(AN205/AM205*100&gt;=30,supp,AM205)</f>
        <v>0.41399999999999998</v>
      </c>
      <c r="AS205" s="58">
        <f t="shared" si="48"/>
        <v>7.9000000000000001E-2</v>
      </c>
    </row>
    <row r="206" spans="1:45" x14ac:dyDescent="0.35">
      <c r="A206" t="s">
        <v>367</v>
      </c>
      <c r="B206" t="s">
        <v>620</v>
      </c>
      <c r="C206" s="1">
        <v>43810</v>
      </c>
      <c r="D206" s="2">
        <v>8.3773148148148138E-2</v>
      </c>
      <c r="E206">
        <v>118</v>
      </c>
      <c r="F206">
        <v>20</v>
      </c>
      <c r="G206">
        <v>51.2</v>
      </c>
      <c r="H206">
        <v>6.5</v>
      </c>
      <c r="I206">
        <v>91</v>
      </c>
      <c r="J206">
        <v>28</v>
      </c>
      <c r="K206">
        <v>197</v>
      </c>
      <c r="L206">
        <v>30</v>
      </c>
      <c r="M206">
        <v>2960</v>
      </c>
      <c r="N206">
        <v>180</v>
      </c>
      <c r="O206">
        <v>0.04</v>
      </c>
      <c r="P206">
        <v>6.6E-3</v>
      </c>
      <c r="Q206">
        <v>0.47099999999999997</v>
      </c>
      <c r="R206">
        <v>6.2E-2</v>
      </c>
      <c r="S206">
        <v>0.47199999999999998</v>
      </c>
      <c r="T206">
        <v>6.3E-2</v>
      </c>
      <c r="U206">
        <v>1.1650000000000001E-2</v>
      </c>
      <c r="V206">
        <v>6.8999999999999997E-4</v>
      </c>
      <c r="W206">
        <v>1.3600000000000001E-3</v>
      </c>
      <c r="X206">
        <v>2.1000000000000001E-4</v>
      </c>
      <c r="Y206">
        <v>9.3000000000000005E-4</v>
      </c>
      <c r="Z206">
        <v>2.9E-4</v>
      </c>
      <c r="AA206">
        <v>8.9</v>
      </c>
      <c r="AB206">
        <v>1.4</v>
      </c>
      <c r="AC206" s="10">
        <f t="shared" si="49"/>
        <v>3.2129067843353551E-2</v>
      </c>
      <c r="AD206" s="10">
        <f t="shared" si="43"/>
        <v>6.0356949702541933E-3</v>
      </c>
      <c r="AF206">
        <f t="shared" si="35"/>
        <v>25</v>
      </c>
      <c r="AG206" s="11">
        <f t="shared" si="36"/>
        <v>4.125</v>
      </c>
      <c r="AH206">
        <f t="shared" si="37"/>
        <v>0.47199999999999998</v>
      </c>
      <c r="AI206">
        <f t="shared" si="38"/>
        <v>6.3E-2</v>
      </c>
      <c r="AK206">
        <f t="shared" si="44"/>
        <v>17.132810650000234</v>
      </c>
      <c r="AL206">
        <f t="shared" si="45"/>
        <v>2.8269137572500385</v>
      </c>
      <c r="AM206">
        <f t="shared" si="39"/>
        <v>0.47199999999999998</v>
      </c>
      <c r="AN206">
        <f t="shared" si="40"/>
        <v>6.3E-2</v>
      </c>
      <c r="AO206" s="9"/>
      <c r="AP206" s="58">
        <f>IF(AL206/AK206*100&gt;=30,supp,AK206)</f>
        <v>17.132810650000234</v>
      </c>
      <c r="AQ206" s="58">
        <f t="shared" si="47"/>
        <v>2.8269137572500385</v>
      </c>
      <c r="AR206" s="58">
        <f>IF(AN206/AM206*100&gt;=30,supp,AM206)</f>
        <v>0.47199999999999998</v>
      </c>
      <c r="AS206" s="58">
        <f t="shared" si="48"/>
        <v>6.3E-2</v>
      </c>
    </row>
    <row r="207" spans="1:45" x14ac:dyDescent="0.35">
      <c r="A207" t="s">
        <v>368</v>
      </c>
      <c r="B207" t="s">
        <v>621</v>
      </c>
      <c r="C207" s="1">
        <v>43810</v>
      </c>
      <c r="D207" s="2">
        <v>8.5057870370370367E-2</v>
      </c>
      <c r="E207">
        <v>481</v>
      </c>
      <c r="F207">
        <v>43</v>
      </c>
      <c r="G207">
        <v>284</v>
      </c>
      <c r="H207">
        <v>40</v>
      </c>
      <c r="I207">
        <v>697</v>
      </c>
      <c r="J207">
        <v>68</v>
      </c>
      <c r="K207">
        <v>7850</v>
      </c>
      <c r="L207">
        <v>340</v>
      </c>
      <c r="M207">
        <v>9980</v>
      </c>
      <c r="N207">
        <v>310</v>
      </c>
      <c r="O207">
        <v>4.7899999999999998E-2</v>
      </c>
      <c r="P207">
        <v>4.3E-3</v>
      </c>
      <c r="Q207">
        <v>0.57399999999999995</v>
      </c>
      <c r="R207">
        <v>5.7000000000000002E-2</v>
      </c>
      <c r="S207">
        <v>0.57499999999999996</v>
      </c>
      <c r="T207">
        <v>5.7000000000000002E-2</v>
      </c>
      <c r="U207">
        <v>3.9300000000000002E-2</v>
      </c>
      <c r="V207">
        <v>1.1999999999999999E-3</v>
      </c>
      <c r="W207">
        <v>5.4199999999999998E-2</v>
      </c>
      <c r="X207">
        <v>2.3E-3</v>
      </c>
      <c r="Y207">
        <v>7.0800000000000004E-3</v>
      </c>
      <c r="Z207">
        <v>6.8999999999999997E-4</v>
      </c>
      <c r="AA207">
        <v>0.71</v>
      </c>
      <c r="AB207">
        <v>3.1E-2</v>
      </c>
      <c r="AC207" s="10">
        <f t="shared" si="49"/>
        <v>0.10838389409817979</v>
      </c>
      <c r="AD207" s="10">
        <f t="shared" si="43"/>
        <v>4.5949161709031926E-2</v>
      </c>
      <c r="AF207">
        <f t="shared" si="35"/>
        <v>20.876826722338205</v>
      </c>
      <c r="AG207" s="11">
        <f t="shared" si="36"/>
        <v>1.8741201441764985</v>
      </c>
      <c r="AH207">
        <f t="shared" si="37"/>
        <v>0.57499999999999996</v>
      </c>
      <c r="AI207">
        <f t="shared" si="38"/>
        <v>5.7000000000000002E-2</v>
      </c>
      <c r="AK207">
        <f t="shared" si="44"/>
        <v>14.307148768267417</v>
      </c>
      <c r="AL207">
        <f t="shared" si="45"/>
        <v>1.2843578226210834</v>
      </c>
      <c r="AM207">
        <f t="shared" si="39"/>
        <v>0.57499999999999996</v>
      </c>
      <c r="AN207">
        <f t="shared" si="40"/>
        <v>5.7000000000000002E-2</v>
      </c>
      <c r="AO207" s="9"/>
      <c r="AP207" s="58">
        <f>IF(AL207/AK207*100&gt;=30,supp,AK207)</f>
        <v>14.307148768267417</v>
      </c>
      <c r="AQ207" s="58">
        <f t="shared" si="47"/>
        <v>1.2843578226210834</v>
      </c>
      <c r="AR207" s="58">
        <f>IF(AN207/AM207*100&gt;=30,supp,AM207)</f>
        <v>0.57499999999999996</v>
      </c>
      <c r="AS207" s="58">
        <f t="shared" si="48"/>
        <v>5.7000000000000002E-2</v>
      </c>
    </row>
    <row r="208" spans="1:45" x14ac:dyDescent="0.35">
      <c r="A208" t="s">
        <v>369</v>
      </c>
      <c r="B208" t="s">
        <v>622</v>
      </c>
      <c r="C208" s="1">
        <v>43810</v>
      </c>
      <c r="D208" s="2">
        <v>8.6331018518518529E-2</v>
      </c>
      <c r="E208">
        <v>310</v>
      </c>
      <c r="F208">
        <v>46</v>
      </c>
      <c r="G208">
        <v>195</v>
      </c>
      <c r="H208">
        <v>38</v>
      </c>
      <c r="I208">
        <v>429</v>
      </c>
      <c r="J208">
        <v>80</v>
      </c>
      <c r="K208">
        <v>470</v>
      </c>
      <c r="L208">
        <v>51</v>
      </c>
      <c r="M208">
        <v>6180</v>
      </c>
      <c r="N208">
        <v>370</v>
      </c>
      <c r="O208">
        <v>5.0700000000000002E-2</v>
      </c>
      <c r="P208">
        <v>7.7999999999999996E-3</v>
      </c>
      <c r="Q208">
        <v>0.66</v>
      </c>
      <c r="R208">
        <v>7.6999999999999999E-2</v>
      </c>
      <c r="S208">
        <v>0.66200000000000003</v>
      </c>
      <c r="T208">
        <v>7.6999999999999999E-2</v>
      </c>
      <c r="U208">
        <v>2.4299999999999999E-2</v>
      </c>
      <c r="V208">
        <v>1.5E-3</v>
      </c>
      <c r="W208">
        <v>3.2399999999999998E-3</v>
      </c>
      <c r="X208">
        <v>3.5E-4</v>
      </c>
      <c r="Y208">
        <v>4.3600000000000002E-3</v>
      </c>
      <c r="Z208">
        <v>8.1999999999999998E-4</v>
      </c>
      <c r="AA208">
        <v>7.77</v>
      </c>
      <c r="AB208">
        <v>0.8</v>
      </c>
      <c r="AC208" s="10">
        <f t="shared" si="49"/>
        <v>6.7015995587424146E-2</v>
      </c>
      <c r="AD208" s="10">
        <f t="shared" si="43"/>
        <v>2.8296376419686325E-2</v>
      </c>
      <c r="AF208">
        <f t="shared" si="35"/>
        <v>19.723865877712029</v>
      </c>
      <c r="AG208" s="11">
        <f t="shared" si="36"/>
        <v>3.0344409042633886</v>
      </c>
      <c r="AH208">
        <f t="shared" si="37"/>
        <v>0.66200000000000003</v>
      </c>
      <c r="AI208">
        <f t="shared" si="38"/>
        <v>7.6999999999999999E-2</v>
      </c>
      <c r="AK208">
        <f t="shared" si="44"/>
        <v>13.517010374753633</v>
      </c>
      <c r="AL208">
        <f t="shared" si="45"/>
        <v>2.079540057654405</v>
      </c>
      <c r="AM208">
        <f t="shared" si="39"/>
        <v>0.66200000000000003</v>
      </c>
      <c r="AN208">
        <f t="shared" si="40"/>
        <v>7.6999999999999999E-2</v>
      </c>
      <c r="AO208" s="9"/>
      <c r="AP208" s="58">
        <f>IF(AL208/AK208*100&gt;=30,supp,AK208)</f>
        <v>13.517010374753633</v>
      </c>
      <c r="AQ208" s="58">
        <f t="shared" si="47"/>
        <v>2.079540057654405</v>
      </c>
      <c r="AR208" s="58">
        <f>IF(AN208/AM208*100&gt;=30,supp,AM208)</f>
        <v>0.66200000000000003</v>
      </c>
      <c r="AS208" s="58">
        <f t="shared" si="48"/>
        <v>7.6999999999999999E-2</v>
      </c>
    </row>
    <row r="209" spans="1:45" x14ac:dyDescent="0.35">
      <c r="A209" t="s">
        <v>370</v>
      </c>
      <c r="B209" t="s">
        <v>623</v>
      </c>
      <c r="C209" s="1">
        <v>43810</v>
      </c>
      <c r="D209" s="2">
        <v>8.7615740740740744E-2</v>
      </c>
      <c r="E209">
        <v>384</v>
      </c>
      <c r="F209">
        <v>26</v>
      </c>
      <c r="G209">
        <v>159</v>
      </c>
      <c r="H209">
        <v>21</v>
      </c>
      <c r="I209">
        <v>421</v>
      </c>
      <c r="J209">
        <v>66</v>
      </c>
      <c r="K209">
        <v>5600</v>
      </c>
      <c r="L209">
        <v>250</v>
      </c>
      <c r="M209">
        <v>12450</v>
      </c>
      <c r="N209">
        <v>510</v>
      </c>
      <c r="O209">
        <v>3.2300000000000002E-2</v>
      </c>
      <c r="P209">
        <v>2.8E-3</v>
      </c>
      <c r="Q209">
        <v>0.40699999999999997</v>
      </c>
      <c r="R209">
        <v>4.2999999999999997E-2</v>
      </c>
      <c r="S209">
        <v>0.40799999999999997</v>
      </c>
      <c r="T209">
        <v>4.2999999999999997E-2</v>
      </c>
      <c r="U209">
        <v>4.8800000000000003E-2</v>
      </c>
      <c r="V209">
        <v>2E-3</v>
      </c>
      <c r="W209">
        <v>3.85E-2</v>
      </c>
      <c r="X209">
        <v>1.6999999999999999E-3</v>
      </c>
      <c r="Y209">
        <v>4.2700000000000004E-3</v>
      </c>
      <c r="Z209">
        <v>6.7000000000000002E-4</v>
      </c>
      <c r="AA209">
        <v>1.23</v>
      </c>
      <c r="AB209">
        <v>5.8999999999999997E-2</v>
      </c>
      <c r="AC209" s="10">
        <f t="shared" si="49"/>
        <v>0.1345835631549917</v>
      </c>
      <c r="AD209" s="10">
        <f t="shared" si="43"/>
        <v>2.771227690643592E-2</v>
      </c>
      <c r="AF209">
        <f t="shared" si="35"/>
        <v>30.959752321981423</v>
      </c>
      <c r="AG209" s="11">
        <f t="shared" si="36"/>
        <v>2.6838175387476153</v>
      </c>
      <c r="AH209">
        <f t="shared" si="37"/>
        <v>0.40799999999999997</v>
      </c>
      <c r="AI209">
        <f t="shared" si="38"/>
        <v>4.2999999999999997E-2</v>
      </c>
      <c r="AK209">
        <f t="shared" si="44"/>
        <v>21.217102972136509</v>
      </c>
      <c r="AL209">
        <f t="shared" si="45"/>
        <v>1.8392535084205022</v>
      </c>
      <c r="AM209">
        <f t="shared" si="39"/>
        <v>0.40799999999999997</v>
      </c>
      <c r="AN209">
        <f t="shared" si="40"/>
        <v>4.2999999999999997E-2</v>
      </c>
      <c r="AO209" s="9"/>
      <c r="AP209" s="58">
        <f>IF(AL209/AK209*100&gt;=30,supp,AK209)</f>
        <v>21.217102972136509</v>
      </c>
      <c r="AQ209" s="58">
        <f t="shared" si="47"/>
        <v>1.8392535084205022</v>
      </c>
      <c r="AR209" s="58">
        <f>IF(AN209/AM209*100&gt;=30,supp,AM209)</f>
        <v>0.40799999999999997</v>
      </c>
      <c r="AS209" s="58">
        <f t="shared" si="48"/>
        <v>4.2999999999999997E-2</v>
      </c>
    </row>
    <row r="210" spans="1:45" x14ac:dyDescent="0.35">
      <c r="A210" t="s">
        <v>371</v>
      </c>
      <c r="B210" t="s">
        <v>624</v>
      </c>
      <c r="C210" s="1">
        <v>43810</v>
      </c>
      <c r="D210" s="2">
        <v>8.8888888888888892E-2</v>
      </c>
      <c r="E210">
        <v>230</v>
      </c>
      <c r="F210">
        <v>12</v>
      </c>
      <c r="G210">
        <v>87.8</v>
      </c>
      <c r="H210">
        <v>9.8000000000000007</v>
      </c>
      <c r="I210">
        <v>229</v>
      </c>
      <c r="J210">
        <v>37</v>
      </c>
      <c r="K210">
        <v>1886</v>
      </c>
      <c r="L210">
        <v>92</v>
      </c>
      <c r="M210">
        <v>8300</v>
      </c>
      <c r="N210">
        <v>430</v>
      </c>
      <c r="O210">
        <v>2.76E-2</v>
      </c>
      <c r="P210">
        <v>2.7000000000000001E-3</v>
      </c>
      <c r="Q210">
        <v>0.38400000000000001</v>
      </c>
      <c r="R210">
        <v>3.5999999999999997E-2</v>
      </c>
      <c r="S210">
        <v>0.38500000000000001</v>
      </c>
      <c r="T210">
        <v>3.5999999999999997E-2</v>
      </c>
      <c r="U210">
        <v>3.2500000000000001E-2</v>
      </c>
      <c r="V210">
        <v>1.6999999999999999E-3</v>
      </c>
      <c r="W210">
        <v>1.2959999999999999E-2</v>
      </c>
      <c r="X210">
        <v>6.3000000000000003E-4</v>
      </c>
      <c r="Y210">
        <v>2.32E-3</v>
      </c>
      <c r="Z210">
        <v>3.8000000000000002E-4</v>
      </c>
      <c r="AA210">
        <v>2.5299999999999998</v>
      </c>
      <c r="AB210">
        <v>0.15</v>
      </c>
      <c r="AC210" s="10">
        <f t="shared" si="49"/>
        <v>8.9630446773303896E-2</v>
      </c>
      <c r="AD210" s="10">
        <f t="shared" si="43"/>
        <v>1.5056787452677127E-2</v>
      </c>
      <c r="AF210">
        <f t="shared" si="35"/>
        <v>36.231884057971016</v>
      </c>
      <c r="AG210" s="11">
        <f t="shared" si="36"/>
        <v>3.5444234404536865</v>
      </c>
      <c r="AH210">
        <f t="shared" si="37"/>
        <v>0.38500000000000001</v>
      </c>
      <c r="AI210">
        <f t="shared" si="38"/>
        <v>3.5999999999999997E-2</v>
      </c>
      <c r="AK210">
        <f t="shared" si="44"/>
        <v>24.830160362319177</v>
      </c>
      <c r="AL210">
        <f t="shared" si="45"/>
        <v>2.4290374267486152</v>
      </c>
      <c r="AM210">
        <f t="shared" si="39"/>
        <v>0.38500000000000001</v>
      </c>
      <c r="AN210">
        <f t="shared" si="40"/>
        <v>3.5999999999999997E-2</v>
      </c>
      <c r="AO210" s="9"/>
      <c r="AP210" s="58">
        <f>IF(AL210/AK210*100&gt;=30,supp,AK210)</f>
        <v>24.830160362319177</v>
      </c>
      <c r="AQ210" s="58">
        <f t="shared" si="47"/>
        <v>2.4290374267486152</v>
      </c>
      <c r="AR210" s="58">
        <f>IF(AN210/AM210*100&gt;=30,supp,AM210)</f>
        <v>0.38500000000000001</v>
      </c>
      <c r="AS210" s="58">
        <f t="shared" si="48"/>
        <v>3.5999999999999997E-2</v>
      </c>
    </row>
    <row r="211" spans="1:45" x14ac:dyDescent="0.35">
      <c r="A211" t="s">
        <v>372</v>
      </c>
      <c r="B211" t="s">
        <v>625</v>
      </c>
      <c r="C211" s="1">
        <v>43810</v>
      </c>
      <c r="D211" s="2">
        <v>9.0208333333333335E-2</v>
      </c>
      <c r="E211">
        <v>449</v>
      </c>
      <c r="F211">
        <v>42</v>
      </c>
      <c r="G211">
        <v>309</v>
      </c>
      <c r="H211">
        <v>28</v>
      </c>
      <c r="I211">
        <v>760</v>
      </c>
      <c r="J211">
        <v>130</v>
      </c>
      <c r="K211">
        <v>8390</v>
      </c>
      <c r="L211">
        <v>350</v>
      </c>
      <c r="M211">
        <v>9380</v>
      </c>
      <c r="N211">
        <v>420</v>
      </c>
      <c r="O211">
        <v>4.9200000000000001E-2</v>
      </c>
      <c r="P211">
        <v>4.8999999999999998E-3</v>
      </c>
      <c r="Q211">
        <v>0.66700000000000004</v>
      </c>
      <c r="R211">
        <v>5.8999999999999997E-2</v>
      </c>
      <c r="S211">
        <v>0.66800000000000004</v>
      </c>
      <c r="T211">
        <v>5.8999999999999997E-2</v>
      </c>
      <c r="U211">
        <v>3.6700000000000003E-2</v>
      </c>
      <c r="V211">
        <v>1.6000000000000001E-3</v>
      </c>
      <c r="W211">
        <v>5.7599999999999998E-2</v>
      </c>
      <c r="X211">
        <v>2.3999999999999998E-3</v>
      </c>
      <c r="Y211">
        <v>7.7000000000000002E-3</v>
      </c>
      <c r="Z211">
        <v>1.2999999999999999E-3</v>
      </c>
      <c r="AA211">
        <v>0.627</v>
      </c>
      <c r="AB211">
        <v>3.6999999999999998E-2</v>
      </c>
      <c r="AC211" s="10">
        <f t="shared" si="49"/>
        <v>0.10121345835631548</v>
      </c>
      <c r="AD211" s="10">
        <f t="shared" si="43"/>
        <v>4.9972958355868055E-2</v>
      </c>
      <c r="AF211">
        <f t="shared" si="35"/>
        <v>20.325203252032519</v>
      </c>
      <c r="AG211" s="11">
        <f t="shared" si="36"/>
        <v>2.0242580474585234</v>
      </c>
      <c r="AH211">
        <f t="shared" si="37"/>
        <v>0.66800000000000004</v>
      </c>
      <c r="AI211">
        <f t="shared" si="38"/>
        <v>5.8999999999999997E-2</v>
      </c>
      <c r="AK211">
        <f t="shared" si="44"/>
        <v>13.929114349593684</v>
      </c>
      <c r="AL211">
        <f t="shared" si="45"/>
        <v>1.3872491933538427</v>
      </c>
      <c r="AM211">
        <f t="shared" si="39"/>
        <v>0.66800000000000004</v>
      </c>
      <c r="AN211">
        <f t="shared" si="40"/>
        <v>5.8999999999999997E-2</v>
      </c>
      <c r="AO211" s="9"/>
      <c r="AP211" s="58">
        <f>IF(AL211/AK211*100&gt;=30,supp,AK211)</f>
        <v>13.929114349593684</v>
      </c>
      <c r="AQ211" s="58">
        <f t="shared" si="47"/>
        <v>1.3872491933538427</v>
      </c>
      <c r="AR211" s="58">
        <f>IF(AN211/AM211*100&gt;=30,supp,AM211)</f>
        <v>0.66800000000000004</v>
      </c>
      <c r="AS211" s="58">
        <f t="shared" si="48"/>
        <v>5.8999999999999997E-2</v>
      </c>
    </row>
    <row r="212" spans="1:45" x14ac:dyDescent="0.35">
      <c r="A212" t="s">
        <v>373</v>
      </c>
      <c r="B212" t="s">
        <v>626</v>
      </c>
      <c r="C212" s="1">
        <v>43810</v>
      </c>
      <c r="D212" s="2">
        <v>9.1446759259259255E-2</v>
      </c>
      <c r="E212">
        <v>273</v>
      </c>
      <c r="F212">
        <v>27</v>
      </c>
      <c r="G212">
        <v>117</v>
      </c>
      <c r="H212">
        <v>21</v>
      </c>
      <c r="I212">
        <v>330</v>
      </c>
      <c r="J212">
        <v>74</v>
      </c>
      <c r="K212">
        <v>9920</v>
      </c>
      <c r="L212">
        <v>630</v>
      </c>
      <c r="M212">
        <v>11400</v>
      </c>
      <c r="N212">
        <v>820</v>
      </c>
      <c r="O212">
        <v>2.5499999999999998E-2</v>
      </c>
      <c r="P212">
        <v>3.7000000000000002E-3</v>
      </c>
      <c r="Q212">
        <v>0.40400000000000003</v>
      </c>
      <c r="R212">
        <v>3.7999999999999999E-2</v>
      </c>
      <c r="S212">
        <v>0.40500000000000003</v>
      </c>
      <c r="T212">
        <v>3.7999999999999999E-2</v>
      </c>
      <c r="U212">
        <v>4.4600000000000001E-2</v>
      </c>
      <c r="V212">
        <v>3.2000000000000002E-3</v>
      </c>
      <c r="W212">
        <v>6.8099999999999994E-2</v>
      </c>
      <c r="X212">
        <v>4.3E-3</v>
      </c>
      <c r="Y212">
        <v>3.3300000000000001E-3</v>
      </c>
      <c r="Z212">
        <v>7.5000000000000002E-4</v>
      </c>
      <c r="AA212">
        <v>0.65600000000000003</v>
      </c>
      <c r="AB212">
        <v>5.6000000000000001E-2</v>
      </c>
      <c r="AC212" s="10">
        <f t="shared" si="49"/>
        <v>0.12300055157198012</v>
      </c>
      <c r="AD212" s="10">
        <f t="shared" si="43"/>
        <v>2.1611681990265013E-2</v>
      </c>
      <c r="AF212">
        <f t="shared" si="35"/>
        <v>39.215686274509807</v>
      </c>
      <c r="AG212" s="11">
        <f t="shared" si="36"/>
        <v>5.6901191849288741</v>
      </c>
      <c r="AH212">
        <f t="shared" si="37"/>
        <v>0.40500000000000003</v>
      </c>
      <c r="AI212">
        <f t="shared" si="38"/>
        <v>3.7999999999999999E-2</v>
      </c>
      <c r="AK212">
        <f t="shared" si="44"/>
        <v>26.874997098039582</v>
      </c>
      <c r="AL212">
        <f t="shared" si="45"/>
        <v>3.8995093828528025</v>
      </c>
      <c r="AM212">
        <f t="shared" si="39"/>
        <v>0.40500000000000003</v>
      </c>
      <c r="AN212">
        <f t="shared" si="40"/>
        <v>3.7999999999999999E-2</v>
      </c>
      <c r="AO212" s="9"/>
      <c r="AP212" s="58">
        <f>IF(AL212/AK212*100&gt;=30,supp,AK212)</f>
        <v>26.874997098039582</v>
      </c>
      <c r="AQ212" s="58">
        <f t="shared" si="47"/>
        <v>3.8995093828528025</v>
      </c>
      <c r="AR212" s="58">
        <f>IF(AN212/AM212*100&gt;=30,supp,AM212)</f>
        <v>0.40500000000000003</v>
      </c>
      <c r="AS212" s="58">
        <f t="shared" si="48"/>
        <v>3.7999999999999999E-2</v>
      </c>
    </row>
    <row r="213" spans="1:45" x14ac:dyDescent="0.35">
      <c r="A213" t="s">
        <v>374</v>
      </c>
      <c r="B213" t="s">
        <v>627</v>
      </c>
      <c r="C213" s="1">
        <v>43810</v>
      </c>
      <c r="D213" s="2">
        <v>9.2731481481481484E-2</v>
      </c>
      <c r="E213">
        <v>283</v>
      </c>
      <c r="F213">
        <v>42</v>
      </c>
      <c r="G213">
        <v>124</v>
      </c>
      <c r="H213">
        <v>22</v>
      </c>
      <c r="I213">
        <v>349</v>
      </c>
      <c r="J213">
        <v>77</v>
      </c>
      <c r="K213">
        <v>6290</v>
      </c>
      <c r="L213">
        <v>320</v>
      </c>
      <c r="M213">
        <v>8490</v>
      </c>
      <c r="N213">
        <v>420</v>
      </c>
      <c r="O213">
        <v>3.5200000000000002E-2</v>
      </c>
      <c r="P213">
        <v>5.4999999999999997E-3</v>
      </c>
      <c r="Q213">
        <v>0.44</v>
      </c>
      <c r="R213">
        <v>4.9000000000000002E-2</v>
      </c>
      <c r="S213">
        <v>0.441</v>
      </c>
      <c r="T213">
        <v>4.9000000000000002E-2</v>
      </c>
      <c r="U213">
        <v>3.32E-2</v>
      </c>
      <c r="V213">
        <v>1.6000000000000001E-3</v>
      </c>
      <c r="W213">
        <v>4.3099999999999999E-2</v>
      </c>
      <c r="X213">
        <v>2.2000000000000001E-3</v>
      </c>
      <c r="Y213">
        <v>3.5200000000000001E-3</v>
      </c>
      <c r="Z213">
        <v>7.6999999999999996E-4</v>
      </c>
      <c r="AA213">
        <v>0.77100000000000002</v>
      </c>
      <c r="AB213">
        <v>4.3999999999999997E-2</v>
      </c>
      <c r="AC213" s="10">
        <f t="shared" si="49"/>
        <v>9.1560948703805822E-2</v>
      </c>
      <c r="AD213" s="10">
        <f t="shared" si="43"/>
        <v>2.284478096268254E-2</v>
      </c>
      <c r="AF213">
        <f t="shared" si="35"/>
        <v>28.409090909090907</v>
      </c>
      <c r="AG213" s="11">
        <f t="shared" si="36"/>
        <v>4.4389204545454533</v>
      </c>
      <c r="AH213">
        <f t="shared" si="37"/>
        <v>0.441</v>
      </c>
      <c r="AI213">
        <f t="shared" si="38"/>
        <v>4.9000000000000002E-2</v>
      </c>
      <c r="AK213">
        <f t="shared" si="44"/>
        <v>19.469103011363899</v>
      </c>
      <c r="AL213">
        <f t="shared" si="45"/>
        <v>3.0420473455256087</v>
      </c>
      <c r="AM213">
        <f t="shared" si="39"/>
        <v>0.441</v>
      </c>
      <c r="AN213">
        <f t="shared" si="40"/>
        <v>4.9000000000000002E-2</v>
      </c>
      <c r="AO213" s="9"/>
      <c r="AP213" s="58">
        <f>IF(AL213/AK213*100&gt;=30,supp,AK213)</f>
        <v>19.469103011363899</v>
      </c>
      <c r="AQ213" s="58">
        <f t="shared" si="47"/>
        <v>3.0420473455256087</v>
      </c>
      <c r="AR213" s="58">
        <f>IF(AN213/AM213*100&gt;=30,supp,AM213)</f>
        <v>0.441</v>
      </c>
      <c r="AS213" s="58">
        <f t="shared" si="48"/>
        <v>4.9000000000000002E-2</v>
      </c>
    </row>
    <row r="214" spans="1:45" x14ac:dyDescent="0.35">
      <c r="A214" t="s">
        <v>375</v>
      </c>
      <c r="B214" t="s">
        <v>628</v>
      </c>
      <c r="C214" s="1">
        <v>43810</v>
      </c>
      <c r="D214" s="2">
        <v>9.4004629629629632E-2</v>
      </c>
      <c r="E214">
        <v>300</v>
      </c>
      <c r="F214">
        <v>27</v>
      </c>
      <c r="G214">
        <v>126</v>
      </c>
      <c r="H214">
        <v>19</v>
      </c>
      <c r="I214">
        <v>397</v>
      </c>
      <c r="J214">
        <v>69</v>
      </c>
      <c r="K214">
        <v>12390</v>
      </c>
      <c r="L214">
        <v>610</v>
      </c>
      <c r="M214">
        <v>11590</v>
      </c>
      <c r="N214">
        <v>540</v>
      </c>
      <c r="O214">
        <v>2.5600000000000001E-2</v>
      </c>
      <c r="P214">
        <v>2.7000000000000001E-3</v>
      </c>
      <c r="Q214">
        <v>0.41199999999999998</v>
      </c>
      <c r="R214">
        <v>5.3999999999999999E-2</v>
      </c>
      <c r="S214">
        <v>0.41199999999999998</v>
      </c>
      <c r="T214">
        <v>5.3999999999999999E-2</v>
      </c>
      <c r="U214">
        <v>4.5199999999999997E-2</v>
      </c>
      <c r="V214">
        <v>2.0999999999999999E-3</v>
      </c>
      <c r="W214">
        <v>8.48E-2</v>
      </c>
      <c r="X214">
        <v>4.1999999999999997E-3</v>
      </c>
      <c r="Y214">
        <v>4.0000000000000001E-3</v>
      </c>
      <c r="Z214">
        <v>6.9999999999999999E-4</v>
      </c>
      <c r="AA214">
        <v>0.55000000000000004</v>
      </c>
      <c r="AB214">
        <v>2.9000000000000001E-2</v>
      </c>
      <c r="AC214" s="10">
        <f t="shared" si="49"/>
        <v>0.12465526751241034</v>
      </c>
      <c r="AD214" s="10">
        <f t="shared" si="43"/>
        <v>2.5959978366684702E-2</v>
      </c>
      <c r="AF214">
        <f>1/O214</f>
        <v>39.0625</v>
      </c>
      <c r="AG214" s="11">
        <f>AF214*(P214/O214)</f>
        <v>4.119873046875</v>
      </c>
      <c r="AH214">
        <f>S214</f>
        <v>0.41199999999999998</v>
      </c>
      <c r="AI214">
        <f>T214</f>
        <v>5.3999999999999999E-2</v>
      </c>
      <c r="AK214">
        <f t="shared" si="44"/>
        <v>26.770016640625364</v>
      </c>
      <c r="AL214">
        <f t="shared" si="45"/>
        <v>2.8234001925659564</v>
      </c>
      <c r="AM214">
        <f>S214</f>
        <v>0.41199999999999998</v>
      </c>
      <c r="AN214">
        <f>T214</f>
        <v>5.3999999999999999E-2</v>
      </c>
      <c r="AO214" s="9"/>
      <c r="AP214" s="58">
        <f>IF(AL214/AK214*100&gt;=30,supp,AK214)</f>
        <v>26.770016640625364</v>
      </c>
      <c r="AQ214" s="58">
        <f t="shared" si="47"/>
        <v>2.8234001925659564</v>
      </c>
      <c r="AR214" s="58">
        <f>IF(AN214/AM214*100&gt;=30,supp,AM214)</f>
        <v>0.41199999999999998</v>
      </c>
      <c r="AS214" s="58">
        <f t="shared" si="48"/>
        <v>5.3999999999999999E-2</v>
      </c>
    </row>
    <row r="215" spans="1:45" x14ac:dyDescent="0.35">
      <c r="AC215" s="10"/>
      <c r="AD215" s="10"/>
      <c r="AG215" s="11"/>
      <c r="AO215" s="9"/>
      <c r="AP215" s="58"/>
      <c r="AQ215" s="58"/>
      <c r="AR215" s="58"/>
      <c r="AS215" s="58"/>
    </row>
    <row r="216" spans="1:45" x14ac:dyDescent="0.35">
      <c r="A216" t="s">
        <v>131</v>
      </c>
      <c r="B216" t="s">
        <v>95</v>
      </c>
      <c r="C216" s="1">
        <v>43809</v>
      </c>
      <c r="D216" s="2">
        <v>0.71511574074074069</v>
      </c>
      <c r="E216">
        <v>9030</v>
      </c>
      <c r="F216">
        <v>250</v>
      </c>
      <c r="G216">
        <v>1252</v>
      </c>
      <c r="H216">
        <v>54</v>
      </c>
      <c r="I216">
        <v>2020</v>
      </c>
      <c r="J216">
        <v>140</v>
      </c>
      <c r="K216">
        <v>51</v>
      </c>
      <c r="L216">
        <v>10</v>
      </c>
      <c r="M216">
        <v>291000</v>
      </c>
      <c r="N216">
        <v>11000</v>
      </c>
      <c r="O216">
        <v>3.1300000000000001E-2</v>
      </c>
      <c r="P216">
        <v>1.8E-3</v>
      </c>
      <c r="Q216">
        <v>0.14069999999999999</v>
      </c>
      <c r="R216">
        <v>6.7000000000000002E-3</v>
      </c>
      <c r="S216">
        <v>0.1409</v>
      </c>
      <c r="T216">
        <v>6.7999999999999996E-3</v>
      </c>
      <c r="U216">
        <v>1.698</v>
      </c>
      <c r="V216">
        <v>6.6000000000000003E-2</v>
      </c>
      <c r="W216">
        <v>5.5000000000000003E-4</v>
      </c>
      <c r="X216">
        <v>1.1E-4</v>
      </c>
      <c r="Y216">
        <v>3.2500000000000001E-2</v>
      </c>
      <c r="Z216">
        <v>2.3E-3</v>
      </c>
      <c r="AA216">
        <v>3110</v>
      </c>
      <c r="AB216">
        <v>600</v>
      </c>
      <c r="AC216" s="10">
        <f t="shared" ref="AC216:AC251" si="50">U216*$AJ$15</f>
        <v>4.6828461114175388</v>
      </c>
      <c r="AD216" s="10">
        <f>Y216*$AJ$17</f>
        <v>0.21092482422931322</v>
      </c>
      <c r="AF216">
        <f t="shared" ref="AF216:AF279" si="51">1/O216</f>
        <v>31.948881789137378</v>
      </c>
      <c r="AG216" s="11">
        <f t="shared" ref="AG216:AG279" si="52">AF216*(P216/O216)</f>
        <v>1.8373158856372933</v>
      </c>
      <c r="AH216">
        <f t="shared" ref="AH216:AH279" si="53">S216</f>
        <v>0.1409</v>
      </c>
      <c r="AI216">
        <f t="shared" ref="AI216:AI279" si="54">T216</f>
        <v>6.7999999999999996E-3</v>
      </c>
      <c r="AK216">
        <f>AF216*($AI$5/$AJ$5)</f>
        <v>21.894965686901255</v>
      </c>
      <c r="AL216">
        <f>AG216*($AI$5/$AJ$5)</f>
        <v>1.2591354069144491</v>
      </c>
      <c r="AM216">
        <f t="shared" ref="AM216:AM279" si="55">S216</f>
        <v>0.1409</v>
      </c>
      <c r="AN216">
        <f t="shared" ref="AN216:AN279" si="56">T216</f>
        <v>6.7999999999999996E-3</v>
      </c>
      <c r="AO216" s="9"/>
      <c r="AP216" s="58">
        <f>IF(AL216/AK216*100&gt;=30,supp,AK216)</f>
        <v>21.894965686901255</v>
      </c>
      <c r="AQ216" s="58">
        <f t="shared" ref="AQ216:AQ279" si="57">AL216</f>
        <v>1.2591354069144491</v>
      </c>
      <c r="AR216" s="58">
        <f>IF(AN216/AM216*100&gt;=30,supp,AM216)</f>
        <v>0.1409</v>
      </c>
      <c r="AS216" s="58">
        <f t="shared" ref="AS216:AS279" si="58">AN216</f>
        <v>6.7999999999999996E-3</v>
      </c>
    </row>
    <row r="217" spans="1:45" x14ac:dyDescent="0.35">
      <c r="A217" t="s">
        <v>132</v>
      </c>
      <c r="B217" t="s">
        <v>96</v>
      </c>
      <c r="C217" s="1">
        <v>43809</v>
      </c>
      <c r="D217" s="2">
        <v>0.71640046296296289</v>
      </c>
      <c r="E217">
        <v>11030</v>
      </c>
      <c r="F217">
        <v>230</v>
      </c>
      <c r="G217">
        <v>1388</v>
      </c>
      <c r="H217">
        <v>63</v>
      </c>
      <c r="I217">
        <v>2180</v>
      </c>
      <c r="J217">
        <v>140</v>
      </c>
      <c r="K217">
        <v>54.4</v>
      </c>
      <c r="L217">
        <v>8.6</v>
      </c>
      <c r="M217">
        <v>356000</v>
      </c>
      <c r="N217">
        <v>15000</v>
      </c>
      <c r="O217">
        <v>3.1E-2</v>
      </c>
      <c r="P217">
        <v>1.8E-3</v>
      </c>
      <c r="Q217">
        <v>0.12759999999999999</v>
      </c>
      <c r="R217">
        <v>6.4000000000000003E-3</v>
      </c>
      <c r="S217">
        <v>0.1278</v>
      </c>
      <c r="T217">
        <v>6.4000000000000003E-3</v>
      </c>
      <c r="U217">
        <v>2.0680000000000001</v>
      </c>
      <c r="V217">
        <v>8.7999999999999995E-2</v>
      </c>
      <c r="W217">
        <v>5.8100000000000003E-4</v>
      </c>
      <c r="X217" s="38">
        <v>9.1000000000000003E-5</v>
      </c>
      <c r="Y217">
        <v>3.5000000000000003E-2</v>
      </c>
      <c r="Z217">
        <v>2.3E-3</v>
      </c>
      <c r="AA217">
        <v>3380</v>
      </c>
      <c r="AB217">
        <v>670</v>
      </c>
      <c r="AC217" s="10">
        <f t="shared" si="50"/>
        <v>5.7032542746828447</v>
      </c>
      <c r="AD217" s="10">
        <f t="shared" ref="AD217:AD280" si="59">Y217*$AJ$17</f>
        <v>0.22714981070849116</v>
      </c>
      <c r="AF217">
        <f t="shared" si="51"/>
        <v>32.258064516129032</v>
      </c>
      <c r="AG217" s="11">
        <f t="shared" si="52"/>
        <v>1.8730489073881371</v>
      </c>
      <c r="AH217">
        <f t="shared" si="53"/>
        <v>0.1278</v>
      </c>
      <c r="AI217">
        <f t="shared" si="54"/>
        <v>6.4000000000000003E-3</v>
      </c>
      <c r="AK217">
        <f>AF217*($AI$5/$AJ$5)</f>
        <v>22.106852451613204</v>
      </c>
      <c r="AL217">
        <f>AG217*($AI$5/$AJ$5)</f>
        <v>1.283623690738831</v>
      </c>
      <c r="AM217">
        <f t="shared" si="55"/>
        <v>0.1278</v>
      </c>
      <c r="AN217">
        <f t="shared" si="56"/>
        <v>6.4000000000000003E-3</v>
      </c>
      <c r="AO217" s="9"/>
      <c r="AP217" s="58">
        <f>IF(AL217/AK217*100&gt;=30,supp,AK217)</f>
        <v>22.106852451613204</v>
      </c>
      <c r="AQ217" s="58">
        <f t="shared" si="57"/>
        <v>1.283623690738831</v>
      </c>
      <c r="AR217" s="58">
        <f>IF(AN217/AM217*100&gt;=30,supp,AM217)</f>
        <v>0.1278</v>
      </c>
      <c r="AS217" s="58">
        <f t="shared" si="58"/>
        <v>6.4000000000000003E-3</v>
      </c>
    </row>
    <row r="218" spans="1:45" x14ac:dyDescent="0.35">
      <c r="A218" t="s">
        <v>133</v>
      </c>
      <c r="B218" t="s">
        <v>97</v>
      </c>
      <c r="C218" s="1">
        <v>43809</v>
      </c>
      <c r="D218" s="2">
        <v>0.74517361111111102</v>
      </c>
      <c r="E218">
        <v>9900</v>
      </c>
      <c r="F218">
        <v>610</v>
      </c>
      <c r="G218">
        <v>1210</v>
      </c>
      <c r="H218">
        <v>140</v>
      </c>
      <c r="I218">
        <v>1810</v>
      </c>
      <c r="J218">
        <v>610</v>
      </c>
      <c r="K218">
        <v>59</v>
      </c>
      <c r="L218">
        <v>24</v>
      </c>
      <c r="M218">
        <v>315000</v>
      </c>
      <c r="N218">
        <v>20000</v>
      </c>
      <c r="O218">
        <v>3.1800000000000002E-2</v>
      </c>
      <c r="P218">
        <v>3.3999999999999998E-3</v>
      </c>
      <c r="Q218">
        <v>0.123</v>
      </c>
      <c r="R218">
        <v>1.0999999999999999E-2</v>
      </c>
      <c r="S218">
        <v>0.123</v>
      </c>
      <c r="T218">
        <v>1.0999999999999999E-2</v>
      </c>
      <c r="U218">
        <v>1.77</v>
      </c>
      <c r="V218">
        <v>0.11</v>
      </c>
      <c r="W218">
        <v>5.9999999999999995E-4</v>
      </c>
      <c r="X218">
        <v>2.5000000000000001E-4</v>
      </c>
      <c r="Y218">
        <v>2.7799999999999998E-2</v>
      </c>
      <c r="Z218">
        <v>9.4000000000000004E-3</v>
      </c>
      <c r="AA218">
        <v>3000</v>
      </c>
      <c r="AB218">
        <v>1100</v>
      </c>
      <c r="AC218" s="10">
        <f t="shared" si="50"/>
        <v>4.8814120242691663</v>
      </c>
      <c r="AD218" s="10">
        <f t="shared" si="59"/>
        <v>0.18042184964845867</v>
      </c>
      <c r="AF218">
        <f t="shared" si="51"/>
        <v>31.446540880503143</v>
      </c>
      <c r="AG218" s="11">
        <f t="shared" si="52"/>
        <v>3.362208773387128</v>
      </c>
      <c r="AH218">
        <f t="shared" si="53"/>
        <v>0.123</v>
      </c>
      <c r="AI218">
        <f t="shared" si="54"/>
        <v>1.0999999999999999E-2</v>
      </c>
      <c r="AK218">
        <f t="shared" ref="AK218:AK281" si="60">AF218*($AI$5/$AJ$5)</f>
        <v>21.550705220126076</v>
      </c>
      <c r="AL218">
        <f t="shared" ref="AL218:AL281" si="61">AG218*($AI$5/$AJ$5)</f>
        <v>2.3041634512084483</v>
      </c>
      <c r="AM218">
        <f t="shared" si="55"/>
        <v>0.123</v>
      </c>
      <c r="AN218">
        <f t="shared" si="56"/>
        <v>1.0999999999999999E-2</v>
      </c>
      <c r="AO218" s="9"/>
      <c r="AP218" s="58">
        <f>IF(AL218/AK218*100&gt;=30,supp,AK218)</f>
        <v>21.550705220126076</v>
      </c>
      <c r="AQ218" s="58">
        <f t="shared" si="57"/>
        <v>2.3041634512084483</v>
      </c>
      <c r="AR218" s="58">
        <f>IF(AN218/AM218*100&gt;=30,supp,AM218)</f>
        <v>0.123</v>
      </c>
      <c r="AS218" s="58">
        <f t="shared" si="58"/>
        <v>1.0999999999999999E-2</v>
      </c>
    </row>
    <row r="219" spans="1:45" x14ac:dyDescent="0.35">
      <c r="A219" t="s">
        <v>134</v>
      </c>
      <c r="B219" t="s">
        <v>98</v>
      </c>
      <c r="C219" s="1">
        <v>43809</v>
      </c>
      <c r="D219" s="2">
        <v>0.74645833333333333</v>
      </c>
      <c r="E219">
        <v>8170</v>
      </c>
      <c r="F219">
        <v>230</v>
      </c>
      <c r="G219">
        <v>922</v>
      </c>
      <c r="H219">
        <v>47</v>
      </c>
      <c r="I219">
        <v>1510</v>
      </c>
      <c r="J219">
        <v>300</v>
      </c>
      <c r="K219">
        <v>65</v>
      </c>
      <c r="L219">
        <v>13</v>
      </c>
      <c r="M219">
        <v>264000</v>
      </c>
      <c r="N219">
        <v>12000</v>
      </c>
      <c r="O219">
        <v>3.1E-2</v>
      </c>
      <c r="P219">
        <v>2.0999999999999999E-3</v>
      </c>
      <c r="Q219">
        <v>0.1109</v>
      </c>
      <c r="R219">
        <v>4.7000000000000002E-3</v>
      </c>
      <c r="S219">
        <v>0.111</v>
      </c>
      <c r="T219">
        <v>4.7000000000000002E-3</v>
      </c>
      <c r="U219">
        <v>1.4810000000000001</v>
      </c>
      <c r="V219">
        <v>6.8000000000000005E-2</v>
      </c>
      <c r="W219">
        <v>6.6E-4</v>
      </c>
      <c r="X219">
        <v>1.2999999999999999E-4</v>
      </c>
      <c r="Y219">
        <v>2.3099999999999999E-2</v>
      </c>
      <c r="Z219">
        <v>4.5999999999999999E-3</v>
      </c>
      <c r="AA219">
        <v>2620</v>
      </c>
      <c r="AB219">
        <v>570</v>
      </c>
      <c r="AC219" s="10">
        <f t="shared" si="50"/>
        <v>4.0843905129619413</v>
      </c>
      <c r="AD219" s="10">
        <f t="shared" si="59"/>
        <v>0.14991887506760415</v>
      </c>
      <c r="AF219">
        <f t="shared" si="51"/>
        <v>32.258064516129032</v>
      </c>
      <c r="AG219" s="11">
        <f t="shared" si="52"/>
        <v>2.1852237252861602</v>
      </c>
      <c r="AH219">
        <f t="shared" si="53"/>
        <v>0.111</v>
      </c>
      <c r="AI219">
        <f t="shared" si="54"/>
        <v>4.7000000000000002E-3</v>
      </c>
      <c r="AK219">
        <f t="shared" si="60"/>
        <v>22.106852451613204</v>
      </c>
      <c r="AL219">
        <f t="shared" si="61"/>
        <v>1.4975609725286363</v>
      </c>
      <c r="AM219">
        <f t="shared" si="55"/>
        <v>0.111</v>
      </c>
      <c r="AN219">
        <f t="shared" si="56"/>
        <v>4.7000000000000002E-3</v>
      </c>
      <c r="AO219" s="9"/>
      <c r="AP219" s="58">
        <f>IF(AL219/AK219*100&gt;=30,supp,AK219)</f>
        <v>22.106852451613204</v>
      </c>
      <c r="AQ219" s="58">
        <f t="shared" si="57"/>
        <v>1.4975609725286363</v>
      </c>
      <c r="AR219" s="58">
        <f>IF(AN219/AM219*100&gt;=30,supp,AM219)</f>
        <v>0.111</v>
      </c>
      <c r="AS219" s="58">
        <f t="shared" si="58"/>
        <v>4.7000000000000002E-3</v>
      </c>
    </row>
    <row r="220" spans="1:45" x14ac:dyDescent="0.35">
      <c r="A220" t="s">
        <v>135</v>
      </c>
      <c r="B220" t="s">
        <v>99</v>
      </c>
      <c r="C220" s="1">
        <v>43809</v>
      </c>
      <c r="D220" s="2">
        <v>0.77521990740740743</v>
      </c>
      <c r="E220">
        <v>9920</v>
      </c>
      <c r="F220">
        <v>280</v>
      </c>
      <c r="G220">
        <v>1253</v>
      </c>
      <c r="H220">
        <v>44</v>
      </c>
      <c r="I220">
        <v>1940</v>
      </c>
      <c r="J220">
        <v>120</v>
      </c>
      <c r="K220">
        <v>55</v>
      </c>
      <c r="L220">
        <v>13</v>
      </c>
      <c r="M220">
        <v>333000</v>
      </c>
      <c r="N220">
        <v>14000</v>
      </c>
      <c r="O220">
        <v>3.0300000000000001E-2</v>
      </c>
      <c r="P220">
        <v>1.6999999999999999E-3</v>
      </c>
      <c r="Q220">
        <v>0.1249</v>
      </c>
      <c r="R220">
        <v>5.1000000000000004E-3</v>
      </c>
      <c r="S220">
        <v>0.12509999999999999</v>
      </c>
      <c r="T220">
        <v>5.1000000000000004E-3</v>
      </c>
      <c r="U220">
        <v>1.7989999999999999</v>
      </c>
      <c r="V220">
        <v>7.6999999999999999E-2</v>
      </c>
      <c r="W220">
        <v>5.4000000000000001E-4</v>
      </c>
      <c r="X220">
        <v>1.2999999999999999E-4</v>
      </c>
      <c r="Y220">
        <v>2.8500000000000001E-2</v>
      </c>
      <c r="Z220">
        <v>1.6999999999999999E-3</v>
      </c>
      <c r="AA220">
        <v>3820</v>
      </c>
      <c r="AB220">
        <v>770</v>
      </c>
      <c r="AC220" s="10">
        <f t="shared" si="50"/>
        <v>4.9613899613899601</v>
      </c>
      <c r="AD220" s="10">
        <f t="shared" si="59"/>
        <v>0.18496484586262851</v>
      </c>
      <c r="AF220">
        <f t="shared" si="51"/>
        <v>33.003300330032999</v>
      </c>
      <c r="AG220" s="11">
        <f t="shared" si="52"/>
        <v>1.8516703155464058</v>
      </c>
      <c r="AH220">
        <f t="shared" si="53"/>
        <v>0.12509999999999999</v>
      </c>
      <c r="AI220">
        <f t="shared" si="54"/>
        <v>5.1000000000000004E-3</v>
      </c>
      <c r="AK220">
        <f t="shared" si="60"/>
        <v>22.617571815181822</v>
      </c>
      <c r="AL220">
        <f t="shared" si="61"/>
        <v>1.2689726760993101</v>
      </c>
      <c r="AM220">
        <f t="shared" si="55"/>
        <v>0.12509999999999999</v>
      </c>
      <c r="AN220">
        <f t="shared" si="56"/>
        <v>5.1000000000000004E-3</v>
      </c>
      <c r="AO220" s="9"/>
      <c r="AP220" s="58">
        <f>IF(AL220/AK220*100&gt;=30,supp,AK220)</f>
        <v>22.617571815181822</v>
      </c>
      <c r="AQ220" s="58">
        <f t="shared" si="57"/>
        <v>1.2689726760993101</v>
      </c>
      <c r="AR220" s="58">
        <f>IF(AN220/AM220*100&gt;=30,supp,AM220)</f>
        <v>0.12509999999999999</v>
      </c>
      <c r="AS220" s="58">
        <f t="shared" si="58"/>
        <v>5.1000000000000004E-3</v>
      </c>
    </row>
    <row r="221" spans="1:45" x14ac:dyDescent="0.35">
      <c r="A221" t="s">
        <v>136</v>
      </c>
      <c r="B221" t="s">
        <v>100</v>
      </c>
      <c r="C221" s="1">
        <v>43809</v>
      </c>
      <c r="D221" s="2">
        <v>0.77649305555555559</v>
      </c>
      <c r="E221">
        <v>10530</v>
      </c>
      <c r="F221">
        <v>330</v>
      </c>
      <c r="G221">
        <v>1580</v>
      </c>
      <c r="H221">
        <v>100</v>
      </c>
      <c r="I221">
        <v>2740</v>
      </c>
      <c r="J221">
        <v>220</v>
      </c>
      <c r="K221">
        <v>233</v>
      </c>
      <c r="L221">
        <v>22</v>
      </c>
      <c r="M221">
        <v>329000</v>
      </c>
      <c r="N221">
        <v>10000</v>
      </c>
      <c r="O221">
        <v>3.2399999999999998E-2</v>
      </c>
      <c r="P221">
        <v>1.6999999999999999E-3</v>
      </c>
      <c r="Q221">
        <v>0.1487</v>
      </c>
      <c r="R221">
        <v>8.3999999999999995E-3</v>
      </c>
      <c r="S221">
        <v>0.1489</v>
      </c>
      <c r="T221">
        <v>8.3999999999999995E-3</v>
      </c>
      <c r="U221">
        <v>1.774</v>
      </c>
      <c r="V221">
        <v>5.7000000000000002E-2</v>
      </c>
      <c r="W221">
        <v>2.2899999999999999E-3</v>
      </c>
      <c r="X221">
        <v>2.1000000000000001E-4</v>
      </c>
      <c r="Y221">
        <v>4.02E-2</v>
      </c>
      <c r="Z221">
        <v>3.3E-3</v>
      </c>
      <c r="AA221">
        <v>755</v>
      </c>
      <c r="AB221">
        <v>80</v>
      </c>
      <c r="AC221" s="10">
        <f t="shared" si="50"/>
        <v>4.8924434638720342</v>
      </c>
      <c r="AD221" s="10">
        <f t="shared" si="59"/>
        <v>0.26089778258518126</v>
      </c>
      <c r="AF221">
        <f t="shared" si="51"/>
        <v>30.8641975308642</v>
      </c>
      <c r="AG221" s="11">
        <f t="shared" si="52"/>
        <v>1.6194177716811462</v>
      </c>
      <c r="AH221">
        <f t="shared" si="53"/>
        <v>0.1489</v>
      </c>
      <c r="AI221">
        <f t="shared" si="54"/>
        <v>8.3999999999999995E-3</v>
      </c>
      <c r="AK221">
        <f t="shared" si="60"/>
        <v>21.15161808642004</v>
      </c>
      <c r="AL221">
        <f t="shared" si="61"/>
        <v>1.1098071218183354</v>
      </c>
      <c r="AM221">
        <f t="shared" si="55"/>
        <v>0.1489</v>
      </c>
      <c r="AN221">
        <f t="shared" si="56"/>
        <v>8.3999999999999995E-3</v>
      </c>
      <c r="AO221" s="9"/>
      <c r="AP221" s="58">
        <f>IF(AL221/AK221*100&gt;=30,supp,AK221)</f>
        <v>21.15161808642004</v>
      </c>
      <c r="AQ221" s="58">
        <f t="shared" si="57"/>
        <v>1.1098071218183354</v>
      </c>
      <c r="AR221" s="58">
        <f>IF(AN221/AM221*100&gt;=30,supp,AM221)</f>
        <v>0.1489</v>
      </c>
      <c r="AS221" s="58">
        <f t="shared" si="58"/>
        <v>8.3999999999999995E-3</v>
      </c>
    </row>
    <row r="222" spans="1:45" x14ac:dyDescent="0.35">
      <c r="A222" t="s">
        <v>137</v>
      </c>
      <c r="B222" t="s">
        <v>101</v>
      </c>
      <c r="C222" s="1">
        <v>43809</v>
      </c>
      <c r="D222" s="2">
        <v>0.8052893518518518</v>
      </c>
      <c r="E222">
        <v>8650</v>
      </c>
      <c r="F222">
        <v>200</v>
      </c>
      <c r="G222">
        <v>1622</v>
      </c>
      <c r="H222">
        <v>98</v>
      </c>
      <c r="I222">
        <v>2950</v>
      </c>
      <c r="J222">
        <v>170</v>
      </c>
      <c r="K222">
        <v>89</v>
      </c>
      <c r="L222">
        <v>17</v>
      </c>
      <c r="M222">
        <v>257000</v>
      </c>
      <c r="N222">
        <v>15000</v>
      </c>
      <c r="O222">
        <v>3.3500000000000002E-2</v>
      </c>
      <c r="P222">
        <v>2E-3</v>
      </c>
      <c r="Q222">
        <v>0.188</v>
      </c>
      <c r="R222">
        <v>1.0999999999999999E-2</v>
      </c>
      <c r="S222">
        <v>0.188</v>
      </c>
      <c r="T222">
        <v>1.0999999999999999E-2</v>
      </c>
      <c r="U222">
        <v>1.341</v>
      </c>
      <c r="V222">
        <v>7.5999999999999998E-2</v>
      </c>
      <c r="W222">
        <v>8.4000000000000003E-4</v>
      </c>
      <c r="X222">
        <v>1.6000000000000001E-4</v>
      </c>
      <c r="Y222">
        <v>4.1599999999999998E-2</v>
      </c>
      <c r="Z222">
        <v>2.3E-3</v>
      </c>
      <c r="AA222">
        <v>1720</v>
      </c>
      <c r="AB222">
        <v>360</v>
      </c>
      <c r="AC222" s="10">
        <f t="shared" si="50"/>
        <v>3.6982901268615547</v>
      </c>
      <c r="AD222" s="10">
        <f t="shared" si="59"/>
        <v>0.26998377501352089</v>
      </c>
      <c r="AF222">
        <f t="shared" si="51"/>
        <v>29.850746268656714</v>
      </c>
      <c r="AG222" s="11">
        <f t="shared" si="52"/>
        <v>1.7821341055914455</v>
      </c>
      <c r="AH222">
        <f t="shared" si="53"/>
        <v>0.188</v>
      </c>
      <c r="AI222">
        <f t="shared" si="54"/>
        <v>1.0999999999999999E-2</v>
      </c>
      <c r="AK222">
        <f t="shared" si="60"/>
        <v>20.45708734328386</v>
      </c>
      <c r="AL222">
        <f t="shared" si="61"/>
        <v>1.2213186473602302</v>
      </c>
      <c r="AM222">
        <f t="shared" si="55"/>
        <v>0.188</v>
      </c>
      <c r="AN222">
        <f t="shared" si="56"/>
        <v>1.0999999999999999E-2</v>
      </c>
      <c r="AO222" s="9"/>
      <c r="AP222" s="58">
        <f>IF(AL222/AK222*100&gt;=30,supp,AK222)</f>
        <v>20.45708734328386</v>
      </c>
      <c r="AQ222" s="58">
        <f t="shared" si="57"/>
        <v>1.2213186473602302</v>
      </c>
      <c r="AR222" s="58">
        <f>IF(AN222/AM222*100&gt;=30,supp,AM222)</f>
        <v>0.188</v>
      </c>
      <c r="AS222" s="58">
        <f t="shared" si="58"/>
        <v>1.0999999999999999E-2</v>
      </c>
    </row>
    <row r="223" spans="1:45" x14ac:dyDescent="0.35">
      <c r="A223" t="s">
        <v>138</v>
      </c>
      <c r="B223" t="s">
        <v>102</v>
      </c>
      <c r="C223" s="1">
        <v>43809</v>
      </c>
      <c r="D223" s="2">
        <v>0.80656250000000007</v>
      </c>
      <c r="E223">
        <v>11220</v>
      </c>
      <c r="F223">
        <v>210</v>
      </c>
      <c r="G223">
        <v>1744</v>
      </c>
      <c r="H223">
        <v>65</v>
      </c>
      <c r="I223">
        <v>3050</v>
      </c>
      <c r="J223">
        <v>120</v>
      </c>
      <c r="K223">
        <v>118</v>
      </c>
      <c r="L223">
        <v>16</v>
      </c>
      <c r="M223">
        <v>369000</v>
      </c>
      <c r="N223">
        <v>17000</v>
      </c>
      <c r="O223">
        <v>3.0200000000000001E-2</v>
      </c>
      <c r="P223">
        <v>1.6000000000000001E-3</v>
      </c>
      <c r="Q223">
        <v>0.15540000000000001</v>
      </c>
      <c r="R223">
        <v>5.0000000000000001E-3</v>
      </c>
      <c r="S223">
        <v>0.15559999999999999</v>
      </c>
      <c r="T223">
        <v>5.0000000000000001E-3</v>
      </c>
      <c r="U223">
        <v>1.923</v>
      </c>
      <c r="V223">
        <v>8.7999999999999995E-2</v>
      </c>
      <c r="W223">
        <v>1.1100000000000001E-3</v>
      </c>
      <c r="X223">
        <v>1.4999999999999999E-4</v>
      </c>
      <c r="Y223">
        <v>4.2799999999999998E-2</v>
      </c>
      <c r="Z223">
        <v>1.6999999999999999E-3</v>
      </c>
      <c r="AA223">
        <v>1700</v>
      </c>
      <c r="AB223">
        <v>250</v>
      </c>
      <c r="AC223" s="10">
        <f t="shared" si="50"/>
        <v>5.3033645890788739</v>
      </c>
      <c r="AD223" s="10">
        <f t="shared" si="59"/>
        <v>0.27777176852352631</v>
      </c>
      <c r="AF223">
        <f t="shared" si="51"/>
        <v>33.11258278145695</v>
      </c>
      <c r="AG223" s="11">
        <f t="shared" si="52"/>
        <v>1.754309021534143</v>
      </c>
      <c r="AH223">
        <f t="shared" si="53"/>
        <v>0.15559999999999999</v>
      </c>
      <c r="AI223">
        <f t="shared" si="54"/>
        <v>5.0000000000000001E-3</v>
      </c>
      <c r="AK223">
        <f t="shared" si="60"/>
        <v>22.6924644370864</v>
      </c>
      <c r="AL223">
        <f t="shared" si="61"/>
        <v>1.2022497715012661</v>
      </c>
      <c r="AM223">
        <f t="shared" si="55"/>
        <v>0.15559999999999999</v>
      </c>
      <c r="AN223">
        <f t="shared" si="56"/>
        <v>5.0000000000000001E-3</v>
      </c>
      <c r="AO223" s="9"/>
      <c r="AP223" s="58">
        <f>IF(AL223/AK223*100&gt;=30,supp,AK223)</f>
        <v>22.6924644370864</v>
      </c>
      <c r="AQ223" s="58">
        <f t="shared" si="57"/>
        <v>1.2022497715012661</v>
      </c>
      <c r="AR223" s="58">
        <f>IF(AN223/AM223*100&gt;=30,supp,AM223)</f>
        <v>0.15559999999999999</v>
      </c>
      <c r="AS223" s="58">
        <f t="shared" si="58"/>
        <v>5.0000000000000001E-3</v>
      </c>
    </row>
    <row r="224" spans="1:45" x14ac:dyDescent="0.35">
      <c r="A224" t="s">
        <v>139</v>
      </c>
      <c r="B224" t="s">
        <v>103</v>
      </c>
      <c r="C224" s="1">
        <v>43809</v>
      </c>
      <c r="D224" s="2">
        <v>0.83538194444444447</v>
      </c>
      <c r="E224">
        <v>10120</v>
      </c>
      <c r="F224">
        <v>220</v>
      </c>
      <c r="G224">
        <v>1330</v>
      </c>
      <c r="H224">
        <v>120</v>
      </c>
      <c r="I224">
        <v>2150</v>
      </c>
      <c r="J224">
        <v>160</v>
      </c>
      <c r="K224">
        <v>137</v>
      </c>
      <c r="L224">
        <v>25</v>
      </c>
      <c r="M224">
        <v>336000</v>
      </c>
      <c r="N224">
        <v>14000</v>
      </c>
      <c r="O224">
        <v>3.0200000000000001E-2</v>
      </c>
      <c r="P224">
        <v>1.6000000000000001E-3</v>
      </c>
      <c r="Q224">
        <v>0.13</v>
      </c>
      <c r="R224">
        <v>1.2E-2</v>
      </c>
      <c r="S224">
        <v>0.13</v>
      </c>
      <c r="T224">
        <v>1.2E-2</v>
      </c>
      <c r="U224">
        <v>1.6919999999999999</v>
      </c>
      <c r="V224">
        <v>6.9000000000000006E-2</v>
      </c>
      <c r="W224">
        <v>1.24E-3</v>
      </c>
      <c r="X224">
        <v>2.2000000000000001E-4</v>
      </c>
      <c r="Y224">
        <v>2.9100000000000001E-2</v>
      </c>
      <c r="Z224">
        <v>2.2000000000000001E-3</v>
      </c>
      <c r="AA224">
        <v>1540</v>
      </c>
      <c r="AB224">
        <v>280</v>
      </c>
      <c r="AC224" s="10">
        <f t="shared" si="50"/>
        <v>4.6662989520132365</v>
      </c>
      <c r="AD224" s="10">
        <f t="shared" si="59"/>
        <v>0.18885884261763122</v>
      </c>
      <c r="AF224">
        <f t="shared" si="51"/>
        <v>33.11258278145695</v>
      </c>
      <c r="AG224" s="11">
        <f t="shared" si="52"/>
        <v>1.754309021534143</v>
      </c>
      <c r="AH224">
        <f t="shared" si="53"/>
        <v>0.13</v>
      </c>
      <c r="AI224">
        <f t="shared" si="54"/>
        <v>1.2E-2</v>
      </c>
      <c r="AK224">
        <f t="shared" si="60"/>
        <v>22.6924644370864</v>
      </c>
      <c r="AL224">
        <f t="shared" si="61"/>
        <v>1.2022497715012661</v>
      </c>
      <c r="AM224">
        <f t="shared" si="55"/>
        <v>0.13</v>
      </c>
      <c r="AN224">
        <f t="shared" si="56"/>
        <v>1.2E-2</v>
      </c>
      <c r="AO224" s="9"/>
      <c r="AP224" s="58">
        <f>IF(AL224/AK224*100&gt;=30,supp,AK224)</f>
        <v>22.6924644370864</v>
      </c>
      <c r="AQ224" s="58">
        <f t="shared" si="57"/>
        <v>1.2022497715012661</v>
      </c>
      <c r="AR224" s="58">
        <f>IF(AN224/AM224*100&gt;=30,supp,AM224)</f>
        <v>0.13</v>
      </c>
      <c r="AS224" s="58">
        <f t="shared" si="58"/>
        <v>1.2E-2</v>
      </c>
    </row>
    <row r="225" spans="1:45" x14ac:dyDescent="0.35">
      <c r="A225" t="s">
        <v>140</v>
      </c>
      <c r="B225" t="s">
        <v>104</v>
      </c>
      <c r="C225" s="1">
        <v>43809</v>
      </c>
      <c r="D225" s="2">
        <v>0.83666666666666656</v>
      </c>
      <c r="E225">
        <v>11770</v>
      </c>
      <c r="F225">
        <v>310</v>
      </c>
      <c r="G225">
        <v>1809</v>
      </c>
      <c r="H225">
        <v>69</v>
      </c>
      <c r="I225">
        <v>3130</v>
      </c>
      <c r="J225">
        <v>160</v>
      </c>
      <c r="K225">
        <v>76</v>
      </c>
      <c r="L225">
        <v>21</v>
      </c>
      <c r="M225">
        <v>382000</v>
      </c>
      <c r="N225">
        <v>19000</v>
      </c>
      <c r="O225">
        <v>3.0700000000000002E-2</v>
      </c>
      <c r="P225">
        <v>2.0999999999999999E-3</v>
      </c>
      <c r="Q225">
        <v>0.15490000000000001</v>
      </c>
      <c r="R225">
        <v>7.1999999999999998E-3</v>
      </c>
      <c r="S225">
        <v>0.15509999999999999</v>
      </c>
      <c r="T225">
        <v>7.1999999999999998E-3</v>
      </c>
      <c r="U225">
        <v>1.9219999999999999</v>
      </c>
      <c r="V225">
        <v>9.5000000000000001E-2</v>
      </c>
      <c r="W225">
        <v>6.8999999999999997E-4</v>
      </c>
      <c r="X225">
        <v>1.9000000000000001E-4</v>
      </c>
      <c r="Y225">
        <v>4.2200000000000001E-2</v>
      </c>
      <c r="Z225">
        <v>2.0999999999999999E-3</v>
      </c>
      <c r="AA225">
        <v>3080</v>
      </c>
      <c r="AB225">
        <v>710</v>
      </c>
      <c r="AC225" s="10">
        <f t="shared" si="50"/>
        <v>5.3006067291781562</v>
      </c>
      <c r="AD225" s="10">
        <f t="shared" si="59"/>
        <v>0.27387777176852363</v>
      </c>
      <c r="AF225">
        <f t="shared" si="51"/>
        <v>32.573289902280131</v>
      </c>
      <c r="AG225" s="11">
        <f t="shared" si="52"/>
        <v>2.2281403516217675</v>
      </c>
      <c r="AH225">
        <f t="shared" si="53"/>
        <v>0.15509999999999999</v>
      </c>
      <c r="AI225">
        <f t="shared" si="54"/>
        <v>7.1999999999999998E-3</v>
      </c>
      <c r="AK225">
        <f t="shared" si="60"/>
        <v>22.322880325733202</v>
      </c>
      <c r="AL225">
        <f t="shared" si="61"/>
        <v>1.5269722698384272</v>
      </c>
      <c r="AM225">
        <f t="shared" si="55"/>
        <v>0.15509999999999999</v>
      </c>
      <c r="AN225">
        <f t="shared" si="56"/>
        <v>7.1999999999999998E-3</v>
      </c>
      <c r="AO225" s="9"/>
      <c r="AP225" s="58">
        <f>IF(AL225/AK225*100&gt;=30,supp,AK225)</f>
        <v>22.322880325733202</v>
      </c>
      <c r="AQ225" s="58">
        <f t="shared" si="57"/>
        <v>1.5269722698384272</v>
      </c>
      <c r="AR225" s="58">
        <f>IF(AN225/AM225*100&gt;=30,supp,AM225)</f>
        <v>0.15509999999999999</v>
      </c>
      <c r="AS225" s="58">
        <f t="shared" si="58"/>
        <v>7.1999999999999998E-3</v>
      </c>
    </row>
    <row r="226" spans="1:45" x14ac:dyDescent="0.35">
      <c r="A226" t="s">
        <v>141</v>
      </c>
      <c r="B226" t="s">
        <v>105</v>
      </c>
      <c r="C226" s="1">
        <v>43809</v>
      </c>
      <c r="D226" s="2">
        <v>0.86542824074074076</v>
      </c>
      <c r="E226">
        <v>11620</v>
      </c>
      <c r="F226">
        <v>360</v>
      </c>
      <c r="G226">
        <v>1684</v>
      </c>
      <c r="H226">
        <v>86</v>
      </c>
      <c r="I226">
        <v>2530</v>
      </c>
      <c r="J226">
        <v>260</v>
      </c>
      <c r="K226">
        <v>289</v>
      </c>
      <c r="L226">
        <v>40</v>
      </c>
      <c r="M226">
        <v>396000</v>
      </c>
      <c r="N226">
        <v>17000</v>
      </c>
      <c r="O226">
        <v>2.9399999999999999E-2</v>
      </c>
      <c r="P226">
        <v>1.9E-3</v>
      </c>
      <c r="Q226">
        <v>0.14499999999999999</v>
      </c>
      <c r="R226">
        <v>1.0999999999999999E-2</v>
      </c>
      <c r="S226">
        <v>0.14599999999999999</v>
      </c>
      <c r="T226">
        <v>1.0999999999999999E-2</v>
      </c>
      <c r="U226">
        <v>1.929</v>
      </c>
      <c r="V226">
        <v>8.3000000000000004E-2</v>
      </c>
      <c r="W226">
        <v>2.5300000000000001E-3</v>
      </c>
      <c r="X226">
        <v>3.5E-4</v>
      </c>
      <c r="Y226">
        <v>3.2899999999999999E-2</v>
      </c>
      <c r="Z226">
        <v>3.3999999999999998E-3</v>
      </c>
      <c r="AA226">
        <v>760</v>
      </c>
      <c r="AB226">
        <v>95</v>
      </c>
      <c r="AC226" s="10">
        <f t="shared" si="50"/>
        <v>5.3199117484831762</v>
      </c>
      <c r="AD226" s="10">
        <f t="shared" si="59"/>
        <v>0.21352082206598166</v>
      </c>
      <c r="AF226">
        <f t="shared" si="51"/>
        <v>34.013605442176875</v>
      </c>
      <c r="AG226" s="11">
        <f t="shared" si="52"/>
        <v>2.19815817483456</v>
      </c>
      <c r="AH226">
        <f t="shared" si="53"/>
        <v>0.14599999999999999</v>
      </c>
      <c r="AI226">
        <f t="shared" si="54"/>
        <v>1.0999999999999999E-2</v>
      </c>
      <c r="AK226">
        <f t="shared" si="60"/>
        <v>23.309946462585351</v>
      </c>
      <c r="AL226">
        <f t="shared" si="61"/>
        <v>1.5064251115276248</v>
      </c>
      <c r="AM226">
        <f t="shared" si="55"/>
        <v>0.14599999999999999</v>
      </c>
      <c r="AN226">
        <f t="shared" si="56"/>
        <v>1.0999999999999999E-2</v>
      </c>
      <c r="AO226" s="9"/>
      <c r="AP226" s="58">
        <f>IF(AL226/AK226*100&gt;=30,supp,AK226)</f>
        <v>23.309946462585351</v>
      </c>
      <c r="AQ226" s="58">
        <f t="shared" si="57"/>
        <v>1.5064251115276248</v>
      </c>
      <c r="AR226" s="58">
        <f>IF(AN226/AM226*100&gt;=30,supp,AM226)</f>
        <v>0.14599999999999999</v>
      </c>
      <c r="AS226" s="58">
        <f t="shared" si="58"/>
        <v>1.0999999999999999E-2</v>
      </c>
    </row>
    <row r="227" spans="1:45" x14ac:dyDescent="0.35">
      <c r="A227" t="s">
        <v>142</v>
      </c>
      <c r="B227" t="s">
        <v>106</v>
      </c>
      <c r="C227" s="1">
        <v>43809</v>
      </c>
      <c r="D227" s="2">
        <v>0.86660879629629628</v>
      </c>
      <c r="E227">
        <v>11600</v>
      </c>
      <c r="F227">
        <v>330</v>
      </c>
      <c r="G227">
        <v>1770</v>
      </c>
      <c r="H227">
        <v>110</v>
      </c>
      <c r="I227">
        <v>3090</v>
      </c>
      <c r="J227">
        <v>320</v>
      </c>
      <c r="K227">
        <v>135</v>
      </c>
      <c r="L227">
        <v>19</v>
      </c>
      <c r="M227">
        <v>365000</v>
      </c>
      <c r="N227">
        <v>15000</v>
      </c>
      <c r="O227">
        <v>3.1600000000000003E-2</v>
      </c>
      <c r="P227">
        <v>2E-3</v>
      </c>
      <c r="Q227">
        <v>0.15479999999999999</v>
      </c>
      <c r="R227">
        <v>8.6E-3</v>
      </c>
      <c r="S227">
        <v>0.15509999999999999</v>
      </c>
      <c r="T227">
        <v>8.6E-3</v>
      </c>
      <c r="U227">
        <v>1.7749999999999999</v>
      </c>
      <c r="V227">
        <v>7.1999999999999995E-2</v>
      </c>
      <c r="W227">
        <v>1.1800000000000001E-3</v>
      </c>
      <c r="X227">
        <v>1.6000000000000001E-4</v>
      </c>
      <c r="Y227">
        <v>4.0099999999999997E-2</v>
      </c>
      <c r="Z227">
        <v>4.1000000000000003E-3</v>
      </c>
      <c r="AA227">
        <v>1540</v>
      </c>
      <c r="AB227">
        <v>260</v>
      </c>
      <c r="AC227" s="10">
        <f t="shared" si="50"/>
        <v>4.895201323772751</v>
      </c>
      <c r="AD227" s="10">
        <f t="shared" si="59"/>
        <v>0.26024878312601413</v>
      </c>
      <c r="AF227">
        <f t="shared" si="51"/>
        <v>31.645569620253163</v>
      </c>
      <c r="AG227" s="11">
        <f t="shared" si="52"/>
        <v>2.0028841531805797</v>
      </c>
      <c r="AH227">
        <f t="shared" si="53"/>
        <v>0.15509999999999999</v>
      </c>
      <c r="AI227">
        <f t="shared" si="54"/>
        <v>8.6E-3</v>
      </c>
      <c r="AK227">
        <f t="shared" si="60"/>
        <v>21.687102088607887</v>
      </c>
      <c r="AL227">
        <f t="shared" si="61"/>
        <v>1.3726013980131573</v>
      </c>
      <c r="AM227">
        <f t="shared" si="55"/>
        <v>0.15509999999999999</v>
      </c>
      <c r="AN227">
        <f t="shared" si="56"/>
        <v>8.6E-3</v>
      </c>
      <c r="AO227" s="9"/>
      <c r="AP227" s="58">
        <f>IF(AL227/AK227*100&gt;=30,supp,AK227)</f>
        <v>21.687102088607887</v>
      </c>
      <c r="AQ227" s="58">
        <f t="shared" si="57"/>
        <v>1.3726013980131573</v>
      </c>
      <c r="AR227" s="58">
        <f>IF(AN227/AM227*100&gt;=30,supp,AM227)</f>
        <v>0.15509999999999999</v>
      </c>
      <c r="AS227" s="58">
        <f t="shared" si="58"/>
        <v>8.6E-3</v>
      </c>
    </row>
    <row r="228" spans="1:45" x14ac:dyDescent="0.35">
      <c r="A228" t="s">
        <v>143</v>
      </c>
      <c r="B228" t="s">
        <v>107</v>
      </c>
      <c r="C228" s="1">
        <v>43809</v>
      </c>
      <c r="D228" s="2">
        <v>0.89526620370370369</v>
      </c>
      <c r="E228">
        <v>12890</v>
      </c>
      <c r="F228">
        <v>490</v>
      </c>
      <c r="G228">
        <v>1897</v>
      </c>
      <c r="H228">
        <v>83</v>
      </c>
      <c r="I228">
        <v>3200</v>
      </c>
      <c r="J228">
        <v>210</v>
      </c>
      <c r="K228">
        <v>94</v>
      </c>
      <c r="L228">
        <v>16</v>
      </c>
      <c r="M228">
        <v>404000</v>
      </c>
      <c r="N228">
        <v>20000</v>
      </c>
      <c r="O228">
        <v>3.2899999999999999E-2</v>
      </c>
      <c r="P228">
        <v>2.5999999999999999E-3</v>
      </c>
      <c r="Q228">
        <v>0.1517</v>
      </c>
      <c r="R228">
        <v>6.8999999999999999E-3</v>
      </c>
      <c r="S228">
        <v>0.15190000000000001</v>
      </c>
      <c r="T228">
        <v>6.8999999999999999E-3</v>
      </c>
      <c r="U228">
        <v>1.9079999999999999</v>
      </c>
      <c r="V228">
        <v>9.6000000000000002E-2</v>
      </c>
      <c r="W228">
        <v>7.9000000000000001E-4</v>
      </c>
      <c r="X228">
        <v>1.2999999999999999E-4</v>
      </c>
      <c r="Y228">
        <v>4.0099999999999997E-2</v>
      </c>
      <c r="Z228">
        <v>2.5999999999999999E-3</v>
      </c>
      <c r="AA228">
        <v>2500</v>
      </c>
      <c r="AB228">
        <v>440</v>
      </c>
      <c r="AC228" s="10">
        <f t="shared" si="50"/>
        <v>5.2619966905681181</v>
      </c>
      <c r="AD228" s="10">
        <f t="shared" si="59"/>
        <v>0.26024878312601413</v>
      </c>
      <c r="AF228">
        <f t="shared" si="51"/>
        <v>30.395136778115504</v>
      </c>
      <c r="AG228" s="11">
        <f t="shared" si="52"/>
        <v>2.4020472833769091</v>
      </c>
      <c r="AH228">
        <f t="shared" si="53"/>
        <v>0.15190000000000001</v>
      </c>
      <c r="AI228">
        <f t="shared" si="54"/>
        <v>6.8999999999999999E-3</v>
      </c>
      <c r="AK228">
        <f t="shared" si="60"/>
        <v>20.830164924012443</v>
      </c>
      <c r="AL228">
        <f t="shared" si="61"/>
        <v>1.6461528511377614</v>
      </c>
      <c r="AM228">
        <f t="shared" si="55"/>
        <v>0.15190000000000001</v>
      </c>
      <c r="AN228">
        <f t="shared" si="56"/>
        <v>6.8999999999999999E-3</v>
      </c>
      <c r="AO228" s="9"/>
      <c r="AP228" s="58">
        <f>IF(AL228/AK228*100&gt;=30,supp,AK228)</f>
        <v>20.830164924012443</v>
      </c>
      <c r="AQ228" s="58">
        <f t="shared" si="57"/>
        <v>1.6461528511377614</v>
      </c>
      <c r="AR228" s="58">
        <f>IF(AN228/AM228*100&gt;=30,supp,AM228)</f>
        <v>0.15190000000000001</v>
      </c>
      <c r="AS228" s="58">
        <f t="shared" si="58"/>
        <v>6.8999999999999999E-3</v>
      </c>
    </row>
    <row r="229" spans="1:45" x14ac:dyDescent="0.35">
      <c r="A229" t="s">
        <v>144</v>
      </c>
      <c r="B229" t="s">
        <v>108</v>
      </c>
      <c r="C229" s="1">
        <v>43809</v>
      </c>
      <c r="D229" s="2">
        <v>0.896550925925926</v>
      </c>
      <c r="E229">
        <v>9750</v>
      </c>
      <c r="F229">
        <v>270</v>
      </c>
      <c r="G229">
        <v>1395</v>
      </c>
      <c r="H229">
        <v>47</v>
      </c>
      <c r="I229">
        <v>2300</v>
      </c>
      <c r="J229">
        <v>150</v>
      </c>
      <c r="K229">
        <v>46</v>
      </c>
      <c r="L229">
        <v>13</v>
      </c>
      <c r="M229">
        <v>315000</v>
      </c>
      <c r="N229">
        <v>12000</v>
      </c>
      <c r="O229">
        <v>3.1199999999999999E-2</v>
      </c>
      <c r="P229">
        <v>1.9E-3</v>
      </c>
      <c r="Q229">
        <v>0.14330000000000001</v>
      </c>
      <c r="R229">
        <v>5.7999999999999996E-3</v>
      </c>
      <c r="S229">
        <v>0.14360000000000001</v>
      </c>
      <c r="T229">
        <v>5.7999999999999996E-3</v>
      </c>
      <c r="U229">
        <v>1.486</v>
      </c>
      <c r="V229">
        <v>5.8000000000000003E-2</v>
      </c>
      <c r="W229">
        <v>3.8999999999999999E-4</v>
      </c>
      <c r="X229">
        <v>1.1E-4</v>
      </c>
      <c r="Y229">
        <v>2.8799999999999999E-2</v>
      </c>
      <c r="Z229">
        <v>1.8E-3</v>
      </c>
      <c r="AA229">
        <v>4200</v>
      </c>
      <c r="AB229">
        <v>1200</v>
      </c>
      <c r="AC229" s="10">
        <f t="shared" si="50"/>
        <v>4.098179812465526</v>
      </c>
      <c r="AD229" s="10">
        <f t="shared" si="59"/>
        <v>0.18691184424012985</v>
      </c>
      <c r="AF229">
        <f t="shared" si="51"/>
        <v>32.051282051282051</v>
      </c>
      <c r="AG229" s="11">
        <f t="shared" si="52"/>
        <v>1.9518408941485865</v>
      </c>
      <c r="AH229">
        <f t="shared" si="53"/>
        <v>0.14360000000000001</v>
      </c>
      <c r="AI229">
        <f t="shared" si="54"/>
        <v>5.7999999999999996E-3</v>
      </c>
      <c r="AK229">
        <f t="shared" si="60"/>
        <v>21.965141858974658</v>
      </c>
      <c r="AL229">
        <f t="shared" si="61"/>
        <v>1.3376208183349951</v>
      </c>
      <c r="AM229">
        <f t="shared" si="55"/>
        <v>0.14360000000000001</v>
      </c>
      <c r="AN229">
        <f t="shared" si="56"/>
        <v>5.7999999999999996E-3</v>
      </c>
      <c r="AO229" s="9"/>
      <c r="AP229" s="58">
        <f>IF(AL229/AK229*100&gt;=30,supp,AK229)</f>
        <v>21.965141858974658</v>
      </c>
      <c r="AQ229" s="58">
        <f t="shared" si="57"/>
        <v>1.3376208183349951</v>
      </c>
      <c r="AR229" s="58">
        <f>IF(AN229/AM229*100&gt;=30,supp,AM229)</f>
        <v>0.14360000000000001</v>
      </c>
      <c r="AS229" s="58">
        <f t="shared" si="58"/>
        <v>5.7999999999999996E-3</v>
      </c>
    </row>
    <row r="230" spans="1:45" x14ac:dyDescent="0.35">
      <c r="A230" t="s">
        <v>145</v>
      </c>
      <c r="B230" t="s">
        <v>109</v>
      </c>
      <c r="C230" s="1">
        <v>43809</v>
      </c>
      <c r="D230" s="2">
        <v>0.92533564814814817</v>
      </c>
      <c r="E230">
        <v>7850</v>
      </c>
      <c r="F230">
        <v>220</v>
      </c>
      <c r="G230">
        <v>924</v>
      </c>
      <c r="H230">
        <v>49</v>
      </c>
      <c r="I230">
        <v>1416</v>
      </c>
      <c r="J230">
        <v>85</v>
      </c>
      <c r="K230">
        <v>95</v>
      </c>
      <c r="L230">
        <v>17</v>
      </c>
      <c r="M230">
        <v>262000</v>
      </c>
      <c r="N230">
        <v>11000</v>
      </c>
      <c r="O230">
        <v>3.0499999999999999E-2</v>
      </c>
      <c r="P230">
        <v>2E-3</v>
      </c>
      <c r="Q230">
        <v>0.11940000000000001</v>
      </c>
      <c r="R230">
        <v>8.0000000000000002E-3</v>
      </c>
      <c r="S230">
        <v>0.1196</v>
      </c>
      <c r="T230">
        <v>8.0000000000000002E-3</v>
      </c>
      <c r="U230">
        <v>1.198</v>
      </c>
      <c r="V230">
        <v>5.1999999999999998E-2</v>
      </c>
      <c r="W230">
        <v>7.7999999999999999E-4</v>
      </c>
      <c r="X230">
        <v>1.2999999999999999E-4</v>
      </c>
      <c r="Y230">
        <v>1.7100000000000001E-2</v>
      </c>
      <c r="Z230">
        <v>1E-3</v>
      </c>
      <c r="AA230">
        <v>1570</v>
      </c>
      <c r="AB230">
        <v>350</v>
      </c>
      <c r="AC230" s="10">
        <f t="shared" si="50"/>
        <v>3.3039161610590173</v>
      </c>
      <c r="AD230" s="10">
        <f t="shared" si="59"/>
        <v>0.11097890751757711</v>
      </c>
      <c r="AF230">
        <f t="shared" si="51"/>
        <v>32.786885245901637</v>
      </c>
      <c r="AG230" s="11">
        <f t="shared" si="52"/>
        <v>2.1499596882558452</v>
      </c>
      <c r="AH230">
        <f t="shared" si="53"/>
        <v>0.1196</v>
      </c>
      <c r="AI230">
        <f t="shared" si="54"/>
        <v>8.0000000000000002E-3</v>
      </c>
      <c r="AK230">
        <f t="shared" si="60"/>
        <v>22.469259868852763</v>
      </c>
      <c r="AL230">
        <f t="shared" si="61"/>
        <v>1.4733940897608369</v>
      </c>
      <c r="AM230">
        <f t="shared" si="55"/>
        <v>0.1196</v>
      </c>
      <c r="AN230">
        <f t="shared" si="56"/>
        <v>8.0000000000000002E-3</v>
      </c>
      <c r="AO230" s="9"/>
      <c r="AP230" s="58">
        <f>IF(AL230/AK230*100&gt;=30,supp,AK230)</f>
        <v>22.469259868852763</v>
      </c>
      <c r="AQ230" s="58">
        <f t="shared" si="57"/>
        <v>1.4733940897608369</v>
      </c>
      <c r="AR230" s="58">
        <f>IF(AN230/AM230*100&gt;=30,supp,AM230)</f>
        <v>0.1196</v>
      </c>
      <c r="AS230" s="58">
        <f t="shared" si="58"/>
        <v>8.0000000000000002E-3</v>
      </c>
    </row>
    <row r="231" spans="1:45" x14ac:dyDescent="0.35">
      <c r="A231" t="s">
        <v>146</v>
      </c>
      <c r="B231" t="s">
        <v>110</v>
      </c>
      <c r="C231" s="1">
        <v>43809</v>
      </c>
      <c r="D231" s="2">
        <v>0.92662037037037026</v>
      </c>
      <c r="E231">
        <v>12350</v>
      </c>
      <c r="F231">
        <v>260</v>
      </c>
      <c r="G231">
        <v>1484</v>
      </c>
      <c r="H231">
        <v>44</v>
      </c>
      <c r="I231">
        <v>2290</v>
      </c>
      <c r="J231">
        <v>120</v>
      </c>
      <c r="K231">
        <v>224</v>
      </c>
      <c r="L231">
        <v>34</v>
      </c>
      <c r="M231">
        <v>421000</v>
      </c>
      <c r="N231">
        <v>17000</v>
      </c>
      <c r="O231">
        <v>2.9499999999999998E-2</v>
      </c>
      <c r="P231">
        <v>1.6999999999999999E-3</v>
      </c>
      <c r="Q231">
        <v>0.123</v>
      </c>
      <c r="R231">
        <v>4.1000000000000003E-3</v>
      </c>
      <c r="S231">
        <v>0.1232</v>
      </c>
      <c r="T231">
        <v>4.1000000000000003E-3</v>
      </c>
      <c r="U231">
        <v>1.925</v>
      </c>
      <c r="V231">
        <v>7.5999999999999998E-2</v>
      </c>
      <c r="W231">
        <v>1.82E-3</v>
      </c>
      <c r="X231">
        <v>2.7999999999999998E-4</v>
      </c>
      <c r="Y231">
        <v>2.76E-2</v>
      </c>
      <c r="Z231">
        <v>1.4E-3</v>
      </c>
      <c r="AA231">
        <v>1030</v>
      </c>
      <c r="AB231">
        <v>140</v>
      </c>
      <c r="AC231" s="10">
        <f t="shared" si="50"/>
        <v>5.3088803088803083</v>
      </c>
      <c r="AD231" s="10">
        <f t="shared" si="59"/>
        <v>0.17912385073012443</v>
      </c>
      <c r="AF231">
        <f t="shared" si="51"/>
        <v>33.898305084745765</v>
      </c>
      <c r="AG231" s="11">
        <f t="shared" si="52"/>
        <v>1.9534616489514509</v>
      </c>
      <c r="AH231">
        <f t="shared" si="53"/>
        <v>0.1232</v>
      </c>
      <c r="AI231">
        <f t="shared" si="54"/>
        <v>4.1000000000000003E-3</v>
      </c>
      <c r="AK231">
        <f t="shared" si="60"/>
        <v>23.23092969491557</v>
      </c>
      <c r="AL231">
        <f t="shared" si="61"/>
        <v>1.3387315417408974</v>
      </c>
      <c r="AM231">
        <f t="shared" si="55"/>
        <v>0.1232</v>
      </c>
      <c r="AN231">
        <f t="shared" si="56"/>
        <v>4.1000000000000003E-3</v>
      </c>
      <c r="AO231" s="9"/>
      <c r="AP231" s="58">
        <f>IF(AL231/AK231*100&gt;=30,supp,AK231)</f>
        <v>23.23092969491557</v>
      </c>
      <c r="AQ231" s="58">
        <f t="shared" si="57"/>
        <v>1.3387315417408974</v>
      </c>
      <c r="AR231" s="58">
        <f>IF(AN231/AM231*100&gt;=30,supp,AM231)</f>
        <v>0.1232</v>
      </c>
      <c r="AS231" s="58">
        <f t="shared" si="58"/>
        <v>4.1000000000000003E-3</v>
      </c>
    </row>
    <row r="232" spans="1:45" x14ac:dyDescent="0.35">
      <c r="A232" t="s">
        <v>147</v>
      </c>
      <c r="B232" t="s">
        <v>111</v>
      </c>
      <c r="C232" s="1">
        <v>43809</v>
      </c>
      <c r="D232" s="2">
        <v>0.95541666666666669</v>
      </c>
      <c r="E232">
        <v>11170</v>
      </c>
      <c r="F232">
        <v>310</v>
      </c>
      <c r="G232">
        <v>1226</v>
      </c>
      <c r="H232">
        <v>57</v>
      </c>
      <c r="I232">
        <v>1730</v>
      </c>
      <c r="J232">
        <v>140</v>
      </c>
      <c r="K232">
        <v>109</v>
      </c>
      <c r="L232">
        <v>17</v>
      </c>
      <c r="M232">
        <v>385000</v>
      </c>
      <c r="N232">
        <v>18000</v>
      </c>
      <c r="O232">
        <v>2.9399999999999999E-2</v>
      </c>
      <c r="P232">
        <v>2E-3</v>
      </c>
      <c r="Q232">
        <v>0.1115</v>
      </c>
      <c r="R232">
        <v>5.1999999999999998E-3</v>
      </c>
      <c r="S232">
        <v>0.11169999999999999</v>
      </c>
      <c r="T232">
        <v>5.1999999999999998E-3</v>
      </c>
      <c r="U232">
        <v>1.7070000000000001</v>
      </c>
      <c r="V232">
        <v>7.8E-2</v>
      </c>
      <c r="W232">
        <v>8.5999999999999998E-4</v>
      </c>
      <c r="X232">
        <v>1.3999999999999999E-4</v>
      </c>
      <c r="Y232">
        <v>2.0199999999999999E-2</v>
      </c>
      <c r="Z232">
        <v>1.6999999999999999E-3</v>
      </c>
      <c r="AA232">
        <v>1980</v>
      </c>
      <c r="AB232">
        <v>300</v>
      </c>
      <c r="AC232" s="10">
        <f t="shared" si="50"/>
        <v>4.7076668505239923</v>
      </c>
      <c r="AD232" s="10">
        <f t="shared" si="59"/>
        <v>0.13109789075175773</v>
      </c>
      <c r="AF232">
        <f t="shared" si="51"/>
        <v>34.013605442176875</v>
      </c>
      <c r="AG232" s="11">
        <f t="shared" si="52"/>
        <v>2.3138507103521686</v>
      </c>
      <c r="AH232">
        <f t="shared" si="53"/>
        <v>0.11169999999999999</v>
      </c>
      <c r="AI232">
        <f t="shared" si="54"/>
        <v>5.1999999999999998E-3</v>
      </c>
      <c r="AK232">
        <f t="shared" si="60"/>
        <v>23.309946462585351</v>
      </c>
      <c r="AL232">
        <f t="shared" si="61"/>
        <v>1.5857106437132895</v>
      </c>
      <c r="AM232">
        <f t="shared" si="55"/>
        <v>0.11169999999999999</v>
      </c>
      <c r="AN232">
        <f t="shared" si="56"/>
        <v>5.1999999999999998E-3</v>
      </c>
      <c r="AO232" s="9"/>
      <c r="AP232" s="58">
        <f>IF(AL232/AK232*100&gt;=30,supp,AK232)</f>
        <v>23.309946462585351</v>
      </c>
      <c r="AQ232" s="58">
        <f t="shared" si="57"/>
        <v>1.5857106437132895</v>
      </c>
      <c r="AR232" s="58">
        <f>IF(AN232/AM232*100&gt;=30,supp,AM232)</f>
        <v>0.11169999999999999</v>
      </c>
      <c r="AS232" s="58">
        <f t="shared" si="58"/>
        <v>5.1999999999999998E-3</v>
      </c>
    </row>
    <row r="233" spans="1:45" x14ac:dyDescent="0.35">
      <c r="A233" t="s">
        <v>148</v>
      </c>
      <c r="B233" t="s">
        <v>112</v>
      </c>
      <c r="C233" s="1">
        <v>43809</v>
      </c>
      <c r="D233" s="2">
        <v>0.95670138888888889</v>
      </c>
      <c r="E233">
        <v>12370</v>
      </c>
      <c r="F233">
        <v>400</v>
      </c>
      <c r="G233">
        <v>1544</v>
      </c>
      <c r="H233">
        <v>38</v>
      </c>
      <c r="I233">
        <v>2120</v>
      </c>
      <c r="J233">
        <v>200</v>
      </c>
      <c r="K233">
        <v>86</v>
      </c>
      <c r="L233">
        <v>13</v>
      </c>
      <c r="M233">
        <v>405000</v>
      </c>
      <c r="N233">
        <v>22000</v>
      </c>
      <c r="O233">
        <v>3.0700000000000002E-2</v>
      </c>
      <c r="P233">
        <v>2.3999999999999998E-3</v>
      </c>
      <c r="Q233">
        <v>0.1229</v>
      </c>
      <c r="R233">
        <v>4.5999999999999999E-3</v>
      </c>
      <c r="S233">
        <v>0.1231</v>
      </c>
      <c r="T233">
        <v>4.5999999999999999E-3</v>
      </c>
      <c r="U233">
        <v>1.796</v>
      </c>
      <c r="V233">
        <v>9.8000000000000004E-2</v>
      </c>
      <c r="W233">
        <v>6.7000000000000002E-4</v>
      </c>
      <c r="X233">
        <v>1E-4</v>
      </c>
      <c r="Y233">
        <v>2.47E-2</v>
      </c>
      <c r="Z233">
        <v>2.3E-3</v>
      </c>
      <c r="AA233">
        <v>2740</v>
      </c>
      <c r="AB233">
        <v>360</v>
      </c>
      <c r="AC233" s="10">
        <f t="shared" si="50"/>
        <v>4.953116381687809</v>
      </c>
      <c r="AD233" s="10">
        <f t="shared" si="59"/>
        <v>0.16030286641427804</v>
      </c>
      <c r="AF233">
        <f t="shared" si="51"/>
        <v>32.573289902280131</v>
      </c>
      <c r="AG233" s="11">
        <f t="shared" si="52"/>
        <v>2.5464461161391632</v>
      </c>
      <c r="AH233">
        <f t="shared" si="53"/>
        <v>0.1231</v>
      </c>
      <c r="AI233">
        <f t="shared" si="54"/>
        <v>4.5999999999999999E-3</v>
      </c>
      <c r="AK233">
        <f t="shared" si="60"/>
        <v>22.322880325733202</v>
      </c>
      <c r="AL233">
        <f t="shared" si="61"/>
        <v>1.7451111655296314</v>
      </c>
      <c r="AM233">
        <f t="shared" si="55"/>
        <v>0.1231</v>
      </c>
      <c r="AN233">
        <f t="shared" si="56"/>
        <v>4.5999999999999999E-3</v>
      </c>
      <c r="AO233" s="9"/>
      <c r="AP233" s="58">
        <f>IF(AL233/AK233*100&gt;=30,supp,AK233)</f>
        <v>22.322880325733202</v>
      </c>
      <c r="AQ233" s="58">
        <f t="shared" si="57"/>
        <v>1.7451111655296314</v>
      </c>
      <c r="AR233" s="58">
        <f>IF(AN233/AM233*100&gt;=30,supp,AM233)</f>
        <v>0.1231</v>
      </c>
      <c r="AS233" s="58">
        <f t="shared" si="58"/>
        <v>4.5999999999999999E-3</v>
      </c>
    </row>
    <row r="234" spans="1:45" x14ac:dyDescent="0.35">
      <c r="A234" t="s">
        <v>149</v>
      </c>
      <c r="B234" t="s">
        <v>113</v>
      </c>
      <c r="C234" s="1">
        <v>43809</v>
      </c>
      <c r="D234" s="2">
        <v>0.98563657407407401</v>
      </c>
      <c r="E234">
        <v>11620</v>
      </c>
      <c r="F234">
        <v>450</v>
      </c>
      <c r="G234">
        <v>1614</v>
      </c>
      <c r="H234">
        <v>73</v>
      </c>
      <c r="I234">
        <v>2680</v>
      </c>
      <c r="J234">
        <v>220</v>
      </c>
      <c r="K234">
        <v>142</v>
      </c>
      <c r="L234">
        <v>32</v>
      </c>
      <c r="M234">
        <v>374000</v>
      </c>
      <c r="N234">
        <v>22000</v>
      </c>
      <c r="O234">
        <v>3.1399999999999997E-2</v>
      </c>
      <c r="P234">
        <v>2.8E-3</v>
      </c>
      <c r="Q234">
        <v>0.13930000000000001</v>
      </c>
      <c r="R234">
        <v>7.6E-3</v>
      </c>
      <c r="S234">
        <v>0.13950000000000001</v>
      </c>
      <c r="T234">
        <v>7.6E-3</v>
      </c>
      <c r="U234">
        <v>1.613</v>
      </c>
      <c r="V234">
        <v>9.6000000000000002E-2</v>
      </c>
      <c r="W234">
        <v>1.09E-3</v>
      </c>
      <c r="X234">
        <v>2.4000000000000001E-4</v>
      </c>
      <c r="Y234">
        <v>3.0300000000000001E-2</v>
      </c>
      <c r="Z234">
        <v>2.3999999999999998E-3</v>
      </c>
      <c r="AA234">
        <v>1630</v>
      </c>
      <c r="AB234">
        <v>370</v>
      </c>
      <c r="AC234" s="10">
        <f t="shared" si="50"/>
        <v>4.44842801985659</v>
      </c>
      <c r="AD234" s="10">
        <f t="shared" si="59"/>
        <v>0.19664683612763662</v>
      </c>
      <c r="AF234">
        <f t="shared" si="51"/>
        <v>31.847133757961785</v>
      </c>
      <c r="AG234" s="11">
        <f t="shared" si="52"/>
        <v>2.8398718000730256</v>
      </c>
      <c r="AH234">
        <f t="shared" si="53"/>
        <v>0.13950000000000001</v>
      </c>
      <c r="AI234">
        <f t="shared" si="54"/>
        <v>7.6E-3</v>
      </c>
      <c r="AK234">
        <f t="shared" si="60"/>
        <v>21.825236496815585</v>
      </c>
      <c r="AL234">
        <f t="shared" si="61"/>
        <v>1.9461994328370587</v>
      </c>
      <c r="AM234">
        <f t="shared" si="55"/>
        <v>0.13950000000000001</v>
      </c>
      <c r="AN234">
        <f t="shared" si="56"/>
        <v>7.6E-3</v>
      </c>
      <c r="AO234" s="9"/>
      <c r="AP234" s="58">
        <f>IF(AL234/AK234*100&gt;=30,supp,AK234)</f>
        <v>21.825236496815585</v>
      </c>
      <c r="AQ234" s="58">
        <f t="shared" si="57"/>
        <v>1.9461994328370587</v>
      </c>
      <c r="AR234" s="58">
        <f>IF(AN234/AM234*100&gt;=30,supp,AM234)</f>
        <v>0.13950000000000001</v>
      </c>
      <c r="AS234" s="58">
        <f t="shared" si="58"/>
        <v>7.6E-3</v>
      </c>
    </row>
    <row r="235" spans="1:45" x14ac:dyDescent="0.35">
      <c r="A235" t="s">
        <v>150</v>
      </c>
      <c r="B235" t="s">
        <v>114</v>
      </c>
      <c r="C235" s="1">
        <v>43809</v>
      </c>
      <c r="D235" s="2">
        <v>0.98679398148148145</v>
      </c>
      <c r="E235">
        <v>13560</v>
      </c>
      <c r="F235">
        <v>360</v>
      </c>
      <c r="G235">
        <v>1174</v>
      </c>
      <c r="H235">
        <v>96</v>
      </c>
      <c r="I235">
        <v>1430</v>
      </c>
      <c r="J235">
        <v>340</v>
      </c>
      <c r="K235">
        <v>102</v>
      </c>
      <c r="L235">
        <v>19</v>
      </c>
      <c r="M235">
        <v>484000</v>
      </c>
      <c r="N235">
        <v>18000</v>
      </c>
      <c r="O235">
        <v>2.8500000000000001E-2</v>
      </c>
      <c r="P235">
        <v>1.6000000000000001E-3</v>
      </c>
      <c r="Q235">
        <v>8.9800000000000005E-2</v>
      </c>
      <c r="R235">
        <v>9.2999999999999992E-3</v>
      </c>
      <c r="S235">
        <v>0.09</v>
      </c>
      <c r="T235">
        <v>9.2999999999999992E-3</v>
      </c>
      <c r="U235">
        <v>2.0819999999999999</v>
      </c>
      <c r="V235">
        <v>7.4999999999999997E-2</v>
      </c>
      <c r="W235">
        <v>7.7999999999999999E-4</v>
      </c>
      <c r="X235">
        <v>1.4999999999999999E-4</v>
      </c>
      <c r="Y235">
        <v>1.61E-2</v>
      </c>
      <c r="Z235">
        <v>3.8E-3</v>
      </c>
      <c r="AA235">
        <v>2890</v>
      </c>
      <c r="AB235">
        <v>600</v>
      </c>
      <c r="AC235" s="10">
        <f t="shared" si="50"/>
        <v>5.7418643132928828</v>
      </c>
      <c r="AD235" s="10">
        <f t="shared" si="59"/>
        <v>0.10448891292590592</v>
      </c>
      <c r="AF235">
        <f t="shared" si="51"/>
        <v>35.087719298245609</v>
      </c>
      <c r="AG235" s="11">
        <f t="shared" si="52"/>
        <v>1.9698368728839641</v>
      </c>
      <c r="AH235">
        <f t="shared" si="53"/>
        <v>0.09</v>
      </c>
      <c r="AI235">
        <f t="shared" si="54"/>
        <v>9.2999999999999992E-3</v>
      </c>
      <c r="AK235">
        <f t="shared" si="60"/>
        <v>24.046050035088044</v>
      </c>
      <c r="AL235">
        <f t="shared" si="61"/>
        <v>1.3499536861803814</v>
      </c>
      <c r="AM235">
        <f t="shared" si="55"/>
        <v>0.09</v>
      </c>
      <c r="AN235">
        <f t="shared" si="56"/>
        <v>9.2999999999999992E-3</v>
      </c>
      <c r="AO235" s="9"/>
      <c r="AP235" s="58">
        <f>IF(AL235/AK235*100&gt;=30,supp,AK235)</f>
        <v>24.046050035088044</v>
      </c>
      <c r="AQ235" s="58">
        <f t="shared" si="57"/>
        <v>1.3499536861803814</v>
      </c>
      <c r="AR235" s="58">
        <f>IF(AN235/AM235*100&gt;=30,supp,AM235)</f>
        <v>0.09</v>
      </c>
      <c r="AS235" s="58">
        <f t="shared" si="58"/>
        <v>9.2999999999999992E-3</v>
      </c>
    </row>
    <row r="236" spans="1:45" x14ac:dyDescent="0.35">
      <c r="A236" t="s">
        <v>151</v>
      </c>
      <c r="B236" t="s">
        <v>115</v>
      </c>
      <c r="C236" s="1">
        <v>43810</v>
      </c>
      <c r="D236" s="2">
        <v>1.5706018518518518E-2</v>
      </c>
      <c r="E236">
        <v>12960</v>
      </c>
      <c r="F236">
        <v>360</v>
      </c>
      <c r="G236">
        <v>1430</v>
      </c>
      <c r="H236">
        <v>39</v>
      </c>
      <c r="I236">
        <v>2030</v>
      </c>
      <c r="J236">
        <v>140</v>
      </c>
      <c r="K236">
        <v>65</v>
      </c>
      <c r="L236">
        <v>15</v>
      </c>
      <c r="M236">
        <v>432000</v>
      </c>
      <c r="N236">
        <v>20000</v>
      </c>
      <c r="O236">
        <v>2.9499999999999998E-2</v>
      </c>
      <c r="P236">
        <v>1.9E-3</v>
      </c>
      <c r="Q236">
        <v>0.11119999999999999</v>
      </c>
      <c r="R236">
        <v>4.4999999999999997E-3</v>
      </c>
      <c r="S236">
        <v>0.1114</v>
      </c>
      <c r="T236">
        <v>4.4999999999999997E-3</v>
      </c>
      <c r="U236">
        <v>1.81</v>
      </c>
      <c r="V236">
        <v>8.5000000000000006E-2</v>
      </c>
      <c r="W236">
        <v>4.8000000000000001E-4</v>
      </c>
      <c r="X236">
        <v>1.1E-4</v>
      </c>
      <c r="Y236">
        <v>2.2200000000000001E-2</v>
      </c>
      <c r="Z236">
        <v>1.6000000000000001E-3</v>
      </c>
      <c r="AA236">
        <v>4400</v>
      </c>
      <c r="AB236">
        <v>1300</v>
      </c>
      <c r="AC236" s="10">
        <f t="shared" si="50"/>
        <v>4.991726420297848</v>
      </c>
      <c r="AD236" s="10">
        <f t="shared" si="59"/>
        <v>0.1440778799351001</v>
      </c>
      <c r="AF236">
        <f t="shared" si="51"/>
        <v>33.898305084745765</v>
      </c>
      <c r="AG236" s="11">
        <f t="shared" si="52"/>
        <v>2.183280666475151</v>
      </c>
      <c r="AH236">
        <f t="shared" si="53"/>
        <v>0.1114</v>
      </c>
      <c r="AI236">
        <f t="shared" si="54"/>
        <v>4.4999999999999997E-3</v>
      </c>
      <c r="AK236">
        <f t="shared" si="60"/>
        <v>23.23092969491557</v>
      </c>
      <c r="AL236">
        <f t="shared" si="61"/>
        <v>1.4962293701810028</v>
      </c>
      <c r="AM236">
        <f t="shared" si="55"/>
        <v>0.1114</v>
      </c>
      <c r="AN236">
        <f t="shared" si="56"/>
        <v>4.4999999999999997E-3</v>
      </c>
      <c r="AO236" s="9"/>
      <c r="AP236" s="58">
        <f>IF(AL236/AK236*100&gt;=30,supp,AK236)</f>
        <v>23.23092969491557</v>
      </c>
      <c r="AQ236" s="58">
        <f t="shared" si="57"/>
        <v>1.4962293701810028</v>
      </c>
      <c r="AR236" s="58">
        <f>IF(AN236/AM236*100&gt;=30,supp,AM236)</f>
        <v>0.1114</v>
      </c>
      <c r="AS236" s="58">
        <f t="shared" si="58"/>
        <v>4.4999999999999997E-3</v>
      </c>
    </row>
    <row r="237" spans="1:45" x14ac:dyDescent="0.35">
      <c r="A237" t="s">
        <v>152</v>
      </c>
      <c r="B237" t="s">
        <v>116</v>
      </c>
      <c r="C237" s="1">
        <v>43810</v>
      </c>
      <c r="D237" s="2">
        <v>1.6979166666666667E-2</v>
      </c>
      <c r="E237">
        <v>14660</v>
      </c>
      <c r="F237">
        <v>410</v>
      </c>
      <c r="G237">
        <v>1908</v>
      </c>
      <c r="H237">
        <v>50</v>
      </c>
      <c r="I237">
        <v>3160</v>
      </c>
      <c r="J237">
        <v>180</v>
      </c>
      <c r="K237">
        <v>42</v>
      </c>
      <c r="L237">
        <v>15</v>
      </c>
      <c r="M237">
        <v>476000</v>
      </c>
      <c r="N237">
        <v>28000</v>
      </c>
      <c r="O237">
        <v>3.15E-2</v>
      </c>
      <c r="P237">
        <v>2.5999999999999999E-3</v>
      </c>
      <c r="Q237">
        <v>0.12920000000000001</v>
      </c>
      <c r="R237">
        <v>3.7000000000000002E-3</v>
      </c>
      <c r="S237">
        <v>0.12939999999999999</v>
      </c>
      <c r="T237">
        <v>3.7000000000000002E-3</v>
      </c>
      <c r="U237">
        <v>1.99</v>
      </c>
      <c r="V237">
        <v>0.12</v>
      </c>
      <c r="W237">
        <v>3.1E-4</v>
      </c>
      <c r="X237">
        <v>1.1E-4</v>
      </c>
      <c r="Y237">
        <v>3.44E-2</v>
      </c>
      <c r="Z237">
        <v>2E-3</v>
      </c>
      <c r="AA237">
        <v>8000</v>
      </c>
      <c r="AB237">
        <v>4400</v>
      </c>
      <c r="AC237" s="10">
        <f t="shared" si="50"/>
        <v>5.4881412024269158</v>
      </c>
      <c r="AD237" s="10">
        <f t="shared" si="59"/>
        <v>0.22325581395348842</v>
      </c>
      <c r="AF237">
        <f t="shared" si="51"/>
        <v>31.746031746031747</v>
      </c>
      <c r="AG237" s="11">
        <f t="shared" si="52"/>
        <v>2.6203073822121441</v>
      </c>
      <c r="AH237">
        <f t="shared" si="53"/>
        <v>0.12939999999999999</v>
      </c>
      <c r="AI237">
        <f t="shared" si="54"/>
        <v>3.7000000000000002E-3</v>
      </c>
      <c r="AK237">
        <f t="shared" si="60"/>
        <v>21.755950031746327</v>
      </c>
      <c r="AL237">
        <f t="shared" si="61"/>
        <v>1.795729208969538</v>
      </c>
      <c r="AM237">
        <f t="shared" si="55"/>
        <v>0.12939999999999999</v>
      </c>
      <c r="AN237">
        <f t="shared" si="56"/>
        <v>3.7000000000000002E-3</v>
      </c>
      <c r="AO237" s="9"/>
      <c r="AP237" s="58">
        <f>IF(AL237/AK237*100&gt;=30,supp,AK237)</f>
        <v>21.755950031746327</v>
      </c>
      <c r="AQ237" s="58">
        <f t="shared" si="57"/>
        <v>1.795729208969538</v>
      </c>
      <c r="AR237" s="58">
        <f>IF(AN237/AM237*100&gt;=30,supp,AM237)</f>
        <v>0.12939999999999999</v>
      </c>
      <c r="AS237" s="58">
        <f t="shared" si="58"/>
        <v>3.7000000000000002E-3</v>
      </c>
    </row>
    <row r="238" spans="1:45" x14ac:dyDescent="0.35">
      <c r="A238" t="s">
        <v>153</v>
      </c>
      <c r="B238" t="s">
        <v>117</v>
      </c>
      <c r="C238" s="1">
        <v>43810</v>
      </c>
      <c r="D238" s="2">
        <v>4.5706018518518521E-2</v>
      </c>
      <c r="E238">
        <v>14090</v>
      </c>
      <c r="F238">
        <v>450</v>
      </c>
      <c r="G238">
        <v>1762</v>
      </c>
      <c r="H238">
        <v>54</v>
      </c>
      <c r="I238">
        <v>2710</v>
      </c>
      <c r="J238">
        <v>170</v>
      </c>
      <c r="K238">
        <v>84</v>
      </c>
      <c r="L238">
        <v>15</v>
      </c>
      <c r="M238">
        <v>478000</v>
      </c>
      <c r="N238">
        <v>26000</v>
      </c>
      <c r="O238">
        <v>2.9899999999999999E-2</v>
      </c>
      <c r="P238">
        <v>2.5999999999999999E-3</v>
      </c>
      <c r="Q238">
        <v>0.124</v>
      </c>
      <c r="R238">
        <v>4.5999999999999999E-3</v>
      </c>
      <c r="S238">
        <v>0.1242</v>
      </c>
      <c r="T238">
        <v>4.5999999999999999E-3</v>
      </c>
      <c r="U238">
        <v>1.95</v>
      </c>
      <c r="V238">
        <v>0.11</v>
      </c>
      <c r="W238">
        <v>5.9999999999999995E-4</v>
      </c>
      <c r="X238">
        <v>1.1E-4</v>
      </c>
      <c r="Y238">
        <v>2.87E-2</v>
      </c>
      <c r="Z238">
        <v>1.6999999999999999E-3</v>
      </c>
      <c r="AA238">
        <v>3310</v>
      </c>
      <c r="AB238">
        <v>650</v>
      </c>
      <c r="AC238" s="10">
        <f t="shared" si="50"/>
        <v>5.3778268063982342</v>
      </c>
      <c r="AD238" s="10">
        <f t="shared" si="59"/>
        <v>0.18626284478096272</v>
      </c>
      <c r="AF238">
        <f t="shared" si="51"/>
        <v>33.444816053511708</v>
      </c>
      <c r="AG238" s="11">
        <f t="shared" si="52"/>
        <v>2.9082448742184095</v>
      </c>
      <c r="AH238">
        <f t="shared" si="53"/>
        <v>0.1242</v>
      </c>
      <c r="AI238">
        <f t="shared" si="54"/>
        <v>4.5999999999999999E-3</v>
      </c>
      <c r="AK238">
        <f t="shared" si="60"/>
        <v>22.920148026756166</v>
      </c>
      <c r="AL238">
        <f t="shared" si="61"/>
        <v>1.9930563501527101</v>
      </c>
      <c r="AM238">
        <f t="shared" si="55"/>
        <v>0.1242</v>
      </c>
      <c r="AN238">
        <f t="shared" si="56"/>
        <v>4.5999999999999999E-3</v>
      </c>
      <c r="AO238" s="9"/>
      <c r="AP238" s="58">
        <f>IF(AL238/AK238*100&gt;=30,supp,AK238)</f>
        <v>22.920148026756166</v>
      </c>
      <c r="AQ238" s="58">
        <f t="shared" si="57"/>
        <v>1.9930563501527101</v>
      </c>
      <c r="AR238" s="58">
        <f>IF(AN238/AM238*100&gt;=30,supp,AM238)</f>
        <v>0.1242</v>
      </c>
      <c r="AS238" s="58">
        <f t="shared" si="58"/>
        <v>4.5999999999999999E-3</v>
      </c>
    </row>
    <row r="239" spans="1:45" x14ac:dyDescent="0.35">
      <c r="A239" t="s">
        <v>154</v>
      </c>
      <c r="B239" t="s">
        <v>118</v>
      </c>
      <c r="C239" s="1">
        <v>43810</v>
      </c>
      <c r="D239" s="2">
        <v>4.6979166666666662E-2</v>
      </c>
      <c r="E239">
        <v>14420</v>
      </c>
      <c r="F239">
        <v>430</v>
      </c>
      <c r="G239">
        <v>2153</v>
      </c>
      <c r="H239">
        <v>60</v>
      </c>
      <c r="I239">
        <v>3610</v>
      </c>
      <c r="J239">
        <v>210</v>
      </c>
      <c r="K239">
        <v>44</v>
      </c>
      <c r="L239">
        <v>15</v>
      </c>
      <c r="M239">
        <v>468000</v>
      </c>
      <c r="N239">
        <v>21000</v>
      </c>
      <c r="O239">
        <v>3.2199999999999999E-2</v>
      </c>
      <c r="P239">
        <v>2.7000000000000001E-3</v>
      </c>
      <c r="Q239">
        <v>0.14810000000000001</v>
      </c>
      <c r="R239">
        <v>7.0000000000000001E-3</v>
      </c>
      <c r="S239">
        <v>0.1484</v>
      </c>
      <c r="T239">
        <v>7.0000000000000001E-3</v>
      </c>
      <c r="U239">
        <v>1.9019999999999999</v>
      </c>
      <c r="V239">
        <v>8.5999999999999993E-2</v>
      </c>
      <c r="W239">
        <v>3.2000000000000003E-4</v>
      </c>
      <c r="X239">
        <v>1.1E-4</v>
      </c>
      <c r="Y239">
        <v>3.8199999999999998E-2</v>
      </c>
      <c r="Z239">
        <v>2.2000000000000001E-3</v>
      </c>
      <c r="AA239">
        <v>8100</v>
      </c>
      <c r="AB239">
        <v>3000</v>
      </c>
      <c r="AC239" s="10">
        <f t="shared" si="50"/>
        <v>5.2454495311638158</v>
      </c>
      <c r="AD239" s="10">
        <f t="shared" si="59"/>
        <v>0.24791779340183889</v>
      </c>
      <c r="AF239">
        <f t="shared" si="51"/>
        <v>31.055900621118013</v>
      </c>
      <c r="AG239" s="11">
        <f t="shared" si="52"/>
        <v>2.6040662011496472</v>
      </c>
      <c r="AH239">
        <f t="shared" si="53"/>
        <v>0.1484</v>
      </c>
      <c r="AI239">
        <f t="shared" si="54"/>
        <v>7.0000000000000001E-3</v>
      </c>
      <c r="AK239">
        <f t="shared" si="60"/>
        <v>21.282994596273582</v>
      </c>
      <c r="AL239">
        <f t="shared" si="61"/>
        <v>1.784598925774493</v>
      </c>
      <c r="AM239">
        <f t="shared" si="55"/>
        <v>0.1484</v>
      </c>
      <c r="AN239">
        <f t="shared" si="56"/>
        <v>7.0000000000000001E-3</v>
      </c>
      <c r="AO239" s="9"/>
      <c r="AP239" s="58">
        <f>IF(AL239/AK239*100&gt;=30,supp,AK239)</f>
        <v>21.282994596273582</v>
      </c>
      <c r="AQ239" s="58">
        <f t="shared" si="57"/>
        <v>1.784598925774493</v>
      </c>
      <c r="AR239" s="58">
        <f>IF(AN239/AM239*100&gt;=30,supp,AM239)</f>
        <v>0.1484</v>
      </c>
      <c r="AS239" s="58">
        <f t="shared" si="58"/>
        <v>7.0000000000000001E-3</v>
      </c>
    </row>
    <row r="240" spans="1:45" x14ac:dyDescent="0.35">
      <c r="A240" t="s">
        <v>155</v>
      </c>
      <c r="B240" t="s">
        <v>119</v>
      </c>
      <c r="C240" s="1">
        <v>43810</v>
      </c>
      <c r="D240" s="2">
        <v>7.5729166666666667E-2</v>
      </c>
      <c r="E240">
        <v>13560</v>
      </c>
      <c r="F240">
        <v>440</v>
      </c>
      <c r="G240">
        <v>1900</v>
      </c>
      <c r="H240">
        <v>100</v>
      </c>
      <c r="I240">
        <v>3010</v>
      </c>
      <c r="J240">
        <v>350</v>
      </c>
      <c r="K240">
        <v>269</v>
      </c>
      <c r="L240">
        <v>23</v>
      </c>
      <c r="M240">
        <v>429000</v>
      </c>
      <c r="N240">
        <v>18000</v>
      </c>
      <c r="O240">
        <v>3.1800000000000002E-2</v>
      </c>
      <c r="P240">
        <v>1.9E-3</v>
      </c>
      <c r="Q240">
        <v>0.14080000000000001</v>
      </c>
      <c r="R240">
        <v>7.6E-3</v>
      </c>
      <c r="S240">
        <v>0.14099999999999999</v>
      </c>
      <c r="T240">
        <v>7.6E-3</v>
      </c>
      <c r="U240">
        <v>1.7010000000000001</v>
      </c>
      <c r="V240">
        <v>7.2999999999999995E-2</v>
      </c>
      <c r="W240">
        <v>1.8699999999999999E-3</v>
      </c>
      <c r="X240">
        <v>1.6000000000000001E-4</v>
      </c>
      <c r="Y240">
        <v>3.0800000000000001E-2</v>
      </c>
      <c r="Z240">
        <v>3.5999999999999999E-3</v>
      </c>
      <c r="AA240">
        <v>918</v>
      </c>
      <c r="AB240">
        <v>86</v>
      </c>
      <c r="AC240" s="10">
        <f t="shared" si="50"/>
        <v>4.69111969111969</v>
      </c>
      <c r="AD240" s="10">
        <f t="shared" si="59"/>
        <v>0.19989183342347222</v>
      </c>
      <c r="AF240">
        <f t="shared" si="51"/>
        <v>31.446540880503143</v>
      </c>
      <c r="AG240" s="11">
        <f t="shared" si="52"/>
        <v>1.8788813733633951</v>
      </c>
      <c r="AH240">
        <f t="shared" si="53"/>
        <v>0.14099999999999999</v>
      </c>
      <c r="AI240">
        <f t="shared" si="54"/>
        <v>7.6E-3</v>
      </c>
      <c r="AK240">
        <f t="shared" si="60"/>
        <v>21.550705220126076</v>
      </c>
      <c r="AL240">
        <f t="shared" si="61"/>
        <v>1.2876207521458976</v>
      </c>
      <c r="AM240">
        <f t="shared" si="55"/>
        <v>0.14099999999999999</v>
      </c>
      <c r="AN240">
        <f t="shared" si="56"/>
        <v>7.6E-3</v>
      </c>
      <c r="AO240" s="9"/>
      <c r="AP240" s="58">
        <f>IF(AL240/AK240*100&gt;=30,supp,AK240)</f>
        <v>21.550705220126076</v>
      </c>
      <c r="AQ240" s="58">
        <f t="shared" si="57"/>
        <v>1.2876207521458976</v>
      </c>
      <c r="AR240" s="58">
        <f>IF(AN240/AM240*100&gt;=30,supp,AM240)</f>
        <v>0.14099999999999999</v>
      </c>
      <c r="AS240" s="58">
        <f t="shared" si="58"/>
        <v>7.6E-3</v>
      </c>
    </row>
    <row r="241" spans="1:45" x14ac:dyDescent="0.35">
      <c r="A241" t="s">
        <v>156</v>
      </c>
      <c r="B241" t="s">
        <v>120</v>
      </c>
      <c r="C241" s="1">
        <v>43810</v>
      </c>
      <c r="D241" s="2">
        <v>7.7002314814814815E-2</v>
      </c>
      <c r="E241">
        <v>14770</v>
      </c>
      <c r="F241">
        <v>560</v>
      </c>
      <c r="G241">
        <v>1656</v>
      </c>
      <c r="H241">
        <v>74</v>
      </c>
      <c r="I241">
        <v>2480</v>
      </c>
      <c r="J241">
        <v>240</v>
      </c>
      <c r="K241">
        <v>129</v>
      </c>
      <c r="L241">
        <v>28</v>
      </c>
      <c r="M241">
        <v>480000</v>
      </c>
      <c r="N241">
        <v>27000</v>
      </c>
      <c r="O241">
        <v>3.1199999999999999E-2</v>
      </c>
      <c r="P241">
        <v>2.7000000000000001E-3</v>
      </c>
      <c r="Q241">
        <v>0.1144</v>
      </c>
      <c r="R241">
        <v>7.0000000000000001E-3</v>
      </c>
      <c r="S241">
        <v>0.11459999999999999</v>
      </c>
      <c r="T241">
        <v>7.0000000000000001E-3</v>
      </c>
      <c r="U241">
        <v>1.9</v>
      </c>
      <c r="V241">
        <v>0.11</v>
      </c>
      <c r="W241">
        <v>8.9999999999999998E-4</v>
      </c>
      <c r="X241">
        <v>2.0000000000000001E-4</v>
      </c>
      <c r="Y241">
        <v>2.5499999999999998E-2</v>
      </c>
      <c r="Z241">
        <v>2.3999999999999998E-3</v>
      </c>
      <c r="AA241">
        <v>2330</v>
      </c>
      <c r="AB241">
        <v>610</v>
      </c>
      <c r="AC241" s="10">
        <f t="shared" si="50"/>
        <v>5.2399338113623815</v>
      </c>
      <c r="AD241" s="10">
        <f t="shared" si="59"/>
        <v>0.16549486208761496</v>
      </c>
      <c r="AF241">
        <f t="shared" si="51"/>
        <v>32.051282051282051</v>
      </c>
      <c r="AG241" s="11">
        <f t="shared" si="52"/>
        <v>2.773668639053255</v>
      </c>
      <c r="AH241">
        <f t="shared" si="53"/>
        <v>0.11459999999999999</v>
      </c>
      <c r="AI241">
        <f t="shared" si="54"/>
        <v>7.0000000000000001E-3</v>
      </c>
      <c r="AK241">
        <f t="shared" si="60"/>
        <v>21.965141858974658</v>
      </c>
      <c r="AL241">
        <f t="shared" si="61"/>
        <v>1.9008295839497302</v>
      </c>
      <c r="AM241">
        <f t="shared" si="55"/>
        <v>0.11459999999999999</v>
      </c>
      <c r="AN241">
        <f t="shared" si="56"/>
        <v>7.0000000000000001E-3</v>
      </c>
      <c r="AO241" s="9"/>
      <c r="AP241" s="58">
        <f>IF(AL241/AK241*100&gt;=30,supp,AK241)</f>
        <v>21.965141858974658</v>
      </c>
      <c r="AQ241" s="58">
        <f t="shared" si="57"/>
        <v>1.9008295839497302</v>
      </c>
      <c r="AR241" s="58">
        <f>IF(AN241/AM241*100&gt;=30,supp,AM241)</f>
        <v>0.11459999999999999</v>
      </c>
      <c r="AS241" s="58">
        <f t="shared" si="58"/>
        <v>7.0000000000000001E-3</v>
      </c>
    </row>
    <row r="242" spans="1:45" x14ac:dyDescent="0.35">
      <c r="A242" t="s">
        <v>376</v>
      </c>
      <c r="B242" t="s">
        <v>121</v>
      </c>
      <c r="C242" s="1">
        <v>43810</v>
      </c>
      <c r="D242" s="2">
        <v>0.1044675925925926</v>
      </c>
      <c r="E242">
        <v>15820</v>
      </c>
      <c r="F242">
        <v>370</v>
      </c>
      <c r="G242">
        <v>2134</v>
      </c>
      <c r="H242">
        <v>73</v>
      </c>
      <c r="I242">
        <v>3530</v>
      </c>
      <c r="J242">
        <v>290</v>
      </c>
      <c r="K242">
        <v>193</v>
      </c>
      <c r="L242">
        <v>25</v>
      </c>
      <c r="M242">
        <v>525000</v>
      </c>
      <c r="N242">
        <v>23000</v>
      </c>
      <c r="O242">
        <v>3.1399999999999997E-2</v>
      </c>
      <c r="P242">
        <v>2.7000000000000001E-3</v>
      </c>
      <c r="Q242">
        <v>0.13519999999999999</v>
      </c>
      <c r="R242">
        <v>5.4999999999999997E-3</v>
      </c>
      <c r="S242">
        <v>0.13550000000000001</v>
      </c>
      <c r="T242">
        <v>5.4999999999999997E-3</v>
      </c>
      <c r="U242">
        <v>2.028</v>
      </c>
      <c r="V242">
        <v>8.8999999999999996E-2</v>
      </c>
      <c r="W242">
        <v>1.31E-3</v>
      </c>
      <c r="X242">
        <v>1.7000000000000001E-4</v>
      </c>
      <c r="Y242">
        <v>3.5200000000000002E-2</v>
      </c>
      <c r="Z242">
        <v>2.8999999999999998E-3</v>
      </c>
      <c r="AA242">
        <v>1590</v>
      </c>
      <c r="AB242">
        <v>220</v>
      </c>
      <c r="AC242" s="10">
        <f t="shared" si="50"/>
        <v>5.5929398786541631</v>
      </c>
      <c r="AD242" s="10">
        <f t="shared" si="59"/>
        <v>0.2284478096268254</v>
      </c>
      <c r="AF242">
        <f t="shared" si="51"/>
        <v>31.847133757961785</v>
      </c>
      <c r="AG242" s="11">
        <f t="shared" si="52"/>
        <v>2.7384478072132747</v>
      </c>
      <c r="AH242">
        <f t="shared" si="53"/>
        <v>0.13550000000000001</v>
      </c>
      <c r="AI242">
        <f t="shared" si="54"/>
        <v>5.4999999999999997E-3</v>
      </c>
      <c r="AK242">
        <f t="shared" si="60"/>
        <v>21.825236496815585</v>
      </c>
      <c r="AL242">
        <f t="shared" si="61"/>
        <v>1.8766923102357351</v>
      </c>
      <c r="AM242">
        <f t="shared" si="55"/>
        <v>0.13550000000000001</v>
      </c>
      <c r="AN242">
        <f t="shared" si="56"/>
        <v>5.4999999999999997E-3</v>
      </c>
      <c r="AO242" s="9"/>
      <c r="AP242" s="58">
        <f>IF(AL242/AK242*100&gt;=30,supp,AK242)</f>
        <v>21.825236496815585</v>
      </c>
      <c r="AQ242" s="58">
        <f t="shared" si="57"/>
        <v>1.8766923102357351</v>
      </c>
      <c r="AR242" s="58">
        <f>IF(AN242/AM242*100&gt;=30,supp,AM242)</f>
        <v>0.13550000000000001</v>
      </c>
      <c r="AS242" s="58">
        <f t="shared" si="58"/>
        <v>5.4999999999999997E-3</v>
      </c>
    </row>
    <row r="243" spans="1:45" x14ac:dyDescent="0.35">
      <c r="A243" t="s">
        <v>377</v>
      </c>
      <c r="B243" t="s">
        <v>122</v>
      </c>
      <c r="C243" s="1">
        <v>43810</v>
      </c>
      <c r="D243" s="2">
        <v>0.1057523148148148</v>
      </c>
      <c r="E243">
        <v>15790</v>
      </c>
      <c r="F243">
        <v>530</v>
      </c>
      <c r="G243">
        <v>1751</v>
      </c>
      <c r="H243">
        <v>68</v>
      </c>
      <c r="I243">
        <v>2540</v>
      </c>
      <c r="J243">
        <v>280</v>
      </c>
      <c r="K243">
        <v>157</v>
      </c>
      <c r="L243">
        <v>28</v>
      </c>
      <c r="M243">
        <v>533000</v>
      </c>
      <c r="N243">
        <v>28000</v>
      </c>
      <c r="O243">
        <v>2.9899999999999999E-2</v>
      </c>
      <c r="P243">
        <v>2.5999999999999999E-3</v>
      </c>
      <c r="Q243">
        <v>0.11169999999999999</v>
      </c>
      <c r="R243">
        <v>6.7999999999999996E-3</v>
      </c>
      <c r="S243">
        <v>0.1119</v>
      </c>
      <c r="T243">
        <v>6.7999999999999996E-3</v>
      </c>
      <c r="U243">
        <v>2.06</v>
      </c>
      <c r="V243">
        <v>0.11</v>
      </c>
      <c r="W243">
        <v>1.06E-3</v>
      </c>
      <c r="X243">
        <v>1.9000000000000001E-4</v>
      </c>
      <c r="Y243">
        <v>2.53E-2</v>
      </c>
      <c r="Z243">
        <v>2.8E-3</v>
      </c>
      <c r="AA243">
        <v>2090</v>
      </c>
      <c r="AB243">
        <v>410</v>
      </c>
      <c r="AC243" s="10">
        <f t="shared" si="50"/>
        <v>5.6811913954771089</v>
      </c>
      <c r="AD243" s="10">
        <f t="shared" si="59"/>
        <v>0.16419686316928073</v>
      </c>
      <c r="AF243">
        <f t="shared" si="51"/>
        <v>33.444816053511708</v>
      </c>
      <c r="AG243" s="11">
        <f t="shared" si="52"/>
        <v>2.9082448742184095</v>
      </c>
      <c r="AH243">
        <f t="shared" si="53"/>
        <v>0.1119</v>
      </c>
      <c r="AI243">
        <f t="shared" si="54"/>
        <v>6.7999999999999996E-3</v>
      </c>
      <c r="AK243">
        <f t="shared" si="60"/>
        <v>22.920148026756166</v>
      </c>
      <c r="AL243">
        <f t="shared" si="61"/>
        <v>1.9930563501527101</v>
      </c>
      <c r="AM243">
        <f t="shared" si="55"/>
        <v>0.1119</v>
      </c>
      <c r="AN243">
        <f t="shared" si="56"/>
        <v>6.7999999999999996E-3</v>
      </c>
      <c r="AO243" s="9"/>
      <c r="AP243" s="58">
        <f>IF(AL243/AK243*100&gt;=30,supp,AK243)</f>
        <v>22.920148026756166</v>
      </c>
      <c r="AQ243" s="58">
        <f t="shared" si="57"/>
        <v>1.9930563501527101</v>
      </c>
      <c r="AR243" s="58">
        <f>IF(AN243/AM243*100&gt;=30,supp,AM243)</f>
        <v>0.1119</v>
      </c>
      <c r="AS243" s="58">
        <f t="shared" si="58"/>
        <v>6.7999999999999996E-3</v>
      </c>
    </row>
    <row r="244" spans="1:45" x14ac:dyDescent="0.35">
      <c r="A244" t="s">
        <v>378</v>
      </c>
      <c r="B244" t="s">
        <v>123</v>
      </c>
      <c r="C244" s="1">
        <v>43810</v>
      </c>
      <c r="D244" s="2">
        <v>0.13445601851851852</v>
      </c>
      <c r="E244">
        <v>13050</v>
      </c>
      <c r="F244">
        <v>370</v>
      </c>
      <c r="G244">
        <v>1645</v>
      </c>
      <c r="H244">
        <v>89</v>
      </c>
      <c r="I244">
        <v>2640</v>
      </c>
      <c r="J244">
        <v>210</v>
      </c>
      <c r="K244">
        <v>78</v>
      </c>
      <c r="L244">
        <v>13</v>
      </c>
      <c r="M244">
        <v>422000</v>
      </c>
      <c r="N244">
        <v>24000</v>
      </c>
      <c r="O244">
        <v>3.1399999999999997E-2</v>
      </c>
      <c r="P244">
        <v>2.8E-3</v>
      </c>
      <c r="Q244">
        <v>0.1265</v>
      </c>
      <c r="R244">
        <v>7.4000000000000003E-3</v>
      </c>
      <c r="S244">
        <v>0.12670000000000001</v>
      </c>
      <c r="T244">
        <v>7.4000000000000003E-3</v>
      </c>
      <c r="U244">
        <v>1.591</v>
      </c>
      <c r="V244">
        <v>9.0999999999999998E-2</v>
      </c>
      <c r="W244">
        <v>5.1599999999999997E-4</v>
      </c>
      <c r="X244" s="38">
        <v>8.2999999999999998E-5</v>
      </c>
      <c r="Y244">
        <v>2.5499999999999998E-2</v>
      </c>
      <c r="Z244">
        <v>2E-3</v>
      </c>
      <c r="AA244">
        <v>3400</v>
      </c>
      <c r="AB244">
        <v>590</v>
      </c>
      <c r="AC244" s="10">
        <f t="shared" si="50"/>
        <v>4.3877551020408152</v>
      </c>
      <c r="AD244" s="10">
        <f t="shared" si="59"/>
        <v>0.16549486208761496</v>
      </c>
      <c r="AF244">
        <f t="shared" si="51"/>
        <v>31.847133757961785</v>
      </c>
      <c r="AG244" s="11">
        <f t="shared" si="52"/>
        <v>2.8398718000730256</v>
      </c>
      <c r="AH244">
        <f t="shared" si="53"/>
        <v>0.12670000000000001</v>
      </c>
      <c r="AI244">
        <f t="shared" si="54"/>
        <v>7.4000000000000003E-3</v>
      </c>
      <c r="AK244">
        <f t="shared" si="60"/>
        <v>21.825236496815585</v>
      </c>
      <c r="AL244">
        <f t="shared" si="61"/>
        <v>1.9461994328370587</v>
      </c>
      <c r="AM244">
        <f t="shared" si="55"/>
        <v>0.12670000000000001</v>
      </c>
      <c r="AN244">
        <f t="shared" si="56"/>
        <v>7.4000000000000003E-3</v>
      </c>
      <c r="AO244" s="9"/>
      <c r="AP244" s="58">
        <f>IF(AL244/AK244*100&gt;=30,supp,AK244)</f>
        <v>21.825236496815585</v>
      </c>
      <c r="AQ244" s="58">
        <f t="shared" si="57"/>
        <v>1.9461994328370587</v>
      </c>
      <c r="AR244" s="58">
        <f>IF(AN244/AM244*100&gt;=30,supp,AM244)</f>
        <v>0.12670000000000001</v>
      </c>
      <c r="AS244" s="58">
        <f t="shared" si="58"/>
        <v>7.4000000000000003E-3</v>
      </c>
    </row>
    <row r="245" spans="1:45" x14ac:dyDescent="0.35">
      <c r="A245" t="s">
        <v>379</v>
      </c>
      <c r="B245" t="s">
        <v>124</v>
      </c>
      <c r="C245" s="1">
        <v>43810</v>
      </c>
      <c r="D245" s="2">
        <v>0.1358449074074074</v>
      </c>
      <c r="E245">
        <v>17900</v>
      </c>
      <c r="F245">
        <v>1000</v>
      </c>
      <c r="G245">
        <v>2406</v>
      </c>
      <c r="H245">
        <v>98</v>
      </c>
      <c r="I245">
        <v>4160</v>
      </c>
      <c r="J245">
        <v>670</v>
      </c>
      <c r="K245">
        <v>133</v>
      </c>
      <c r="L245">
        <v>37</v>
      </c>
      <c r="M245">
        <v>595000</v>
      </c>
      <c r="N245">
        <v>29000</v>
      </c>
      <c r="O245">
        <v>3.0099999999999998E-2</v>
      </c>
      <c r="P245">
        <v>3.0000000000000001E-3</v>
      </c>
      <c r="Q245">
        <v>0.13159999999999999</v>
      </c>
      <c r="R245">
        <v>7.6E-3</v>
      </c>
      <c r="S245">
        <v>0.13189999999999999</v>
      </c>
      <c r="T245">
        <v>7.6E-3</v>
      </c>
      <c r="U245">
        <v>2.2400000000000002</v>
      </c>
      <c r="V245">
        <v>0.11</v>
      </c>
      <c r="W245">
        <v>8.8000000000000003E-4</v>
      </c>
      <c r="X245">
        <v>2.4000000000000001E-4</v>
      </c>
      <c r="Y245">
        <v>4.02E-2</v>
      </c>
      <c r="Z245">
        <v>6.4999999999999997E-3</v>
      </c>
      <c r="AA245">
        <v>2980</v>
      </c>
      <c r="AB245">
        <v>920</v>
      </c>
      <c r="AC245" s="10">
        <f t="shared" si="50"/>
        <v>6.1776061776061768</v>
      </c>
      <c r="AD245" s="10">
        <f t="shared" si="59"/>
        <v>0.26089778258518126</v>
      </c>
      <c r="AF245">
        <f t="shared" si="51"/>
        <v>33.222591362126245</v>
      </c>
      <c r="AG245" s="11">
        <f t="shared" si="52"/>
        <v>3.3112217304444767</v>
      </c>
      <c r="AH245">
        <f t="shared" si="53"/>
        <v>0.13189999999999999</v>
      </c>
      <c r="AI245">
        <f t="shared" si="54"/>
        <v>7.6E-3</v>
      </c>
      <c r="AK245">
        <f t="shared" si="60"/>
        <v>22.767854684385689</v>
      </c>
      <c r="AL245">
        <f t="shared" si="61"/>
        <v>2.2692213971148529</v>
      </c>
      <c r="AM245">
        <f t="shared" si="55"/>
        <v>0.13189999999999999</v>
      </c>
      <c r="AN245">
        <f t="shared" si="56"/>
        <v>7.6E-3</v>
      </c>
      <c r="AO245" s="9"/>
      <c r="AP245" s="58">
        <f>IF(AL245/AK245*100&gt;=30,supp,AK245)</f>
        <v>22.767854684385689</v>
      </c>
      <c r="AQ245" s="58">
        <f t="shared" si="57"/>
        <v>2.2692213971148529</v>
      </c>
      <c r="AR245" s="58">
        <f>IF(AN245/AM245*100&gt;=30,supp,AM245)</f>
        <v>0.13189999999999999</v>
      </c>
      <c r="AS245" s="58">
        <f t="shared" si="58"/>
        <v>7.6E-3</v>
      </c>
    </row>
    <row r="246" spans="1:45" x14ac:dyDescent="0.35">
      <c r="A246" t="s">
        <v>380</v>
      </c>
      <c r="B246" t="s">
        <v>125</v>
      </c>
      <c r="C246" s="1">
        <v>43810</v>
      </c>
      <c r="D246" s="2">
        <v>0.16446759259259261</v>
      </c>
      <c r="E246">
        <v>15110</v>
      </c>
      <c r="F246">
        <v>720</v>
      </c>
      <c r="G246">
        <v>2280</v>
      </c>
      <c r="H246">
        <v>210</v>
      </c>
      <c r="I246">
        <v>3640</v>
      </c>
      <c r="J246">
        <v>790</v>
      </c>
      <c r="K246">
        <v>198</v>
      </c>
      <c r="L246">
        <v>31</v>
      </c>
      <c r="M246">
        <v>486000</v>
      </c>
      <c r="N246">
        <v>32000</v>
      </c>
      <c r="O246">
        <v>3.15E-2</v>
      </c>
      <c r="P246">
        <v>3.3E-3</v>
      </c>
      <c r="Q246">
        <v>0.152</v>
      </c>
      <c r="R246">
        <v>1.4E-2</v>
      </c>
      <c r="S246">
        <v>0.152</v>
      </c>
      <c r="T246">
        <v>1.4E-2</v>
      </c>
      <c r="U246">
        <v>1.79</v>
      </c>
      <c r="V246">
        <v>0.12</v>
      </c>
      <c r="W246">
        <v>1.2700000000000001E-3</v>
      </c>
      <c r="X246">
        <v>2.0000000000000001E-4</v>
      </c>
      <c r="Y246">
        <v>3.4299999999999997E-2</v>
      </c>
      <c r="Z246">
        <v>7.4000000000000003E-3</v>
      </c>
      <c r="AA246">
        <v>1400</v>
      </c>
      <c r="AB246">
        <v>180</v>
      </c>
      <c r="AC246" s="10">
        <f t="shared" si="50"/>
        <v>4.9365692222835067</v>
      </c>
      <c r="AD246" s="10">
        <f t="shared" si="59"/>
        <v>0.22260681449432129</v>
      </c>
      <c r="AF246">
        <f t="shared" si="51"/>
        <v>31.746031746031747</v>
      </c>
      <c r="AG246" s="11">
        <f t="shared" si="52"/>
        <v>3.3257747543461833</v>
      </c>
      <c r="AH246">
        <f t="shared" si="53"/>
        <v>0.152</v>
      </c>
      <c r="AI246">
        <f t="shared" si="54"/>
        <v>1.4E-2</v>
      </c>
      <c r="AK246">
        <f t="shared" si="60"/>
        <v>21.755950031746327</v>
      </c>
      <c r="AL246">
        <f t="shared" si="61"/>
        <v>2.2791947652305677</v>
      </c>
      <c r="AM246">
        <f t="shared" si="55"/>
        <v>0.152</v>
      </c>
      <c r="AN246">
        <f t="shared" si="56"/>
        <v>1.4E-2</v>
      </c>
      <c r="AO246" s="9"/>
      <c r="AP246" s="58">
        <f>IF(AL246/AK246*100&gt;=30,supp,AK246)</f>
        <v>21.755950031746327</v>
      </c>
      <c r="AQ246" s="58">
        <f t="shared" si="57"/>
        <v>2.2791947652305677</v>
      </c>
      <c r="AR246" s="58">
        <f>IF(AN246/AM246*100&gt;=30,supp,AM246)</f>
        <v>0.152</v>
      </c>
      <c r="AS246" s="58">
        <f t="shared" si="58"/>
        <v>1.4E-2</v>
      </c>
    </row>
    <row r="247" spans="1:45" x14ac:dyDescent="0.35">
      <c r="A247" t="s">
        <v>381</v>
      </c>
      <c r="B247" t="s">
        <v>126</v>
      </c>
      <c r="C247" s="1">
        <v>43810</v>
      </c>
      <c r="D247" s="2">
        <v>0.16575231481481481</v>
      </c>
      <c r="E247">
        <v>13900</v>
      </c>
      <c r="F247">
        <v>390</v>
      </c>
      <c r="G247">
        <v>1948</v>
      </c>
      <c r="H247">
        <v>61</v>
      </c>
      <c r="I247">
        <v>3400</v>
      </c>
      <c r="J247">
        <v>260</v>
      </c>
      <c r="K247">
        <v>68</v>
      </c>
      <c r="L247">
        <v>15</v>
      </c>
      <c r="M247">
        <v>457000</v>
      </c>
      <c r="N247">
        <v>19000</v>
      </c>
      <c r="O247">
        <v>3.1300000000000001E-2</v>
      </c>
      <c r="P247">
        <v>2.5000000000000001E-3</v>
      </c>
      <c r="Q247">
        <v>0.14000000000000001</v>
      </c>
      <c r="R247">
        <v>5.7000000000000002E-3</v>
      </c>
      <c r="S247">
        <v>0.14030000000000001</v>
      </c>
      <c r="T247">
        <v>5.7000000000000002E-3</v>
      </c>
      <c r="U247">
        <v>1.679</v>
      </c>
      <c r="V247">
        <v>6.9000000000000006E-2</v>
      </c>
      <c r="W247">
        <v>4.3300000000000001E-4</v>
      </c>
      <c r="X247" s="38">
        <v>9.3999999999999994E-5</v>
      </c>
      <c r="Y247">
        <v>3.2000000000000001E-2</v>
      </c>
      <c r="Z247">
        <v>2.3999999999999998E-3</v>
      </c>
      <c r="AA247">
        <v>4070</v>
      </c>
      <c r="AB247">
        <v>790</v>
      </c>
      <c r="AC247" s="10">
        <f t="shared" si="50"/>
        <v>4.6304467733039152</v>
      </c>
      <c r="AD247" s="10">
        <f t="shared" si="59"/>
        <v>0.20767982693347761</v>
      </c>
      <c r="AF247">
        <f t="shared" si="51"/>
        <v>31.948881789137378</v>
      </c>
      <c r="AG247" s="11">
        <f t="shared" si="52"/>
        <v>2.5518276189406852</v>
      </c>
      <c r="AH247">
        <f t="shared" si="53"/>
        <v>0.14030000000000001</v>
      </c>
      <c r="AI247">
        <f t="shared" si="54"/>
        <v>5.7000000000000002E-3</v>
      </c>
      <c r="AK247">
        <f t="shared" si="60"/>
        <v>21.894965686901255</v>
      </c>
      <c r="AL247">
        <f t="shared" si="61"/>
        <v>1.7487991762700683</v>
      </c>
      <c r="AM247">
        <f t="shared" si="55"/>
        <v>0.14030000000000001</v>
      </c>
      <c r="AN247">
        <f t="shared" si="56"/>
        <v>5.7000000000000002E-3</v>
      </c>
      <c r="AO247" s="9"/>
      <c r="AP247" s="58">
        <f>IF(AL247/AK247*100&gt;=30,supp,AK247)</f>
        <v>21.894965686901255</v>
      </c>
      <c r="AQ247" s="58">
        <f t="shared" si="57"/>
        <v>1.7487991762700683</v>
      </c>
      <c r="AR247" s="58">
        <f>IF(AN247/AM247*100&gt;=30,supp,AM247)</f>
        <v>0.14030000000000001</v>
      </c>
      <c r="AS247" s="58">
        <f t="shared" si="58"/>
        <v>5.7000000000000002E-3</v>
      </c>
    </row>
    <row r="248" spans="1:45" x14ac:dyDescent="0.35">
      <c r="A248" t="s">
        <v>382</v>
      </c>
      <c r="B248" t="s">
        <v>127</v>
      </c>
      <c r="C248" s="1">
        <v>43810</v>
      </c>
      <c r="D248" s="2">
        <v>0.19446759259259258</v>
      </c>
      <c r="E248">
        <v>13890</v>
      </c>
      <c r="F248">
        <v>460</v>
      </c>
      <c r="G248">
        <v>1501</v>
      </c>
      <c r="H248">
        <v>84</v>
      </c>
      <c r="I248">
        <v>2160</v>
      </c>
      <c r="J248">
        <v>220</v>
      </c>
      <c r="K248">
        <v>156</v>
      </c>
      <c r="L248">
        <v>23</v>
      </c>
      <c r="M248">
        <v>502000</v>
      </c>
      <c r="N248">
        <v>28000</v>
      </c>
      <c r="O248">
        <v>2.7300000000000001E-2</v>
      </c>
      <c r="P248">
        <v>2.2000000000000001E-3</v>
      </c>
      <c r="Q248">
        <v>0.108</v>
      </c>
      <c r="R248">
        <v>7.4000000000000003E-3</v>
      </c>
      <c r="S248">
        <v>0.1082</v>
      </c>
      <c r="T248">
        <v>7.4000000000000003E-3</v>
      </c>
      <c r="U248">
        <v>1.8</v>
      </c>
      <c r="V248">
        <v>0.1</v>
      </c>
      <c r="W248">
        <v>9.7999999999999997E-4</v>
      </c>
      <c r="X248">
        <v>1.3999999999999999E-4</v>
      </c>
      <c r="Y248">
        <v>1.9800000000000002E-2</v>
      </c>
      <c r="Z248">
        <v>2E-3</v>
      </c>
      <c r="AA248">
        <v>1940</v>
      </c>
      <c r="AB248">
        <v>260</v>
      </c>
      <c r="AC248" s="10">
        <f t="shared" si="50"/>
        <v>4.9641478212906778</v>
      </c>
      <c r="AD248" s="10">
        <f t="shared" si="59"/>
        <v>0.12850189291508929</v>
      </c>
      <c r="AF248">
        <f t="shared" si="51"/>
        <v>36.630036630036628</v>
      </c>
      <c r="AG248" s="11">
        <f t="shared" si="52"/>
        <v>2.9518710837392157</v>
      </c>
      <c r="AH248">
        <f t="shared" si="53"/>
        <v>0.1082</v>
      </c>
      <c r="AI248">
        <f t="shared" si="54"/>
        <v>7.4000000000000003E-3</v>
      </c>
      <c r="AK248">
        <f t="shared" si="60"/>
        <v>25.103019267399606</v>
      </c>
      <c r="AL248">
        <f t="shared" si="61"/>
        <v>2.0229539336365985</v>
      </c>
      <c r="AM248">
        <f t="shared" si="55"/>
        <v>0.1082</v>
      </c>
      <c r="AN248">
        <f t="shared" si="56"/>
        <v>7.4000000000000003E-3</v>
      </c>
      <c r="AO248" s="9"/>
      <c r="AP248" s="58">
        <f>IF(AL248/AK248*100&gt;=30,supp,AK248)</f>
        <v>25.103019267399606</v>
      </c>
      <c r="AQ248" s="58">
        <f t="shared" si="57"/>
        <v>2.0229539336365985</v>
      </c>
      <c r="AR248" s="58">
        <f>IF(AN248/AM248*100&gt;=30,supp,AM248)</f>
        <v>0.1082</v>
      </c>
      <c r="AS248" s="58">
        <f t="shared" si="58"/>
        <v>7.4000000000000003E-3</v>
      </c>
    </row>
    <row r="249" spans="1:45" x14ac:dyDescent="0.35">
      <c r="A249" t="s">
        <v>383</v>
      </c>
      <c r="B249" t="s">
        <v>128</v>
      </c>
      <c r="C249" s="1">
        <v>43810</v>
      </c>
      <c r="D249" s="2">
        <v>0.19575231481481481</v>
      </c>
      <c r="E249">
        <v>18320</v>
      </c>
      <c r="F249">
        <v>630</v>
      </c>
      <c r="G249">
        <v>2652</v>
      </c>
      <c r="H249">
        <v>66</v>
      </c>
      <c r="I249">
        <v>4390</v>
      </c>
      <c r="J249">
        <v>340</v>
      </c>
      <c r="K249">
        <v>162</v>
      </c>
      <c r="L249">
        <v>23</v>
      </c>
      <c r="M249">
        <v>599000</v>
      </c>
      <c r="N249">
        <v>37000</v>
      </c>
      <c r="O249">
        <v>3.1300000000000001E-2</v>
      </c>
      <c r="P249">
        <v>2.8E-3</v>
      </c>
      <c r="Q249">
        <v>0.1444</v>
      </c>
      <c r="R249">
        <v>6.0000000000000001E-3</v>
      </c>
      <c r="S249">
        <v>0.1447</v>
      </c>
      <c r="T249">
        <v>6.0000000000000001E-3</v>
      </c>
      <c r="U249">
        <v>2.14</v>
      </c>
      <c r="V249">
        <v>0.13</v>
      </c>
      <c r="W249">
        <v>1.01E-3</v>
      </c>
      <c r="X249">
        <v>1.3999999999999999E-4</v>
      </c>
      <c r="Y249">
        <v>4.02E-2</v>
      </c>
      <c r="Z249">
        <v>3.0999999999999999E-3</v>
      </c>
      <c r="AA249">
        <v>2190</v>
      </c>
      <c r="AB249">
        <v>340</v>
      </c>
      <c r="AC249" s="10">
        <f t="shared" si="50"/>
        <v>5.9018201875344722</v>
      </c>
      <c r="AD249" s="10">
        <f t="shared" si="59"/>
        <v>0.26089778258518126</v>
      </c>
      <c r="AF249">
        <f t="shared" si="51"/>
        <v>31.948881789137378</v>
      </c>
      <c r="AG249" s="11">
        <f t="shared" si="52"/>
        <v>2.8580469332135672</v>
      </c>
      <c r="AH249">
        <f t="shared" si="53"/>
        <v>0.1447</v>
      </c>
      <c r="AI249">
        <f t="shared" si="54"/>
        <v>6.0000000000000001E-3</v>
      </c>
      <c r="AK249">
        <f t="shared" si="60"/>
        <v>21.894965686901255</v>
      </c>
      <c r="AL249">
        <f t="shared" si="61"/>
        <v>1.9586550774224762</v>
      </c>
      <c r="AM249">
        <f t="shared" si="55"/>
        <v>0.1447</v>
      </c>
      <c r="AN249">
        <f t="shared" si="56"/>
        <v>6.0000000000000001E-3</v>
      </c>
      <c r="AO249" s="9"/>
      <c r="AP249" s="58">
        <f>IF(AL249/AK249*100&gt;=30,supp,AK249)</f>
        <v>21.894965686901255</v>
      </c>
      <c r="AQ249" s="58">
        <f t="shared" si="57"/>
        <v>1.9586550774224762</v>
      </c>
      <c r="AR249" s="58">
        <f>IF(AN249/AM249*100&gt;=30,supp,AM249)</f>
        <v>0.1447</v>
      </c>
      <c r="AS249" s="58">
        <f t="shared" si="58"/>
        <v>6.0000000000000001E-3</v>
      </c>
    </row>
    <row r="250" spans="1:45" x14ac:dyDescent="0.35">
      <c r="A250" t="s">
        <v>384</v>
      </c>
      <c r="B250" t="s">
        <v>129</v>
      </c>
      <c r="C250" s="1">
        <v>43810</v>
      </c>
      <c r="D250" s="2">
        <v>0.21934027777777776</v>
      </c>
      <c r="E250">
        <v>17790</v>
      </c>
      <c r="F250">
        <v>690</v>
      </c>
      <c r="G250">
        <v>2216</v>
      </c>
      <c r="H250">
        <v>75</v>
      </c>
      <c r="I250">
        <v>3430</v>
      </c>
      <c r="J250">
        <v>250</v>
      </c>
      <c r="K250">
        <v>197</v>
      </c>
      <c r="L250">
        <v>30</v>
      </c>
      <c r="M250">
        <v>609000</v>
      </c>
      <c r="N250">
        <v>37000</v>
      </c>
      <c r="O250">
        <v>2.98E-2</v>
      </c>
      <c r="P250">
        <v>3.0999999999999999E-3</v>
      </c>
      <c r="Q250">
        <v>0.12709999999999999</v>
      </c>
      <c r="R250">
        <v>6.6E-3</v>
      </c>
      <c r="S250">
        <v>0.12740000000000001</v>
      </c>
      <c r="T250">
        <v>6.7000000000000002E-3</v>
      </c>
      <c r="U250">
        <v>2.14</v>
      </c>
      <c r="V250">
        <v>0.13</v>
      </c>
      <c r="W250">
        <v>1.1999999999999999E-3</v>
      </c>
      <c r="X250">
        <v>1.8000000000000001E-4</v>
      </c>
      <c r="Y250">
        <v>3.0800000000000001E-2</v>
      </c>
      <c r="Z250">
        <v>2.2000000000000001E-3</v>
      </c>
      <c r="AA250">
        <v>1950</v>
      </c>
      <c r="AB250">
        <v>300</v>
      </c>
      <c r="AC250" s="10">
        <f t="shared" si="50"/>
        <v>5.9018201875344722</v>
      </c>
      <c r="AD250" s="10">
        <f t="shared" si="59"/>
        <v>0.19989183342347222</v>
      </c>
      <c r="AF250">
        <f t="shared" si="51"/>
        <v>33.557046979865774</v>
      </c>
      <c r="AG250" s="11">
        <f t="shared" si="52"/>
        <v>3.4908337462276475</v>
      </c>
      <c r="AH250">
        <f t="shared" si="53"/>
        <v>0.12740000000000001</v>
      </c>
      <c r="AI250">
        <f t="shared" si="54"/>
        <v>6.7000000000000002E-3</v>
      </c>
      <c r="AK250">
        <f t="shared" si="60"/>
        <v>22.9970612751681</v>
      </c>
      <c r="AL250">
        <f t="shared" si="61"/>
        <v>2.3923117433899699</v>
      </c>
      <c r="AM250">
        <f t="shared" si="55"/>
        <v>0.12740000000000001</v>
      </c>
      <c r="AN250">
        <f t="shared" si="56"/>
        <v>6.7000000000000002E-3</v>
      </c>
      <c r="AO250" s="9"/>
      <c r="AP250" s="58">
        <f>IF(AL250/AK250*100&gt;=30,supp,AK250)</f>
        <v>22.9970612751681</v>
      </c>
      <c r="AQ250" s="58">
        <f t="shared" si="57"/>
        <v>2.3923117433899699</v>
      </c>
      <c r="AR250" s="58">
        <f>IF(AN250/AM250*100&gt;=30,supp,AM250)</f>
        <v>0.12740000000000001</v>
      </c>
      <c r="AS250" s="58">
        <f t="shared" si="58"/>
        <v>6.7000000000000002E-3</v>
      </c>
    </row>
    <row r="251" spans="1:45" x14ac:dyDescent="0.35">
      <c r="A251" t="s">
        <v>385</v>
      </c>
      <c r="B251" t="s">
        <v>130</v>
      </c>
      <c r="C251" s="1">
        <v>43810</v>
      </c>
      <c r="D251" s="2">
        <v>0.22074074074074077</v>
      </c>
      <c r="E251">
        <v>14890</v>
      </c>
      <c r="F251">
        <v>670</v>
      </c>
      <c r="G251">
        <v>1870</v>
      </c>
      <c r="H251">
        <v>120</v>
      </c>
      <c r="I251">
        <v>2850</v>
      </c>
      <c r="J251">
        <v>190</v>
      </c>
      <c r="K251">
        <v>144</v>
      </c>
      <c r="L251">
        <v>37</v>
      </c>
      <c r="M251">
        <v>472000</v>
      </c>
      <c r="N251">
        <v>45000</v>
      </c>
      <c r="O251">
        <v>3.2500000000000001E-2</v>
      </c>
      <c r="P251">
        <v>4.5999999999999999E-3</v>
      </c>
      <c r="Q251">
        <v>0.126</v>
      </c>
      <c r="R251">
        <v>0.01</v>
      </c>
      <c r="S251">
        <v>0.126</v>
      </c>
      <c r="T251">
        <v>0.01</v>
      </c>
      <c r="U251">
        <v>1.66</v>
      </c>
      <c r="V251">
        <v>0.16</v>
      </c>
      <c r="W251">
        <v>8.8000000000000003E-4</v>
      </c>
      <c r="X251">
        <v>2.2000000000000001E-4</v>
      </c>
      <c r="Y251">
        <v>2.5600000000000001E-2</v>
      </c>
      <c r="Z251">
        <v>1.6999999999999999E-3</v>
      </c>
      <c r="AA251">
        <v>2150</v>
      </c>
      <c r="AB251">
        <v>480</v>
      </c>
      <c r="AC251" s="10">
        <f t="shared" si="50"/>
        <v>4.5780474351902916</v>
      </c>
      <c r="AD251" s="10">
        <f t="shared" si="59"/>
        <v>0.1661438615467821</v>
      </c>
      <c r="AF251">
        <f t="shared" si="51"/>
        <v>30.769230769230766</v>
      </c>
      <c r="AG251" s="11">
        <f t="shared" si="52"/>
        <v>4.3550295857988157</v>
      </c>
      <c r="AH251">
        <f t="shared" si="53"/>
        <v>0.126</v>
      </c>
      <c r="AI251">
        <f t="shared" si="54"/>
        <v>0.01</v>
      </c>
      <c r="AK251">
        <f t="shared" si="60"/>
        <v>21.086536184615667</v>
      </c>
      <c r="AL251">
        <f t="shared" si="61"/>
        <v>2.984555890745602</v>
      </c>
      <c r="AM251">
        <f t="shared" si="55"/>
        <v>0.126</v>
      </c>
      <c r="AN251">
        <f t="shared" si="56"/>
        <v>0.01</v>
      </c>
      <c r="AO251" s="9"/>
      <c r="AP251" s="58">
        <f>IF(AL251/AK251*100&gt;=30,supp,AK251)</f>
        <v>21.086536184615667</v>
      </c>
      <c r="AQ251" s="58">
        <f t="shared" si="57"/>
        <v>2.984555890745602</v>
      </c>
      <c r="AR251" s="58">
        <f>IF(AN251/AM251*100&gt;=30,supp,AM251)</f>
        <v>0.126</v>
      </c>
      <c r="AS251" s="58">
        <f t="shared" si="58"/>
        <v>0.01</v>
      </c>
    </row>
    <row r="252" spans="1:45" x14ac:dyDescent="0.35">
      <c r="AC252" s="10"/>
      <c r="AD252" s="10"/>
      <c r="AG252" s="11"/>
      <c r="AO252" s="9"/>
      <c r="AP252" s="58"/>
      <c r="AQ252" s="58"/>
      <c r="AR252" s="58"/>
      <c r="AS252" s="58"/>
    </row>
    <row r="253" spans="1:45" x14ac:dyDescent="0.35">
      <c r="A253" t="s">
        <v>4</v>
      </c>
      <c r="B253" t="s">
        <v>157</v>
      </c>
      <c r="C253" s="1">
        <v>43809</v>
      </c>
      <c r="D253" s="2">
        <v>0.72048611111111116</v>
      </c>
      <c r="E253">
        <v>5080</v>
      </c>
      <c r="F253">
        <v>350</v>
      </c>
      <c r="G253">
        <v>1030</v>
      </c>
      <c r="H253">
        <v>300</v>
      </c>
      <c r="I253">
        <v>2400</v>
      </c>
      <c r="J253">
        <v>1000</v>
      </c>
      <c r="K253">
        <v>1310</v>
      </c>
      <c r="L253">
        <v>130</v>
      </c>
      <c r="M253">
        <v>833000</v>
      </c>
      <c r="N253">
        <v>25000</v>
      </c>
      <c r="O253">
        <v>6.13E-3</v>
      </c>
      <c r="P253">
        <v>5.0000000000000001E-4</v>
      </c>
      <c r="Q253">
        <v>0.19400000000000001</v>
      </c>
      <c r="R253">
        <v>3.7999999999999999E-2</v>
      </c>
      <c r="S253">
        <v>0.19500000000000001</v>
      </c>
      <c r="T253">
        <v>3.7999999999999999E-2</v>
      </c>
      <c r="U253">
        <v>4.82</v>
      </c>
      <c r="V253">
        <v>0.15</v>
      </c>
      <c r="W253">
        <v>1.4E-2</v>
      </c>
      <c r="X253">
        <v>1.2999999999999999E-3</v>
      </c>
      <c r="Y253">
        <v>3.7999999999999999E-2</v>
      </c>
      <c r="Z253">
        <v>1.6E-2</v>
      </c>
      <c r="AA253">
        <v>347</v>
      </c>
      <c r="AB253">
        <v>38</v>
      </c>
      <c r="AC253" s="10">
        <f t="shared" ref="AC253:AC288" si="62">U253*$AJ$15</f>
        <v>13.292884721456149</v>
      </c>
      <c r="AD253" s="10">
        <f t="shared" si="59"/>
        <v>0.24661979448350466</v>
      </c>
      <c r="AF253">
        <f t="shared" si="51"/>
        <v>163.1321370309951</v>
      </c>
      <c r="AG253" s="11">
        <f t="shared" si="52"/>
        <v>13.306047066149681</v>
      </c>
      <c r="AH253">
        <f t="shared" si="53"/>
        <v>0.19500000000000001</v>
      </c>
      <c r="AI253">
        <f t="shared" si="54"/>
        <v>3.7999999999999999E-2</v>
      </c>
      <c r="AK253">
        <f t="shared" si="60"/>
        <v>111.7964805872772</v>
      </c>
      <c r="AL253">
        <f t="shared" si="61"/>
        <v>9.1187993953733439</v>
      </c>
      <c r="AM253">
        <f t="shared" si="55"/>
        <v>0.19500000000000001</v>
      </c>
      <c r="AN253">
        <f t="shared" si="56"/>
        <v>3.7999999999999999E-2</v>
      </c>
      <c r="AO253" s="9"/>
      <c r="AP253" s="58">
        <f>IF(AL253/AK253*100&gt;=30,supp,AK253)</f>
        <v>111.7964805872772</v>
      </c>
      <c r="AQ253" s="58">
        <f t="shared" si="57"/>
        <v>9.1187993953733439</v>
      </c>
      <c r="AR253" s="58">
        <f>IF(AN253/AM253*100&gt;=30,supp,AM253)</f>
        <v>0.19500000000000001</v>
      </c>
      <c r="AS253" s="58">
        <f t="shared" si="58"/>
        <v>3.7999999999999999E-2</v>
      </c>
    </row>
    <row r="254" spans="1:45" x14ac:dyDescent="0.35">
      <c r="A254" t="s">
        <v>5</v>
      </c>
      <c r="B254" t="s">
        <v>158</v>
      </c>
      <c r="C254" s="1">
        <v>43809</v>
      </c>
      <c r="D254" s="2">
        <v>0.72175925925925932</v>
      </c>
      <c r="E254">
        <v>3655</v>
      </c>
      <c r="F254">
        <v>94</v>
      </c>
      <c r="G254">
        <v>270</v>
      </c>
      <c r="H254">
        <v>38</v>
      </c>
      <c r="I254">
        <v>280</v>
      </c>
      <c r="J254">
        <v>110</v>
      </c>
      <c r="K254">
        <v>153</v>
      </c>
      <c r="L254">
        <v>28</v>
      </c>
      <c r="M254">
        <v>758000</v>
      </c>
      <c r="N254">
        <v>40000</v>
      </c>
      <c r="O254">
        <v>4.8300000000000001E-3</v>
      </c>
      <c r="P254">
        <v>2.7E-4</v>
      </c>
      <c r="Q254">
        <v>7.3300000000000004E-2</v>
      </c>
      <c r="R254">
        <v>9.4000000000000004E-3</v>
      </c>
      <c r="S254">
        <v>7.3400000000000007E-2</v>
      </c>
      <c r="T254">
        <v>9.4000000000000004E-3</v>
      </c>
      <c r="U254">
        <v>4.38</v>
      </c>
      <c r="V254">
        <v>0.23</v>
      </c>
      <c r="W254">
        <v>1.6199999999999999E-3</v>
      </c>
      <c r="X254">
        <v>2.9999999999999997E-4</v>
      </c>
      <c r="Y254">
        <v>4.4000000000000003E-3</v>
      </c>
      <c r="Z254">
        <v>1.6999999999999999E-3</v>
      </c>
      <c r="AA254">
        <v>2850</v>
      </c>
      <c r="AB254">
        <v>620</v>
      </c>
      <c r="AC254" s="10">
        <f t="shared" si="62"/>
        <v>12.079426365140648</v>
      </c>
      <c r="AD254" s="10">
        <f>Y254*$AJ$17</f>
        <v>2.8555976203353175E-2</v>
      </c>
      <c r="AF254">
        <f t="shared" si="51"/>
        <v>207.03933747412009</v>
      </c>
      <c r="AG254" s="11">
        <f t="shared" si="52"/>
        <v>11.573627560665098</v>
      </c>
      <c r="AH254">
        <f t="shared" si="53"/>
        <v>7.3400000000000007E-2</v>
      </c>
      <c r="AI254">
        <f t="shared" si="54"/>
        <v>9.4000000000000004E-3</v>
      </c>
      <c r="AK254">
        <f t="shared" si="60"/>
        <v>141.88663064182387</v>
      </c>
      <c r="AL254">
        <f t="shared" si="61"/>
        <v>7.9315507812199684</v>
      </c>
      <c r="AM254">
        <f t="shared" si="55"/>
        <v>7.3400000000000007E-2</v>
      </c>
      <c r="AN254">
        <f t="shared" si="56"/>
        <v>9.4000000000000004E-3</v>
      </c>
      <c r="AO254" s="9"/>
      <c r="AP254" s="58">
        <f>IF(AL254/AK254*100&gt;=30,supp,AK254)</f>
        <v>141.88663064182387</v>
      </c>
      <c r="AQ254" s="58">
        <f t="shared" si="57"/>
        <v>7.9315507812199684</v>
      </c>
      <c r="AR254" s="58">
        <f>IF(AN254/AM254*100&gt;=30,supp,AM254)</f>
        <v>7.3400000000000007E-2</v>
      </c>
      <c r="AS254" s="58">
        <f t="shared" si="58"/>
        <v>9.4000000000000004E-3</v>
      </c>
    </row>
    <row r="255" spans="1:45" x14ac:dyDescent="0.35">
      <c r="A255" t="s">
        <v>6</v>
      </c>
      <c r="B255" t="s">
        <v>159</v>
      </c>
      <c r="C255" s="1">
        <v>43809</v>
      </c>
      <c r="D255" s="2">
        <v>0.75054398148148149</v>
      </c>
      <c r="E255">
        <v>4550</v>
      </c>
      <c r="F255">
        <v>280</v>
      </c>
      <c r="G255">
        <v>1700</v>
      </c>
      <c r="H255">
        <v>210</v>
      </c>
      <c r="I255">
        <v>3930</v>
      </c>
      <c r="J255">
        <v>590</v>
      </c>
      <c r="K255">
        <v>700</v>
      </c>
      <c r="L255">
        <v>140</v>
      </c>
      <c r="M255">
        <v>584000</v>
      </c>
      <c r="N255">
        <v>24000</v>
      </c>
      <c r="O255">
        <v>8.1300000000000001E-3</v>
      </c>
      <c r="P255">
        <v>7.2999999999999996E-4</v>
      </c>
      <c r="Q255">
        <v>0.38</v>
      </c>
      <c r="R255">
        <v>3.4000000000000002E-2</v>
      </c>
      <c r="S255">
        <v>0.38100000000000001</v>
      </c>
      <c r="T255">
        <v>3.4000000000000002E-2</v>
      </c>
      <c r="U255">
        <v>3.25</v>
      </c>
      <c r="V255">
        <v>0.13</v>
      </c>
      <c r="W255">
        <v>7.1000000000000004E-3</v>
      </c>
      <c r="X255">
        <v>1.4E-3</v>
      </c>
      <c r="Y255">
        <v>5.9700000000000003E-2</v>
      </c>
      <c r="Z255">
        <v>8.9999999999999993E-3</v>
      </c>
      <c r="AA255">
        <v>482</v>
      </c>
      <c r="AB255">
        <v>91</v>
      </c>
      <c r="AC255" s="10">
        <f t="shared" si="62"/>
        <v>8.9630446773303891</v>
      </c>
      <c r="AD255" s="10">
        <f t="shared" si="59"/>
        <v>0.38745267712276921</v>
      </c>
      <c r="AF255">
        <f t="shared" si="51"/>
        <v>123.00123001230013</v>
      </c>
      <c r="AG255" s="11">
        <f t="shared" si="52"/>
        <v>11.044390886713295</v>
      </c>
      <c r="AH255">
        <f t="shared" si="53"/>
        <v>0.38100000000000001</v>
      </c>
      <c r="AI255">
        <f t="shared" si="54"/>
        <v>3.4000000000000002E-2</v>
      </c>
      <c r="AK255">
        <f t="shared" si="60"/>
        <v>84.294271340714559</v>
      </c>
      <c r="AL255">
        <f t="shared" si="61"/>
        <v>7.5688583122658821</v>
      </c>
      <c r="AM255">
        <f t="shared" si="55"/>
        <v>0.38100000000000001</v>
      </c>
      <c r="AN255">
        <f t="shared" si="56"/>
        <v>3.4000000000000002E-2</v>
      </c>
      <c r="AO255" s="9"/>
      <c r="AP255" s="58">
        <f>IF(AL255/AK255*100&gt;=30,supp,AK255)</f>
        <v>84.294271340714559</v>
      </c>
      <c r="AQ255" s="58">
        <f t="shared" si="57"/>
        <v>7.5688583122658821</v>
      </c>
      <c r="AR255" s="58">
        <f>IF(AN255/AM255*100&gt;=30,supp,AM255)</f>
        <v>0.38100000000000001</v>
      </c>
      <c r="AS255" s="58">
        <f t="shared" si="58"/>
        <v>3.4000000000000002E-2</v>
      </c>
    </row>
    <row r="256" spans="1:45" x14ac:dyDescent="0.35">
      <c r="A256" t="s">
        <v>7</v>
      </c>
      <c r="B256" t="s">
        <v>160</v>
      </c>
      <c r="C256" s="1">
        <v>43809</v>
      </c>
      <c r="D256" s="2">
        <v>0.75181712962962965</v>
      </c>
      <c r="E256">
        <v>6300</v>
      </c>
      <c r="F256">
        <v>1300</v>
      </c>
      <c r="G256">
        <v>2800</v>
      </c>
      <c r="H256">
        <v>1100</v>
      </c>
      <c r="I256">
        <v>6800</v>
      </c>
      <c r="J256">
        <v>2800</v>
      </c>
      <c r="K256">
        <v>960</v>
      </c>
      <c r="L256">
        <v>320</v>
      </c>
      <c r="M256">
        <v>716000</v>
      </c>
      <c r="N256">
        <v>36000</v>
      </c>
      <c r="O256">
        <v>8.9999999999999993E-3</v>
      </c>
      <c r="P256">
        <v>2E-3</v>
      </c>
      <c r="Q256">
        <v>0.40400000000000003</v>
      </c>
      <c r="R256">
        <v>9.5000000000000001E-2</v>
      </c>
      <c r="S256">
        <v>0.40400000000000003</v>
      </c>
      <c r="T256">
        <v>9.5000000000000001E-2</v>
      </c>
      <c r="U256">
        <v>3.98</v>
      </c>
      <c r="V256">
        <v>0.2</v>
      </c>
      <c r="W256">
        <v>9.7999999999999997E-3</v>
      </c>
      <c r="X256">
        <v>3.3E-3</v>
      </c>
      <c r="Y256">
        <v>0.10299999999999999</v>
      </c>
      <c r="Z256">
        <v>4.2000000000000003E-2</v>
      </c>
      <c r="AA256">
        <v>440</v>
      </c>
      <c r="AB256">
        <v>140</v>
      </c>
      <c r="AC256" s="10">
        <f t="shared" si="62"/>
        <v>10.976282404853832</v>
      </c>
      <c r="AD256" s="10">
        <f t="shared" si="59"/>
        <v>0.66846944294213106</v>
      </c>
      <c r="AF256">
        <f t="shared" si="51"/>
        <v>111.11111111111111</v>
      </c>
      <c r="AG256" s="11">
        <f t="shared" si="52"/>
        <v>24.691358024691361</v>
      </c>
      <c r="AH256">
        <f t="shared" si="53"/>
        <v>0.40400000000000003</v>
      </c>
      <c r="AI256">
        <f t="shared" si="54"/>
        <v>9.5000000000000001E-2</v>
      </c>
      <c r="AK256">
        <f t="shared" si="60"/>
        <v>76.145825111112146</v>
      </c>
      <c r="AL256">
        <f t="shared" si="61"/>
        <v>16.921294469136033</v>
      </c>
      <c r="AM256">
        <f t="shared" si="55"/>
        <v>0.40400000000000003</v>
      </c>
      <c r="AN256">
        <f t="shared" si="56"/>
        <v>9.5000000000000001E-2</v>
      </c>
      <c r="AO256" s="9"/>
      <c r="AP256" s="58">
        <f>IF(AL256/AK256*100&gt;=30,supp,AK256)</f>
        <v>76.145825111112146</v>
      </c>
      <c r="AQ256" s="58">
        <f t="shared" si="57"/>
        <v>16.921294469136033</v>
      </c>
      <c r="AR256" s="58">
        <f>IF(AN256/AM256*100&gt;=30,supp,AM256)</f>
        <v>0.40400000000000003</v>
      </c>
      <c r="AS256" s="58">
        <f t="shared" si="58"/>
        <v>9.5000000000000001E-2</v>
      </c>
    </row>
    <row r="257" spans="1:53" x14ac:dyDescent="0.35">
      <c r="A257" t="s">
        <v>8</v>
      </c>
      <c r="B257" t="s">
        <v>161</v>
      </c>
      <c r="C257" s="1">
        <v>43809</v>
      </c>
      <c r="D257" s="2">
        <v>0.78059027777777779</v>
      </c>
      <c r="E257">
        <v>730</v>
      </c>
      <c r="F257">
        <v>33</v>
      </c>
      <c r="G257">
        <v>462</v>
      </c>
      <c r="H257">
        <v>27</v>
      </c>
      <c r="I257">
        <v>1079</v>
      </c>
      <c r="J257">
        <v>84</v>
      </c>
      <c r="K257">
        <v>2.8</v>
      </c>
      <c r="L257">
        <v>2.2000000000000002</v>
      </c>
      <c r="M257">
        <v>41200</v>
      </c>
      <c r="N257">
        <v>1900</v>
      </c>
      <c r="O257">
        <v>1.7500000000000002E-2</v>
      </c>
      <c r="P257">
        <v>1.5E-3</v>
      </c>
      <c r="Q257">
        <v>0.65200000000000002</v>
      </c>
      <c r="R257">
        <v>4.7E-2</v>
      </c>
      <c r="S257">
        <v>0.65300000000000002</v>
      </c>
      <c r="T257">
        <v>4.7E-2</v>
      </c>
      <c r="U257">
        <v>0.221</v>
      </c>
      <c r="V257">
        <v>0.01</v>
      </c>
      <c r="W257" s="38">
        <v>2.6999999999999999E-5</v>
      </c>
      <c r="X257" s="38">
        <v>2.0999999999999999E-5</v>
      </c>
      <c r="Y257">
        <v>1.5699999999999999E-2</v>
      </c>
      <c r="Z257">
        <v>1.1999999999999999E-3</v>
      </c>
      <c r="AA257" s="38">
        <v>-3400000</v>
      </c>
      <c r="AB257" s="38">
        <v>1000000</v>
      </c>
      <c r="AC257" s="10">
        <f t="shared" si="62"/>
        <v>0.60948703805846649</v>
      </c>
      <c r="AD257" s="10">
        <f t="shared" si="59"/>
        <v>0.10189291508923745</v>
      </c>
      <c r="AF257">
        <f t="shared" si="51"/>
        <v>57.142857142857139</v>
      </c>
      <c r="AG257" s="11">
        <f t="shared" si="52"/>
        <v>4.8979591836734686</v>
      </c>
      <c r="AH257">
        <f t="shared" si="53"/>
        <v>0.65300000000000002</v>
      </c>
      <c r="AI257">
        <f t="shared" si="54"/>
        <v>4.7E-2</v>
      </c>
      <c r="AK257">
        <f t="shared" si="60"/>
        <v>39.160710057143383</v>
      </c>
      <c r="AL257">
        <f t="shared" si="61"/>
        <v>3.3566322906122901</v>
      </c>
      <c r="AM257">
        <f t="shared" si="55"/>
        <v>0.65300000000000002</v>
      </c>
      <c r="AN257">
        <f t="shared" si="56"/>
        <v>4.7E-2</v>
      </c>
      <c r="AO257" s="9"/>
      <c r="AP257" s="58">
        <f>IF(AL257/AK257*100&gt;=30,supp,AK257)</f>
        <v>39.160710057143383</v>
      </c>
      <c r="AQ257" s="58">
        <f t="shared" si="57"/>
        <v>3.3566322906122901</v>
      </c>
      <c r="AR257" s="58">
        <f>IF(AN257/AM257*100&gt;=30,supp,AM257)</f>
        <v>0.65300000000000002</v>
      </c>
      <c r="AS257" s="58">
        <f t="shared" si="58"/>
        <v>4.7E-2</v>
      </c>
    </row>
    <row r="258" spans="1:53" x14ac:dyDescent="0.35">
      <c r="A258" t="s">
        <v>9</v>
      </c>
      <c r="B258" t="s">
        <v>162</v>
      </c>
      <c r="C258" s="1">
        <v>43809</v>
      </c>
      <c r="D258" s="2">
        <v>0.78186342592592595</v>
      </c>
      <c r="E258">
        <v>379</v>
      </c>
      <c r="F258">
        <v>26</v>
      </c>
      <c r="G258">
        <v>107</v>
      </c>
      <c r="H258">
        <v>16</v>
      </c>
      <c r="I258">
        <v>268</v>
      </c>
      <c r="J258">
        <v>35</v>
      </c>
      <c r="K258">
        <v>-4.71727E-3</v>
      </c>
      <c r="L258" s="38">
        <v>4.2E-7</v>
      </c>
      <c r="M258">
        <v>50000</v>
      </c>
      <c r="N258">
        <v>2900</v>
      </c>
      <c r="O258">
        <v>7.3200000000000001E-3</v>
      </c>
      <c r="P258">
        <v>5.9000000000000003E-4</v>
      </c>
      <c r="Q258">
        <v>0.28499999999999998</v>
      </c>
      <c r="R258">
        <v>3.6999999999999998E-2</v>
      </c>
      <c r="S258">
        <v>0.28499999999999998</v>
      </c>
      <c r="T258">
        <v>3.6999999999999998E-2</v>
      </c>
      <c r="U258">
        <v>0.26800000000000002</v>
      </c>
      <c r="V258">
        <v>1.6E-2</v>
      </c>
      <c r="W258" s="38">
        <v>-4.59433E-8</v>
      </c>
      <c r="X258" s="38">
        <v>1.7E-12</v>
      </c>
      <c r="Y258">
        <v>3.8899999999999998E-3</v>
      </c>
      <c r="Z258">
        <v>5.1000000000000004E-4</v>
      </c>
      <c r="AA258" s="38">
        <v>-5750000</v>
      </c>
      <c r="AB258">
        <v>340000</v>
      </c>
      <c r="AC258" s="10">
        <f t="shared" si="62"/>
        <v>0.73910645339216752</v>
      </c>
      <c r="AD258" s="10">
        <f t="shared" si="59"/>
        <v>2.524607896160087E-2</v>
      </c>
      <c r="AF258">
        <f t="shared" si="51"/>
        <v>136.61202185792351</v>
      </c>
      <c r="AG258" s="11">
        <f t="shared" si="52"/>
        <v>11.011078264504764</v>
      </c>
      <c r="AH258">
        <f t="shared" si="53"/>
        <v>0.28499999999999998</v>
      </c>
      <c r="AI258">
        <f t="shared" si="54"/>
        <v>3.6999999999999998E-2</v>
      </c>
      <c r="AK258">
        <f t="shared" si="60"/>
        <v>93.621916120219851</v>
      </c>
      <c r="AL258">
        <f t="shared" si="61"/>
        <v>7.5460287583237324</v>
      </c>
      <c r="AM258">
        <f t="shared" si="55"/>
        <v>0.28499999999999998</v>
      </c>
      <c r="AN258">
        <f t="shared" si="56"/>
        <v>3.6999999999999998E-2</v>
      </c>
      <c r="AO258" s="9"/>
      <c r="AP258" s="58">
        <f>IF(AL258/AK258*100&gt;=30,supp,AK258)</f>
        <v>93.621916120219851</v>
      </c>
      <c r="AQ258" s="58">
        <f t="shared" si="57"/>
        <v>7.5460287583237324</v>
      </c>
      <c r="AR258" s="58">
        <f>IF(AN258/AM258*100&gt;=30,supp,AM258)</f>
        <v>0.28499999999999998</v>
      </c>
      <c r="AS258" s="58">
        <f t="shared" si="58"/>
        <v>3.6999999999999998E-2</v>
      </c>
    </row>
    <row r="259" spans="1:53" x14ac:dyDescent="0.35">
      <c r="A259" t="s">
        <v>10</v>
      </c>
      <c r="B259" t="s">
        <v>163</v>
      </c>
      <c r="C259" s="1">
        <v>43809</v>
      </c>
      <c r="D259" s="2">
        <v>0.81065972222222227</v>
      </c>
      <c r="E259">
        <v>4260</v>
      </c>
      <c r="F259">
        <v>210</v>
      </c>
      <c r="G259">
        <v>1330</v>
      </c>
      <c r="H259">
        <v>120</v>
      </c>
      <c r="I259">
        <v>2780</v>
      </c>
      <c r="J259">
        <v>250</v>
      </c>
      <c r="K259">
        <v>510</v>
      </c>
      <c r="L259">
        <v>110</v>
      </c>
      <c r="M259">
        <v>621000</v>
      </c>
      <c r="N259">
        <v>31000</v>
      </c>
      <c r="O259">
        <v>6.9199999999999999E-3</v>
      </c>
      <c r="P259">
        <v>5.5999999999999995E-4</v>
      </c>
      <c r="Q259">
        <v>0.316</v>
      </c>
      <c r="R259">
        <v>2.5000000000000001E-2</v>
      </c>
      <c r="S259">
        <v>0.317</v>
      </c>
      <c r="T259">
        <v>2.5000000000000001E-2</v>
      </c>
      <c r="U259">
        <v>3.22</v>
      </c>
      <c r="V259">
        <v>0.16</v>
      </c>
      <c r="W259">
        <v>4.7999999999999996E-3</v>
      </c>
      <c r="X259">
        <v>1E-3</v>
      </c>
      <c r="Y259">
        <v>3.8800000000000001E-2</v>
      </c>
      <c r="Z259">
        <v>3.5000000000000001E-3</v>
      </c>
      <c r="AA259">
        <v>670</v>
      </c>
      <c r="AB259">
        <v>120</v>
      </c>
      <c r="AC259" s="10">
        <f t="shared" si="62"/>
        <v>8.8803088803088794</v>
      </c>
      <c r="AD259" s="10">
        <f t="shared" si="59"/>
        <v>0.25181179015684163</v>
      </c>
      <c r="AF259">
        <f t="shared" si="51"/>
        <v>144.50867052023122</v>
      </c>
      <c r="AG259" s="11">
        <f t="shared" si="52"/>
        <v>11.694343279093854</v>
      </c>
      <c r="AH259">
        <f t="shared" si="53"/>
        <v>0.317</v>
      </c>
      <c r="AI259">
        <f t="shared" si="54"/>
        <v>2.5000000000000001E-2</v>
      </c>
      <c r="AK259">
        <f t="shared" si="60"/>
        <v>99.033587572255684</v>
      </c>
      <c r="AL259">
        <f t="shared" si="61"/>
        <v>8.0142787630727135</v>
      </c>
      <c r="AM259">
        <f t="shared" si="55"/>
        <v>0.317</v>
      </c>
      <c r="AN259">
        <f t="shared" si="56"/>
        <v>2.5000000000000001E-2</v>
      </c>
      <c r="AO259" s="9"/>
      <c r="AP259" s="58">
        <f>IF(AL259/AK259*100&gt;=30,supp,AK259)</f>
        <v>99.033587572255684</v>
      </c>
      <c r="AQ259" s="58">
        <f t="shared" si="57"/>
        <v>8.0142787630727135</v>
      </c>
      <c r="AR259" s="58">
        <f>IF(AN259/AM259*100&gt;=30,supp,AM259)</f>
        <v>0.317</v>
      </c>
      <c r="AS259" s="58">
        <f t="shared" si="58"/>
        <v>2.5000000000000001E-2</v>
      </c>
    </row>
    <row r="260" spans="1:53" x14ac:dyDescent="0.35">
      <c r="A260" t="s">
        <v>11</v>
      </c>
      <c r="B260" t="s">
        <v>164</v>
      </c>
      <c r="C260" s="1">
        <v>43809</v>
      </c>
      <c r="D260" s="2">
        <v>0.81193287037037043</v>
      </c>
      <c r="E260">
        <v>410</v>
      </c>
      <c r="F260">
        <v>34</v>
      </c>
      <c r="G260">
        <v>316</v>
      </c>
      <c r="H260">
        <v>24</v>
      </c>
      <c r="I260">
        <v>683</v>
      </c>
      <c r="J260">
        <v>61</v>
      </c>
      <c r="K260">
        <v>2.2999999999999998</v>
      </c>
      <c r="L260">
        <v>2.7</v>
      </c>
      <c r="M260">
        <v>12860</v>
      </c>
      <c r="N260">
        <v>830</v>
      </c>
      <c r="O260">
        <v>3.2000000000000001E-2</v>
      </c>
      <c r="P260">
        <v>3.2000000000000002E-3</v>
      </c>
      <c r="Q260">
        <v>0.77</v>
      </c>
      <c r="R260">
        <v>7.2999999999999995E-2</v>
      </c>
      <c r="S260">
        <v>0.77100000000000002</v>
      </c>
      <c r="T260">
        <v>7.2999999999999995E-2</v>
      </c>
      <c r="U260">
        <v>6.6500000000000004E-2</v>
      </c>
      <c r="V260">
        <v>4.3E-3</v>
      </c>
      <c r="W260" s="38">
        <v>2.1999999999999999E-5</v>
      </c>
      <c r="X260" s="38">
        <v>2.5999999999999998E-5</v>
      </c>
      <c r="Y260">
        <v>9.5200000000000007E-3</v>
      </c>
      <c r="Z260">
        <v>8.4000000000000003E-4</v>
      </c>
      <c r="AA260" s="38">
        <v>-1070000</v>
      </c>
      <c r="AB260">
        <v>290000</v>
      </c>
      <c r="AC260" s="10">
        <f t="shared" si="62"/>
        <v>0.18339768339768336</v>
      </c>
      <c r="AD260" s="10">
        <f t="shared" si="59"/>
        <v>6.1784748512709597E-2</v>
      </c>
      <c r="AF260">
        <f t="shared" si="51"/>
        <v>31.25</v>
      </c>
      <c r="AG260" s="11">
        <f t="shared" si="52"/>
        <v>3.125</v>
      </c>
      <c r="AH260">
        <f t="shared" si="53"/>
        <v>0.77100000000000002</v>
      </c>
      <c r="AI260">
        <f t="shared" si="54"/>
        <v>7.2999999999999995E-2</v>
      </c>
      <c r="AK260">
        <f t="shared" si="60"/>
        <v>21.41601331250029</v>
      </c>
      <c r="AL260">
        <f t="shared" si="61"/>
        <v>2.1416013312500293</v>
      </c>
      <c r="AM260">
        <f t="shared" si="55"/>
        <v>0.77100000000000002</v>
      </c>
      <c r="AN260">
        <f t="shared" si="56"/>
        <v>7.2999999999999995E-2</v>
      </c>
      <c r="AO260" s="9"/>
      <c r="AP260" s="58">
        <f>IF(AL260/AK260*100&gt;=30,supp,AK260)</f>
        <v>21.41601331250029</v>
      </c>
      <c r="AQ260" s="58">
        <f t="shared" si="57"/>
        <v>2.1416013312500293</v>
      </c>
      <c r="AR260" s="58">
        <f>IF(AN260/AM260*100&gt;=30,supp,AM260)</f>
        <v>0.77100000000000002</v>
      </c>
      <c r="AS260" s="58">
        <f t="shared" si="58"/>
        <v>7.2999999999999995E-2</v>
      </c>
    </row>
    <row r="261" spans="1:53" x14ac:dyDescent="0.35">
      <c r="A261" t="s">
        <v>12</v>
      </c>
      <c r="B261" t="s">
        <v>165</v>
      </c>
      <c r="C261" s="1">
        <v>43809</v>
      </c>
      <c r="D261" s="2">
        <v>0.84074074074074068</v>
      </c>
      <c r="E261">
        <v>2340</v>
      </c>
      <c r="F261">
        <v>140</v>
      </c>
      <c r="G261">
        <v>492</v>
      </c>
      <c r="H261">
        <v>44</v>
      </c>
      <c r="I261">
        <v>1110</v>
      </c>
      <c r="J261">
        <v>190</v>
      </c>
      <c r="K261">
        <v>580</v>
      </c>
      <c r="L261">
        <v>170</v>
      </c>
      <c r="M261">
        <v>384000</v>
      </c>
      <c r="N261">
        <v>18000</v>
      </c>
      <c r="O261">
        <v>6.2599999999999999E-3</v>
      </c>
      <c r="P261">
        <v>5.0000000000000001E-4</v>
      </c>
      <c r="Q261">
        <v>0.21199999999999999</v>
      </c>
      <c r="R261">
        <v>1.2E-2</v>
      </c>
      <c r="S261">
        <v>0.21199999999999999</v>
      </c>
      <c r="T261">
        <v>1.2E-2</v>
      </c>
      <c r="U261">
        <v>1.923</v>
      </c>
      <c r="V261">
        <v>8.8999999999999996E-2</v>
      </c>
      <c r="W261">
        <v>5.3E-3</v>
      </c>
      <c r="X261">
        <v>1.5E-3</v>
      </c>
      <c r="Y261">
        <v>1.49E-2</v>
      </c>
      <c r="Z261">
        <v>2.5000000000000001E-3</v>
      </c>
      <c r="AA261">
        <v>450</v>
      </c>
      <c r="AB261">
        <v>140</v>
      </c>
      <c r="AC261" s="10">
        <f t="shared" si="62"/>
        <v>5.3033645890788739</v>
      </c>
      <c r="AD261" s="10">
        <f t="shared" si="59"/>
        <v>9.6700919415900519E-2</v>
      </c>
      <c r="AF261">
        <f t="shared" si="51"/>
        <v>159.7444089456869</v>
      </c>
      <c r="AG261" s="11">
        <f t="shared" si="52"/>
        <v>12.759138094703426</v>
      </c>
      <c r="AH261">
        <f t="shared" si="53"/>
        <v>0.21199999999999999</v>
      </c>
      <c r="AI261">
        <f t="shared" si="54"/>
        <v>1.2E-2</v>
      </c>
      <c r="AK261">
        <f t="shared" si="60"/>
        <v>109.47482843450628</v>
      </c>
      <c r="AL261">
        <f t="shared" si="61"/>
        <v>8.7439958813503402</v>
      </c>
      <c r="AM261">
        <f t="shared" si="55"/>
        <v>0.21199999999999999</v>
      </c>
      <c r="AN261">
        <f t="shared" si="56"/>
        <v>1.2E-2</v>
      </c>
      <c r="AO261" s="9"/>
      <c r="AP261" s="58">
        <f>IF(AL261/AK261*100&gt;=30,supp,AK261)</f>
        <v>109.47482843450628</v>
      </c>
      <c r="AQ261" s="58">
        <f t="shared" si="57"/>
        <v>8.7439958813503402</v>
      </c>
      <c r="AR261" s="58">
        <f>IF(AN261/AM261*100&gt;=30,supp,AM261)</f>
        <v>0.21199999999999999</v>
      </c>
      <c r="AS261" s="58">
        <f t="shared" si="58"/>
        <v>1.2E-2</v>
      </c>
    </row>
    <row r="262" spans="1:53" x14ac:dyDescent="0.35">
      <c r="A262" t="s">
        <v>13</v>
      </c>
      <c r="B262" t="s">
        <v>166</v>
      </c>
      <c r="C262" s="1">
        <v>43809</v>
      </c>
      <c r="D262" s="2">
        <v>0.84202546296296299</v>
      </c>
      <c r="E262">
        <v>553</v>
      </c>
      <c r="F262">
        <v>25</v>
      </c>
      <c r="G262">
        <v>26.9</v>
      </c>
      <c r="H262">
        <v>5.4</v>
      </c>
      <c r="I262">
        <v>18</v>
      </c>
      <c r="J262">
        <v>15</v>
      </c>
      <c r="K262">
        <v>-5.3739900000000004E-3</v>
      </c>
      <c r="L262" s="38">
        <v>4.4999999999999998E-7</v>
      </c>
      <c r="M262">
        <v>122800</v>
      </c>
      <c r="N262">
        <v>3200</v>
      </c>
      <c r="O262">
        <v>4.4600000000000004E-3</v>
      </c>
      <c r="P262">
        <v>2.5000000000000001E-4</v>
      </c>
      <c r="Q262">
        <v>4.9000000000000002E-2</v>
      </c>
      <c r="R262">
        <v>1.0999999999999999E-2</v>
      </c>
      <c r="S262">
        <v>4.9000000000000002E-2</v>
      </c>
      <c r="T262">
        <v>1.0999999999999999E-2</v>
      </c>
      <c r="U262">
        <v>0.61399999999999999</v>
      </c>
      <c r="V262">
        <v>1.6E-2</v>
      </c>
      <c r="W262" s="38">
        <v>-4.83899E-8</v>
      </c>
      <c r="X262" s="38">
        <v>1.5000000000000001E-12</v>
      </c>
      <c r="Y262">
        <v>2.3000000000000001E-4</v>
      </c>
      <c r="Z262">
        <v>1.9000000000000001E-4</v>
      </c>
      <c r="AA262" s="38">
        <v>-12610000</v>
      </c>
      <c r="AB262">
        <v>390000</v>
      </c>
      <c r="AC262" s="10">
        <f t="shared" si="62"/>
        <v>1.6933259790402644</v>
      </c>
      <c r="AD262" s="10">
        <f t="shared" si="59"/>
        <v>1.4926987560843704E-3</v>
      </c>
      <c r="AF262">
        <f t="shared" si="51"/>
        <v>224.21524663677127</v>
      </c>
      <c r="AG262" s="11">
        <f t="shared" si="52"/>
        <v>12.568119206097043</v>
      </c>
      <c r="AH262">
        <f t="shared" si="53"/>
        <v>4.9000000000000002E-2</v>
      </c>
      <c r="AI262">
        <f t="shared" si="54"/>
        <v>1.0999999999999999E-2</v>
      </c>
      <c r="AK262">
        <f t="shared" si="60"/>
        <v>153.65749461883615</v>
      </c>
      <c r="AL262">
        <f t="shared" si="61"/>
        <v>8.6130882633876755</v>
      </c>
      <c r="AM262">
        <f t="shared" si="55"/>
        <v>4.9000000000000002E-2</v>
      </c>
      <c r="AN262">
        <f t="shared" si="56"/>
        <v>1.0999999999999999E-2</v>
      </c>
      <c r="AO262" s="9"/>
      <c r="AP262" s="58">
        <f>IF(AL262/AK262*100&gt;=30,supp,AK262)</f>
        <v>153.65749461883615</v>
      </c>
      <c r="AQ262" s="58">
        <f t="shared" si="57"/>
        <v>8.6130882633876755</v>
      </c>
      <c r="AR262" s="58">
        <f>IF(AN262/AM262*100&gt;=30,supp,AM262)</f>
        <v>4.9000000000000002E-2</v>
      </c>
      <c r="AS262" s="58">
        <f t="shared" si="58"/>
        <v>1.0999999999999999E-2</v>
      </c>
    </row>
    <row r="263" spans="1:53" x14ac:dyDescent="0.35">
      <c r="A263" t="s">
        <v>68</v>
      </c>
      <c r="B263" t="s">
        <v>167</v>
      </c>
      <c r="C263" s="1">
        <v>43809</v>
      </c>
      <c r="D263" s="2">
        <v>0.87070601851851848</v>
      </c>
      <c r="E263">
        <v>3240</v>
      </c>
      <c r="F263">
        <v>120</v>
      </c>
      <c r="G263">
        <v>1006</v>
      </c>
      <c r="H263">
        <v>46</v>
      </c>
      <c r="I263">
        <v>2230</v>
      </c>
      <c r="J263">
        <v>160</v>
      </c>
      <c r="K263">
        <v>51</v>
      </c>
      <c r="L263">
        <v>20</v>
      </c>
      <c r="M263">
        <v>471000</v>
      </c>
      <c r="N263">
        <v>13000</v>
      </c>
      <c r="O263">
        <v>6.7299999999999999E-3</v>
      </c>
      <c r="P263">
        <v>2.9999999999999997E-4</v>
      </c>
      <c r="Q263">
        <v>0.317</v>
      </c>
      <c r="R263">
        <v>0.01</v>
      </c>
      <c r="S263">
        <v>0.318</v>
      </c>
      <c r="T263">
        <v>0.01</v>
      </c>
      <c r="U263">
        <v>2.2810000000000001</v>
      </c>
      <c r="V263">
        <v>6.5000000000000002E-2</v>
      </c>
      <c r="W263">
        <v>4.4000000000000002E-4</v>
      </c>
      <c r="X263">
        <v>1.7000000000000001E-4</v>
      </c>
      <c r="Y263">
        <v>2.87E-2</v>
      </c>
      <c r="Z263">
        <v>2.0999999999999999E-3</v>
      </c>
      <c r="AA263">
        <v>6600</v>
      </c>
      <c r="AB263">
        <v>1900</v>
      </c>
      <c r="AC263" s="10">
        <f t="shared" si="62"/>
        <v>6.2906784335355752</v>
      </c>
      <c r="AD263" s="10">
        <f t="shared" si="59"/>
        <v>0.18626284478096272</v>
      </c>
      <c r="AF263">
        <f t="shared" si="51"/>
        <v>148.5884101040119</v>
      </c>
      <c r="AG263" s="11">
        <f t="shared" si="52"/>
        <v>6.6235546851714062</v>
      </c>
      <c r="AH263">
        <f t="shared" si="53"/>
        <v>0.318</v>
      </c>
      <c r="AI263">
        <f t="shared" si="54"/>
        <v>0.01</v>
      </c>
      <c r="AK263">
        <f t="shared" si="60"/>
        <v>101.82948380386469</v>
      </c>
      <c r="AL263">
        <f t="shared" si="61"/>
        <v>4.5392043300385438</v>
      </c>
      <c r="AM263">
        <f t="shared" si="55"/>
        <v>0.318</v>
      </c>
      <c r="AN263">
        <f t="shared" si="56"/>
        <v>0.01</v>
      </c>
      <c r="AO263" s="9"/>
      <c r="AP263" s="58">
        <f>IF(AL263/AK263*100&gt;=30,supp,AK263)</f>
        <v>101.82948380386469</v>
      </c>
      <c r="AQ263" s="58">
        <f t="shared" si="57"/>
        <v>4.5392043300385438</v>
      </c>
      <c r="AR263" s="58">
        <f>IF(AN263/AM263*100&gt;=30,supp,AM263)</f>
        <v>0.318</v>
      </c>
      <c r="AS263" s="58">
        <f t="shared" si="58"/>
        <v>0.01</v>
      </c>
    </row>
    <row r="264" spans="1:53" x14ac:dyDescent="0.35">
      <c r="A264" t="s">
        <v>69</v>
      </c>
      <c r="B264" t="s">
        <v>168</v>
      </c>
      <c r="C264" s="1">
        <v>43809</v>
      </c>
      <c r="D264" s="2">
        <v>0.87197916666666664</v>
      </c>
      <c r="E264">
        <v>3760</v>
      </c>
      <c r="F264">
        <v>340</v>
      </c>
      <c r="G264">
        <v>700</v>
      </c>
      <c r="H264">
        <v>150</v>
      </c>
      <c r="I264">
        <v>1230</v>
      </c>
      <c r="J264">
        <v>390</v>
      </c>
      <c r="K264">
        <v>950</v>
      </c>
      <c r="L264">
        <v>170</v>
      </c>
      <c r="M264">
        <v>673000</v>
      </c>
      <c r="N264">
        <v>32000</v>
      </c>
      <c r="O264">
        <v>5.7400000000000003E-3</v>
      </c>
      <c r="P264">
        <v>6.7000000000000002E-4</v>
      </c>
      <c r="Q264">
        <v>0.182</v>
      </c>
      <c r="R264">
        <v>2.5999999999999999E-2</v>
      </c>
      <c r="S264">
        <v>0.183</v>
      </c>
      <c r="T264">
        <v>2.5999999999999999E-2</v>
      </c>
      <c r="U264">
        <v>3.25</v>
      </c>
      <c r="V264">
        <v>0.15</v>
      </c>
      <c r="W264">
        <v>8.2000000000000007E-3</v>
      </c>
      <c r="X264">
        <v>1.5E-3</v>
      </c>
      <c r="Y264">
        <v>1.5800000000000002E-2</v>
      </c>
      <c r="Z264">
        <v>5.0000000000000001E-3</v>
      </c>
      <c r="AA264">
        <v>411</v>
      </c>
      <c r="AB264">
        <v>77</v>
      </c>
      <c r="AC264" s="10">
        <f t="shared" si="62"/>
        <v>8.9630446773303891</v>
      </c>
      <c r="AD264" s="10">
        <f t="shared" si="59"/>
        <v>0.10254191454840458</v>
      </c>
      <c r="AF264">
        <f t="shared" si="51"/>
        <v>174.21602787456445</v>
      </c>
      <c r="AG264" s="11">
        <f t="shared" si="52"/>
        <v>20.335320326821982</v>
      </c>
      <c r="AH264">
        <f t="shared" si="53"/>
        <v>0.183</v>
      </c>
      <c r="AI264">
        <f t="shared" si="54"/>
        <v>2.5999999999999999E-2</v>
      </c>
      <c r="AK264">
        <f t="shared" si="60"/>
        <v>119.39240871080301</v>
      </c>
      <c r="AL264">
        <f t="shared" si="61"/>
        <v>13.936047706661675</v>
      </c>
      <c r="AM264">
        <f t="shared" si="55"/>
        <v>0.183</v>
      </c>
      <c r="AN264">
        <f t="shared" si="56"/>
        <v>2.5999999999999999E-2</v>
      </c>
      <c r="AO264" s="9"/>
      <c r="AP264" s="58">
        <f>IF(AL264/AK264*100&gt;=30,supp,AK264)</f>
        <v>119.39240871080301</v>
      </c>
      <c r="AQ264" s="58">
        <f t="shared" si="57"/>
        <v>13.936047706661675</v>
      </c>
      <c r="AR264" s="58">
        <f>IF(AN264/AM264*100&gt;=30,supp,AM264)</f>
        <v>0.183</v>
      </c>
      <c r="AS264" s="58">
        <f t="shared" si="58"/>
        <v>2.5999999999999999E-2</v>
      </c>
    </row>
    <row r="265" spans="1:53" x14ac:dyDescent="0.35">
      <c r="A265" t="s">
        <v>70</v>
      </c>
      <c r="B265" t="s">
        <v>169</v>
      </c>
      <c r="C265" s="1">
        <v>43809</v>
      </c>
      <c r="D265" s="2">
        <v>0.9006249999999999</v>
      </c>
      <c r="E265">
        <v>4150</v>
      </c>
      <c r="F265">
        <v>150</v>
      </c>
      <c r="G265">
        <v>1480</v>
      </c>
      <c r="H265">
        <v>110</v>
      </c>
      <c r="I265">
        <v>3170</v>
      </c>
      <c r="J265">
        <v>210</v>
      </c>
      <c r="K265">
        <v>381</v>
      </c>
      <c r="L265">
        <v>79</v>
      </c>
      <c r="M265">
        <v>592000</v>
      </c>
      <c r="N265">
        <v>23000</v>
      </c>
      <c r="O265">
        <v>7.1000000000000004E-3</v>
      </c>
      <c r="P265">
        <v>4.0999999999999999E-4</v>
      </c>
      <c r="Q265">
        <v>0.35599999999999998</v>
      </c>
      <c r="R265">
        <v>2.1000000000000001E-2</v>
      </c>
      <c r="S265">
        <v>0.35699999999999998</v>
      </c>
      <c r="T265">
        <v>2.1000000000000001E-2</v>
      </c>
      <c r="U265">
        <v>2.78</v>
      </c>
      <c r="V265">
        <v>0.11</v>
      </c>
      <c r="W265">
        <v>3.1900000000000001E-3</v>
      </c>
      <c r="X265">
        <v>6.6E-4</v>
      </c>
      <c r="Y265">
        <v>3.9399999999999998E-2</v>
      </c>
      <c r="Z265">
        <v>2.5999999999999999E-3</v>
      </c>
      <c r="AA265">
        <v>930</v>
      </c>
      <c r="AB265">
        <v>200</v>
      </c>
      <c r="AC265" s="10">
        <f t="shared" si="62"/>
        <v>7.6668505239933786</v>
      </c>
      <c r="AD265" s="10">
        <f t="shared" si="59"/>
        <v>0.25570578691184431</v>
      </c>
      <c r="AF265">
        <f t="shared" si="51"/>
        <v>140.8450704225352</v>
      </c>
      <c r="AG265" s="11">
        <f t="shared" si="52"/>
        <v>8.1333068835548481</v>
      </c>
      <c r="AH265">
        <f t="shared" si="53"/>
        <v>0.35699999999999998</v>
      </c>
      <c r="AI265">
        <f t="shared" si="54"/>
        <v>2.1000000000000001E-2</v>
      </c>
      <c r="AK265">
        <f t="shared" si="60"/>
        <v>96.522876901409759</v>
      </c>
      <c r="AL265">
        <f t="shared" si="61"/>
        <v>5.5738562717715485</v>
      </c>
      <c r="AM265">
        <f t="shared" si="55"/>
        <v>0.35699999999999998</v>
      </c>
      <c r="AN265">
        <f t="shared" si="56"/>
        <v>2.1000000000000001E-2</v>
      </c>
      <c r="AO265" s="9"/>
      <c r="AP265" s="58">
        <f>IF(AL265/AK265*100&gt;=30,supp,AK265)</f>
        <v>96.522876901409759</v>
      </c>
      <c r="AQ265" s="58">
        <f t="shared" si="57"/>
        <v>5.5738562717715485</v>
      </c>
      <c r="AR265" s="58">
        <f>IF(AN265/AM265*100&gt;=30,supp,AM265)</f>
        <v>0.35699999999999998</v>
      </c>
      <c r="AS265" s="58">
        <f t="shared" si="58"/>
        <v>2.1000000000000001E-2</v>
      </c>
    </row>
    <row r="266" spans="1:53" x14ac:dyDescent="0.35">
      <c r="A266" t="s">
        <v>71</v>
      </c>
      <c r="B266" t="s">
        <v>170</v>
      </c>
      <c r="C266" s="1">
        <v>43809</v>
      </c>
      <c r="D266" s="2">
        <v>0.90190972222222221</v>
      </c>
      <c r="E266">
        <v>4520</v>
      </c>
      <c r="F266">
        <v>130</v>
      </c>
      <c r="G266">
        <v>360</v>
      </c>
      <c r="H266">
        <v>73</v>
      </c>
      <c r="I266">
        <v>440</v>
      </c>
      <c r="J266">
        <v>200</v>
      </c>
      <c r="K266">
        <v>161</v>
      </c>
      <c r="L266">
        <v>38</v>
      </c>
      <c r="M266">
        <v>987000</v>
      </c>
      <c r="N266">
        <v>52000</v>
      </c>
      <c r="O266">
        <v>4.7000000000000002E-3</v>
      </c>
      <c r="P266">
        <v>3.6999999999999999E-4</v>
      </c>
      <c r="Q266">
        <v>8.5000000000000006E-2</v>
      </c>
      <c r="R266">
        <v>0.02</v>
      </c>
      <c r="S266">
        <v>8.5999999999999993E-2</v>
      </c>
      <c r="T266">
        <v>0.02</v>
      </c>
      <c r="U266">
        <v>4.63</v>
      </c>
      <c r="V266">
        <v>0.24</v>
      </c>
      <c r="W266">
        <v>1.34E-3</v>
      </c>
      <c r="X266">
        <v>3.1E-4</v>
      </c>
      <c r="Y266">
        <v>5.4999999999999997E-3</v>
      </c>
      <c r="Z266">
        <v>2.5000000000000001E-3</v>
      </c>
      <c r="AA266">
        <v>3900</v>
      </c>
      <c r="AB266">
        <v>1300</v>
      </c>
      <c r="AC266" s="10">
        <f t="shared" si="62"/>
        <v>12.768891340319909</v>
      </c>
      <c r="AD266" s="10">
        <f t="shared" si="59"/>
        <v>3.5694970254191466E-2</v>
      </c>
      <c r="AF266">
        <f t="shared" si="51"/>
        <v>212.7659574468085</v>
      </c>
      <c r="AG266" s="11">
        <f t="shared" si="52"/>
        <v>16.749660479855137</v>
      </c>
      <c r="AH266">
        <f t="shared" si="53"/>
        <v>8.5999999999999993E-2</v>
      </c>
      <c r="AI266">
        <f t="shared" si="54"/>
        <v>0.02</v>
      </c>
      <c r="AK266">
        <f t="shared" si="60"/>
        <v>145.81115446808707</v>
      </c>
      <c r="AL266">
        <f t="shared" si="61"/>
        <v>11.478750458126004</v>
      </c>
      <c r="AM266">
        <f t="shared" si="55"/>
        <v>8.5999999999999993E-2</v>
      </c>
      <c r="AN266">
        <f t="shared" si="56"/>
        <v>0.02</v>
      </c>
      <c r="AO266" s="9"/>
      <c r="AP266" s="58">
        <f>IF(AL266/AK266*100&gt;=30,supp,AK266)</f>
        <v>145.81115446808707</v>
      </c>
      <c r="AQ266" s="58">
        <f t="shared" si="57"/>
        <v>11.478750458126004</v>
      </c>
      <c r="AR266" s="58">
        <f>IF(AN266/AM266*100&gt;=30,supp,AM266)</f>
        <v>8.5999999999999993E-2</v>
      </c>
      <c r="AS266" s="58">
        <f t="shared" si="58"/>
        <v>0.02</v>
      </c>
    </row>
    <row r="267" spans="1:53" x14ac:dyDescent="0.35">
      <c r="A267" t="s">
        <v>72</v>
      </c>
      <c r="B267" t="s">
        <v>629</v>
      </c>
      <c r="C267" s="1">
        <v>43809</v>
      </c>
      <c r="D267" s="2">
        <v>0.93069444444444438</v>
      </c>
      <c r="E267">
        <v>622</v>
      </c>
      <c r="F267">
        <v>21</v>
      </c>
      <c r="G267">
        <v>52.9</v>
      </c>
      <c r="H267">
        <v>8.6999999999999993</v>
      </c>
      <c r="I267">
        <v>66</v>
      </c>
      <c r="J267">
        <v>18</v>
      </c>
      <c r="K267">
        <v>-6.3418499999999996E-3</v>
      </c>
      <c r="L267" s="38">
        <v>4.4000000000000002E-7</v>
      </c>
      <c r="M267">
        <v>130200</v>
      </c>
      <c r="N267">
        <v>3600</v>
      </c>
      <c r="O267">
        <v>4.8399999999999997E-3</v>
      </c>
      <c r="P267">
        <v>2.5999999999999998E-4</v>
      </c>
      <c r="Q267">
        <v>8.5999999999999993E-2</v>
      </c>
      <c r="R267">
        <v>1.4999999999999999E-2</v>
      </c>
      <c r="S267">
        <v>8.5999999999999993E-2</v>
      </c>
      <c r="T267">
        <v>1.4999999999999999E-2</v>
      </c>
      <c r="U267">
        <v>0.59199999999999997</v>
      </c>
      <c r="V267">
        <v>1.6E-2</v>
      </c>
      <c r="W267" s="38">
        <v>-5.1389800000000001E-8</v>
      </c>
      <c r="X267" s="38">
        <v>1.1999999999999999E-12</v>
      </c>
      <c r="Y267">
        <v>7.9000000000000001E-4</v>
      </c>
      <c r="Z267">
        <v>2.1000000000000001E-4</v>
      </c>
      <c r="AA267" s="38">
        <v>-11250000</v>
      </c>
      <c r="AB267">
        <v>380000</v>
      </c>
      <c r="AC267" s="10">
        <f t="shared" si="62"/>
        <v>1.6326530612244894</v>
      </c>
      <c r="AD267" s="10">
        <f t="shared" si="59"/>
        <v>5.127095727420229E-3</v>
      </c>
      <c r="AF267">
        <f t="shared" si="51"/>
        <v>206.61157024793388</v>
      </c>
      <c r="AG267" s="11">
        <f t="shared" si="52"/>
        <v>11.0989686496824</v>
      </c>
      <c r="AH267">
        <f t="shared" si="53"/>
        <v>8.5999999999999993E-2</v>
      </c>
      <c r="AI267">
        <f t="shared" si="54"/>
        <v>1.4999999999999999E-2</v>
      </c>
      <c r="AK267">
        <f t="shared" si="60"/>
        <v>141.59347644628292</v>
      </c>
      <c r="AL267">
        <f t="shared" si="61"/>
        <v>7.6062611314118929</v>
      </c>
      <c r="AM267">
        <f t="shared" si="55"/>
        <v>8.5999999999999993E-2</v>
      </c>
      <c r="AN267">
        <f t="shared" si="56"/>
        <v>1.4999999999999999E-2</v>
      </c>
      <c r="AO267" s="9"/>
      <c r="AP267" s="58">
        <f>IF(AL267/AK267*100&gt;=30,supp,AK267)</f>
        <v>141.59347644628292</v>
      </c>
      <c r="AQ267" s="58">
        <f t="shared" si="57"/>
        <v>7.6062611314118929</v>
      </c>
      <c r="AR267" s="58">
        <f>IF(AN267/AM267*100&gt;=30,supp,AM267)</f>
        <v>8.5999999999999993E-2</v>
      </c>
      <c r="AS267" s="58">
        <f t="shared" si="58"/>
        <v>1.4999999999999999E-2</v>
      </c>
      <c r="AU267" s="54"/>
    </row>
    <row r="268" spans="1:53" x14ac:dyDescent="0.35">
      <c r="A268" t="s">
        <v>73</v>
      </c>
      <c r="B268" t="s">
        <v>171</v>
      </c>
      <c r="C268" s="1">
        <v>43809</v>
      </c>
      <c r="D268" s="2">
        <v>0.93197916666666669</v>
      </c>
      <c r="E268">
        <v>4940</v>
      </c>
      <c r="F268">
        <v>230</v>
      </c>
      <c r="G268">
        <v>1230</v>
      </c>
      <c r="H268">
        <v>220</v>
      </c>
      <c r="I268">
        <v>2710</v>
      </c>
      <c r="J268">
        <v>450</v>
      </c>
      <c r="K268">
        <v>1210</v>
      </c>
      <c r="L268">
        <v>220</v>
      </c>
      <c r="M268">
        <v>765000</v>
      </c>
      <c r="N268">
        <v>28000</v>
      </c>
      <c r="O268">
        <v>6.4599999999999996E-3</v>
      </c>
      <c r="P268">
        <v>3.8000000000000002E-4</v>
      </c>
      <c r="Q268">
        <v>0.23799999999999999</v>
      </c>
      <c r="R268">
        <v>2.8000000000000001E-2</v>
      </c>
      <c r="S268">
        <v>0.23799999999999999</v>
      </c>
      <c r="T268">
        <v>2.8000000000000001E-2</v>
      </c>
      <c r="U268">
        <v>3.48</v>
      </c>
      <c r="V268">
        <v>0.13</v>
      </c>
      <c r="W268">
        <v>9.7999999999999997E-3</v>
      </c>
      <c r="X268">
        <v>1.8E-3</v>
      </c>
      <c r="Y268">
        <v>3.2399999999999998E-2</v>
      </c>
      <c r="Z268">
        <v>5.4000000000000003E-3</v>
      </c>
      <c r="AA268">
        <v>374</v>
      </c>
      <c r="AB268">
        <v>69</v>
      </c>
      <c r="AC268" s="10">
        <f t="shared" si="62"/>
        <v>9.5973524544953097</v>
      </c>
      <c r="AD268" s="10">
        <f t="shared" si="59"/>
        <v>0.21027582477014609</v>
      </c>
      <c r="AF268">
        <f t="shared" si="51"/>
        <v>154.79876160990713</v>
      </c>
      <c r="AG268" s="11">
        <f t="shared" si="52"/>
        <v>9.1058095064651265</v>
      </c>
      <c r="AH268">
        <f t="shared" si="53"/>
        <v>0.23799999999999999</v>
      </c>
      <c r="AI268">
        <f t="shared" si="54"/>
        <v>2.8000000000000001E-2</v>
      </c>
      <c r="AK268">
        <f t="shared" si="60"/>
        <v>106.08551486068257</v>
      </c>
      <c r="AL268">
        <f t="shared" si="61"/>
        <v>6.2403244035695629</v>
      </c>
      <c r="AM268">
        <f t="shared" si="55"/>
        <v>0.23799999999999999</v>
      </c>
      <c r="AN268">
        <f t="shared" si="56"/>
        <v>2.8000000000000001E-2</v>
      </c>
      <c r="AO268" s="9"/>
      <c r="AP268" s="58">
        <f>IF(AL268/AK268*100&gt;=30,supp,AK268)</f>
        <v>106.08551486068257</v>
      </c>
      <c r="AQ268" s="58">
        <f t="shared" si="57"/>
        <v>6.2403244035695629</v>
      </c>
      <c r="AR268" s="58">
        <f>IF(AN268/AM268*100&gt;=30,supp,AM268)</f>
        <v>0.23799999999999999</v>
      </c>
      <c r="AS268" s="58">
        <f t="shared" si="58"/>
        <v>2.8000000000000001E-2</v>
      </c>
      <c r="AU268" s="122" t="s">
        <v>784</v>
      </c>
      <c r="AV268" s="123"/>
      <c r="AW268" s="123"/>
      <c r="AX268" s="123"/>
      <c r="AY268" s="124"/>
    </row>
    <row r="269" spans="1:53" x14ac:dyDescent="0.35">
      <c r="A269" t="s">
        <v>74</v>
      </c>
      <c r="B269" t="s">
        <v>172</v>
      </c>
      <c r="C269" s="1">
        <v>43809</v>
      </c>
      <c r="D269" s="2">
        <v>0.96078703703703694</v>
      </c>
      <c r="E269">
        <v>900</v>
      </c>
      <c r="F269">
        <v>130</v>
      </c>
      <c r="G269">
        <v>365</v>
      </c>
      <c r="H269">
        <v>81</v>
      </c>
      <c r="I269">
        <v>690</v>
      </c>
      <c r="J269">
        <v>130</v>
      </c>
      <c r="K269">
        <v>14.1</v>
      </c>
      <c r="L269">
        <v>7.1</v>
      </c>
      <c r="M269">
        <v>104300</v>
      </c>
      <c r="N269">
        <v>4900</v>
      </c>
      <c r="O269">
        <v>9.1999999999999998E-3</v>
      </c>
      <c r="P269">
        <v>1.6000000000000001E-3</v>
      </c>
      <c r="Q269">
        <v>0.38</v>
      </c>
      <c r="R269">
        <v>4.2999999999999997E-2</v>
      </c>
      <c r="S269">
        <v>0.38100000000000001</v>
      </c>
      <c r="T269">
        <v>4.2999999999999997E-2</v>
      </c>
      <c r="U269">
        <v>0.46100000000000002</v>
      </c>
      <c r="V269">
        <v>2.1999999999999999E-2</v>
      </c>
      <c r="W269">
        <v>1.11E-4</v>
      </c>
      <c r="X269" s="38">
        <v>5.5999999999999999E-5</v>
      </c>
      <c r="Y269">
        <v>8.0000000000000002E-3</v>
      </c>
      <c r="Z269">
        <v>1.5E-3</v>
      </c>
      <c r="AA269" s="38">
        <v>-3200000</v>
      </c>
      <c r="AB269" s="38">
        <v>2000000</v>
      </c>
      <c r="AC269" s="10">
        <f t="shared" si="62"/>
        <v>1.2713734142305568</v>
      </c>
      <c r="AD269" s="10">
        <f t="shared" si="59"/>
        <v>5.1919956733369403E-2</v>
      </c>
      <c r="AF269">
        <f t="shared" si="51"/>
        <v>108.69565217391305</v>
      </c>
      <c r="AG269" s="11">
        <f t="shared" si="52"/>
        <v>18.903591682419663</v>
      </c>
      <c r="AH269">
        <f t="shared" si="53"/>
        <v>0.38100000000000001</v>
      </c>
      <c r="AI269">
        <f t="shared" si="54"/>
        <v>4.2999999999999997E-2</v>
      </c>
      <c r="AK269">
        <f t="shared" si="60"/>
        <v>74.49048108695753</v>
      </c>
      <c r="AL269">
        <f t="shared" si="61"/>
        <v>12.954866275992616</v>
      </c>
      <c r="AM269">
        <f t="shared" si="55"/>
        <v>0.38100000000000001</v>
      </c>
      <c r="AN269">
        <f t="shared" si="56"/>
        <v>4.2999999999999997E-2</v>
      </c>
      <c r="AO269" s="9"/>
      <c r="AP269" s="58">
        <f>IF(AL269/AK269*100&gt;=30,supp,AK269)</f>
        <v>74.49048108695753</v>
      </c>
      <c r="AQ269" s="58">
        <f t="shared" si="57"/>
        <v>12.954866275992616</v>
      </c>
      <c r="AR269" s="58">
        <f>IF(AN269/AM269*100&gt;=30,supp,AM269)</f>
        <v>0.38100000000000001</v>
      </c>
      <c r="AS269" s="58">
        <f t="shared" si="58"/>
        <v>4.2999999999999997E-2</v>
      </c>
      <c r="AU269" s="119" t="s">
        <v>736</v>
      </c>
      <c r="AV269" s="120"/>
      <c r="AW269" s="120"/>
      <c r="AX269" s="121"/>
      <c r="AY269" s="84" t="s">
        <v>734</v>
      </c>
      <c r="AZ269" s="84"/>
      <c r="BA269" s="84"/>
    </row>
    <row r="270" spans="1:53" x14ac:dyDescent="0.35">
      <c r="A270" t="s">
        <v>75</v>
      </c>
      <c r="B270" t="s">
        <v>173</v>
      </c>
      <c r="C270" s="1">
        <v>43809</v>
      </c>
      <c r="D270" s="2">
        <v>0.96206018518518521</v>
      </c>
      <c r="E270">
        <v>1008</v>
      </c>
      <c r="F270">
        <v>42</v>
      </c>
      <c r="G270">
        <v>83</v>
      </c>
      <c r="H270">
        <v>10</v>
      </c>
      <c r="I270">
        <v>88</v>
      </c>
      <c r="J270">
        <v>28</v>
      </c>
      <c r="K270">
        <v>15.9</v>
      </c>
      <c r="L270">
        <v>6.4</v>
      </c>
      <c r="M270">
        <v>206000</v>
      </c>
      <c r="N270">
        <v>12000</v>
      </c>
      <c r="O270">
        <v>4.96E-3</v>
      </c>
      <c r="P270">
        <v>3.8000000000000002E-4</v>
      </c>
      <c r="Q270">
        <v>8.3000000000000004E-2</v>
      </c>
      <c r="R270">
        <v>4.8999999999999998E-3</v>
      </c>
      <c r="S270">
        <v>8.3199999999999996E-2</v>
      </c>
      <c r="T270">
        <v>4.8999999999999998E-3</v>
      </c>
      <c r="U270">
        <v>0.90800000000000003</v>
      </c>
      <c r="V270">
        <v>5.0999999999999997E-2</v>
      </c>
      <c r="W270">
        <v>1.2400000000000001E-4</v>
      </c>
      <c r="X270" s="38">
        <v>5.0000000000000002E-5</v>
      </c>
      <c r="Y270">
        <v>1.0200000000000001E-3</v>
      </c>
      <c r="Z270">
        <v>3.2000000000000003E-4</v>
      </c>
      <c r="AA270" s="38">
        <v>-3500000</v>
      </c>
      <c r="AB270" s="38">
        <v>3200000</v>
      </c>
      <c r="AC270" s="10">
        <f t="shared" si="62"/>
        <v>2.5041367898510751</v>
      </c>
      <c r="AD270" s="10">
        <f t="shared" si="59"/>
        <v>6.6197944835045992E-3</v>
      </c>
      <c r="AF270">
        <f t="shared" si="51"/>
        <v>201.61290322580646</v>
      </c>
      <c r="AG270" s="11">
        <f t="shared" si="52"/>
        <v>15.446149843912591</v>
      </c>
      <c r="AH270">
        <f t="shared" si="53"/>
        <v>8.3199999999999996E-2</v>
      </c>
      <c r="AI270">
        <f t="shared" si="54"/>
        <v>4.8999999999999998E-3</v>
      </c>
      <c r="AK270">
        <f t="shared" si="60"/>
        <v>138.16782782258252</v>
      </c>
      <c r="AL270">
        <f t="shared" si="61"/>
        <v>10.585438421891403</v>
      </c>
      <c r="AM270">
        <f t="shared" si="55"/>
        <v>8.3199999999999996E-2</v>
      </c>
      <c r="AN270">
        <f t="shared" si="56"/>
        <v>4.8999999999999998E-3</v>
      </c>
      <c r="AO270" s="9"/>
      <c r="AP270" s="58">
        <f>IF(AL270/AK270*100&gt;=30,supp,AK270)</f>
        <v>138.16782782258252</v>
      </c>
      <c r="AQ270" s="58">
        <f t="shared" si="57"/>
        <v>10.585438421891403</v>
      </c>
      <c r="AR270" s="58">
        <f>IF(AN270/AM270*100&gt;=30,supp,AM270)</f>
        <v>8.3199999999999996E-2</v>
      </c>
      <c r="AS270" s="58">
        <f t="shared" si="58"/>
        <v>4.8999999999999998E-3</v>
      </c>
      <c r="AU270" s="41" t="s">
        <v>730</v>
      </c>
      <c r="AV270" s="41" t="s">
        <v>731</v>
      </c>
      <c r="AW270" s="41" t="s">
        <v>747</v>
      </c>
      <c r="AX270" s="41" t="s">
        <v>732</v>
      </c>
      <c r="AY270" s="42" t="s">
        <v>732</v>
      </c>
      <c r="AZ270" s="42" t="s">
        <v>733</v>
      </c>
      <c r="BA270" s="42" t="s">
        <v>735</v>
      </c>
    </row>
    <row r="271" spans="1:53" x14ac:dyDescent="0.35">
      <c r="A271" t="s">
        <v>76</v>
      </c>
      <c r="B271" t="s">
        <v>174</v>
      </c>
      <c r="C271" s="1">
        <v>43809</v>
      </c>
      <c r="D271" s="2">
        <v>0.99086805555555557</v>
      </c>
      <c r="E271">
        <v>653</v>
      </c>
      <c r="F271">
        <v>23</v>
      </c>
      <c r="G271">
        <v>82</v>
      </c>
      <c r="H271">
        <v>10</v>
      </c>
      <c r="I271">
        <v>115</v>
      </c>
      <c r="J271">
        <v>20</v>
      </c>
      <c r="K271">
        <v>-6.9987499999999998E-3</v>
      </c>
      <c r="L271" s="38">
        <v>4.4999999999999998E-7</v>
      </c>
      <c r="M271">
        <v>124800</v>
      </c>
      <c r="N271">
        <v>4900</v>
      </c>
      <c r="O271">
        <v>5.2700000000000004E-3</v>
      </c>
      <c r="P271">
        <v>2.5999999999999998E-4</v>
      </c>
      <c r="Q271">
        <v>0.127</v>
      </c>
      <c r="R271">
        <v>1.4999999999999999E-2</v>
      </c>
      <c r="S271">
        <v>0.127</v>
      </c>
      <c r="T271">
        <v>1.4999999999999999E-2</v>
      </c>
      <c r="U271">
        <v>0.53500000000000003</v>
      </c>
      <c r="V271">
        <v>2.1000000000000001E-2</v>
      </c>
      <c r="W271" s="38">
        <v>-5.3105599999999997E-8</v>
      </c>
      <c r="X271" s="38">
        <v>1.1E-12</v>
      </c>
      <c r="Y271">
        <v>1.2899999999999999E-3</v>
      </c>
      <c r="Z271">
        <v>2.2000000000000001E-4</v>
      </c>
      <c r="AA271" s="38">
        <v>-9850000</v>
      </c>
      <c r="AB271">
        <v>460000</v>
      </c>
      <c r="AC271" s="10">
        <f t="shared" si="62"/>
        <v>1.4754550468836181</v>
      </c>
      <c r="AD271" s="10">
        <f t="shared" si="59"/>
        <v>8.3720930232558163E-3</v>
      </c>
      <c r="AF271">
        <f t="shared" si="51"/>
        <v>189.75332068311195</v>
      </c>
      <c r="AG271" s="11">
        <f t="shared" si="52"/>
        <v>9.3616439046696573</v>
      </c>
      <c r="AH271">
        <f t="shared" si="53"/>
        <v>0.127</v>
      </c>
      <c r="AI271">
        <f t="shared" si="54"/>
        <v>1.4999999999999999E-2</v>
      </c>
      <c r="AK271">
        <f t="shared" si="60"/>
        <v>130.0403085389012</v>
      </c>
      <c r="AL271">
        <f t="shared" si="61"/>
        <v>6.4156508956573628</v>
      </c>
      <c r="AM271">
        <f t="shared" si="55"/>
        <v>0.127</v>
      </c>
      <c r="AN271">
        <f t="shared" si="56"/>
        <v>1.4999999999999999E-2</v>
      </c>
      <c r="AO271" s="9"/>
      <c r="AP271" s="58">
        <f>IF(AL271/AK271*100&gt;=30,supp,AK271)</f>
        <v>130.0403085389012</v>
      </c>
      <c r="AQ271" s="58">
        <f t="shared" si="57"/>
        <v>6.4156508956573628</v>
      </c>
      <c r="AR271" s="58">
        <f>IF(AN271/AM271*100&gt;=30,supp,AM271)</f>
        <v>0.127</v>
      </c>
      <c r="AS271" s="58">
        <f t="shared" si="58"/>
        <v>1.4999999999999999E-2</v>
      </c>
      <c r="AU271" s="85" t="s">
        <v>748</v>
      </c>
      <c r="AV271" s="86">
        <v>43.4</v>
      </c>
      <c r="AW271" s="86">
        <v>1</v>
      </c>
      <c r="AX271" s="110">
        <f>AW271*100/AV271</f>
        <v>2.3041474654377883</v>
      </c>
      <c r="AY271" s="87">
        <f>SQRT(((AW271/AV271)*100)^2+($AS$7)^2+($AS$8)^2+($AR$6)^2)</f>
        <v>3.5380587166733326</v>
      </c>
      <c r="AZ271" s="82">
        <f>AV271*(AY271/100)</f>
        <v>1.5355174830362264</v>
      </c>
      <c r="BA271" s="83" t="s">
        <v>749</v>
      </c>
    </row>
    <row r="272" spans="1:53" x14ac:dyDescent="0.35">
      <c r="A272" t="s">
        <v>77</v>
      </c>
      <c r="B272" t="s">
        <v>175</v>
      </c>
      <c r="C272" s="1">
        <v>43809</v>
      </c>
      <c r="D272" s="2">
        <v>0.99215277777777777</v>
      </c>
      <c r="E272">
        <v>1130</v>
      </c>
      <c r="F272">
        <v>42</v>
      </c>
      <c r="G272">
        <v>80.3</v>
      </c>
      <c r="H272">
        <v>5.5</v>
      </c>
      <c r="I272">
        <v>47</v>
      </c>
      <c r="J272">
        <v>21</v>
      </c>
      <c r="K272">
        <v>1.8</v>
      </c>
      <c r="L272">
        <v>1.9</v>
      </c>
      <c r="M272">
        <v>252500</v>
      </c>
      <c r="N272">
        <v>8000</v>
      </c>
      <c r="O272">
        <v>4.5500000000000002E-3</v>
      </c>
      <c r="P272">
        <v>2.7E-4</v>
      </c>
      <c r="Q272">
        <v>6.93E-2</v>
      </c>
      <c r="R272">
        <v>5.4999999999999997E-3</v>
      </c>
      <c r="S272">
        <v>6.9400000000000003E-2</v>
      </c>
      <c r="T272">
        <v>5.4999999999999997E-3</v>
      </c>
      <c r="U272">
        <v>1.081</v>
      </c>
      <c r="V272">
        <v>3.4000000000000002E-2</v>
      </c>
      <c r="W272" s="38">
        <v>1.2999999999999999E-5</v>
      </c>
      <c r="X272" s="38">
        <v>1.4E-5</v>
      </c>
      <c r="Y272">
        <v>5.1999999999999995E-4</v>
      </c>
      <c r="Z272">
        <v>2.4000000000000001E-4</v>
      </c>
      <c r="AA272" s="38">
        <v>-15600000</v>
      </c>
      <c r="AB272" s="38">
        <v>4100000</v>
      </c>
      <c r="AC272" s="10">
        <f t="shared" si="62"/>
        <v>2.9812465526751235</v>
      </c>
      <c r="AD272" s="10">
        <f t="shared" si="59"/>
        <v>3.3747971876690111E-3</v>
      </c>
      <c r="AF272">
        <f t="shared" si="51"/>
        <v>219.78021978021977</v>
      </c>
      <c r="AG272" s="11">
        <f t="shared" si="52"/>
        <v>13.04190315179326</v>
      </c>
      <c r="AH272">
        <f t="shared" si="53"/>
        <v>6.9400000000000003E-2</v>
      </c>
      <c r="AI272">
        <f t="shared" si="54"/>
        <v>5.4999999999999997E-3</v>
      </c>
      <c r="AK272">
        <f t="shared" si="60"/>
        <v>150.61811560439764</v>
      </c>
      <c r="AL272">
        <f t="shared" si="61"/>
        <v>8.9377782886126074</v>
      </c>
      <c r="AM272">
        <f t="shared" si="55"/>
        <v>6.9400000000000003E-2</v>
      </c>
      <c r="AN272">
        <f t="shared" si="56"/>
        <v>5.4999999999999997E-3</v>
      </c>
      <c r="AO272" s="9"/>
      <c r="AP272" s="58">
        <f>IF(AL272/AK272*100&gt;=30,supp,AK272)</f>
        <v>150.61811560439764</v>
      </c>
      <c r="AQ272" s="58">
        <f t="shared" si="57"/>
        <v>8.9377782886126074</v>
      </c>
      <c r="AR272" s="58">
        <f>IF(AN272/AM272*100&gt;=30,supp,AM272)</f>
        <v>6.9400000000000003E-2</v>
      </c>
      <c r="AS272" s="58">
        <f t="shared" si="58"/>
        <v>5.4999999999999997E-3</v>
      </c>
      <c r="AU272" s="85"/>
      <c r="AV272" s="86"/>
      <c r="AW272" s="86"/>
      <c r="AX272" s="110"/>
      <c r="AY272" s="87"/>
      <c r="AZ272" s="82"/>
      <c r="BA272" s="83"/>
    </row>
    <row r="273" spans="1:45" x14ac:dyDescent="0.35">
      <c r="A273" t="s">
        <v>386</v>
      </c>
      <c r="B273" t="s">
        <v>630</v>
      </c>
      <c r="C273" s="1">
        <v>43810</v>
      </c>
      <c r="D273" s="2">
        <v>2.1064814814814814E-2</v>
      </c>
      <c r="E273">
        <v>1737</v>
      </c>
      <c r="F273">
        <v>77</v>
      </c>
      <c r="G273">
        <v>1013</v>
      </c>
      <c r="H273">
        <v>98</v>
      </c>
      <c r="I273">
        <v>2400</v>
      </c>
      <c r="J273">
        <v>190</v>
      </c>
      <c r="K273">
        <v>34</v>
      </c>
      <c r="L273">
        <v>12</v>
      </c>
      <c r="M273">
        <v>119300</v>
      </c>
      <c r="N273">
        <v>3400</v>
      </c>
      <c r="O273">
        <v>1.435E-2</v>
      </c>
      <c r="P273">
        <v>7.6999999999999996E-4</v>
      </c>
      <c r="Q273">
        <v>0.60099999999999998</v>
      </c>
      <c r="R273">
        <v>4.3999999999999997E-2</v>
      </c>
      <c r="S273">
        <v>0.60199999999999998</v>
      </c>
      <c r="T273">
        <v>4.3999999999999997E-2</v>
      </c>
      <c r="U273">
        <v>0.497</v>
      </c>
      <c r="V273">
        <v>1.4E-2</v>
      </c>
      <c r="W273">
        <v>2.5300000000000002E-4</v>
      </c>
      <c r="X273" s="38">
        <v>8.6000000000000003E-5</v>
      </c>
      <c r="Y273">
        <v>2.6100000000000002E-2</v>
      </c>
      <c r="Z273">
        <v>2.0999999999999999E-3</v>
      </c>
      <c r="AA273">
        <v>2500</v>
      </c>
      <c r="AB273">
        <v>1100</v>
      </c>
      <c r="AC273" s="10">
        <f t="shared" si="62"/>
        <v>1.3706563706563704</v>
      </c>
      <c r="AD273" s="10">
        <f t="shared" si="59"/>
        <v>0.1693888588426177</v>
      </c>
      <c r="AF273">
        <f t="shared" si="51"/>
        <v>69.686411149825787</v>
      </c>
      <c r="AG273" s="11">
        <f t="shared" si="52"/>
        <v>3.7392708421857739</v>
      </c>
      <c r="AH273">
        <f t="shared" si="53"/>
        <v>0.60199999999999998</v>
      </c>
      <c r="AI273">
        <f t="shared" si="54"/>
        <v>4.3999999999999997E-2</v>
      </c>
      <c r="AK273">
        <f t="shared" si="60"/>
        <v>47.756963484321204</v>
      </c>
      <c r="AL273">
        <f t="shared" si="61"/>
        <v>2.5625687723294308</v>
      </c>
      <c r="AM273">
        <f t="shared" si="55"/>
        <v>0.60199999999999998</v>
      </c>
      <c r="AN273">
        <f t="shared" si="56"/>
        <v>4.3999999999999997E-2</v>
      </c>
      <c r="AO273" s="9"/>
      <c r="AP273" s="58">
        <f>IF(AL273/AK273*100&gt;=30,supp,AK273)</f>
        <v>47.756963484321204</v>
      </c>
      <c r="AQ273" s="58">
        <f t="shared" si="57"/>
        <v>2.5625687723294308</v>
      </c>
      <c r="AR273" s="58">
        <f>IF(AN273/AM273*100&gt;=30,supp,AM273)</f>
        <v>0.60199999999999998</v>
      </c>
      <c r="AS273" s="58">
        <f t="shared" si="58"/>
        <v>4.3999999999999997E-2</v>
      </c>
    </row>
    <row r="274" spans="1:45" x14ac:dyDescent="0.35">
      <c r="A274" t="s">
        <v>387</v>
      </c>
      <c r="B274" t="s">
        <v>631</v>
      </c>
      <c r="C274" s="1">
        <v>43810</v>
      </c>
      <c r="D274" s="2">
        <v>2.2337962962962962E-2</v>
      </c>
      <c r="E274">
        <v>3980</v>
      </c>
      <c r="F274">
        <v>110</v>
      </c>
      <c r="G274">
        <v>588</v>
      </c>
      <c r="H274">
        <v>33</v>
      </c>
      <c r="I274">
        <v>1080</v>
      </c>
      <c r="J274">
        <v>130</v>
      </c>
      <c r="K274">
        <v>288</v>
      </c>
      <c r="L274">
        <v>92</v>
      </c>
      <c r="M274">
        <v>732000</v>
      </c>
      <c r="N274">
        <v>34000</v>
      </c>
      <c r="O274">
        <v>5.5900000000000004E-3</v>
      </c>
      <c r="P274">
        <v>3.8999999999999999E-4</v>
      </c>
      <c r="Q274">
        <v>0.14760000000000001</v>
      </c>
      <c r="R274">
        <v>9.2999999999999992E-3</v>
      </c>
      <c r="S274">
        <v>0.14779999999999999</v>
      </c>
      <c r="T274">
        <v>9.4000000000000004E-3</v>
      </c>
      <c r="U274">
        <v>3.05</v>
      </c>
      <c r="V274">
        <v>0.14000000000000001</v>
      </c>
      <c r="W274">
        <v>2.1199999999999999E-3</v>
      </c>
      <c r="X274">
        <v>6.8000000000000005E-4</v>
      </c>
      <c r="Y274">
        <v>1.17E-2</v>
      </c>
      <c r="Z274">
        <v>1.4E-3</v>
      </c>
      <c r="AA274">
        <v>1720</v>
      </c>
      <c r="AB274">
        <v>470</v>
      </c>
      <c r="AC274" s="10">
        <f t="shared" si="62"/>
        <v>8.41147269718698</v>
      </c>
      <c r="AD274" s="10">
        <f t="shared" si="59"/>
        <v>7.593293672255276E-2</v>
      </c>
      <c r="AF274">
        <f t="shared" si="51"/>
        <v>178.89087656529517</v>
      </c>
      <c r="AG274" s="11">
        <f t="shared" si="52"/>
        <v>12.480758830136873</v>
      </c>
      <c r="AH274">
        <f t="shared" si="53"/>
        <v>0.14779999999999999</v>
      </c>
      <c r="AI274">
        <f t="shared" si="54"/>
        <v>9.4000000000000004E-3</v>
      </c>
      <c r="AK274">
        <f t="shared" si="60"/>
        <v>122.59614060823064</v>
      </c>
      <c r="AL274">
        <f t="shared" si="61"/>
        <v>8.5532191122021377</v>
      </c>
      <c r="AM274">
        <f t="shared" si="55"/>
        <v>0.14779999999999999</v>
      </c>
      <c r="AN274">
        <f t="shared" si="56"/>
        <v>9.4000000000000004E-3</v>
      </c>
      <c r="AO274" s="9"/>
      <c r="AP274" s="58">
        <f>IF(AL274/AK274*100&gt;=30,supp,AK274)</f>
        <v>122.59614060823064</v>
      </c>
      <c r="AQ274" s="58">
        <f t="shared" si="57"/>
        <v>8.5532191122021377</v>
      </c>
      <c r="AR274" s="58">
        <f>IF(AN274/AM274*100&gt;=30,supp,AM274)</f>
        <v>0.14779999999999999</v>
      </c>
      <c r="AS274" s="58">
        <f t="shared" si="58"/>
        <v>9.4000000000000004E-3</v>
      </c>
    </row>
    <row r="275" spans="1:45" x14ac:dyDescent="0.35">
      <c r="A275" t="s">
        <v>388</v>
      </c>
      <c r="B275" t="s">
        <v>632</v>
      </c>
      <c r="C275" s="1">
        <v>43810</v>
      </c>
      <c r="D275" s="2">
        <v>5.1064814814814813E-2</v>
      </c>
      <c r="E275">
        <v>74.7</v>
      </c>
      <c r="F275">
        <v>7.8</v>
      </c>
      <c r="G275">
        <v>46.3</v>
      </c>
      <c r="H275">
        <v>9.5</v>
      </c>
      <c r="I275">
        <v>114</v>
      </c>
      <c r="J275">
        <v>20</v>
      </c>
      <c r="K275">
        <v>0.66</v>
      </c>
      <c r="L275">
        <v>1.33</v>
      </c>
      <c r="M275">
        <v>4570</v>
      </c>
      <c r="N275">
        <v>230</v>
      </c>
      <c r="O275">
        <v>1.6400000000000001E-2</v>
      </c>
      <c r="P275">
        <v>1.9E-3</v>
      </c>
      <c r="Q275">
        <v>0.63</v>
      </c>
      <c r="R275">
        <v>0.16</v>
      </c>
      <c r="S275">
        <v>0.64</v>
      </c>
      <c r="T275">
        <v>0.16</v>
      </c>
      <c r="U275">
        <v>1.8540000000000001E-2</v>
      </c>
      <c r="V275">
        <v>9.3999999999999997E-4</v>
      </c>
      <c r="W275" s="38">
        <v>4.6999999999999999E-6</v>
      </c>
      <c r="X275" s="38">
        <v>9.5000000000000005E-6</v>
      </c>
      <c r="Y275">
        <v>1.1999999999999999E-3</v>
      </c>
      <c r="Z275">
        <v>2.1000000000000001E-4</v>
      </c>
      <c r="AA275">
        <v>-257000</v>
      </c>
      <c r="AB275">
        <v>68000</v>
      </c>
      <c r="AC275" s="10">
        <f t="shared" si="62"/>
        <v>5.1130722559293983E-2</v>
      </c>
      <c r="AD275" s="10">
        <f t="shared" si="59"/>
        <v>7.7879935100054094E-3</v>
      </c>
      <c r="AF275">
        <f t="shared" si="51"/>
        <v>60.975609756097555</v>
      </c>
      <c r="AG275" s="11">
        <f t="shared" si="52"/>
        <v>7.064247471743009</v>
      </c>
      <c r="AH275">
        <f t="shared" si="53"/>
        <v>0.64</v>
      </c>
      <c r="AI275">
        <f t="shared" si="54"/>
        <v>0.16</v>
      </c>
      <c r="AK275">
        <f t="shared" si="60"/>
        <v>41.787343048781054</v>
      </c>
      <c r="AL275">
        <f t="shared" si="61"/>
        <v>4.8412165727246332</v>
      </c>
      <c r="AM275">
        <f t="shared" si="55"/>
        <v>0.64</v>
      </c>
      <c r="AN275">
        <f t="shared" si="56"/>
        <v>0.16</v>
      </c>
      <c r="AO275" s="9"/>
      <c r="AP275" s="58">
        <f>IF(AL275/AK275*100&gt;=30,supp,AK275)</f>
        <v>41.787343048781054</v>
      </c>
      <c r="AQ275" s="58">
        <f t="shared" si="57"/>
        <v>4.8412165727246332</v>
      </c>
      <c r="AR275" s="58">
        <f>IF(AN275/AM275*100&gt;=30,supp,AM275)</f>
        <v>0.64</v>
      </c>
      <c r="AS275" s="58">
        <f t="shared" si="58"/>
        <v>0.16</v>
      </c>
    </row>
    <row r="276" spans="1:45" x14ac:dyDescent="0.35">
      <c r="A276" t="s">
        <v>389</v>
      </c>
      <c r="B276" t="s">
        <v>633</v>
      </c>
      <c r="C276" s="1">
        <v>43810</v>
      </c>
      <c r="D276" s="2">
        <v>5.2349537037037042E-2</v>
      </c>
      <c r="E276">
        <v>291</v>
      </c>
      <c r="F276">
        <v>16</v>
      </c>
      <c r="G276">
        <v>22.9</v>
      </c>
      <c r="H276">
        <v>5.3</v>
      </c>
      <c r="I276">
        <v>19</v>
      </c>
      <c r="J276">
        <v>15</v>
      </c>
      <c r="K276">
        <v>-7.6698000000000001E-3</v>
      </c>
      <c r="L276" s="38">
        <v>4.2E-7</v>
      </c>
      <c r="M276">
        <v>61000</v>
      </c>
      <c r="N276">
        <v>1900</v>
      </c>
      <c r="O276">
        <v>4.8700000000000002E-3</v>
      </c>
      <c r="P276">
        <v>3.8000000000000002E-4</v>
      </c>
      <c r="Q276">
        <v>7.9000000000000001E-2</v>
      </c>
      <c r="R276">
        <v>1.7999999999999999E-2</v>
      </c>
      <c r="S276">
        <v>7.9000000000000001E-2</v>
      </c>
      <c r="T276">
        <v>1.7999999999999999E-2</v>
      </c>
      <c r="U276">
        <v>0.247</v>
      </c>
      <c r="V276">
        <v>7.6E-3</v>
      </c>
      <c r="W276" s="38">
        <v>-5.4646800000000002E-8</v>
      </c>
      <c r="X276" s="38">
        <v>9.1999999999999992E-13</v>
      </c>
      <c r="Y276">
        <v>2.0000000000000001E-4</v>
      </c>
      <c r="Z276">
        <v>1.4999999999999999E-4</v>
      </c>
      <c r="AA276" s="38">
        <v>-4410000</v>
      </c>
      <c r="AB276">
        <v>170000</v>
      </c>
      <c r="AC276" s="10">
        <f t="shared" si="62"/>
        <v>0.68119139547710961</v>
      </c>
      <c r="AD276" s="10">
        <f t="shared" si="59"/>
        <v>1.2979989183342351E-3</v>
      </c>
      <c r="AF276">
        <f t="shared" si="51"/>
        <v>205.3388090349076</v>
      </c>
      <c r="AG276" s="11">
        <f t="shared" si="52"/>
        <v>16.022330068432215</v>
      </c>
      <c r="AH276">
        <f t="shared" si="53"/>
        <v>7.9000000000000001E-2</v>
      </c>
      <c r="AI276">
        <f t="shared" si="54"/>
        <v>1.7999999999999999E-2</v>
      </c>
      <c r="AK276">
        <f t="shared" si="60"/>
        <v>140.72123737166515</v>
      </c>
      <c r="AL276">
        <f t="shared" si="61"/>
        <v>10.980301889370176</v>
      </c>
      <c r="AM276">
        <f t="shared" si="55"/>
        <v>7.9000000000000001E-2</v>
      </c>
      <c r="AN276">
        <f t="shared" si="56"/>
        <v>1.7999999999999999E-2</v>
      </c>
      <c r="AO276" s="9"/>
      <c r="AP276" s="58">
        <f>IF(AL276/AK276*100&gt;=30,supp,AK276)</f>
        <v>140.72123737166515</v>
      </c>
      <c r="AQ276" s="58">
        <f t="shared" si="57"/>
        <v>10.980301889370176</v>
      </c>
      <c r="AR276" s="58">
        <f>IF(AN276/AM276*100&gt;=30,supp,AM276)</f>
        <v>7.9000000000000001E-2</v>
      </c>
      <c r="AS276" s="58">
        <f t="shared" si="58"/>
        <v>1.7999999999999999E-2</v>
      </c>
    </row>
    <row r="277" spans="1:45" x14ac:dyDescent="0.35">
      <c r="A277" t="s">
        <v>390</v>
      </c>
      <c r="B277" t="s">
        <v>634</v>
      </c>
      <c r="C277" s="1">
        <v>43810</v>
      </c>
      <c r="D277" s="2">
        <v>8.1087962962962959E-2</v>
      </c>
      <c r="E277">
        <v>775</v>
      </c>
      <c r="F277">
        <v>31</v>
      </c>
      <c r="G277">
        <v>50</v>
      </c>
      <c r="H277">
        <v>10</v>
      </c>
      <c r="I277">
        <v>16</v>
      </c>
      <c r="J277">
        <v>19</v>
      </c>
      <c r="K277">
        <v>-7.9835700000000006E-3</v>
      </c>
      <c r="L277" s="38">
        <v>4.2E-7</v>
      </c>
      <c r="M277">
        <v>170700</v>
      </c>
      <c r="N277">
        <v>8200</v>
      </c>
      <c r="O277">
        <v>4.64E-3</v>
      </c>
      <c r="P277">
        <v>3.1E-4</v>
      </c>
      <c r="Q277">
        <v>6.4000000000000001E-2</v>
      </c>
      <c r="R277">
        <v>1.2999999999999999E-2</v>
      </c>
      <c r="S277">
        <v>6.4000000000000001E-2</v>
      </c>
      <c r="T277">
        <v>1.2999999999999999E-2</v>
      </c>
      <c r="U277">
        <v>0.67400000000000004</v>
      </c>
      <c r="V277">
        <v>3.2000000000000001E-2</v>
      </c>
      <c r="W277" s="38">
        <v>-5.5304600000000003E-8</v>
      </c>
      <c r="X277" s="38">
        <v>8.5999999999999997E-13</v>
      </c>
      <c r="Y277">
        <v>1.6000000000000001E-4</v>
      </c>
      <c r="Z277">
        <v>1.9000000000000001E-4</v>
      </c>
      <c r="AA277" s="38">
        <v>-12120000</v>
      </c>
      <c r="AB277">
        <v>580000</v>
      </c>
      <c r="AC277" s="10">
        <f t="shared" si="62"/>
        <v>1.8587975730832871</v>
      </c>
      <c r="AD277" s="10">
        <f t="shared" si="59"/>
        <v>1.0383991346673881E-3</v>
      </c>
      <c r="AF277">
        <f t="shared" si="51"/>
        <v>215.51724137931035</v>
      </c>
      <c r="AG277" s="11">
        <f t="shared" si="52"/>
        <v>14.398781212841854</v>
      </c>
      <c r="AH277">
        <f t="shared" si="53"/>
        <v>6.4000000000000001E-2</v>
      </c>
      <c r="AI277">
        <f t="shared" si="54"/>
        <v>1.2999999999999999E-2</v>
      </c>
      <c r="AK277">
        <f t="shared" si="60"/>
        <v>147.69664353448476</v>
      </c>
      <c r="AL277">
        <f t="shared" si="61"/>
        <v>9.8676636844160068</v>
      </c>
      <c r="AM277">
        <f t="shared" si="55"/>
        <v>6.4000000000000001E-2</v>
      </c>
      <c r="AN277">
        <f t="shared" si="56"/>
        <v>1.2999999999999999E-2</v>
      </c>
      <c r="AO277" s="9"/>
      <c r="AP277" s="58">
        <f>IF(AL277/AK277*100&gt;=30,supp,AK277)</f>
        <v>147.69664353448476</v>
      </c>
      <c r="AQ277" s="58">
        <f t="shared" si="57"/>
        <v>9.8676636844160068</v>
      </c>
      <c r="AR277" s="58">
        <f>IF(AN277/AM277*100&gt;=30,supp,AM277)</f>
        <v>6.4000000000000001E-2</v>
      </c>
      <c r="AS277" s="58">
        <f t="shared" si="58"/>
        <v>1.2999999999999999E-2</v>
      </c>
    </row>
    <row r="278" spans="1:45" x14ac:dyDescent="0.35">
      <c r="A278" t="s">
        <v>391</v>
      </c>
      <c r="B278" t="s">
        <v>635</v>
      </c>
      <c r="C278" s="1">
        <v>43810</v>
      </c>
      <c r="D278" s="2">
        <v>8.2372685185185188E-2</v>
      </c>
      <c r="E278">
        <v>299</v>
      </c>
      <c r="F278">
        <v>31</v>
      </c>
      <c r="G278">
        <v>125</v>
      </c>
      <c r="H278">
        <v>17</v>
      </c>
      <c r="I278">
        <v>274</v>
      </c>
      <c r="J278">
        <v>51</v>
      </c>
      <c r="K278">
        <v>-7.9975099999999993E-3</v>
      </c>
      <c r="L278" s="38">
        <v>4.0999999999999999E-7</v>
      </c>
      <c r="M278">
        <v>32900</v>
      </c>
      <c r="N278">
        <v>1700</v>
      </c>
      <c r="O278">
        <v>9.3200000000000002E-3</v>
      </c>
      <c r="P278">
        <v>8.9999999999999998E-4</v>
      </c>
      <c r="Q278">
        <v>0.39300000000000002</v>
      </c>
      <c r="R278">
        <v>3.2000000000000001E-2</v>
      </c>
      <c r="S278">
        <v>0.39400000000000002</v>
      </c>
      <c r="T278">
        <v>3.3000000000000002E-2</v>
      </c>
      <c r="U278">
        <v>0.12959999999999999</v>
      </c>
      <c r="V278">
        <v>6.6E-3</v>
      </c>
      <c r="W278" s="38">
        <v>-5.5333000000000003E-8</v>
      </c>
      <c r="X278" s="38">
        <v>8.3E-13</v>
      </c>
      <c r="Y278">
        <v>2.7899999999999999E-3</v>
      </c>
      <c r="Z278">
        <v>5.1999999999999995E-4</v>
      </c>
      <c r="AA278" s="38">
        <v>-2390000</v>
      </c>
      <c r="AB278">
        <v>160000</v>
      </c>
      <c r="AC278" s="10">
        <f t="shared" si="62"/>
        <v>0.35741864313292876</v>
      </c>
      <c r="AD278" s="10">
        <f t="shared" si="59"/>
        <v>1.8107084910762579E-2</v>
      </c>
      <c r="AF278">
        <f t="shared" si="51"/>
        <v>107.29613733905579</v>
      </c>
      <c r="AG278" s="11">
        <f t="shared" si="52"/>
        <v>10.36121497909337</v>
      </c>
      <c r="AH278">
        <f t="shared" si="53"/>
        <v>0.39400000000000002</v>
      </c>
      <c r="AI278">
        <f t="shared" si="54"/>
        <v>3.3000000000000002E-2</v>
      </c>
      <c r="AK278">
        <f t="shared" si="60"/>
        <v>73.531376180258505</v>
      </c>
      <c r="AL278">
        <f t="shared" si="61"/>
        <v>7.1006693736301134</v>
      </c>
      <c r="AM278">
        <f t="shared" si="55"/>
        <v>0.39400000000000002</v>
      </c>
      <c r="AN278">
        <f t="shared" si="56"/>
        <v>3.3000000000000002E-2</v>
      </c>
      <c r="AO278" s="9"/>
      <c r="AP278" s="58">
        <f>IF(AL278/AK278*100&gt;=30,supp,AK278)</f>
        <v>73.531376180258505</v>
      </c>
      <c r="AQ278" s="58">
        <f t="shared" si="57"/>
        <v>7.1006693736301134</v>
      </c>
      <c r="AR278" s="58">
        <f>IF(AN278/AM278*100&gt;=30,supp,AM278)</f>
        <v>0.39400000000000002</v>
      </c>
      <c r="AS278" s="58">
        <f t="shared" si="58"/>
        <v>3.3000000000000002E-2</v>
      </c>
    </row>
    <row r="279" spans="1:45" x14ac:dyDescent="0.35">
      <c r="A279" t="s">
        <v>392</v>
      </c>
      <c r="B279" t="s">
        <v>636</v>
      </c>
      <c r="C279" s="1">
        <v>43810</v>
      </c>
      <c r="D279" s="2">
        <v>0.10983796296296296</v>
      </c>
      <c r="E279">
        <v>506</v>
      </c>
      <c r="F279">
        <v>27</v>
      </c>
      <c r="G279">
        <v>77</v>
      </c>
      <c r="H279">
        <v>13</v>
      </c>
      <c r="I279">
        <v>134</v>
      </c>
      <c r="J279">
        <v>39</v>
      </c>
      <c r="K279">
        <v>0.57999999999999996</v>
      </c>
      <c r="L279">
        <v>1.18</v>
      </c>
      <c r="M279">
        <v>103600</v>
      </c>
      <c r="N279">
        <v>4400</v>
      </c>
      <c r="O279">
        <v>4.9899999999999996E-3</v>
      </c>
      <c r="P279">
        <v>2.9999999999999997E-4</v>
      </c>
      <c r="Q279">
        <v>0.156</v>
      </c>
      <c r="R279">
        <v>2.5999999999999999E-2</v>
      </c>
      <c r="S279">
        <v>0.157</v>
      </c>
      <c r="T279">
        <v>2.5999999999999999E-2</v>
      </c>
      <c r="U279">
        <v>0.39900000000000002</v>
      </c>
      <c r="V279">
        <v>1.7000000000000001E-2</v>
      </c>
      <c r="W279" s="38">
        <v>3.8999999999999999E-6</v>
      </c>
      <c r="X279" s="38">
        <v>7.9000000000000006E-6</v>
      </c>
      <c r="Y279">
        <v>1.33E-3</v>
      </c>
      <c r="Z279">
        <v>3.8000000000000002E-4</v>
      </c>
      <c r="AA279" s="38">
        <v>-7100000</v>
      </c>
      <c r="AB279">
        <v>320000</v>
      </c>
      <c r="AC279" s="10">
        <f t="shared" si="62"/>
        <v>1.1003861003861002</v>
      </c>
      <c r="AD279" s="10">
        <f t="shared" si="59"/>
        <v>8.6316928069226639E-3</v>
      </c>
      <c r="AF279">
        <f t="shared" si="51"/>
        <v>200.40080160320642</v>
      </c>
      <c r="AG279" s="11">
        <f t="shared" si="52"/>
        <v>12.04814438496231</v>
      </c>
      <c r="AH279">
        <f t="shared" si="53"/>
        <v>0.157</v>
      </c>
      <c r="AI279">
        <f t="shared" si="54"/>
        <v>2.5999999999999999E-2</v>
      </c>
      <c r="AK279">
        <f t="shared" si="60"/>
        <v>137.33715951903994</v>
      </c>
      <c r="AL279">
        <f t="shared" si="61"/>
        <v>8.2567430572569105</v>
      </c>
      <c r="AM279">
        <f t="shared" si="55"/>
        <v>0.157</v>
      </c>
      <c r="AN279">
        <f t="shared" si="56"/>
        <v>2.5999999999999999E-2</v>
      </c>
      <c r="AO279" s="9"/>
      <c r="AP279" s="58">
        <f>IF(AL279/AK279*100&gt;=30,supp,AK279)</f>
        <v>137.33715951903994</v>
      </c>
      <c r="AQ279" s="58">
        <f t="shared" si="57"/>
        <v>8.2567430572569105</v>
      </c>
      <c r="AR279" s="58">
        <f>IF(AN279/AM279*100&gt;=30,supp,AM279)</f>
        <v>0.157</v>
      </c>
      <c r="AS279" s="58">
        <f t="shared" si="58"/>
        <v>2.5999999999999999E-2</v>
      </c>
    </row>
    <row r="280" spans="1:45" x14ac:dyDescent="0.35">
      <c r="A280" t="s">
        <v>393</v>
      </c>
      <c r="B280" t="s">
        <v>637</v>
      </c>
      <c r="C280" s="1">
        <v>43810</v>
      </c>
      <c r="D280" s="2">
        <v>0.1111111111111111</v>
      </c>
      <c r="E280">
        <v>721</v>
      </c>
      <c r="F280">
        <v>67</v>
      </c>
      <c r="G280">
        <v>289</v>
      </c>
      <c r="H280">
        <v>56</v>
      </c>
      <c r="I280">
        <v>610</v>
      </c>
      <c r="J280">
        <v>130</v>
      </c>
      <c r="K280">
        <v>0.62</v>
      </c>
      <c r="L280">
        <v>1.25</v>
      </c>
      <c r="M280">
        <v>89600</v>
      </c>
      <c r="N280">
        <v>3800</v>
      </c>
      <c r="O280">
        <v>7.9500000000000005E-3</v>
      </c>
      <c r="P280">
        <v>7.2000000000000005E-4</v>
      </c>
      <c r="Q280">
        <v>0.4</v>
      </c>
      <c r="R280">
        <v>5.1999999999999998E-2</v>
      </c>
      <c r="S280">
        <v>0.4</v>
      </c>
      <c r="T280">
        <v>5.1999999999999998E-2</v>
      </c>
      <c r="U280">
        <v>0.34399999999999997</v>
      </c>
      <c r="V280">
        <v>1.4999999999999999E-2</v>
      </c>
      <c r="W280" s="38">
        <v>4.1999999999999996E-6</v>
      </c>
      <c r="X280" s="38">
        <v>8.3999999999999992E-6</v>
      </c>
      <c r="Y280">
        <v>6.1000000000000004E-3</v>
      </c>
      <c r="Z280">
        <v>1.2999999999999999E-3</v>
      </c>
      <c r="AA280" s="38">
        <v>-6010000</v>
      </c>
      <c r="AB280">
        <v>320000</v>
      </c>
      <c r="AC280" s="10">
        <f t="shared" si="62"/>
        <v>0.9487038058466627</v>
      </c>
      <c r="AD280" s="10">
        <f t="shared" si="59"/>
        <v>3.9588967009194176E-2</v>
      </c>
      <c r="AF280">
        <f t="shared" ref="AF280:AF343" si="63">1/O280</f>
        <v>125.78616352201257</v>
      </c>
      <c r="AG280" s="11">
        <f t="shared" ref="AG280:AG343" si="64">AF280*(P280/O280)</f>
        <v>11.391954432182271</v>
      </c>
      <c r="AH280">
        <f t="shared" ref="AH280:AH343" si="65">S280</f>
        <v>0.4</v>
      </c>
      <c r="AI280">
        <f t="shared" ref="AI280:AI343" si="66">T280</f>
        <v>5.1999999999999998E-2</v>
      </c>
      <c r="AK280">
        <f t="shared" si="60"/>
        <v>86.202820880504305</v>
      </c>
      <c r="AL280">
        <f t="shared" si="61"/>
        <v>7.8070479288003902</v>
      </c>
      <c r="AM280">
        <f t="shared" ref="AM280:AM343" si="67">S280</f>
        <v>0.4</v>
      </c>
      <c r="AN280">
        <f t="shared" ref="AN280:AN343" si="68">T280</f>
        <v>5.1999999999999998E-2</v>
      </c>
      <c r="AO280" s="9"/>
      <c r="AP280" s="58">
        <f>IF(AL280/AK280*100&gt;=30,supp,AK280)</f>
        <v>86.202820880504305</v>
      </c>
      <c r="AQ280" s="58">
        <f t="shared" ref="AQ280:AQ343" si="69">AL280</f>
        <v>7.8070479288003902</v>
      </c>
      <c r="AR280" s="58">
        <f>IF(AN280/AM280*100&gt;=30,supp,AM280)</f>
        <v>0.4</v>
      </c>
      <c r="AS280" s="58">
        <f t="shared" ref="AS280:AS343" si="70">AN280</f>
        <v>5.1999999999999998E-2</v>
      </c>
    </row>
    <row r="281" spans="1:45" x14ac:dyDescent="0.35">
      <c r="A281" t="s">
        <v>394</v>
      </c>
      <c r="B281" t="s">
        <v>638</v>
      </c>
      <c r="C281" s="1">
        <v>43810</v>
      </c>
      <c r="D281" s="2">
        <v>0.13983796296296297</v>
      </c>
      <c r="E281">
        <v>948</v>
      </c>
      <c r="F281">
        <v>35</v>
      </c>
      <c r="G281">
        <v>71.3</v>
      </c>
      <c r="H281">
        <v>9.5</v>
      </c>
      <c r="I281">
        <v>61</v>
      </c>
      <c r="J281">
        <v>30</v>
      </c>
      <c r="K281">
        <v>2.9</v>
      </c>
      <c r="L281">
        <v>2.9</v>
      </c>
      <c r="M281">
        <v>191500</v>
      </c>
      <c r="N281">
        <v>6100</v>
      </c>
      <c r="O281">
        <v>4.9399999999999999E-3</v>
      </c>
      <c r="P281">
        <v>2.9999999999999997E-4</v>
      </c>
      <c r="Q281">
        <v>7.5999999999999998E-2</v>
      </c>
      <c r="R281">
        <v>1.0999999999999999E-2</v>
      </c>
      <c r="S281">
        <v>7.5999999999999998E-2</v>
      </c>
      <c r="T281">
        <v>1.0999999999999999E-2</v>
      </c>
      <c r="U281">
        <v>0.71799999999999997</v>
      </c>
      <c r="V281">
        <v>2.3E-2</v>
      </c>
      <c r="W281" s="38">
        <v>1.9000000000000001E-5</v>
      </c>
      <c r="X281" s="38">
        <v>1.9000000000000001E-5</v>
      </c>
      <c r="Y281">
        <v>5.9000000000000003E-4</v>
      </c>
      <c r="Z281">
        <v>2.9E-4</v>
      </c>
      <c r="AA281" s="38">
        <v>-9300000</v>
      </c>
      <c r="AB281" s="38">
        <v>2800000</v>
      </c>
      <c r="AC281" s="10">
        <f t="shared" si="62"/>
        <v>1.9801434087148369</v>
      </c>
      <c r="AD281" s="10">
        <f t="shared" ref="AD281:AD325" si="71">Y281*$AJ$17</f>
        <v>3.8290968090859937E-3</v>
      </c>
      <c r="AF281">
        <f t="shared" si="63"/>
        <v>202.42914979757086</v>
      </c>
      <c r="AG281" s="11">
        <f t="shared" si="64"/>
        <v>12.293268206330213</v>
      </c>
      <c r="AH281">
        <f t="shared" si="65"/>
        <v>7.5999999999999998E-2</v>
      </c>
      <c r="AI281">
        <f t="shared" si="66"/>
        <v>1.0999999999999999E-2</v>
      </c>
      <c r="AK281">
        <f t="shared" si="60"/>
        <v>138.72721174089259</v>
      </c>
      <c r="AL281">
        <f t="shared" si="61"/>
        <v>8.4247294579489402</v>
      </c>
      <c r="AM281">
        <f t="shared" si="67"/>
        <v>7.5999999999999998E-2</v>
      </c>
      <c r="AN281">
        <f t="shared" si="68"/>
        <v>1.0999999999999999E-2</v>
      </c>
      <c r="AO281" s="9"/>
      <c r="AP281" s="58">
        <f>IF(AL281/AK281*100&gt;=30,supp,AK281)</f>
        <v>138.72721174089259</v>
      </c>
      <c r="AQ281" s="58">
        <f t="shared" si="69"/>
        <v>8.4247294579489402</v>
      </c>
      <c r="AR281" s="58">
        <f>IF(AN281/AM281*100&gt;=30,supp,AM281)</f>
        <v>7.5999999999999998E-2</v>
      </c>
      <c r="AS281" s="58">
        <f t="shared" si="70"/>
        <v>1.0999999999999999E-2</v>
      </c>
    </row>
    <row r="282" spans="1:45" x14ac:dyDescent="0.35">
      <c r="A282" t="s">
        <v>395</v>
      </c>
      <c r="B282" t="s">
        <v>639</v>
      </c>
      <c r="C282" s="1">
        <v>43810</v>
      </c>
      <c r="D282" s="2">
        <v>0.1411226851851852</v>
      </c>
      <c r="E282">
        <v>639</v>
      </c>
      <c r="F282">
        <v>32</v>
      </c>
      <c r="G282">
        <v>30.7</v>
      </c>
      <c r="H282">
        <v>8.4</v>
      </c>
      <c r="I282">
        <v>13</v>
      </c>
      <c r="J282">
        <v>15</v>
      </c>
      <c r="K282">
        <v>-8.6388699999999999E-3</v>
      </c>
      <c r="L282" s="38">
        <v>4.4000000000000002E-7</v>
      </c>
      <c r="M282">
        <v>140100</v>
      </c>
      <c r="N282">
        <v>5900</v>
      </c>
      <c r="O282">
        <v>4.6600000000000001E-3</v>
      </c>
      <c r="P282">
        <v>3.3E-4</v>
      </c>
      <c r="Q282">
        <v>4.9000000000000002E-2</v>
      </c>
      <c r="R282">
        <v>1.4E-2</v>
      </c>
      <c r="S282">
        <v>4.9000000000000002E-2</v>
      </c>
      <c r="T282">
        <v>1.4E-2</v>
      </c>
      <c r="U282">
        <v>0.52500000000000002</v>
      </c>
      <c r="V282">
        <v>2.1999999999999999E-2</v>
      </c>
      <c r="W282" s="38">
        <v>-5.6567300000000003E-8</v>
      </c>
      <c r="X282" s="38">
        <v>8.0999999999999998E-13</v>
      </c>
      <c r="Y282">
        <v>1.2999999999999999E-4</v>
      </c>
      <c r="Z282">
        <v>1.3999999999999999E-4</v>
      </c>
      <c r="AA282" s="38">
        <v>-9160000</v>
      </c>
      <c r="AB282">
        <v>460000</v>
      </c>
      <c r="AC282" s="10">
        <f t="shared" si="62"/>
        <v>1.4478764478764476</v>
      </c>
      <c r="AD282" s="10">
        <f t="shared" si="71"/>
        <v>8.4369929691725278E-4</v>
      </c>
      <c r="AF282">
        <f t="shared" si="63"/>
        <v>214.59227467811158</v>
      </c>
      <c r="AG282" s="11">
        <f t="shared" si="64"/>
        <v>15.196448636003611</v>
      </c>
      <c r="AH282">
        <f t="shared" si="65"/>
        <v>4.9000000000000002E-2</v>
      </c>
      <c r="AI282">
        <f t="shared" si="66"/>
        <v>1.4E-2</v>
      </c>
      <c r="AK282">
        <f t="shared" ref="AK282:AK345" si="72">AF282*($AI$5/$AJ$5)</f>
        <v>147.06275236051701</v>
      </c>
      <c r="AL282">
        <f t="shared" ref="AL282:AL345" si="73">AG282*($AI$5/$AJ$5)</f>
        <v>10.414315081324167</v>
      </c>
      <c r="AM282">
        <f t="shared" si="67"/>
        <v>4.9000000000000002E-2</v>
      </c>
      <c r="AN282">
        <f t="shared" si="68"/>
        <v>1.4E-2</v>
      </c>
      <c r="AO282" s="9"/>
      <c r="AP282" s="58">
        <f>IF(AL282/AK282*100&gt;=30,supp,AK282)</f>
        <v>147.06275236051701</v>
      </c>
      <c r="AQ282" s="58">
        <f t="shared" si="69"/>
        <v>10.414315081324167</v>
      </c>
      <c r="AR282" s="58">
        <f>IF(AN282/AM282*100&gt;=30,supp,AM282)</f>
        <v>4.9000000000000002E-2</v>
      </c>
      <c r="AS282" s="58">
        <f t="shared" si="70"/>
        <v>1.4E-2</v>
      </c>
    </row>
    <row r="283" spans="1:45" x14ac:dyDescent="0.35">
      <c r="A283" t="s">
        <v>396</v>
      </c>
      <c r="B283" t="s">
        <v>640</v>
      </c>
      <c r="C283" s="1">
        <v>43810</v>
      </c>
      <c r="D283" s="2">
        <v>0.16983796296296297</v>
      </c>
      <c r="E283">
        <v>6710</v>
      </c>
      <c r="F283">
        <v>200</v>
      </c>
      <c r="G283">
        <v>1860</v>
      </c>
      <c r="H283">
        <v>160</v>
      </c>
      <c r="I283">
        <v>3930</v>
      </c>
      <c r="J283">
        <v>630</v>
      </c>
      <c r="K283">
        <v>1020</v>
      </c>
      <c r="L283">
        <v>100</v>
      </c>
      <c r="M283" s="38">
        <v>1056000</v>
      </c>
      <c r="N283">
        <v>47000</v>
      </c>
      <c r="O283">
        <v>6.3800000000000003E-3</v>
      </c>
      <c r="P283">
        <v>4.0000000000000002E-4</v>
      </c>
      <c r="Q283">
        <v>0.27</v>
      </c>
      <c r="R283">
        <v>2.3E-2</v>
      </c>
      <c r="S283">
        <v>0.27</v>
      </c>
      <c r="T283">
        <v>2.3E-2</v>
      </c>
      <c r="U283">
        <v>3.87</v>
      </c>
      <c r="V283">
        <v>0.17</v>
      </c>
      <c r="W283">
        <v>6.4900000000000001E-3</v>
      </c>
      <c r="X283">
        <v>6.7000000000000002E-4</v>
      </c>
      <c r="Y283">
        <v>3.6799999999999999E-2</v>
      </c>
      <c r="Z283">
        <v>5.8999999999999999E-3</v>
      </c>
      <c r="AA283">
        <v>588</v>
      </c>
      <c r="AB283">
        <v>56</v>
      </c>
      <c r="AC283" s="10">
        <f t="shared" si="62"/>
        <v>10.672917815774957</v>
      </c>
      <c r="AD283" s="10">
        <f t="shared" si="71"/>
        <v>0.23883180097349926</v>
      </c>
      <c r="AF283">
        <f t="shared" si="63"/>
        <v>156.73981191222569</v>
      </c>
      <c r="AG283" s="11">
        <f t="shared" si="64"/>
        <v>9.826947455311954</v>
      </c>
      <c r="AH283">
        <f t="shared" si="65"/>
        <v>0.27</v>
      </c>
      <c r="AI283">
        <f t="shared" si="66"/>
        <v>2.3E-2</v>
      </c>
      <c r="AK283">
        <f t="shared" si="72"/>
        <v>107.41574075235255</v>
      </c>
      <c r="AL283">
        <f t="shared" si="73"/>
        <v>6.7345292007744533</v>
      </c>
      <c r="AM283">
        <f t="shared" si="67"/>
        <v>0.27</v>
      </c>
      <c r="AN283">
        <f t="shared" si="68"/>
        <v>2.3E-2</v>
      </c>
      <c r="AO283" s="9"/>
      <c r="AP283" s="58">
        <f>IF(AL283/AK283*100&gt;=30,supp,AK283)</f>
        <v>107.41574075235255</v>
      </c>
      <c r="AQ283" s="58">
        <f t="shared" si="69"/>
        <v>6.7345292007744533</v>
      </c>
      <c r="AR283" s="58">
        <f>IF(AN283/AM283*100&gt;=30,supp,AM283)</f>
        <v>0.27</v>
      </c>
      <c r="AS283" s="58">
        <f t="shared" si="70"/>
        <v>2.3E-2</v>
      </c>
    </row>
    <row r="284" spans="1:45" x14ac:dyDescent="0.35">
      <c r="A284" t="s">
        <v>397</v>
      </c>
      <c r="B284" t="s">
        <v>641</v>
      </c>
      <c r="C284" s="1">
        <v>43810</v>
      </c>
      <c r="D284" s="2">
        <v>0.1711111111111111</v>
      </c>
      <c r="E284">
        <v>10940</v>
      </c>
      <c r="F284">
        <v>980</v>
      </c>
      <c r="G284">
        <v>5650</v>
      </c>
      <c r="H284">
        <v>630</v>
      </c>
      <c r="I284">
        <v>13700</v>
      </c>
      <c r="J284">
        <v>1500</v>
      </c>
      <c r="K284">
        <v>4070</v>
      </c>
      <c r="L284">
        <v>640</v>
      </c>
      <c r="M284">
        <v>880000</v>
      </c>
      <c r="N284">
        <v>34000</v>
      </c>
      <c r="O284">
        <v>1.2500000000000001E-2</v>
      </c>
      <c r="P284">
        <v>1.2999999999999999E-3</v>
      </c>
      <c r="Q284">
        <v>0.51600000000000001</v>
      </c>
      <c r="R284">
        <v>2.8000000000000001E-2</v>
      </c>
      <c r="S284">
        <v>0.51700000000000002</v>
      </c>
      <c r="T284">
        <v>2.8000000000000001E-2</v>
      </c>
      <c r="U284">
        <v>3.22</v>
      </c>
      <c r="V284">
        <v>0.12</v>
      </c>
      <c r="W284">
        <v>2.5999999999999999E-2</v>
      </c>
      <c r="X284">
        <v>4.1000000000000003E-3</v>
      </c>
      <c r="Y284">
        <v>0.128</v>
      </c>
      <c r="Z284">
        <v>1.4E-2</v>
      </c>
      <c r="AA284">
        <v>125</v>
      </c>
      <c r="AB284">
        <v>21</v>
      </c>
      <c r="AC284" s="10">
        <f t="shared" si="62"/>
        <v>8.8803088803088794</v>
      </c>
      <c r="AD284" s="10">
        <f t="shared" si="71"/>
        <v>0.83071930773391045</v>
      </c>
      <c r="AF284">
        <f t="shared" si="63"/>
        <v>80</v>
      </c>
      <c r="AG284" s="11">
        <f t="shared" si="64"/>
        <v>8.32</v>
      </c>
      <c r="AH284">
        <f t="shared" si="65"/>
        <v>0.51700000000000002</v>
      </c>
      <c r="AI284">
        <f t="shared" si="66"/>
        <v>2.8000000000000001E-2</v>
      </c>
      <c r="AK284">
        <f t="shared" si="72"/>
        <v>54.824994080000742</v>
      </c>
      <c r="AL284">
        <f t="shared" si="73"/>
        <v>5.7017993843200774</v>
      </c>
      <c r="AM284">
        <f t="shared" si="67"/>
        <v>0.51700000000000002</v>
      </c>
      <c r="AN284">
        <f t="shared" si="68"/>
        <v>2.8000000000000001E-2</v>
      </c>
      <c r="AO284" s="9"/>
      <c r="AP284" s="58">
        <f>IF(AL284/AK284*100&gt;=30,supp,AK284)</f>
        <v>54.824994080000742</v>
      </c>
      <c r="AQ284" s="58">
        <f t="shared" si="69"/>
        <v>5.7017993843200774</v>
      </c>
      <c r="AR284" s="58">
        <f>IF(AN284/AM284*100&gt;=30,supp,AM284)</f>
        <v>0.51700000000000002</v>
      </c>
      <c r="AS284" s="58">
        <f t="shared" si="70"/>
        <v>2.8000000000000001E-2</v>
      </c>
    </row>
    <row r="285" spans="1:45" x14ac:dyDescent="0.35">
      <c r="A285" t="s">
        <v>398</v>
      </c>
      <c r="B285" t="s">
        <v>642</v>
      </c>
      <c r="C285" s="1">
        <v>43810</v>
      </c>
      <c r="D285" s="2">
        <v>0.19983796296296297</v>
      </c>
      <c r="E285">
        <v>1080</v>
      </c>
      <c r="F285">
        <v>220</v>
      </c>
      <c r="G285">
        <v>380</v>
      </c>
      <c r="H285">
        <v>130</v>
      </c>
      <c r="I285">
        <v>980</v>
      </c>
      <c r="J285">
        <v>390</v>
      </c>
      <c r="K285">
        <v>3.5</v>
      </c>
      <c r="L285">
        <v>2.4</v>
      </c>
      <c r="M285">
        <v>119900</v>
      </c>
      <c r="N285">
        <v>5300</v>
      </c>
      <c r="O285">
        <v>8.6E-3</v>
      </c>
      <c r="P285">
        <v>1.6999999999999999E-3</v>
      </c>
      <c r="Q285">
        <v>0.375</v>
      </c>
      <c r="R285">
        <v>5.6000000000000001E-2</v>
      </c>
      <c r="S285">
        <v>0.376</v>
      </c>
      <c r="T285">
        <v>5.6000000000000001E-2</v>
      </c>
      <c r="U285">
        <v>0.42799999999999999</v>
      </c>
      <c r="V285">
        <v>1.9E-2</v>
      </c>
      <c r="W285" s="38">
        <v>2.1999999999999999E-5</v>
      </c>
      <c r="X285" s="38">
        <v>1.5E-5</v>
      </c>
      <c r="Y285">
        <v>8.8999999999999999E-3</v>
      </c>
      <c r="Z285">
        <v>3.5999999999999999E-3</v>
      </c>
      <c r="AA285" s="38">
        <v>-4300000</v>
      </c>
      <c r="AB285" s="38">
        <v>1700000</v>
      </c>
      <c r="AC285" s="10">
        <f t="shared" si="62"/>
        <v>1.1803640375068944</v>
      </c>
      <c r="AD285" s="10">
        <f t="shared" si="71"/>
        <v>5.7760951865873461E-2</v>
      </c>
      <c r="AF285">
        <f t="shared" si="63"/>
        <v>116.27906976744185</v>
      </c>
      <c r="AG285" s="11">
        <f t="shared" si="64"/>
        <v>22.985397512168738</v>
      </c>
      <c r="AH285">
        <f t="shared" si="65"/>
        <v>0.376</v>
      </c>
      <c r="AI285">
        <f t="shared" si="66"/>
        <v>5.6000000000000001E-2</v>
      </c>
      <c r="AK285">
        <f t="shared" si="72"/>
        <v>79.687491395349909</v>
      </c>
      <c r="AL285">
        <f t="shared" si="73"/>
        <v>15.752178531638936</v>
      </c>
      <c r="AM285">
        <f t="shared" si="67"/>
        <v>0.376</v>
      </c>
      <c r="AN285">
        <f t="shared" si="68"/>
        <v>5.6000000000000001E-2</v>
      </c>
      <c r="AO285" s="9"/>
      <c r="AP285" s="58">
        <f>IF(AL285/AK285*100&gt;=30,supp,AK285)</f>
        <v>79.687491395349909</v>
      </c>
      <c r="AQ285" s="58">
        <f t="shared" si="69"/>
        <v>15.752178531638936</v>
      </c>
      <c r="AR285" s="58">
        <f>IF(AN285/AM285*100&gt;=30,supp,AM285)</f>
        <v>0.376</v>
      </c>
      <c r="AS285" s="58">
        <f t="shared" si="70"/>
        <v>5.6000000000000001E-2</v>
      </c>
    </row>
    <row r="286" spans="1:45" x14ac:dyDescent="0.35">
      <c r="A286" t="s">
        <v>399</v>
      </c>
      <c r="B286" t="s">
        <v>643</v>
      </c>
      <c r="C286" s="1">
        <v>43810</v>
      </c>
      <c r="D286" s="2">
        <v>0.2011226851851852</v>
      </c>
      <c r="E286">
        <v>101.3</v>
      </c>
      <c r="F286">
        <v>8.5</v>
      </c>
      <c r="G286">
        <v>27.5</v>
      </c>
      <c r="H286">
        <v>6.6</v>
      </c>
      <c r="I286">
        <v>23</v>
      </c>
      <c r="J286">
        <v>13</v>
      </c>
      <c r="K286">
        <v>-9.2937499999999999E-3</v>
      </c>
      <c r="L286" s="38">
        <v>4.4000000000000002E-7</v>
      </c>
      <c r="M286">
        <v>21300</v>
      </c>
      <c r="N286">
        <v>1000</v>
      </c>
      <c r="O286">
        <v>4.79E-3</v>
      </c>
      <c r="P286">
        <v>5.1999999999999995E-4</v>
      </c>
      <c r="Q286">
        <v>0.25</v>
      </c>
      <c r="R286">
        <v>6.2E-2</v>
      </c>
      <c r="S286">
        <v>0.251</v>
      </c>
      <c r="T286">
        <v>6.3E-2</v>
      </c>
      <c r="U286">
        <v>7.6100000000000001E-2</v>
      </c>
      <c r="V286">
        <v>3.5999999999999999E-3</v>
      </c>
      <c r="W286" s="38">
        <v>-5.7698200000000002E-8</v>
      </c>
      <c r="X286" s="38">
        <v>7.1E-13</v>
      </c>
      <c r="Y286">
        <v>2.1000000000000001E-4</v>
      </c>
      <c r="Z286">
        <v>1.2E-4</v>
      </c>
      <c r="AA286" s="38">
        <v>-1312000</v>
      </c>
      <c r="AB286">
        <v>66000</v>
      </c>
      <c r="AC286" s="10">
        <f t="shared" si="62"/>
        <v>0.20987313844456698</v>
      </c>
      <c r="AD286" s="10">
        <f t="shared" si="71"/>
        <v>1.3628988642509468E-3</v>
      </c>
      <c r="AF286">
        <f t="shared" si="63"/>
        <v>208.76826722338205</v>
      </c>
      <c r="AG286" s="11">
        <f t="shared" si="64"/>
        <v>22.663778487715796</v>
      </c>
      <c r="AH286">
        <f t="shared" si="65"/>
        <v>0.251</v>
      </c>
      <c r="AI286">
        <f t="shared" si="66"/>
        <v>6.3E-2</v>
      </c>
      <c r="AK286">
        <f t="shared" si="72"/>
        <v>143.07148768267419</v>
      </c>
      <c r="AL286">
        <f t="shared" si="73"/>
        <v>15.531769017743335</v>
      </c>
      <c r="AM286">
        <f t="shared" si="67"/>
        <v>0.251</v>
      </c>
      <c r="AN286">
        <f t="shared" si="68"/>
        <v>6.3E-2</v>
      </c>
      <c r="AO286" s="9"/>
      <c r="AP286" s="58">
        <f>IF(AL286/AK286*100&gt;=30,supp,AK286)</f>
        <v>143.07148768267419</v>
      </c>
      <c r="AQ286" s="58">
        <f t="shared" si="69"/>
        <v>15.531769017743335</v>
      </c>
      <c r="AR286" s="58">
        <f>IF(AN286/AM286*100&gt;=30,supp,AM286)</f>
        <v>0.251</v>
      </c>
      <c r="AS286" s="58">
        <f t="shared" si="70"/>
        <v>6.3E-2</v>
      </c>
    </row>
    <row r="287" spans="1:45" x14ac:dyDescent="0.35">
      <c r="A287" t="s">
        <v>400</v>
      </c>
      <c r="B287" t="s">
        <v>644</v>
      </c>
      <c r="C287" s="1">
        <v>43810</v>
      </c>
      <c r="D287" s="2">
        <v>0.22469907407407408</v>
      </c>
      <c r="E287">
        <v>426</v>
      </c>
      <c r="F287">
        <v>41</v>
      </c>
      <c r="G287">
        <v>178</v>
      </c>
      <c r="H287">
        <v>28</v>
      </c>
      <c r="I287">
        <v>400</v>
      </c>
      <c r="J287">
        <v>77</v>
      </c>
      <c r="K287">
        <v>-9.5512500000000007E-3</v>
      </c>
      <c r="L287" s="38">
        <v>4.4000000000000002E-7</v>
      </c>
      <c r="M287">
        <v>47800</v>
      </c>
      <c r="N287">
        <v>2200</v>
      </c>
      <c r="O287">
        <v>8.6E-3</v>
      </c>
      <c r="P287">
        <v>1E-3</v>
      </c>
      <c r="Q287">
        <v>0.42199999999999999</v>
      </c>
      <c r="R287">
        <v>7.8E-2</v>
      </c>
      <c r="S287">
        <v>0.42299999999999999</v>
      </c>
      <c r="T287">
        <v>7.9000000000000001E-2</v>
      </c>
      <c r="U287">
        <v>0.16750000000000001</v>
      </c>
      <c r="V287">
        <v>7.7000000000000002E-3</v>
      </c>
      <c r="W287" s="38">
        <v>-5.8111399999999998E-8</v>
      </c>
      <c r="X287" s="38">
        <v>6.8999999999999999E-13</v>
      </c>
      <c r="Y287">
        <v>3.5699999999999998E-3</v>
      </c>
      <c r="Z287">
        <v>6.8999999999999997E-4</v>
      </c>
      <c r="AA287" s="38">
        <v>-2970000</v>
      </c>
      <c r="AB287">
        <v>140000</v>
      </c>
      <c r="AC287" s="10">
        <f t="shared" si="62"/>
        <v>0.46194153337010474</v>
      </c>
      <c r="AD287" s="10">
        <f t="shared" si="71"/>
        <v>2.3169280692266096E-2</v>
      </c>
      <c r="AF287">
        <f t="shared" si="63"/>
        <v>116.27906976744185</v>
      </c>
      <c r="AG287" s="11">
        <f t="shared" si="64"/>
        <v>13.52082206598161</v>
      </c>
      <c r="AH287">
        <f t="shared" si="65"/>
        <v>0.42299999999999999</v>
      </c>
      <c r="AI287">
        <f t="shared" si="66"/>
        <v>7.9000000000000001E-2</v>
      </c>
      <c r="AK287">
        <f t="shared" si="72"/>
        <v>79.687491395349909</v>
      </c>
      <c r="AL287">
        <f t="shared" si="73"/>
        <v>9.2659873715523151</v>
      </c>
      <c r="AM287">
        <f t="shared" si="67"/>
        <v>0.42299999999999999</v>
      </c>
      <c r="AN287">
        <f t="shared" si="68"/>
        <v>7.9000000000000001E-2</v>
      </c>
      <c r="AO287" s="9"/>
      <c r="AP287" s="58">
        <f>IF(AL287/AK287*100&gt;=30,supp,AK287)</f>
        <v>79.687491395349909</v>
      </c>
      <c r="AQ287" s="58">
        <f t="shared" si="69"/>
        <v>9.2659873715523151</v>
      </c>
      <c r="AR287" s="58">
        <f>IF(AN287/AM287*100&gt;=30,supp,AM287)</f>
        <v>0.42299999999999999</v>
      </c>
      <c r="AS287" s="58">
        <f t="shared" si="70"/>
        <v>7.9000000000000001E-2</v>
      </c>
    </row>
    <row r="288" spans="1:45" x14ac:dyDescent="0.35">
      <c r="A288" t="s">
        <v>401</v>
      </c>
      <c r="B288" t="s">
        <v>645</v>
      </c>
      <c r="C288" s="1">
        <v>43810</v>
      </c>
      <c r="D288" s="2">
        <v>0.22598379629629628</v>
      </c>
      <c r="E288">
        <v>356</v>
      </c>
      <c r="F288">
        <v>28</v>
      </c>
      <c r="G288">
        <v>103</v>
      </c>
      <c r="H288">
        <v>36</v>
      </c>
      <c r="I288">
        <v>219</v>
      </c>
      <c r="J288">
        <v>92</v>
      </c>
      <c r="K288">
        <v>-9.5652099999999993E-3</v>
      </c>
      <c r="L288" s="38">
        <v>4.7E-7</v>
      </c>
      <c r="M288">
        <v>52500</v>
      </c>
      <c r="N288">
        <v>4600</v>
      </c>
      <c r="O288">
        <v>7.1000000000000004E-3</v>
      </c>
      <c r="P288">
        <v>1E-3</v>
      </c>
      <c r="Q288">
        <v>0.253</v>
      </c>
      <c r="R288">
        <v>3.7999999999999999E-2</v>
      </c>
      <c r="S288">
        <v>0.253</v>
      </c>
      <c r="T288">
        <v>3.9E-2</v>
      </c>
      <c r="U288">
        <v>0.184</v>
      </c>
      <c r="V288">
        <v>1.6E-2</v>
      </c>
      <c r="W288" s="38">
        <v>-5.8133299999999998E-8</v>
      </c>
      <c r="X288" s="38">
        <v>7.3000000000000002E-13</v>
      </c>
      <c r="Y288">
        <v>1.9599999999999999E-3</v>
      </c>
      <c r="Z288">
        <v>8.1999999999999998E-4</v>
      </c>
      <c r="AA288" s="38">
        <v>-3120000</v>
      </c>
      <c r="AB288">
        <v>300000</v>
      </c>
      <c r="AC288" s="10">
        <f t="shared" si="62"/>
        <v>0.50744622173193588</v>
      </c>
      <c r="AD288" s="10">
        <f t="shared" si="71"/>
        <v>1.2720389399675503E-2</v>
      </c>
      <c r="AF288">
        <f t="shared" si="63"/>
        <v>140.8450704225352</v>
      </c>
      <c r="AG288" s="11">
        <f t="shared" si="64"/>
        <v>19.837333862328901</v>
      </c>
      <c r="AH288">
        <f t="shared" si="65"/>
        <v>0.253</v>
      </c>
      <c r="AI288">
        <f t="shared" si="66"/>
        <v>3.9E-2</v>
      </c>
      <c r="AK288">
        <f t="shared" si="72"/>
        <v>96.522876901409759</v>
      </c>
      <c r="AL288">
        <f t="shared" si="73"/>
        <v>13.594771394564754</v>
      </c>
      <c r="AM288">
        <f t="shared" si="67"/>
        <v>0.253</v>
      </c>
      <c r="AN288">
        <f t="shared" si="68"/>
        <v>3.9E-2</v>
      </c>
      <c r="AO288" s="9"/>
      <c r="AP288" s="58">
        <f>IF(AL288/AK288*100&gt;=30,supp,AK288)</f>
        <v>96.522876901409759</v>
      </c>
      <c r="AQ288" s="58">
        <f t="shared" si="69"/>
        <v>13.594771394564754</v>
      </c>
      <c r="AR288" s="58">
        <f>IF(AN288/AM288*100&gt;=30,supp,AM288)</f>
        <v>0.253</v>
      </c>
      <c r="AS288" s="58">
        <f t="shared" si="70"/>
        <v>3.9E-2</v>
      </c>
    </row>
    <row r="289" spans="1:53" x14ac:dyDescent="0.35">
      <c r="AC289" s="10"/>
      <c r="AD289" s="10"/>
      <c r="AG289" s="11"/>
      <c r="AO289" s="9"/>
      <c r="AP289" s="58"/>
      <c r="AQ289" s="58"/>
      <c r="AR289" s="58"/>
      <c r="AS289" s="58"/>
    </row>
    <row r="290" spans="1:53" x14ac:dyDescent="0.35">
      <c r="A290" t="s">
        <v>402</v>
      </c>
      <c r="B290" t="s">
        <v>646</v>
      </c>
      <c r="C290" s="1">
        <v>43809</v>
      </c>
      <c r="D290" s="2">
        <v>0.71784722222222219</v>
      </c>
      <c r="E290">
        <v>27290</v>
      </c>
      <c r="F290">
        <v>890</v>
      </c>
      <c r="G290">
        <v>14640</v>
      </c>
      <c r="H290">
        <v>570</v>
      </c>
      <c r="I290">
        <v>36500</v>
      </c>
      <c r="J290">
        <v>2100</v>
      </c>
      <c r="K290">
        <v>11720</v>
      </c>
      <c r="L290">
        <v>820</v>
      </c>
      <c r="M290" s="38">
        <v>1060000</v>
      </c>
      <c r="N290">
        <v>62000</v>
      </c>
      <c r="O290">
        <v>2.53E-2</v>
      </c>
      <c r="P290">
        <v>1.6999999999999999E-3</v>
      </c>
      <c r="Q290">
        <v>0.54600000000000004</v>
      </c>
      <c r="R290">
        <v>1.4E-2</v>
      </c>
      <c r="S290">
        <v>0.54600000000000004</v>
      </c>
      <c r="T290">
        <v>1.4E-2</v>
      </c>
      <c r="U290">
        <v>6.15</v>
      </c>
      <c r="V290">
        <v>0.36</v>
      </c>
      <c r="W290">
        <v>0.12509999999999999</v>
      </c>
      <c r="X290">
        <v>8.8000000000000005E-3</v>
      </c>
      <c r="Y290">
        <v>0.58399999999999996</v>
      </c>
      <c r="Z290">
        <v>3.4000000000000002E-2</v>
      </c>
      <c r="AA290">
        <v>49</v>
      </c>
      <c r="AB290">
        <v>3.3</v>
      </c>
      <c r="AC290" s="10">
        <f t="shared" ref="AC290:AC325" si="74">U290*$AJ$15</f>
        <v>16.960838389409815</v>
      </c>
      <c r="AD290" s="10">
        <f t="shared" si="71"/>
        <v>3.7901568415359663</v>
      </c>
      <c r="AF290">
        <f t="shared" si="63"/>
        <v>39.525691699604742</v>
      </c>
      <c r="AG290" s="11">
        <f t="shared" si="64"/>
        <v>2.6558765173647454</v>
      </c>
      <c r="AH290">
        <f t="shared" si="65"/>
        <v>0.54600000000000004</v>
      </c>
      <c r="AI290">
        <f t="shared" si="66"/>
        <v>1.4E-2</v>
      </c>
      <c r="AK290">
        <f t="shared" si="72"/>
        <v>27.087447667984556</v>
      </c>
      <c r="AL290">
        <f t="shared" si="73"/>
        <v>1.8201051792716896</v>
      </c>
      <c r="AM290">
        <f t="shared" si="67"/>
        <v>0.54600000000000004</v>
      </c>
      <c r="AN290">
        <f t="shared" si="68"/>
        <v>1.4E-2</v>
      </c>
      <c r="AO290" s="9"/>
      <c r="AP290" s="58">
        <f>IF(AL290/AK290*100&gt;=30,supp,AK290)</f>
        <v>27.087447667984556</v>
      </c>
      <c r="AQ290" s="58">
        <f t="shared" si="69"/>
        <v>1.8201051792716896</v>
      </c>
      <c r="AR290" s="58">
        <f>IF(AN290/AM290*100&gt;=30,supp,AM290)</f>
        <v>0.54600000000000004</v>
      </c>
      <c r="AS290" s="58">
        <f t="shared" si="70"/>
        <v>1.4E-2</v>
      </c>
    </row>
    <row r="291" spans="1:53" x14ac:dyDescent="0.35">
      <c r="A291" t="s">
        <v>403</v>
      </c>
      <c r="B291" t="s">
        <v>647</v>
      </c>
      <c r="C291" s="1">
        <v>43809</v>
      </c>
      <c r="D291" s="2">
        <v>0.71913194444444439</v>
      </c>
      <c r="E291">
        <v>29800</v>
      </c>
      <c r="F291">
        <v>1200</v>
      </c>
      <c r="G291">
        <v>16400</v>
      </c>
      <c r="H291">
        <v>1000</v>
      </c>
      <c r="I291">
        <v>41800</v>
      </c>
      <c r="J291">
        <v>3200</v>
      </c>
      <c r="K291">
        <v>10530</v>
      </c>
      <c r="L291">
        <v>620</v>
      </c>
      <c r="M291" s="38">
        <v>1054000</v>
      </c>
      <c r="N291">
        <v>49000</v>
      </c>
      <c r="O291">
        <v>2.7300000000000001E-2</v>
      </c>
      <c r="P291">
        <v>1.9E-3</v>
      </c>
      <c r="Q291">
        <v>0.55900000000000005</v>
      </c>
      <c r="R291">
        <v>1.4E-2</v>
      </c>
      <c r="S291">
        <v>0.56000000000000005</v>
      </c>
      <c r="T291">
        <v>1.4E-2</v>
      </c>
      <c r="U291">
        <v>6.11</v>
      </c>
      <c r="V291">
        <v>0.28999999999999998</v>
      </c>
      <c r="W291">
        <v>0.11210000000000001</v>
      </c>
      <c r="X291">
        <v>6.6E-3</v>
      </c>
      <c r="Y291">
        <v>0.66700000000000004</v>
      </c>
      <c r="Z291">
        <v>0.05</v>
      </c>
      <c r="AA291">
        <v>55.4</v>
      </c>
      <c r="AB291">
        <v>3</v>
      </c>
      <c r="AC291" s="10">
        <f t="shared" si="74"/>
        <v>16.850523993381135</v>
      </c>
      <c r="AD291" s="10">
        <f t="shared" si="71"/>
        <v>4.3288263926446744</v>
      </c>
      <c r="AF291">
        <f t="shared" si="63"/>
        <v>36.630036630036628</v>
      </c>
      <c r="AG291" s="11">
        <f t="shared" si="64"/>
        <v>2.5493432086838679</v>
      </c>
      <c r="AH291">
        <f t="shared" si="65"/>
        <v>0.56000000000000005</v>
      </c>
      <c r="AI291">
        <f t="shared" si="66"/>
        <v>1.4E-2</v>
      </c>
      <c r="AK291">
        <f t="shared" si="72"/>
        <v>25.103019267399606</v>
      </c>
      <c r="AL291">
        <f t="shared" si="73"/>
        <v>1.7470965790497894</v>
      </c>
      <c r="AM291">
        <f t="shared" si="67"/>
        <v>0.56000000000000005</v>
      </c>
      <c r="AN291">
        <f t="shared" si="68"/>
        <v>1.4E-2</v>
      </c>
      <c r="AO291" s="9"/>
      <c r="AP291" s="58">
        <f>IF(AL291/AK291*100&gt;=30,supp,AK291)</f>
        <v>25.103019267399606</v>
      </c>
      <c r="AQ291" s="58">
        <f t="shared" si="69"/>
        <v>1.7470965790497894</v>
      </c>
      <c r="AR291" s="58">
        <f>IF(AN291/AM291*100&gt;=30,supp,AM291)</f>
        <v>0.56000000000000005</v>
      </c>
      <c r="AS291" s="58">
        <f t="shared" si="70"/>
        <v>1.4E-2</v>
      </c>
    </row>
    <row r="292" spans="1:53" x14ac:dyDescent="0.35">
      <c r="A292" t="s">
        <v>404</v>
      </c>
      <c r="B292" t="s">
        <v>648</v>
      </c>
      <c r="C292" s="1">
        <v>43809</v>
      </c>
      <c r="D292" s="2">
        <v>0.74790509259259252</v>
      </c>
      <c r="E292">
        <v>46100</v>
      </c>
      <c r="F292">
        <v>2200</v>
      </c>
      <c r="G292">
        <v>29000</v>
      </c>
      <c r="H292">
        <v>2100</v>
      </c>
      <c r="I292">
        <v>75100</v>
      </c>
      <c r="J292">
        <v>6300</v>
      </c>
      <c r="K292">
        <v>11340</v>
      </c>
      <c r="L292">
        <v>540</v>
      </c>
      <c r="M292">
        <v>888000</v>
      </c>
      <c r="N292">
        <v>41000</v>
      </c>
      <c r="O292">
        <v>5.0599999999999999E-2</v>
      </c>
      <c r="P292">
        <v>2.3E-3</v>
      </c>
      <c r="Q292">
        <v>0.63600000000000001</v>
      </c>
      <c r="R292">
        <v>2.5999999999999999E-2</v>
      </c>
      <c r="S292">
        <v>0.63600000000000001</v>
      </c>
      <c r="T292">
        <v>2.5999999999999999E-2</v>
      </c>
      <c r="U292">
        <v>4.97</v>
      </c>
      <c r="V292">
        <v>0.23</v>
      </c>
      <c r="W292">
        <v>0.1158</v>
      </c>
      <c r="X292">
        <v>5.4999999999999997E-3</v>
      </c>
      <c r="Y292">
        <v>1.1459999999999999</v>
      </c>
      <c r="Z292">
        <v>9.6000000000000002E-2</v>
      </c>
      <c r="AA292">
        <v>42</v>
      </c>
      <c r="AB292">
        <v>2.4</v>
      </c>
      <c r="AC292" s="10">
        <f t="shared" si="74"/>
        <v>13.706563706563703</v>
      </c>
      <c r="AD292" s="10">
        <f t="shared" si="71"/>
        <v>7.4375338020551665</v>
      </c>
      <c r="AF292">
        <f t="shared" si="63"/>
        <v>19.762845849802371</v>
      </c>
      <c r="AG292" s="11">
        <f t="shared" si="64"/>
        <v>0.89831117499101687</v>
      </c>
      <c r="AH292">
        <f t="shared" si="65"/>
        <v>0.63600000000000001</v>
      </c>
      <c r="AI292">
        <f t="shared" si="66"/>
        <v>2.5999999999999999E-2</v>
      </c>
      <c r="AK292">
        <f t="shared" si="72"/>
        <v>13.543723833992278</v>
      </c>
      <c r="AL292">
        <f t="shared" si="73"/>
        <v>0.61562381063601268</v>
      </c>
      <c r="AM292">
        <f t="shared" si="67"/>
        <v>0.63600000000000001</v>
      </c>
      <c r="AN292">
        <f t="shared" si="68"/>
        <v>2.5999999999999999E-2</v>
      </c>
      <c r="AO292" s="9"/>
      <c r="AP292" s="58">
        <f>IF(AL292/AK292*100&gt;=30,supp,AK292)</f>
        <v>13.543723833992278</v>
      </c>
      <c r="AQ292" s="58">
        <f t="shared" si="69"/>
        <v>0.61562381063601268</v>
      </c>
      <c r="AR292" s="58">
        <f>IF(AN292/AM292*100&gt;=30,supp,AM292)</f>
        <v>0.63600000000000001</v>
      </c>
      <c r="AS292" s="58">
        <f t="shared" si="70"/>
        <v>2.5999999999999999E-2</v>
      </c>
      <c r="AU292" s="66" t="s">
        <v>769</v>
      </c>
      <c r="AV292" s="67"/>
      <c r="AW292" s="67"/>
      <c r="AX292" s="67"/>
      <c r="AY292" s="77"/>
      <c r="AZ292" s="25"/>
    </row>
    <row r="293" spans="1:53" x14ac:dyDescent="0.35">
      <c r="A293" t="s">
        <v>405</v>
      </c>
      <c r="B293" t="s">
        <v>649</v>
      </c>
      <c r="C293" s="1">
        <v>43809</v>
      </c>
      <c r="D293" s="2">
        <v>0.74918981481481473</v>
      </c>
      <c r="E293">
        <v>18500</v>
      </c>
      <c r="F293">
        <v>1200</v>
      </c>
      <c r="G293">
        <v>8650</v>
      </c>
      <c r="H293">
        <v>810</v>
      </c>
      <c r="I293">
        <v>20700</v>
      </c>
      <c r="J293">
        <v>2200</v>
      </c>
      <c r="K293">
        <v>7850</v>
      </c>
      <c r="L293">
        <v>420</v>
      </c>
      <c r="M293" s="38">
        <v>1049000</v>
      </c>
      <c r="N293">
        <v>57000</v>
      </c>
      <c r="O293">
        <v>1.7999999999999999E-2</v>
      </c>
      <c r="P293">
        <v>1.5E-3</v>
      </c>
      <c r="Q293">
        <v>0.46200000000000002</v>
      </c>
      <c r="R293">
        <v>1.9E-2</v>
      </c>
      <c r="S293">
        <v>0.46300000000000002</v>
      </c>
      <c r="T293">
        <v>1.9E-2</v>
      </c>
      <c r="U293">
        <v>5.85</v>
      </c>
      <c r="V293">
        <v>0.32</v>
      </c>
      <c r="W293">
        <v>0.08</v>
      </c>
      <c r="X293">
        <v>4.3E-3</v>
      </c>
      <c r="Y293">
        <v>0.316</v>
      </c>
      <c r="Z293">
        <v>3.4000000000000002E-2</v>
      </c>
      <c r="AA293">
        <v>72.599999999999994</v>
      </c>
      <c r="AB293">
        <v>3.8</v>
      </c>
      <c r="AC293" s="10">
        <f t="shared" si="74"/>
        <v>16.133480419194701</v>
      </c>
      <c r="AD293" s="10">
        <f t="shared" si="71"/>
        <v>2.0508382909680916</v>
      </c>
      <c r="AF293">
        <f t="shared" si="63"/>
        <v>55.555555555555557</v>
      </c>
      <c r="AG293" s="11">
        <f t="shared" si="64"/>
        <v>4.6296296296296306</v>
      </c>
      <c r="AH293">
        <f t="shared" si="65"/>
        <v>0.46300000000000002</v>
      </c>
      <c r="AI293">
        <f t="shared" si="66"/>
        <v>1.9E-2</v>
      </c>
      <c r="AK293">
        <f t="shared" si="72"/>
        <v>38.072912555556073</v>
      </c>
      <c r="AL293">
        <f t="shared" si="73"/>
        <v>3.1727427129630068</v>
      </c>
      <c r="AM293">
        <f t="shared" si="67"/>
        <v>0.46300000000000002</v>
      </c>
      <c r="AN293">
        <f t="shared" si="68"/>
        <v>1.9E-2</v>
      </c>
      <c r="AO293" s="9"/>
      <c r="AP293" s="58">
        <f>IF(AL293/AK293*100&gt;=30,supp,AK293)</f>
        <v>38.072912555556073</v>
      </c>
      <c r="AQ293" s="58">
        <f t="shared" si="69"/>
        <v>3.1727427129630068</v>
      </c>
      <c r="AR293" s="58">
        <f>IF(AN293/AM293*100&gt;=30,supp,AM293)</f>
        <v>0.46300000000000002</v>
      </c>
      <c r="AS293" s="58">
        <f t="shared" si="70"/>
        <v>1.9E-2</v>
      </c>
      <c r="AU293" s="119" t="s">
        <v>736</v>
      </c>
      <c r="AV293" s="120"/>
      <c r="AW293" s="120"/>
      <c r="AX293" s="121"/>
      <c r="AY293" s="84" t="s">
        <v>734</v>
      </c>
      <c r="AZ293" s="84"/>
      <c r="BA293" s="84"/>
    </row>
    <row r="294" spans="1:53" x14ac:dyDescent="0.35">
      <c r="A294" t="s">
        <v>406</v>
      </c>
      <c r="B294" t="s">
        <v>650</v>
      </c>
      <c r="C294" s="1">
        <v>43809</v>
      </c>
      <c r="D294" s="2">
        <v>0.77795138888888893</v>
      </c>
      <c r="E294">
        <v>23100</v>
      </c>
      <c r="F294">
        <v>1000</v>
      </c>
      <c r="G294">
        <v>11380</v>
      </c>
      <c r="H294">
        <v>630</v>
      </c>
      <c r="I294">
        <v>28400</v>
      </c>
      <c r="J294">
        <v>2700</v>
      </c>
      <c r="K294">
        <v>8650</v>
      </c>
      <c r="L294">
        <v>450</v>
      </c>
      <c r="M294" s="38">
        <v>1084000</v>
      </c>
      <c r="N294">
        <v>71000</v>
      </c>
      <c r="O294">
        <v>2.1700000000000001E-2</v>
      </c>
      <c r="P294">
        <v>1.8E-3</v>
      </c>
      <c r="Q294">
        <v>0.49399999999999999</v>
      </c>
      <c r="R294">
        <v>1.4E-2</v>
      </c>
      <c r="S294">
        <v>0.495</v>
      </c>
      <c r="T294">
        <v>1.4E-2</v>
      </c>
      <c r="U294">
        <v>5.84</v>
      </c>
      <c r="V294">
        <v>0.38</v>
      </c>
      <c r="W294">
        <v>8.4699999999999998E-2</v>
      </c>
      <c r="X294">
        <v>4.4000000000000003E-3</v>
      </c>
      <c r="Y294">
        <v>0.41499999999999998</v>
      </c>
      <c r="Z294">
        <v>3.9E-2</v>
      </c>
      <c r="AA294">
        <v>68.2</v>
      </c>
      <c r="AB294">
        <v>3.1</v>
      </c>
      <c r="AC294" s="10">
        <f t="shared" si="74"/>
        <v>16.10590182018753</v>
      </c>
      <c r="AD294" s="10">
        <f t="shared" si="71"/>
        <v>2.6933477555435377</v>
      </c>
      <c r="AF294">
        <f t="shared" si="63"/>
        <v>46.082949308755758</v>
      </c>
      <c r="AG294" s="11">
        <f t="shared" si="64"/>
        <v>3.8225487905880353</v>
      </c>
      <c r="AH294">
        <f t="shared" si="65"/>
        <v>0.495</v>
      </c>
      <c r="AI294">
        <f t="shared" si="66"/>
        <v>1.4E-2</v>
      </c>
      <c r="AK294">
        <f t="shared" si="72"/>
        <v>31.581217788018861</v>
      </c>
      <c r="AL294">
        <f t="shared" si="73"/>
        <v>2.6196401851812881</v>
      </c>
      <c r="AM294">
        <f t="shared" si="67"/>
        <v>0.495</v>
      </c>
      <c r="AN294">
        <f t="shared" si="68"/>
        <v>1.4E-2</v>
      </c>
      <c r="AO294" s="9"/>
      <c r="AP294" s="58">
        <f>IF(AL294/AK294*100&gt;=30,supp,AK294)</f>
        <v>31.581217788018861</v>
      </c>
      <c r="AQ294" s="58">
        <f t="shared" si="69"/>
        <v>2.6196401851812881</v>
      </c>
      <c r="AR294" s="58">
        <f>IF(AN294/AM294*100&gt;=30,supp,AM294)</f>
        <v>0.495</v>
      </c>
      <c r="AS294" s="58">
        <f t="shared" si="70"/>
        <v>1.4E-2</v>
      </c>
      <c r="AU294" s="41" t="s">
        <v>730</v>
      </c>
      <c r="AV294" s="41" t="s">
        <v>731</v>
      </c>
      <c r="AW294" s="41" t="s">
        <v>747</v>
      </c>
      <c r="AX294" s="41" t="s">
        <v>732</v>
      </c>
      <c r="AY294" s="42" t="s">
        <v>732</v>
      </c>
      <c r="AZ294" s="42" t="s">
        <v>733</v>
      </c>
      <c r="BA294" s="42" t="s">
        <v>735</v>
      </c>
    </row>
    <row r="295" spans="1:53" x14ac:dyDescent="0.35">
      <c r="A295" t="s">
        <v>407</v>
      </c>
      <c r="B295" t="s">
        <v>651</v>
      </c>
      <c r="C295" s="1">
        <v>43809</v>
      </c>
      <c r="D295" s="2">
        <v>0.77923611111111113</v>
      </c>
      <c r="E295">
        <v>20720</v>
      </c>
      <c r="F295">
        <v>950</v>
      </c>
      <c r="G295">
        <v>11010</v>
      </c>
      <c r="H295">
        <v>770</v>
      </c>
      <c r="I295">
        <v>26900</v>
      </c>
      <c r="J295">
        <v>1800</v>
      </c>
      <c r="K295">
        <v>5110</v>
      </c>
      <c r="L295">
        <v>200</v>
      </c>
      <c r="M295">
        <v>955000</v>
      </c>
      <c r="N295">
        <v>37000</v>
      </c>
      <c r="O295">
        <v>2.18E-2</v>
      </c>
      <c r="P295">
        <v>1.4E-3</v>
      </c>
      <c r="Q295">
        <v>0.52200000000000002</v>
      </c>
      <c r="R295">
        <v>2.3E-2</v>
      </c>
      <c r="S295">
        <v>0.52300000000000002</v>
      </c>
      <c r="T295">
        <v>2.3E-2</v>
      </c>
      <c r="U295">
        <v>5.14</v>
      </c>
      <c r="V295">
        <v>0.2</v>
      </c>
      <c r="W295">
        <v>0.05</v>
      </c>
      <c r="X295">
        <v>2E-3</v>
      </c>
      <c r="Y295">
        <v>0.39300000000000002</v>
      </c>
      <c r="Z295">
        <v>2.5999999999999999E-2</v>
      </c>
      <c r="AA295">
        <v>101.8</v>
      </c>
      <c r="AB295">
        <v>5.7</v>
      </c>
      <c r="AC295" s="10">
        <f t="shared" si="74"/>
        <v>14.1753998896856</v>
      </c>
      <c r="AD295" s="10">
        <f t="shared" si="71"/>
        <v>2.5505678745267719</v>
      </c>
      <c r="AF295">
        <f t="shared" si="63"/>
        <v>45.871559633027523</v>
      </c>
      <c r="AG295" s="11">
        <f t="shared" si="64"/>
        <v>2.9458799764329604</v>
      </c>
      <c r="AH295">
        <f t="shared" si="65"/>
        <v>0.52300000000000002</v>
      </c>
      <c r="AI295">
        <f t="shared" si="66"/>
        <v>2.3E-2</v>
      </c>
      <c r="AK295">
        <f t="shared" si="72"/>
        <v>31.436349816514188</v>
      </c>
      <c r="AL295">
        <f t="shared" si="73"/>
        <v>2.0188481533541225</v>
      </c>
      <c r="AM295">
        <f t="shared" si="67"/>
        <v>0.52300000000000002</v>
      </c>
      <c r="AN295">
        <f t="shared" si="68"/>
        <v>2.3E-2</v>
      </c>
      <c r="AO295" s="9"/>
      <c r="AP295" s="58">
        <f>IF(AL295/AK295*100&gt;=30,supp,AK295)</f>
        <v>31.436349816514188</v>
      </c>
      <c r="AQ295" s="58">
        <f t="shared" si="69"/>
        <v>2.0188481533541225</v>
      </c>
      <c r="AR295" s="58">
        <f>IF(AN295/AM295*100&gt;=30,supp,AM295)</f>
        <v>0.52300000000000002</v>
      </c>
      <c r="AS295" s="58">
        <f t="shared" si="70"/>
        <v>2.3E-2</v>
      </c>
      <c r="AU295" s="85" t="s">
        <v>750</v>
      </c>
      <c r="AV295" s="86">
        <v>66.7</v>
      </c>
      <c r="AW295" s="86">
        <v>4.2</v>
      </c>
      <c r="AX295" s="110">
        <f>AW295*100/AV295</f>
        <v>6.2968515742128934</v>
      </c>
      <c r="AY295" s="87">
        <f>SQRT(((AW295/AV295)*100)^2+($AS$7)^2+($AS$8)^2+($AR$6)^2)</f>
        <v>6.8453709678739951</v>
      </c>
      <c r="AZ295" s="82">
        <f>AV295*(AY295/100)</f>
        <v>4.5658624355719555</v>
      </c>
      <c r="BA295" s="83" t="s">
        <v>751</v>
      </c>
    </row>
    <row r="296" spans="1:53" x14ac:dyDescent="0.35">
      <c r="A296" t="s">
        <v>408</v>
      </c>
      <c r="B296" t="s">
        <v>652</v>
      </c>
      <c r="C296" s="1">
        <v>43809</v>
      </c>
      <c r="D296" s="2">
        <v>0.8080208333333333</v>
      </c>
      <c r="E296">
        <v>29230</v>
      </c>
      <c r="F296">
        <v>880</v>
      </c>
      <c r="G296">
        <v>16490</v>
      </c>
      <c r="H296">
        <v>580</v>
      </c>
      <c r="I296">
        <v>40900</v>
      </c>
      <c r="J296">
        <v>2400</v>
      </c>
      <c r="K296">
        <v>10660</v>
      </c>
      <c r="L296">
        <v>640</v>
      </c>
      <c r="M296" s="38">
        <v>1013000</v>
      </c>
      <c r="N296">
        <v>47000</v>
      </c>
      <c r="O296">
        <v>2.8799999999999999E-2</v>
      </c>
      <c r="P296">
        <v>1.6999999999999999E-3</v>
      </c>
      <c r="Q296">
        <v>0.56299999999999994</v>
      </c>
      <c r="R296">
        <v>1.2E-2</v>
      </c>
      <c r="S296">
        <v>0.56399999999999995</v>
      </c>
      <c r="T296">
        <v>1.2E-2</v>
      </c>
      <c r="U296">
        <v>5.27</v>
      </c>
      <c r="V296">
        <v>0.25</v>
      </c>
      <c r="W296">
        <v>0.1002</v>
      </c>
      <c r="X296">
        <v>6.0000000000000001E-3</v>
      </c>
      <c r="Y296">
        <v>0.57299999999999995</v>
      </c>
      <c r="Z296">
        <v>3.4000000000000002E-2</v>
      </c>
      <c r="AA296">
        <v>52.4</v>
      </c>
      <c r="AB296">
        <v>3.6</v>
      </c>
      <c r="AC296" s="10">
        <f t="shared" si="74"/>
        <v>14.533921676778816</v>
      </c>
      <c r="AD296" s="10">
        <f t="shared" si="71"/>
        <v>3.7187669010275832</v>
      </c>
      <c r="AF296">
        <f t="shared" si="63"/>
        <v>34.722222222222221</v>
      </c>
      <c r="AG296" s="11">
        <f t="shared" si="64"/>
        <v>2.0495756172839505</v>
      </c>
      <c r="AH296">
        <f t="shared" si="65"/>
        <v>0.56399999999999995</v>
      </c>
      <c r="AI296">
        <f t="shared" si="66"/>
        <v>1.2E-2</v>
      </c>
      <c r="AK296">
        <f t="shared" si="72"/>
        <v>23.795570347222544</v>
      </c>
      <c r="AL296">
        <f t="shared" si="73"/>
        <v>1.4045996385513306</v>
      </c>
      <c r="AM296">
        <f t="shared" si="67"/>
        <v>0.56399999999999995</v>
      </c>
      <c r="AN296">
        <f t="shared" si="68"/>
        <v>1.2E-2</v>
      </c>
      <c r="AO296" s="9"/>
      <c r="AP296" s="58">
        <f>IF(AL296/AK296*100&gt;=30,supp,AK296)</f>
        <v>23.795570347222544</v>
      </c>
      <c r="AQ296" s="58">
        <f t="shared" si="69"/>
        <v>1.4045996385513306</v>
      </c>
      <c r="AR296" s="58">
        <f>IF(AN296/AM296*100&gt;=30,supp,AM296)</f>
        <v>0.56399999999999995</v>
      </c>
      <c r="AS296" s="58">
        <f t="shared" si="70"/>
        <v>1.2E-2</v>
      </c>
      <c r="AU296" s="85"/>
      <c r="AV296" s="86"/>
      <c r="AW296" s="86"/>
      <c r="AX296" s="110"/>
      <c r="AY296" s="87"/>
      <c r="AZ296" s="82"/>
      <c r="BA296" s="83"/>
    </row>
    <row r="297" spans="1:53" x14ac:dyDescent="0.35">
      <c r="A297" t="s">
        <v>409</v>
      </c>
      <c r="B297" t="s">
        <v>653</v>
      </c>
      <c r="C297" s="1">
        <v>43809</v>
      </c>
      <c r="D297" s="2">
        <v>0.80929398148148157</v>
      </c>
      <c r="E297">
        <v>74200</v>
      </c>
      <c r="F297">
        <v>3700</v>
      </c>
      <c r="G297">
        <v>50200</v>
      </c>
      <c r="H297">
        <v>3000</v>
      </c>
      <c r="I297">
        <v>127000</v>
      </c>
      <c r="J297">
        <v>13000</v>
      </c>
      <c r="K297">
        <v>13480</v>
      </c>
      <c r="L297">
        <v>950</v>
      </c>
      <c r="M297">
        <v>980000</v>
      </c>
      <c r="N297">
        <v>48000</v>
      </c>
      <c r="O297">
        <v>7.8600000000000003E-2</v>
      </c>
      <c r="P297">
        <v>3.8E-3</v>
      </c>
      <c r="Q297">
        <v>0.66900000000000004</v>
      </c>
      <c r="R297">
        <v>3.5000000000000003E-2</v>
      </c>
      <c r="S297">
        <v>0.67</v>
      </c>
      <c r="T297">
        <v>3.5000000000000003E-2</v>
      </c>
      <c r="U297">
        <v>5.09</v>
      </c>
      <c r="V297">
        <v>0.25</v>
      </c>
      <c r="W297">
        <v>0.12659999999999999</v>
      </c>
      <c r="X297">
        <v>8.8999999999999999E-3</v>
      </c>
      <c r="Y297">
        <v>1.78</v>
      </c>
      <c r="Z297">
        <v>0.17</v>
      </c>
      <c r="AA297">
        <v>39.5</v>
      </c>
      <c r="AB297">
        <v>2.2000000000000002</v>
      </c>
      <c r="AC297" s="10">
        <f t="shared" si="74"/>
        <v>14.037506894649749</v>
      </c>
      <c r="AD297" s="10">
        <f t="shared" si="71"/>
        <v>11.552190373174692</v>
      </c>
      <c r="AF297">
        <f t="shared" si="63"/>
        <v>12.72264631043257</v>
      </c>
      <c r="AG297" s="11">
        <f t="shared" si="64"/>
        <v>0.61508977073338111</v>
      </c>
      <c r="AH297">
        <f t="shared" si="65"/>
        <v>0.67</v>
      </c>
      <c r="AI297">
        <f t="shared" si="66"/>
        <v>3.5000000000000003E-2</v>
      </c>
      <c r="AK297">
        <f t="shared" si="72"/>
        <v>8.7189876081426121</v>
      </c>
      <c r="AL297">
        <f t="shared" si="73"/>
        <v>0.42152866298908293</v>
      </c>
      <c r="AM297">
        <f t="shared" si="67"/>
        <v>0.67</v>
      </c>
      <c r="AN297">
        <f t="shared" si="68"/>
        <v>3.5000000000000003E-2</v>
      </c>
      <c r="AO297" s="9"/>
      <c r="AP297" s="58">
        <f>IF(AL297/AK297*100&gt;=30,supp,AK297)</f>
        <v>8.7189876081426121</v>
      </c>
      <c r="AQ297" s="58">
        <f t="shared" si="69"/>
        <v>0.42152866298908293</v>
      </c>
      <c r="AR297" s="58">
        <f>IF(AN297/AM297*100&gt;=30,supp,AM297)</f>
        <v>0.67</v>
      </c>
      <c r="AS297" s="58">
        <f t="shared" si="70"/>
        <v>3.5000000000000003E-2</v>
      </c>
    </row>
    <row r="298" spans="1:53" x14ac:dyDescent="0.35">
      <c r="A298" t="s">
        <v>410</v>
      </c>
      <c r="B298" t="s">
        <v>654</v>
      </c>
      <c r="C298" s="1">
        <v>43809</v>
      </c>
      <c r="D298" s="2">
        <v>0.83811342592592597</v>
      </c>
      <c r="E298">
        <v>18100</v>
      </c>
      <c r="F298">
        <v>1100</v>
      </c>
      <c r="G298">
        <v>7320</v>
      </c>
      <c r="H298">
        <v>710</v>
      </c>
      <c r="I298">
        <v>17800</v>
      </c>
      <c r="J298">
        <v>2000</v>
      </c>
      <c r="K298">
        <v>7650</v>
      </c>
      <c r="L298">
        <v>490</v>
      </c>
      <c r="M298" s="38">
        <v>1250000</v>
      </c>
      <c r="N298">
        <v>59000</v>
      </c>
      <c r="O298">
        <v>1.4500000000000001E-2</v>
      </c>
      <c r="P298">
        <v>8.0999999999999996E-4</v>
      </c>
      <c r="Q298">
        <v>0.41299999999999998</v>
      </c>
      <c r="R298">
        <v>2.4E-2</v>
      </c>
      <c r="S298">
        <v>0.41399999999999998</v>
      </c>
      <c r="T298">
        <v>2.4E-2</v>
      </c>
      <c r="U298">
        <v>6.28</v>
      </c>
      <c r="V298">
        <v>0.3</v>
      </c>
      <c r="W298">
        <v>6.93E-2</v>
      </c>
      <c r="X298">
        <v>4.4000000000000003E-3</v>
      </c>
      <c r="Y298">
        <v>0.23899999999999999</v>
      </c>
      <c r="Z298">
        <v>2.7E-2</v>
      </c>
      <c r="AA298">
        <v>88.7</v>
      </c>
      <c r="AB298">
        <v>3.9</v>
      </c>
      <c r="AC298" s="10">
        <f t="shared" si="74"/>
        <v>17.319360176503032</v>
      </c>
      <c r="AD298" s="10">
        <f t="shared" si="71"/>
        <v>1.5511087074094108</v>
      </c>
      <c r="AF298">
        <f t="shared" si="63"/>
        <v>68.965517241379303</v>
      </c>
      <c r="AG298" s="11">
        <f t="shared" si="64"/>
        <v>3.8525564803804988</v>
      </c>
      <c r="AH298">
        <f t="shared" si="65"/>
        <v>0.41399999999999998</v>
      </c>
      <c r="AI298">
        <f t="shared" si="66"/>
        <v>2.4E-2</v>
      </c>
      <c r="AK298">
        <f t="shared" si="72"/>
        <v>47.26292593103512</v>
      </c>
      <c r="AL298">
        <f t="shared" si="73"/>
        <v>2.6402048278716168</v>
      </c>
      <c r="AM298">
        <f t="shared" si="67"/>
        <v>0.41399999999999998</v>
      </c>
      <c r="AN298">
        <f t="shared" si="68"/>
        <v>2.4E-2</v>
      </c>
      <c r="AO298" s="9"/>
      <c r="AP298" s="58">
        <f>IF(AL298/AK298*100&gt;=30,supp,AK298)</f>
        <v>47.26292593103512</v>
      </c>
      <c r="AQ298" s="58">
        <f t="shared" si="69"/>
        <v>2.6402048278716168</v>
      </c>
      <c r="AR298" s="58">
        <f>IF(AN298/AM298*100&gt;=30,supp,AM298)</f>
        <v>0.41399999999999998</v>
      </c>
      <c r="AS298" s="58">
        <f t="shared" si="70"/>
        <v>2.4E-2</v>
      </c>
    </row>
    <row r="299" spans="1:53" x14ac:dyDescent="0.35">
      <c r="A299" t="s">
        <v>411</v>
      </c>
      <c r="B299" t="s">
        <v>655</v>
      </c>
      <c r="C299" s="1">
        <v>43809</v>
      </c>
      <c r="D299" s="2">
        <v>0.83938657407407413</v>
      </c>
      <c r="E299">
        <v>21410</v>
      </c>
      <c r="F299">
        <v>580</v>
      </c>
      <c r="G299">
        <v>11160</v>
      </c>
      <c r="H299">
        <v>380</v>
      </c>
      <c r="I299">
        <v>29400</v>
      </c>
      <c r="J299">
        <v>2300</v>
      </c>
      <c r="K299">
        <v>4390</v>
      </c>
      <c r="L299">
        <v>340</v>
      </c>
      <c r="M299">
        <v>994000</v>
      </c>
      <c r="N299">
        <v>39000</v>
      </c>
      <c r="O299">
        <v>2.1999999999999999E-2</v>
      </c>
      <c r="P299">
        <v>1.1999999999999999E-3</v>
      </c>
      <c r="Q299">
        <v>0.52900000000000003</v>
      </c>
      <c r="R299">
        <v>2.1000000000000001E-2</v>
      </c>
      <c r="S299">
        <v>0.52900000000000003</v>
      </c>
      <c r="T299">
        <v>2.1000000000000001E-2</v>
      </c>
      <c r="U299">
        <v>4.9800000000000004</v>
      </c>
      <c r="V299">
        <v>0.2</v>
      </c>
      <c r="W299">
        <v>3.9600000000000003E-2</v>
      </c>
      <c r="X299">
        <v>3.0000000000000001E-3</v>
      </c>
      <c r="Y299">
        <v>0.39500000000000002</v>
      </c>
      <c r="Z299">
        <v>3.1E-2</v>
      </c>
      <c r="AA299">
        <v>121.8</v>
      </c>
      <c r="AB299">
        <v>6.2</v>
      </c>
      <c r="AC299" s="10">
        <f t="shared" si="74"/>
        <v>13.734142305570876</v>
      </c>
      <c r="AD299" s="10">
        <f t="shared" si="71"/>
        <v>2.5635478637101143</v>
      </c>
      <c r="AF299">
        <f t="shared" si="63"/>
        <v>45.45454545454546</v>
      </c>
      <c r="AG299" s="11">
        <f t="shared" si="64"/>
        <v>2.4793388429752068</v>
      </c>
      <c r="AH299">
        <f t="shared" si="65"/>
        <v>0.52900000000000003</v>
      </c>
      <c r="AI299">
        <f t="shared" si="66"/>
        <v>2.1000000000000001E-2</v>
      </c>
      <c r="AK299">
        <f t="shared" si="72"/>
        <v>31.150564818182247</v>
      </c>
      <c r="AL299">
        <f t="shared" si="73"/>
        <v>1.6991217173553952</v>
      </c>
      <c r="AM299">
        <f t="shared" si="67"/>
        <v>0.52900000000000003</v>
      </c>
      <c r="AN299">
        <f t="shared" si="68"/>
        <v>2.1000000000000001E-2</v>
      </c>
      <c r="AO299" s="9"/>
      <c r="AP299" s="58">
        <f>IF(AL299/AK299*100&gt;=30,supp,AK299)</f>
        <v>31.150564818182247</v>
      </c>
      <c r="AQ299" s="58">
        <f t="shared" si="69"/>
        <v>1.6991217173553952</v>
      </c>
      <c r="AR299" s="58">
        <f>IF(AN299/AM299*100&gt;=30,supp,AM299)</f>
        <v>0.52900000000000003</v>
      </c>
      <c r="AS299" s="58">
        <f t="shared" si="70"/>
        <v>2.1000000000000001E-2</v>
      </c>
    </row>
    <row r="300" spans="1:53" x14ac:dyDescent="0.35">
      <c r="A300" t="s">
        <v>412</v>
      </c>
      <c r="B300" t="s">
        <v>656</v>
      </c>
      <c r="C300" s="1">
        <v>43809</v>
      </c>
      <c r="D300" s="2">
        <v>0.86806712962962962</v>
      </c>
      <c r="E300">
        <v>76400</v>
      </c>
      <c r="F300">
        <v>5900</v>
      </c>
      <c r="G300">
        <v>51000</v>
      </c>
      <c r="H300">
        <v>4500</v>
      </c>
      <c r="I300">
        <v>127000</v>
      </c>
      <c r="J300">
        <v>15000</v>
      </c>
      <c r="K300">
        <v>15720</v>
      </c>
      <c r="L300">
        <v>920</v>
      </c>
      <c r="M300" s="38">
        <v>1222000</v>
      </c>
      <c r="N300">
        <v>71000</v>
      </c>
      <c r="O300">
        <v>6.4699999999999994E-2</v>
      </c>
      <c r="P300">
        <v>7.3000000000000001E-3</v>
      </c>
      <c r="Q300">
        <v>0.66600000000000004</v>
      </c>
      <c r="R300">
        <v>2.3E-2</v>
      </c>
      <c r="S300">
        <v>0.66700000000000004</v>
      </c>
      <c r="T300">
        <v>2.3E-2</v>
      </c>
      <c r="U300">
        <v>5.94</v>
      </c>
      <c r="V300">
        <v>0.35</v>
      </c>
      <c r="W300">
        <v>0.13700000000000001</v>
      </c>
      <c r="X300">
        <v>8.0000000000000002E-3</v>
      </c>
      <c r="Y300">
        <v>1.65</v>
      </c>
      <c r="Z300">
        <v>0.2</v>
      </c>
      <c r="AA300">
        <v>42.1</v>
      </c>
      <c r="AB300">
        <v>2.4</v>
      </c>
      <c r="AC300" s="10">
        <f t="shared" si="74"/>
        <v>16.381687810259237</v>
      </c>
      <c r="AD300" s="10">
        <f t="shared" si="71"/>
        <v>10.708491076257438</v>
      </c>
      <c r="AF300">
        <f t="shared" si="63"/>
        <v>15.45595054095827</v>
      </c>
      <c r="AG300" s="11">
        <f t="shared" si="64"/>
        <v>1.7438707720092022</v>
      </c>
      <c r="AH300">
        <f t="shared" si="65"/>
        <v>0.66700000000000004</v>
      </c>
      <c r="AI300">
        <f t="shared" si="66"/>
        <v>2.3E-2</v>
      </c>
      <c r="AK300">
        <f t="shared" si="72"/>
        <v>10.592154961360269</v>
      </c>
      <c r="AL300">
        <f t="shared" si="73"/>
        <v>1.1950963093961355</v>
      </c>
      <c r="AM300">
        <f t="shared" si="67"/>
        <v>0.66700000000000004</v>
      </c>
      <c r="AN300">
        <f t="shared" si="68"/>
        <v>2.3E-2</v>
      </c>
      <c r="AO300" s="9"/>
      <c r="AP300" s="58">
        <f>IF(AL300/AK300*100&gt;=30,supp,AK300)</f>
        <v>10.592154961360269</v>
      </c>
      <c r="AQ300" s="58">
        <f t="shared" si="69"/>
        <v>1.1950963093961355</v>
      </c>
      <c r="AR300" s="58">
        <f>IF(AN300/AM300*100&gt;=30,supp,AM300)</f>
        <v>0.66700000000000004</v>
      </c>
      <c r="AS300" s="58">
        <f t="shared" si="70"/>
        <v>2.3E-2</v>
      </c>
    </row>
    <row r="301" spans="1:53" x14ac:dyDescent="0.35">
      <c r="A301" t="s">
        <v>413</v>
      </c>
      <c r="B301" t="s">
        <v>657</v>
      </c>
      <c r="C301" s="1">
        <v>43809</v>
      </c>
      <c r="D301" s="2">
        <v>0.86935185185185182</v>
      </c>
      <c r="E301">
        <v>28900</v>
      </c>
      <c r="F301">
        <v>1300</v>
      </c>
      <c r="G301">
        <v>15430</v>
      </c>
      <c r="H301">
        <v>940</v>
      </c>
      <c r="I301">
        <v>39400</v>
      </c>
      <c r="J301">
        <v>3100</v>
      </c>
      <c r="K301">
        <v>11770</v>
      </c>
      <c r="L301">
        <v>680</v>
      </c>
      <c r="M301" s="38">
        <v>1098000</v>
      </c>
      <c r="N301">
        <v>55000</v>
      </c>
      <c r="O301">
        <v>2.6200000000000001E-2</v>
      </c>
      <c r="P301">
        <v>1.6999999999999999E-3</v>
      </c>
      <c r="Q301">
        <v>0.53800000000000003</v>
      </c>
      <c r="R301">
        <v>1.2999999999999999E-2</v>
      </c>
      <c r="S301">
        <v>0.53900000000000003</v>
      </c>
      <c r="T301">
        <v>1.2999999999999999E-2</v>
      </c>
      <c r="U301">
        <v>5.33</v>
      </c>
      <c r="V301">
        <v>0.27</v>
      </c>
      <c r="W301">
        <v>0.10249999999999999</v>
      </c>
      <c r="X301">
        <v>5.8999999999999999E-3</v>
      </c>
      <c r="Y301">
        <v>0.50900000000000001</v>
      </c>
      <c r="Z301">
        <v>0.04</v>
      </c>
      <c r="AA301">
        <v>50.6</v>
      </c>
      <c r="AB301">
        <v>3.3</v>
      </c>
      <c r="AC301" s="10">
        <f t="shared" si="74"/>
        <v>14.69939327082184</v>
      </c>
      <c r="AD301" s="10">
        <f t="shared" si="71"/>
        <v>3.3034072471606284</v>
      </c>
      <c r="AF301">
        <f t="shared" si="63"/>
        <v>38.167938931297705</v>
      </c>
      <c r="AG301" s="11">
        <f t="shared" si="64"/>
        <v>2.4765456558475609</v>
      </c>
      <c r="AH301">
        <f t="shared" si="65"/>
        <v>0.53900000000000003</v>
      </c>
      <c r="AI301">
        <f t="shared" si="66"/>
        <v>1.2999999999999999E-2</v>
      </c>
      <c r="AK301">
        <f t="shared" si="72"/>
        <v>26.156962824427833</v>
      </c>
      <c r="AL301">
        <f t="shared" si="73"/>
        <v>1.697207511508676</v>
      </c>
      <c r="AM301">
        <f t="shared" si="67"/>
        <v>0.53900000000000003</v>
      </c>
      <c r="AN301">
        <f t="shared" si="68"/>
        <v>1.2999999999999999E-2</v>
      </c>
      <c r="AO301" s="9"/>
      <c r="AP301" s="58">
        <f>IF(AL301/AK301*100&gt;=30,supp,AK301)</f>
        <v>26.156962824427833</v>
      </c>
      <c r="AQ301" s="58">
        <f t="shared" si="69"/>
        <v>1.697207511508676</v>
      </c>
      <c r="AR301" s="58">
        <f>IF(AN301/AM301*100&gt;=30,supp,AM301)</f>
        <v>0.53900000000000003</v>
      </c>
      <c r="AS301" s="58">
        <f t="shared" si="70"/>
        <v>1.2999999999999999E-2</v>
      </c>
    </row>
    <row r="302" spans="1:53" x14ac:dyDescent="0.35">
      <c r="A302" t="s">
        <v>414</v>
      </c>
      <c r="B302" t="s">
        <v>658</v>
      </c>
      <c r="C302" s="1">
        <v>43809</v>
      </c>
      <c r="D302" s="2">
        <v>0.89798611111111104</v>
      </c>
      <c r="E302">
        <v>26810</v>
      </c>
      <c r="F302">
        <v>550</v>
      </c>
      <c r="G302">
        <v>14100</v>
      </c>
      <c r="H302">
        <v>180</v>
      </c>
      <c r="I302">
        <v>36500</v>
      </c>
      <c r="J302">
        <v>1900</v>
      </c>
      <c r="K302">
        <v>11100</v>
      </c>
      <c r="L302">
        <v>700</v>
      </c>
      <c r="M302" s="38">
        <v>1020000</v>
      </c>
      <c r="N302">
        <v>58000</v>
      </c>
      <c r="O302">
        <v>2.6700000000000002E-2</v>
      </c>
      <c r="P302">
        <v>1.8E-3</v>
      </c>
      <c r="Q302">
        <v>0.53</v>
      </c>
      <c r="R302">
        <v>1.2999999999999999E-2</v>
      </c>
      <c r="S302">
        <v>0.53100000000000003</v>
      </c>
      <c r="T302">
        <v>1.2999999999999999E-2</v>
      </c>
      <c r="U302">
        <v>4.8</v>
      </c>
      <c r="V302">
        <v>0.27</v>
      </c>
      <c r="W302">
        <v>9.3399999999999997E-2</v>
      </c>
      <c r="X302">
        <v>5.8999999999999999E-3</v>
      </c>
      <c r="Y302">
        <v>0.45500000000000002</v>
      </c>
      <c r="Z302">
        <v>2.4E-2</v>
      </c>
      <c r="AA302">
        <v>50.9</v>
      </c>
      <c r="AB302">
        <v>2.9</v>
      </c>
      <c r="AC302" s="10">
        <f t="shared" si="74"/>
        <v>13.237727523441807</v>
      </c>
      <c r="AD302" s="10">
        <f t="shared" si="71"/>
        <v>2.9529475392103848</v>
      </c>
      <c r="AF302">
        <f t="shared" si="63"/>
        <v>37.453183520599246</v>
      </c>
      <c r="AG302" s="11">
        <f t="shared" si="64"/>
        <v>2.5249337204898366</v>
      </c>
      <c r="AH302">
        <f t="shared" si="65"/>
        <v>0.53100000000000003</v>
      </c>
      <c r="AI302">
        <f t="shared" si="66"/>
        <v>1.2999999999999999E-2</v>
      </c>
      <c r="AK302">
        <f t="shared" si="72"/>
        <v>25.667132059925439</v>
      </c>
      <c r="AL302">
        <f t="shared" si="73"/>
        <v>1.7303684534781192</v>
      </c>
      <c r="AM302">
        <f t="shared" si="67"/>
        <v>0.53100000000000003</v>
      </c>
      <c r="AN302">
        <f t="shared" si="68"/>
        <v>1.2999999999999999E-2</v>
      </c>
      <c r="AO302" s="9"/>
      <c r="AP302" s="58">
        <f>IF(AL302/AK302*100&gt;=30,supp,AK302)</f>
        <v>25.667132059925439</v>
      </c>
      <c r="AQ302" s="58">
        <f t="shared" si="69"/>
        <v>1.7303684534781192</v>
      </c>
      <c r="AR302" s="58">
        <f>IF(AN302/AM302*100&gt;=30,supp,AM302)</f>
        <v>0.53100000000000003</v>
      </c>
      <c r="AS302" s="58">
        <f t="shared" si="70"/>
        <v>1.2999999999999999E-2</v>
      </c>
    </row>
    <row r="303" spans="1:53" x14ac:dyDescent="0.35">
      <c r="A303" t="s">
        <v>415</v>
      </c>
      <c r="B303" t="s">
        <v>659</v>
      </c>
      <c r="C303" s="1">
        <v>43809</v>
      </c>
      <c r="D303" s="2">
        <v>0.89927083333333335</v>
      </c>
      <c r="E303">
        <v>22000</v>
      </c>
      <c r="F303">
        <v>1400</v>
      </c>
      <c r="G303">
        <v>10800</v>
      </c>
      <c r="H303">
        <v>1100</v>
      </c>
      <c r="I303">
        <v>25400</v>
      </c>
      <c r="J303">
        <v>2500</v>
      </c>
      <c r="K303">
        <v>8520</v>
      </c>
      <c r="L303">
        <v>470</v>
      </c>
      <c r="M303" s="38">
        <v>1210000</v>
      </c>
      <c r="N303">
        <v>58000</v>
      </c>
      <c r="O303">
        <v>1.83E-2</v>
      </c>
      <c r="P303">
        <v>1.2999999999999999E-3</v>
      </c>
      <c r="Q303">
        <v>0.48099999999999998</v>
      </c>
      <c r="R303">
        <v>2.1000000000000001E-2</v>
      </c>
      <c r="S303">
        <v>0.48099999999999998</v>
      </c>
      <c r="T303">
        <v>2.1000000000000001E-2</v>
      </c>
      <c r="U303">
        <v>5.69</v>
      </c>
      <c r="V303">
        <v>0.27</v>
      </c>
      <c r="W303">
        <v>7.1599999999999997E-2</v>
      </c>
      <c r="X303">
        <v>4.0000000000000001E-3</v>
      </c>
      <c r="Y303">
        <v>0.317</v>
      </c>
      <c r="Z303">
        <v>3.1E-2</v>
      </c>
      <c r="AA303">
        <v>76.5</v>
      </c>
      <c r="AB303">
        <v>3.9</v>
      </c>
      <c r="AC303" s="10">
        <f t="shared" si="74"/>
        <v>15.692222835079976</v>
      </c>
      <c r="AD303" s="10">
        <f t="shared" si="71"/>
        <v>2.0573282855597625</v>
      </c>
      <c r="AF303">
        <f t="shared" si="63"/>
        <v>54.644808743169399</v>
      </c>
      <c r="AG303" s="11">
        <f t="shared" si="64"/>
        <v>3.8818716593508316</v>
      </c>
      <c r="AH303">
        <f t="shared" si="65"/>
        <v>0.48099999999999998</v>
      </c>
      <c r="AI303">
        <f t="shared" si="66"/>
        <v>2.1000000000000001E-2</v>
      </c>
      <c r="AK303">
        <f t="shared" si="72"/>
        <v>37.448766448087937</v>
      </c>
      <c r="AL303">
        <f t="shared" si="73"/>
        <v>2.6602948842904</v>
      </c>
      <c r="AM303">
        <f t="shared" si="67"/>
        <v>0.48099999999999998</v>
      </c>
      <c r="AN303">
        <f t="shared" si="68"/>
        <v>2.1000000000000001E-2</v>
      </c>
      <c r="AO303" s="9"/>
      <c r="AP303" s="58">
        <f>IF(AL303/AK303*100&gt;=30,supp,AK303)</f>
        <v>37.448766448087937</v>
      </c>
      <c r="AQ303" s="58">
        <f t="shared" si="69"/>
        <v>2.6602948842904</v>
      </c>
      <c r="AR303" s="58">
        <f>IF(AN303/AM303*100&gt;=30,supp,AM303)</f>
        <v>0.48099999999999998</v>
      </c>
      <c r="AS303" s="58">
        <f t="shared" si="70"/>
        <v>2.1000000000000001E-2</v>
      </c>
    </row>
    <row r="304" spans="1:53" x14ac:dyDescent="0.35">
      <c r="A304" t="s">
        <v>416</v>
      </c>
      <c r="B304" t="s">
        <v>660</v>
      </c>
      <c r="C304" s="1">
        <v>43809</v>
      </c>
      <c r="D304" s="2">
        <v>0.92806712962962967</v>
      </c>
      <c r="E304">
        <v>36200</v>
      </c>
      <c r="F304">
        <v>1100</v>
      </c>
      <c r="G304">
        <v>22770</v>
      </c>
      <c r="H304">
        <v>480</v>
      </c>
      <c r="I304">
        <v>56100</v>
      </c>
      <c r="J304">
        <v>4000</v>
      </c>
      <c r="K304">
        <v>10960</v>
      </c>
      <c r="L304">
        <v>580</v>
      </c>
      <c r="M304" s="38">
        <v>1018000</v>
      </c>
      <c r="N304">
        <v>45000</v>
      </c>
      <c r="O304">
        <v>3.5099999999999999E-2</v>
      </c>
      <c r="P304">
        <v>1.8E-3</v>
      </c>
      <c r="Q304">
        <v>0.627</v>
      </c>
      <c r="R304">
        <v>1.2999999999999999E-2</v>
      </c>
      <c r="S304">
        <v>0.628</v>
      </c>
      <c r="T304">
        <v>1.2999999999999999E-2</v>
      </c>
      <c r="U304">
        <v>4.6500000000000004</v>
      </c>
      <c r="V304">
        <v>0.21</v>
      </c>
      <c r="W304">
        <v>8.9099999999999999E-2</v>
      </c>
      <c r="X304">
        <v>4.7000000000000002E-3</v>
      </c>
      <c r="Y304">
        <v>0.67500000000000004</v>
      </c>
      <c r="Z304">
        <v>4.8000000000000001E-2</v>
      </c>
      <c r="AA304">
        <v>52.4</v>
      </c>
      <c r="AB304">
        <v>2.4</v>
      </c>
      <c r="AC304" s="10">
        <f t="shared" si="74"/>
        <v>12.824048538334251</v>
      </c>
      <c r="AD304" s="10">
        <f t="shared" si="71"/>
        <v>4.3807463493780441</v>
      </c>
      <c r="AF304">
        <f t="shared" si="63"/>
        <v>28.490028490028489</v>
      </c>
      <c r="AG304" s="11">
        <f t="shared" si="64"/>
        <v>1.461027102052743</v>
      </c>
      <c r="AH304">
        <f t="shared" si="65"/>
        <v>0.628</v>
      </c>
      <c r="AI304">
        <f t="shared" si="66"/>
        <v>1.2999999999999999E-2</v>
      </c>
      <c r="AK304">
        <f t="shared" si="72"/>
        <v>19.524570541310805</v>
      </c>
      <c r="AL304">
        <f t="shared" si="73"/>
        <v>1.0012600277595285</v>
      </c>
      <c r="AM304">
        <f t="shared" si="67"/>
        <v>0.628</v>
      </c>
      <c r="AN304">
        <f t="shared" si="68"/>
        <v>1.2999999999999999E-2</v>
      </c>
      <c r="AO304" s="9"/>
      <c r="AP304" s="58">
        <f>IF(AL304/AK304*100&gt;=30,supp,AK304)</f>
        <v>19.524570541310805</v>
      </c>
      <c r="AQ304" s="58">
        <f t="shared" si="69"/>
        <v>1.0012600277595285</v>
      </c>
      <c r="AR304" s="58">
        <f>IF(AN304/AM304*100&gt;=30,supp,AM304)</f>
        <v>0.628</v>
      </c>
      <c r="AS304" s="58">
        <f t="shared" si="70"/>
        <v>1.2999999999999999E-2</v>
      </c>
    </row>
    <row r="305" spans="1:45" x14ac:dyDescent="0.35">
      <c r="A305" t="s">
        <v>417</v>
      </c>
      <c r="B305" t="s">
        <v>661</v>
      </c>
      <c r="C305" s="1">
        <v>43809</v>
      </c>
      <c r="D305" s="2">
        <v>0.92934027777777783</v>
      </c>
      <c r="E305">
        <v>22000</v>
      </c>
      <c r="F305">
        <v>1000</v>
      </c>
      <c r="G305">
        <v>9610</v>
      </c>
      <c r="H305">
        <v>710</v>
      </c>
      <c r="I305">
        <v>23000</v>
      </c>
      <c r="J305">
        <v>1800</v>
      </c>
      <c r="K305">
        <v>8580</v>
      </c>
      <c r="L305">
        <v>590</v>
      </c>
      <c r="M305" s="38">
        <v>1344000</v>
      </c>
      <c r="N305">
        <v>60000</v>
      </c>
      <c r="O305">
        <v>1.6299999999999999E-2</v>
      </c>
      <c r="P305">
        <v>1E-3</v>
      </c>
      <c r="Q305">
        <v>0.436</v>
      </c>
      <c r="R305">
        <v>1.7000000000000001E-2</v>
      </c>
      <c r="S305">
        <v>0.436</v>
      </c>
      <c r="T305">
        <v>1.7000000000000001E-2</v>
      </c>
      <c r="U305">
        <v>6.12</v>
      </c>
      <c r="V305">
        <v>0.27</v>
      </c>
      <c r="W305">
        <v>6.9599999999999995E-2</v>
      </c>
      <c r="X305">
        <v>4.7999999999999996E-3</v>
      </c>
      <c r="Y305">
        <v>0.27700000000000002</v>
      </c>
      <c r="Z305">
        <v>2.1999999999999999E-2</v>
      </c>
      <c r="AA305">
        <v>87</v>
      </c>
      <c r="AB305">
        <v>4.3</v>
      </c>
      <c r="AC305" s="10">
        <f t="shared" si="74"/>
        <v>16.878102592388302</v>
      </c>
      <c r="AD305" s="10">
        <f t="shared" si="71"/>
        <v>1.7977285018929157</v>
      </c>
      <c r="AF305">
        <f t="shared" si="63"/>
        <v>61.349693251533751</v>
      </c>
      <c r="AG305" s="11">
        <f t="shared" si="64"/>
        <v>3.7637848620572858</v>
      </c>
      <c r="AH305">
        <f t="shared" si="65"/>
        <v>0.436</v>
      </c>
      <c r="AI305">
        <f t="shared" si="66"/>
        <v>1.7000000000000001E-2</v>
      </c>
      <c r="AK305">
        <f t="shared" si="72"/>
        <v>42.043707116564995</v>
      </c>
      <c r="AL305">
        <f t="shared" si="73"/>
        <v>2.5793685347585891</v>
      </c>
      <c r="AM305">
        <f t="shared" si="67"/>
        <v>0.436</v>
      </c>
      <c r="AN305">
        <f t="shared" si="68"/>
        <v>1.7000000000000001E-2</v>
      </c>
      <c r="AO305" s="9"/>
      <c r="AP305" s="58">
        <f>IF(AL305/AK305*100&gt;=30,supp,AK305)</f>
        <v>42.043707116564995</v>
      </c>
      <c r="AQ305" s="58">
        <f t="shared" si="69"/>
        <v>2.5793685347585891</v>
      </c>
      <c r="AR305" s="58">
        <f>IF(AN305/AM305*100&gt;=30,supp,AM305)</f>
        <v>0.436</v>
      </c>
      <c r="AS305" s="58">
        <f t="shared" si="70"/>
        <v>1.7000000000000001E-2</v>
      </c>
    </row>
    <row r="306" spans="1:45" x14ac:dyDescent="0.35">
      <c r="A306" t="s">
        <v>418</v>
      </c>
      <c r="B306" t="s">
        <v>662</v>
      </c>
      <c r="C306" s="1">
        <v>43809</v>
      </c>
      <c r="D306" s="2">
        <v>0.95814814814814808</v>
      </c>
      <c r="E306">
        <v>20580</v>
      </c>
      <c r="F306">
        <v>610</v>
      </c>
      <c r="G306">
        <v>9380</v>
      </c>
      <c r="H306">
        <v>350</v>
      </c>
      <c r="I306">
        <v>22500</v>
      </c>
      <c r="J306">
        <v>1700</v>
      </c>
      <c r="K306">
        <v>8970</v>
      </c>
      <c r="L306">
        <v>470</v>
      </c>
      <c r="M306" s="38">
        <v>1230000</v>
      </c>
      <c r="N306">
        <v>76000</v>
      </c>
      <c r="O306">
        <v>1.6799999999999999E-2</v>
      </c>
      <c r="P306">
        <v>1.2999999999999999E-3</v>
      </c>
      <c r="Q306">
        <v>0.44700000000000001</v>
      </c>
      <c r="R306">
        <v>1.2E-2</v>
      </c>
      <c r="S306">
        <v>0.44800000000000001</v>
      </c>
      <c r="T306">
        <v>1.2E-2</v>
      </c>
      <c r="U306">
        <v>5.44</v>
      </c>
      <c r="V306">
        <v>0.33</v>
      </c>
      <c r="W306">
        <v>7.0499999999999993E-2</v>
      </c>
      <c r="X306">
        <v>3.7000000000000002E-3</v>
      </c>
      <c r="Y306">
        <v>0.26200000000000001</v>
      </c>
      <c r="Z306">
        <v>1.9E-2</v>
      </c>
      <c r="AA306">
        <v>77.2</v>
      </c>
      <c r="AB306">
        <v>6.2</v>
      </c>
      <c r="AC306" s="10">
        <f t="shared" si="74"/>
        <v>15.002757859900715</v>
      </c>
      <c r="AD306" s="10">
        <f t="shared" si="71"/>
        <v>1.7003785830178479</v>
      </c>
      <c r="AF306">
        <f t="shared" si="63"/>
        <v>59.523809523809526</v>
      </c>
      <c r="AG306" s="11">
        <f t="shared" si="64"/>
        <v>4.6060090702947845</v>
      </c>
      <c r="AH306">
        <f t="shared" si="65"/>
        <v>0.44800000000000001</v>
      </c>
      <c r="AI306">
        <f t="shared" si="66"/>
        <v>1.2E-2</v>
      </c>
      <c r="AK306">
        <f t="shared" si="72"/>
        <v>40.792406309524367</v>
      </c>
      <c r="AL306">
        <f t="shared" si="73"/>
        <v>3.156555250141766</v>
      </c>
      <c r="AM306">
        <f t="shared" si="67"/>
        <v>0.44800000000000001</v>
      </c>
      <c r="AN306">
        <f t="shared" si="68"/>
        <v>1.2E-2</v>
      </c>
      <c r="AO306" s="9"/>
      <c r="AP306" s="58">
        <f>IF(AL306/AK306*100&gt;=30,supp,AK306)</f>
        <v>40.792406309524367</v>
      </c>
      <c r="AQ306" s="58">
        <f t="shared" si="69"/>
        <v>3.156555250141766</v>
      </c>
      <c r="AR306" s="58">
        <f>IF(AN306/AM306*100&gt;=30,supp,AM306)</f>
        <v>0.44800000000000001</v>
      </c>
      <c r="AS306" s="58">
        <f t="shared" si="70"/>
        <v>1.2E-2</v>
      </c>
    </row>
    <row r="307" spans="1:45" x14ac:dyDescent="0.35">
      <c r="A307" t="s">
        <v>419</v>
      </c>
      <c r="B307" t="s">
        <v>663</v>
      </c>
      <c r="C307" s="1">
        <v>43809</v>
      </c>
      <c r="D307" s="2">
        <v>0.95943287037037039</v>
      </c>
      <c r="E307">
        <v>26670</v>
      </c>
      <c r="F307">
        <v>900</v>
      </c>
      <c r="G307">
        <v>17420</v>
      </c>
      <c r="H307">
        <v>870</v>
      </c>
      <c r="I307">
        <v>44800</v>
      </c>
      <c r="J307">
        <v>3700</v>
      </c>
      <c r="K307">
        <v>4010</v>
      </c>
      <c r="L307">
        <v>290</v>
      </c>
      <c r="M307">
        <v>754000</v>
      </c>
      <c r="N307">
        <v>47000</v>
      </c>
      <c r="O307">
        <v>3.6400000000000002E-2</v>
      </c>
      <c r="P307">
        <v>2.8999999999999998E-3</v>
      </c>
      <c r="Q307">
        <v>0.64700000000000002</v>
      </c>
      <c r="R307">
        <v>2.7E-2</v>
      </c>
      <c r="S307">
        <v>0.64800000000000002</v>
      </c>
      <c r="T307">
        <v>2.7E-2</v>
      </c>
      <c r="U307">
        <v>3.33</v>
      </c>
      <c r="V307">
        <v>0.21</v>
      </c>
      <c r="W307">
        <v>3.15E-2</v>
      </c>
      <c r="X307">
        <v>2.3E-3</v>
      </c>
      <c r="Y307">
        <v>0.52</v>
      </c>
      <c r="Z307">
        <v>4.2999999999999997E-2</v>
      </c>
      <c r="AA307">
        <v>104.2</v>
      </c>
      <c r="AB307">
        <v>9</v>
      </c>
      <c r="AC307" s="10">
        <f t="shared" si="74"/>
        <v>9.1836734693877542</v>
      </c>
      <c r="AD307" s="10">
        <f t="shared" si="71"/>
        <v>3.3747971876690115</v>
      </c>
      <c r="AF307">
        <f t="shared" si="63"/>
        <v>27.472527472527471</v>
      </c>
      <c r="AG307" s="11">
        <f t="shared" si="64"/>
        <v>2.1887453206134522</v>
      </c>
      <c r="AH307">
        <f t="shared" si="65"/>
        <v>0.64800000000000002</v>
      </c>
      <c r="AI307">
        <f t="shared" si="66"/>
        <v>2.7E-2</v>
      </c>
      <c r="AK307">
        <f t="shared" si="72"/>
        <v>18.827264450549706</v>
      </c>
      <c r="AL307">
        <f t="shared" si="73"/>
        <v>1.4999743655657731</v>
      </c>
      <c r="AM307">
        <f t="shared" si="67"/>
        <v>0.64800000000000002</v>
      </c>
      <c r="AN307">
        <f t="shared" si="68"/>
        <v>2.7E-2</v>
      </c>
      <c r="AO307" s="9"/>
      <c r="AP307" s="58">
        <f>IF(AL307/AK307*100&gt;=30,supp,AK307)</f>
        <v>18.827264450549706</v>
      </c>
      <c r="AQ307" s="58">
        <f t="shared" si="69"/>
        <v>1.4999743655657731</v>
      </c>
      <c r="AR307" s="58">
        <f>IF(AN307/AM307*100&gt;=30,supp,AM307)</f>
        <v>0.64800000000000002</v>
      </c>
      <c r="AS307" s="58">
        <f t="shared" si="70"/>
        <v>2.7E-2</v>
      </c>
    </row>
    <row r="308" spans="1:45" x14ac:dyDescent="0.35">
      <c r="A308" t="s">
        <v>420</v>
      </c>
      <c r="B308" t="s">
        <v>664</v>
      </c>
      <c r="C308" s="1">
        <v>43809</v>
      </c>
      <c r="D308" s="2">
        <v>0.98824074074074064</v>
      </c>
      <c r="E308">
        <v>39000</v>
      </c>
      <c r="F308">
        <v>1500</v>
      </c>
      <c r="G308">
        <v>22300</v>
      </c>
      <c r="H308">
        <v>1300</v>
      </c>
      <c r="I308">
        <v>55800</v>
      </c>
      <c r="J308">
        <v>4100</v>
      </c>
      <c r="K308">
        <v>16300</v>
      </c>
      <c r="L308">
        <v>2300</v>
      </c>
      <c r="M308" s="38">
        <v>1376000</v>
      </c>
      <c r="N308">
        <v>84000</v>
      </c>
      <c r="O308">
        <v>2.9100000000000001E-2</v>
      </c>
      <c r="P308">
        <v>1.9E-3</v>
      </c>
      <c r="Q308">
        <v>0.56499999999999995</v>
      </c>
      <c r="R308">
        <v>0.02</v>
      </c>
      <c r="S308">
        <v>0.56599999999999995</v>
      </c>
      <c r="T308">
        <v>0.02</v>
      </c>
      <c r="U308">
        <v>5.92</v>
      </c>
      <c r="V308">
        <v>0.36</v>
      </c>
      <c r="W308">
        <v>0.124</v>
      </c>
      <c r="X308">
        <v>1.7999999999999999E-2</v>
      </c>
      <c r="Y308">
        <v>0.628</v>
      </c>
      <c r="Z308">
        <v>4.5999999999999999E-2</v>
      </c>
      <c r="AA308">
        <v>50.5</v>
      </c>
      <c r="AB308">
        <v>6.1</v>
      </c>
      <c r="AC308" s="10">
        <f t="shared" si="74"/>
        <v>16.326530612244895</v>
      </c>
      <c r="AD308" s="10">
        <f t="shared" si="71"/>
        <v>4.0757166035694983</v>
      </c>
      <c r="AF308">
        <f t="shared" si="63"/>
        <v>34.364261168384878</v>
      </c>
      <c r="AG308" s="11">
        <f t="shared" si="64"/>
        <v>2.2437146467330336</v>
      </c>
      <c r="AH308">
        <f t="shared" si="65"/>
        <v>0.56599999999999995</v>
      </c>
      <c r="AI308">
        <f t="shared" si="66"/>
        <v>0.02</v>
      </c>
      <c r="AK308">
        <f t="shared" si="72"/>
        <v>23.550255189003757</v>
      </c>
      <c r="AL308">
        <f t="shared" si="73"/>
        <v>1.537645527804369</v>
      </c>
      <c r="AM308">
        <f t="shared" si="67"/>
        <v>0.56599999999999995</v>
      </c>
      <c r="AN308">
        <f t="shared" si="68"/>
        <v>0.02</v>
      </c>
      <c r="AO308" s="9"/>
      <c r="AP308" s="58">
        <f>IF(AL308/AK308*100&gt;=30,supp,AK308)</f>
        <v>23.550255189003757</v>
      </c>
      <c r="AQ308" s="58">
        <f t="shared" si="69"/>
        <v>1.537645527804369</v>
      </c>
      <c r="AR308" s="58">
        <f>IF(AN308/AM308*100&gt;=30,supp,AM308)</f>
        <v>0.56599999999999995</v>
      </c>
      <c r="AS308" s="58">
        <f t="shared" si="70"/>
        <v>0.02</v>
      </c>
    </row>
    <row r="309" spans="1:45" x14ac:dyDescent="0.35">
      <c r="A309" t="s">
        <v>421</v>
      </c>
      <c r="B309" t="s">
        <v>665</v>
      </c>
      <c r="C309" s="1">
        <v>43809</v>
      </c>
      <c r="D309" s="2">
        <v>0.98952546296296295</v>
      </c>
      <c r="E309">
        <v>28880</v>
      </c>
      <c r="F309">
        <v>960</v>
      </c>
      <c r="G309">
        <v>15290</v>
      </c>
      <c r="H309">
        <v>440</v>
      </c>
      <c r="I309">
        <v>38800</v>
      </c>
      <c r="J309">
        <v>2900</v>
      </c>
      <c r="K309">
        <v>12110</v>
      </c>
      <c r="L309">
        <v>450</v>
      </c>
      <c r="M309" s="38">
        <v>1120000</v>
      </c>
      <c r="N309">
        <v>41000</v>
      </c>
      <c r="O309">
        <v>2.6200000000000001E-2</v>
      </c>
      <c r="P309">
        <v>1.6999999999999999E-3</v>
      </c>
      <c r="Q309">
        <v>0.53200000000000003</v>
      </c>
      <c r="R309">
        <v>1.6E-2</v>
      </c>
      <c r="S309">
        <v>0.53300000000000003</v>
      </c>
      <c r="T309">
        <v>1.6E-2</v>
      </c>
      <c r="U309">
        <v>4.8099999999999996</v>
      </c>
      <c r="V309">
        <v>0.17</v>
      </c>
      <c r="W309">
        <v>9.1999999999999998E-2</v>
      </c>
      <c r="X309">
        <v>3.3999999999999998E-3</v>
      </c>
      <c r="Y309">
        <v>0.436</v>
      </c>
      <c r="Z309">
        <v>3.3000000000000002E-2</v>
      </c>
      <c r="AA309">
        <v>50.3</v>
      </c>
      <c r="AB309">
        <v>1.9</v>
      </c>
      <c r="AC309" s="10">
        <f t="shared" si="74"/>
        <v>13.265306122448976</v>
      </c>
      <c r="AD309" s="10">
        <f t="shared" si="71"/>
        <v>2.8296376419686324</v>
      </c>
      <c r="AF309">
        <f t="shared" si="63"/>
        <v>38.167938931297705</v>
      </c>
      <c r="AG309" s="11">
        <f t="shared" si="64"/>
        <v>2.4765456558475609</v>
      </c>
      <c r="AH309">
        <f t="shared" si="65"/>
        <v>0.53300000000000003</v>
      </c>
      <c r="AI309">
        <f t="shared" si="66"/>
        <v>1.6E-2</v>
      </c>
      <c r="AK309">
        <f t="shared" si="72"/>
        <v>26.156962824427833</v>
      </c>
      <c r="AL309">
        <f t="shared" si="73"/>
        <v>1.697207511508676</v>
      </c>
      <c r="AM309">
        <f t="shared" si="67"/>
        <v>0.53300000000000003</v>
      </c>
      <c r="AN309">
        <f t="shared" si="68"/>
        <v>1.6E-2</v>
      </c>
      <c r="AO309" s="9"/>
      <c r="AP309" s="58">
        <f>IF(AL309/AK309*100&gt;=30,supp,AK309)</f>
        <v>26.156962824427833</v>
      </c>
      <c r="AQ309" s="58">
        <f t="shared" si="69"/>
        <v>1.697207511508676</v>
      </c>
      <c r="AR309" s="58">
        <f>IF(AN309/AM309*100&gt;=30,supp,AM309)</f>
        <v>0.53300000000000003</v>
      </c>
      <c r="AS309" s="58">
        <f t="shared" si="70"/>
        <v>1.6E-2</v>
      </c>
    </row>
    <row r="310" spans="1:45" x14ac:dyDescent="0.35">
      <c r="A310" t="s">
        <v>422</v>
      </c>
      <c r="B310" t="s">
        <v>666</v>
      </c>
      <c r="C310" s="1">
        <v>43810</v>
      </c>
      <c r="D310" s="2">
        <v>1.8425925925925925E-2</v>
      </c>
      <c r="E310">
        <v>24500</v>
      </c>
      <c r="F310">
        <v>1800</v>
      </c>
      <c r="G310">
        <v>13200</v>
      </c>
      <c r="H310">
        <v>1200</v>
      </c>
      <c r="I310">
        <v>32000</v>
      </c>
      <c r="J310">
        <v>2400</v>
      </c>
      <c r="K310">
        <v>5620</v>
      </c>
      <c r="L310">
        <v>550</v>
      </c>
      <c r="M310">
        <v>990000</v>
      </c>
      <c r="N310">
        <v>66000</v>
      </c>
      <c r="O310">
        <v>2.5700000000000001E-2</v>
      </c>
      <c r="P310">
        <v>2.2000000000000001E-3</v>
      </c>
      <c r="Q310">
        <v>0.53500000000000003</v>
      </c>
      <c r="R310">
        <v>1.7000000000000001E-2</v>
      </c>
      <c r="S310">
        <v>0.53600000000000003</v>
      </c>
      <c r="T310">
        <v>1.7000000000000001E-2</v>
      </c>
      <c r="U310">
        <v>4.1399999999999997</v>
      </c>
      <c r="V310">
        <v>0.28000000000000003</v>
      </c>
      <c r="W310">
        <v>4.1399999999999999E-2</v>
      </c>
      <c r="X310">
        <v>4.1000000000000003E-3</v>
      </c>
      <c r="Y310">
        <v>0.34799999999999998</v>
      </c>
      <c r="Z310">
        <v>2.5999999999999999E-2</v>
      </c>
      <c r="AA310">
        <v>103</v>
      </c>
      <c r="AB310">
        <v>12</v>
      </c>
      <c r="AC310" s="10">
        <f t="shared" si="74"/>
        <v>11.417539988968556</v>
      </c>
      <c r="AD310" s="10">
        <f t="shared" si="71"/>
        <v>2.258518117901569</v>
      </c>
      <c r="AF310">
        <f t="shared" si="63"/>
        <v>38.910505836575872</v>
      </c>
      <c r="AG310" s="11">
        <f t="shared" si="64"/>
        <v>3.3308604218080515</v>
      </c>
      <c r="AH310">
        <f t="shared" si="65"/>
        <v>0.53600000000000003</v>
      </c>
      <c r="AI310">
        <f t="shared" si="66"/>
        <v>1.7000000000000001E-2</v>
      </c>
      <c r="AK310">
        <f t="shared" si="72"/>
        <v>26.665853151751332</v>
      </c>
      <c r="AL310">
        <f t="shared" si="73"/>
        <v>2.2826800363366901</v>
      </c>
      <c r="AM310">
        <f t="shared" si="67"/>
        <v>0.53600000000000003</v>
      </c>
      <c r="AN310">
        <f t="shared" si="68"/>
        <v>1.7000000000000001E-2</v>
      </c>
      <c r="AO310" s="9"/>
      <c r="AP310" s="58">
        <f>IF(AL310/AK310*100&gt;=30,supp,AK310)</f>
        <v>26.665853151751332</v>
      </c>
      <c r="AQ310" s="58">
        <f t="shared" si="69"/>
        <v>2.2826800363366901</v>
      </c>
      <c r="AR310" s="58">
        <f>IF(AN310/AM310*100&gt;=30,supp,AM310)</f>
        <v>0.53600000000000003</v>
      </c>
      <c r="AS310" s="58">
        <f t="shared" si="70"/>
        <v>1.7000000000000001E-2</v>
      </c>
    </row>
    <row r="311" spans="1:45" x14ac:dyDescent="0.35">
      <c r="A311" t="s">
        <v>423</v>
      </c>
      <c r="B311" t="s">
        <v>667</v>
      </c>
      <c r="C311" s="1">
        <v>43810</v>
      </c>
      <c r="D311" s="2">
        <v>1.9699074074074074E-2</v>
      </c>
      <c r="E311">
        <v>36430</v>
      </c>
      <c r="F311">
        <v>840</v>
      </c>
      <c r="G311">
        <v>20890</v>
      </c>
      <c r="H311">
        <v>570</v>
      </c>
      <c r="I311">
        <v>51800</v>
      </c>
      <c r="J311">
        <v>3300</v>
      </c>
      <c r="K311">
        <v>11360</v>
      </c>
      <c r="L311">
        <v>740</v>
      </c>
      <c r="M311" s="38">
        <v>1329000</v>
      </c>
      <c r="N311">
        <v>80000</v>
      </c>
      <c r="O311">
        <v>2.8199999999999999E-2</v>
      </c>
      <c r="P311">
        <v>2E-3</v>
      </c>
      <c r="Q311">
        <v>0.56699999999999995</v>
      </c>
      <c r="R311">
        <v>1.2E-2</v>
      </c>
      <c r="S311">
        <v>0.56799999999999995</v>
      </c>
      <c r="T311">
        <v>1.2E-2</v>
      </c>
      <c r="U311">
        <v>5.54</v>
      </c>
      <c r="V311">
        <v>0.33</v>
      </c>
      <c r="W311">
        <v>8.3599999999999994E-2</v>
      </c>
      <c r="X311">
        <v>5.4999999999999997E-3</v>
      </c>
      <c r="Y311">
        <v>0.56299999999999994</v>
      </c>
      <c r="Z311">
        <v>3.5999999999999997E-2</v>
      </c>
      <c r="AA311">
        <v>65.2</v>
      </c>
      <c r="AB311">
        <v>3.7</v>
      </c>
      <c r="AC311" s="10">
        <f t="shared" si="74"/>
        <v>15.278543849972419</v>
      </c>
      <c r="AD311" s="10">
        <f t="shared" si="71"/>
        <v>3.6538669551108716</v>
      </c>
      <c r="AF311">
        <f t="shared" si="63"/>
        <v>35.460992907801419</v>
      </c>
      <c r="AG311" s="11">
        <f t="shared" si="64"/>
        <v>2.5149640360142853</v>
      </c>
      <c r="AH311">
        <f t="shared" si="65"/>
        <v>0.56799999999999995</v>
      </c>
      <c r="AI311">
        <f t="shared" si="66"/>
        <v>1.2E-2</v>
      </c>
      <c r="AK311">
        <f t="shared" si="72"/>
        <v>24.301859078014516</v>
      </c>
      <c r="AL311">
        <f t="shared" si="73"/>
        <v>1.7235361048237245</v>
      </c>
      <c r="AM311">
        <f t="shared" si="67"/>
        <v>0.56799999999999995</v>
      </c>
      <c r="AN311">
        <f t="shared" si="68"/>
        <v>1.2E-2</v>
      </c>
      <c r="AO311" s="9"/>
      <c r="AP311" s="58">
        <f>IF(AL311/AK311*100&gt;=30,supp,AK311)</f>
        <v>24.301859078014516</v>
      </c>
      <c r="AQ311" s="58">
        <f t="shared" si="69"/>
        <v>1.7235361048237245</v>
      </c>
      <c r="AR311" s="58">
        <f>IF(AN311/AM311*100&gt;=30,supp,AM311)</f>
        <v>0.56799999999999995</v>
      </c>
      <c r="AS311" s="58">
        <f t="shared" si="70"/>
        <v>1.2E-2</v>
      </c>
    </row>
    <row r="312" spans="1:45" x14ac:dyDescent="0.35">
      <c r="A312" t="s">
        <v>424</v>
      </c>
      <c r="B312" t="s">
        <v>668</v>
      </c>
      <c r="C312" s="1">
        <v>43810</v>
      </c>
      <c r="D312" s="2">
        <v>4.8425925925925928E-2</v>
      </c>
      <c r="E312">
        <v>25710</v>
      </c>
      <c r="F312">
        <v>700</v>
      </c>
      <c r="G312">
        <v>11140</v>
      </c>
      <c r="H312">
        <v>240</v>
      </c>
      <c r="I312">
        <v>27500</v>
      </c>
      <c r="J312">
        <v>1300</v>
      </c>
      <c r="K312">
        <v>10140</v>
      </c>
      <c r="L312">
        <v>540</v>
      </c>
      <c r="M312" s="38">
        <v>1508000</v>
      </c>
      <c r="N312">
        <v>87000</v>
      </c>
      <c r="O312">
        <v>1.72E-2</v>
      </c>
      <c r="P312">
        <v>1.1000000000000001E-3</v>
      </c>
      <c r="Q312">
        <v>0.442</v>
      </c>
      <c r="R312">
        <v>1.2E-2</v>
      </c>
      <c r="S312">
        <v>0.443</v>
      </c>
      <c r="T312">
        <v>1.2E-2</v>
      </c>
      <c r="U312">
        <v>6.13</v>
      </c>
      <c r="V312">
        <v>0.35</v>
      </c>
      <c r="W312">
        <v>7.2599999999999998E-2</v>
      </c>
      <c r="X312">
        <v>3.8999999999999998E-3</v>
      </c>
      <c r="Y312">
        <v>0.28999999999999998</v>
      </c>
      <c r="Z312">
        <v>1.4E-2</v>
      </c>
      <c r="AA312">
        <v>84.2</v>
      </c>
      <c r="AB312">
        <v>4.5</v>
      </c>
      <c r="AC312" s="10">
        <f t="shared" si="74"/>
        <v>16.905681191395473</v>
      </c>
      <c r="AD312" s="10">
        <f t="shared" si="71"/>
        <v>1.8820984315846407</v>
      </c>
      <c r="AF312">
        <f t="shared" si="63"/>
        <v>58.139534883720927</v>
      </c>
      <c r="AG312" s="11">
        <f t="shared" si="64"/>
        <v>3.7182260681449431</v>
      </c>
      <c r="AH312">
        <f t="shared" si="65"/>
        <v>0.443</v>
      </c>
      <c r="AI312">
        <f t="shared" si="66"/>
        <v>1.2E-2</v>
      </c>
      <c r="AK312">
        <f t="shared" si="72"/>
        <v>39.843745697674954</v>
      </c>
      <c r="AL312">
        <f t="shared" si="73"/>
        <v>2.5481465271768866</v>
      </c>
      <c r="AM312">
        <f t="shared" si="67"/>
        <v>0.443</v>
      </c>
      <c r="AN312">
        <f t="shared" si="68"/>
        <v>1.2E-2</v>
      </c>
      <c r="AO312" s="9"/>
      <c r="AP312" s="58">
        <f>IF(AL312/AK312*100&gt;=30,supp,AK312)</f>
        <v>39.843745697674954</v>
      </c>
      <c r="AQ312" s="58">
        <f t="shared" si="69"/>
        <v>2.5481465271768866</v>
      </c>
      <c r="AR312" s="58">
        <f>IF(AN312/AM312*100&gt;=30,supp,AM312)</f>
        <v>0.443</v>
      </c>
      <c r="AS312" s="58">
        <f t="shared" si="70"/>
        <v>1.2E-2</v>
      </c>
    </row>
    <row r="313" spans="1:45" x14ac:dyDescent="0.35">
      <c r="A313" t="s">
        <v>425</v>
      </c>
      <c r="B313" t="s">
        <v>669</v>
      </c>
      <c r="C313" s="1">
        <v>43810</v>
      </c>
      <c r="D313" s="2">
        <v>4.971064814814815E-2</v>
      </c>
      <c r="E313">
        <v>25050</v>
      </c>
      <c r="F313">
        <v>700</v>
      </c>
      <c r="G313">
        <v>11180</v>
      </c>
      <c r="H313">
        <v>300</v>
      </c>
      <c r="I313">
        <v>27300</v>
      </c>
      <c r="J313">
        <v>2100</v>
      </c>
      <c r="K313">
        <v>9480</v>
      </c>
      <c r="L313">
        <v>440</v>
      </c>
      <c r="M313" s="38">
        <v>1444000</v>
      </c>
      <c r="N313">
        <v>61000</v>
      </c>
      <c r="O313">
        <v>1.7500000000000002E-2</v>
      </c>
      <c r="P313">
        <v>1.1000000000000001E-3</v>
      </c>
      <c r="Q313">
        <v>0.45100000000000001</v>
      </c>
      <c r="R313">
        <v>1.6E-2</v>
      </c>
      <c r="S313">
        <v>0.45100000000000001</v>
      </c>
      <c r="T313">
        <v>1.6E-2</v>
      </c>
      <c r="U313">
        <v>5.86</v>
      </c>
      <c r="V313">
        <v>0.25</v>
      </c>
      <c r="W313">
        <v>6.7699999999999996E-2</v>
      </c>
      <c r="X313">
        <v>3.2000000000000002E-3</v>
      </c>
      <c r="Y313">
        <v>0.28799999999999998</v>
      </c>
      <c r="Z313">
        <v>2.1999999999999999E-2</v>
      </c>
      <c r="AA313">
        <v>87.8</v>
      </c>
      <c r="AB313">
        <v>3.2</v>
      </c>
      <c r="AC313" s="10">
        <f t="shared" si="74"/>
        <v>16.161059018201872</v>
      </c>
      <c r="AD313" s="10">
        <f t="shared" si="71"/>
        <v>1.8691184424012983</v>
      </c>
      <c r="AF313">
        <f t="shared" si="63"/>
        <v>57.142857142857139</v>
      </c>
      <c r="AG313" s="11">
        <f t="shared" si="64"/>
        <v>3.5918367346938775</v>
      </c>
      <c r="AH313">
        <f t="shared" si="65"/>
        <v>0.45100000000000001</v>
      </c>
      <c r="AI313">
        <f t="shared" si="66"/>
        <v>1.6E-2</v>
      </c>
      <c r="AK313">
        <f t="shared" si="72"/>
        <v>39.160710057143383</v>
      </c>
      <c r="AL313">
        <f t="shared" si="73"/>
        <v>2.4615303464490128</v>
      </c>
      <c r="AM313">
        <f t="shared" si="67"/>
        <v>0.45100000000000001</v>
      </c>
      <c r="AN313">
        <f t="shared" si="68"/>
        <v>1.6E-2</v>
      </c>
      <c r="AO313" s="9"/>
      <c r="AP313" s="58">
        <f>IF(AL313/AK313*100&gt;=30,supp,AK313)</f>
        <v>39.160710057143383</v>
      </c>
      <c r="AQ313" s="58">
        <f t="shared" si="69"/>
        <v>2.4615303464490128</v>
      </c>
      <c r="AR313" s="58">
        <f>IF(AN313/AM313*100&gt;=30,supp,AM313)</f>
        <v>0.45100000000000001</v>
      </c>
      <c r="AS313" s="58">
        <f t="shared" si="70"/>
        <v>1.6E-2</v>
      </c>
    </row>
    <row r="314" spans="1:45" x14ac:dyDescent="0.35">
      <c r="A314" t="s">
        <v>426</v>
      </c>
      <c r="B314" t="s">
        <v>670</v>
      </c>
      <c r="C314" s="1">
        <v>43810</v>
      </c>
      <c r="D314" s="2">
        <v>7.846064814814814E-2</v>
      </c>
      <c r="E314">
        <v>289400</v>
      </c>
      <c r="F314">
        <v>9100</v>
      </c>
      <c r="G314">
        <v>207900</v>
      </c>
      <c r="H314">
        <v>6100</v>
      </c>
      <c r="I314">
        <v>541000</v>
      </c>
      <c r="J314">
        <v>30000</v>
      </c>
      <c r="K314">
        <v>22200</v>
      </c>
      <c r="L314">
        <v>1100</v>
      </c>
      <c r="M314" s="38">
        <v>1119000</v>
      </c>
      <c r="N314">
        <v>60000</v>
      </c>
      <c r="O314">
        <v>0.26200000000000001</v>
      </c>
      <c r="P314">
        <v>1.9E-2</v>
      </c>
      <c r="Q314">
        <v>0.72699999999999998</v>
      </c>
      <c r="R314">
        <v>2.5999999999999999E-2</v>
      </c>
      <c r="S314">
        <v>0.72799999999999998</v>
      </c>
      <c r="T314">
        <v>2.5999999999999999E-2</v>
      </c>
      <c r="U314">
        <v>4.43</v>
      </c>
      <c r="V314">
        <v>0.24</v>
      </c>
      <c r="W314">
        <v>0.15390000000000001</v>
      </c>
      <c r="X314">
        <v>7.4000000000000003E-3</v>
      </c>
      <c r="Y314">
        <v>5.54</v>
      </c>
      <c r="Z314">
        <v>0.31</v>
      </c>
      <c r="AA314">
        <v>28.1</v>
      </c>
      <c r="AB314">
        <v>1.1000000000000001</v>
      </c>
      <c r="AC314" s="10">
        <f t="shared" si="74"/>
        <v>12.2173193601765</v>
      </c>
      <c r="AD314" s="10">
        <f t="shared" si="71"/>
        <v>35.954570037858311</v>
      </c>
      <c r="AF314">
        <f t="shared" si="63"/>
        <v>3.8167938931297707</v>
      </c>
      <c r="AG314" s="11">
        <f t="shared" si="64"/>
        <v>0.27679039683002155</v>
      </c>
      <c r="AH314">
        <f t="shared" si="65"/>
        <v>0.72799999999999998</v>
      </c>
      <c r="AI314">
        <f t="shared" si="66"/>
        <v>2.5999999999999999E-2</v>
      </c>
      <c r="AK314">
        <f t="shared" si="72"/>
        <v>2.6156962824427832</v>
      </c>
      <c r="AL314">
        <f t="shared" si="73"/>
        <v>0.18968789834508734</v>
      </c>
      <c r="AM314">
        <f t="shared" si="67"/>
        <v>0.72799999999999998</v>
      </c>
      <c r="AN314">
        <f t="shared" si="68"/>
        <v>2.5999999999999999E-2</v>
      </c>
      <c r="AO314" s="9"/>
      <c r="AP314" s="58">
        <f>IF(AL314/AK314*100&gt;=30,supp,AK314)</f>
        <v>2.6156962824427832</v>
      </c>
      <c r="AQ314" s="58">
        <f t="shared" si="69"/>
        <v>0.18968789834508734</v>
      </c>
      <c r="AR314" s="58">
        <f>IF(AN314/AM314*100&gt;=30,supp,AM314)</f>
        <v>0.72799999999999998</v>
      </c>
      <c r="AS314" s="58">
        <f t="shared" si="70"/>
        <v>2.5999999999999999E-2</v>
      </c>
    </row>
    <row r="315" spans="1:45" x14ac:dyDescent="0.35">
      <c r="A315" t="s">
        <v>427</v>
      </c>
      <c r="B315" t="s">
        <v>671</v>
      </c>
      <c r="C315" s="1">
        <v>43810</v>
      </c>
      <c r="D315" s="2">
        <v>7.9733796296296303E-2</v>
      </c>
      <c r="E315">
        <v>84400</v>
      </c>
      <c r="F315">
        <v>3800</v>
      </c>
      <c r="G315">
        <v>60800</v>
      </c>
      <c r="H315">
        <v>2600</v>
      </c>
      <c r="I315">
        <v>150000</v>
      </c>
      <c r="J315">
        <v>11000</v>
      </c>
      <c r="K315">
        <v>15100</v>
      </c>
      <c r="L315">
        <v>1000</v>
      </c>
      <c r="M315" s="38">
        <v>1271000</v>
      </c>
      <c r="N315">
        <v>99000</v>
      </c>
      <c r="O315">
        <v>6.9199999999999998E-2</v>
      </c>
      <c r="P315">
        <v>6.6E-3</v>
      </c>
      <c r="Q315">
        <v>0.72099999999999997</v>
      </c>
      <c r="R315">
        <v>2.8000000000000001E-2</v>
      </c>
      <c r="S315">
        <v>0.72299999999999998</v>
      </c>
      <c r="T315">
        <v>2.8000000000000001E-2</v>
      </c>
      <c r="U315">
        <v>5.0199999999999996</v>
      </c>
      <c r="V315">
        <v>0.39</v>
      </c>
      <c r="W315">
        <v>0.1048</v>
      </c>
      <c r="X315">
        <v>7.1999999999999998E-3</v>
      </c>
      <c r="Y315">
        <v>1.53</v>
      </c>
      <c r="Z315">
        <v>0.11</v>
      </c>
      <c r="AA315">
        <v>48.1</v>
      </c>
      <c r="AB315">
        <v>3.9</v>
      </c>
      <c r="AC315" s="10">
        <f t="shared" si="74"/>
        <v>13.844456701599555</v>
      </c>
      <c r="AD315" s="10">
        <f t="shared" si="71"/>
        <v>9.9296917252568981</v>
      </c>
      <c r="AF315">
        <f t="shared" si="63"/>
        <v>14.450867052023122</v>
      </c>
      <c r="AG315" s="11">
        <f t="shared" si="64"/>
        <v>1.3782618864646332</v>
      </c>
      <c r="AH315">
        <f t="shared" si="65"/>
        <v>0.72299999999999998</v>
      </c>
      <c r="AI315">
        <f t="shared" si="66"/>
        <v>2.8000000000000001E-2</v>
      </c>
      <c r="AK315">
        <f t="shared" si="72"/>
        <v>9.9033587572255684</v>
      </c>
      <c r="AL315">
        <f t="shared" si="73"/>
        <v>0.94453999707642722</v>
      </c>
      <c r="AM315">
        <f t="shared" si="67"/>
        <v>0.72299999999999998</v>
      </c>
      <c r="AN315">
        <f t="shared" si="68"/>
        <v>2.8000000000000001E-2</v>
      </c>
      <c r="AO315" s="9"/>
      <c r="AP315" s="58">
        <f>IF(AL315/AK315*100&gt;=30,supp,AK315)</f>
        <v>9.9033587572255684</v>
      </c>
      <c r="AQ315" s="58">
        <f t="shared" si="69"/>
        <v>0.94453999707642722</v>
      </c>
      <c r="AR315" s="58">
        <f>IF(AN315/AM315*100&gt;=30,supp,AM315)</f>
        <v>0.72299999999999998</v>
      </c>
      <c r="AS315" s="58">
        <f t="shared" si="70"/>
        <v>2.8000000000000001E-2</v>
      </c>
    </row>
    <row r="316" spans="1:45" x14ac:dyDescent="0.35">
      <c r="A316" t="s">
        <v>428</v>
      </c>
      <c r="B316" t="s">
        <v>672</v>
      </c>
      <c r="C316" s="1">
        <v>43810</v>
      </c>
      <c r="D316" s="2">
        <v>0.10719907407407407</v>
      </c>
      <c r="E316">
        <v>30080</v>
      </c>
      <c r="F316">
        <v>860</v>
      </c>
      <c r="G316">
        <v>15270</v>
      </c>
      <c r="H316">
        <v>480</v>
      </c>
      <c r="I316">
        <v>37800</v>
      </c>
      <c r="J316">
        <v>2100</v>
      </c>
      <c r="K316">
        <v>12130</v>
      </c>
      <c r="L316">
        <v>690</v>
      </c>
      <c r="M316" s="38">
        <v>1485000</v>
      </c>
      <c r="N316">
        <v>84000</v>
      </c>
      <c r="O316">
        <v>2.07E-2</v>
      </c>
      <c r="P316">
        <v>1.4E-3</v>
      </c>
      <c r="Q316">
        <v>0.504</v>
      </c>
      <c r="R316">
        <v>1.2999999999999999E-2</v>
      </c>
      <c r="S316">
        <v>0.505</v>
      </c>
      <c r="T316">
        <v>1.2999999999999999E-2</v>
      </c>
      <c r="U316">
        <v>5.73</v>
      </c>
      <c r="V316">
        <v>0.32</v>
      </c>
      <c r="W316">
        <v>8.2000000000000003E-2</v>
      </c>
      <c r="X316">
        <v>4.7000000000000002E-3</v>
      </c>
      <c r="Y316">
        <v>0.376</v>
      </c>
      <c r="Z316">
        <v>2.1000000000000001E-2</v>
      </c>
      <c r="AA316">
        <v>70.3</v>
      </c>
      <c r="AB316">
        <v>4.5</v>
      </c>
      <c r="AC316" s="10">
        <f t="shared" si="74"/>
        <v>15.802537231108658</v>
      </c>
      <c r="AD316" s="10">
        <f t="shared" si="71"/>
        <v>2.440237966468362</v>
      </c>
      <c r="AF316">
        <f t="shared" si="63"/>
        <v>48.309178743961354</v>
      </c>
      <c r="AG316" s="11">
        <f t="shared" si="64"/>
        <v>3.2672874512824102</v>
      </c>
      <c r="AH316">
        <f t="shared" si="65"/>
        <v>0.505</v>
      </c>
      <c r="AI316">
        <f t="shared" si="66"/>
        <v>1.2999999999999999E-2</v>
      </c>
      <c r="AK316">
        <f t="shared" si="72"/>
        <v>33.10688048309224</v>
      </c>
      <c r="AL316">
        <f t="shared" si="73"/>
        <v>2.2391126896777358</v>
      </c>
      <c r="AM316">
        <f t="shared" si="67"/>
        <v>0.505</v>
      </c>
      <c r="AN316">
        <f t="shared" si="68"/>
        <v>1.2999999999999999E-2</v>
      </c>
      <c r="AO316" s="9"/>
      <c r="AP316" s="58">
        <f>IF(AL316/AK316*100&gt;=30,supp,AK316)</f>
        <v>33.10688048309224</v>
      </c>
      <c r="AQ316" s="58">
        <f t="shared" si="69"/>
        <v>2.2391126896777358</v>
      </c>
      <c r="AR316" s="58">
        <f>IF(AN316/AM316*100&gt;=30,supp,AM316)</f>
        <v>0.505</v>
      </c>
      <c r="AS316" s="58">
        <f t="shared" si="70"/>
        <v>1.2999999999999999E-2</v>
      </c>
    </row>
    <row r="317" spans="1:45" x14ac:dyDescent="0.35">
      <c r="A317" t="s">
        <v>429</v>
      </c>
      <c r="B317" t="s">
        <v>673</v>
      </c>
      <c r="C317" s="1">
        <v>43810</v>
      </c>
      <c r="D317" s="2">
        <v>0.1084837962962963</v>
      </c>
      <c r="E317">
        <v>33300</v>
      </c>
      <c r="F317">
        <v>1800</v>
      </c>
      <c r="G317">
        <v>18300</v>
      </c>
      <c r="H317">
        <v>1200</v>
      </c>
      <c r="I317">
        <v>43500</v>
      </c>
      <c r="J317">
        <v>4000</v>
      </c>
      <c r="K317">
        <v>12450</v>
      </c>
      <c r="L317">
        <v>620</v>
      </c>
      <c r="M317" s="38">
        <v>1291000</v>
      </c>
      <c r="N317">
        <v>77000</v>
      </c>
      <c r="O317">
        <v>2.5700000000000001E-2</v>
      </c>
      <c r="P317">
        <v>2.2000000000000001E-3</v>
      </c>
      <c r="Q317">
        <v>0.54200000000000004</v>
      </c>
      <c r="R317">
        <v>1.7000000000000001E-2</v>
      </c>
      <c r="S317">
        <v>0.54300000000000004</v>
      </c>
      <c r="T317">
        <v>1.7000000000000001E-2</v>
      </c>
      <c r="U317">
        <v>4.97</v>
      </c>
      <c r="V317">
        <v>0.3</v>
      </c>
      <c r="W317">
        <v>8.4000000000000005E-2</v>
      </c>
      <c r="X317">
        <v>4.1999999999999997E-3</v>
      </c>
      <c r="Y317">
        <v>0.432</v>
      </c>
      <c r="Z317">
        <v>0.04</v>
      </c>
      <c r="AA317">
        <v>58.3</v>
      </c>
      <c r="AB317">
        <v>3.5</v>
      </c>
      <c r="AC317" s="10">
        <f t="shared" si="74"/>
        <v>13.706563706563703</v>
      </c>
      <c r="AD317" s="10">
        <f t="shared" si="71"/>
        <v>2.8036776636019476</v>
      </c>
      <c r="AF317">
        <f t="shared" si="63"/>
        <v>38.910505836575872</v>
      </c>
      <c r="AG317" s="11">
        <f t="shared" si="64"/>
        <v>3.3308604218080515</v>
      </c>
      <c r="AH317">
        <f t="shared" si="65"/>
        <v>0.54300000000000004</v>
      </c>
      <c r="AI317">
        <f t="shared" si="66"/>
        <v>1.7000000000000001E-2</v>
      </c>
      <c r="AK317">
        <f t="shared" si="72"/>
        <v>26.665853151751332</v>
      </c>
      <c r="AL317">
        <f t="shared" si="73"/>
        <v>2.2826800363366901</v>
      </c>
      <c r="AM317">
        <f t="shared" si="67"/>
        <v>0.54300000000000004</v>
      </c>
      <c r="AN317">
        <f t="shared" si="68"/>
        <v>1.7000000000000001E-2</v>
      </c>
      <c r="AO317" s="9"/>
      <c r="AP317" s="58">
        <f>IF(AL317/AK317*100&gt;=30,supp,AK317)</f>
        <v>26.665853151751332</v>
      </c>
      <c r="AQ317" s="58">
        <f t="shared" si="69"/>
        <v>2.2826800363366901</v>
      </c>
      <c r="AR317" s="58">
        <f>IF(AN317/AM317*100&gt;=30,supp,AM317)</f>
        <v>0.54300000000000004</v>
      </c>
      <c r="AS317" s="58">
        <f t="shared" si="70"/>
        <v>1.7000000000000001E-2</v>
      </c>
    </row>
    <row r="318" spans="1:45" x14ac:dyDescent="0.35">
      <c r="A318" t="s">
        <v>430</v>
      </c>
      <c r="B318" t="s">
        <v>674</v>
      </c>
      <c r="C318" s="1">
        <v>43810</v>
      </c>
      <c r="D318" s="2">
        <v>0.13719907407407408</v>
      </c>
      <c r="E318">
        <v>44800</v>
      </c>
      <c r="F318">
        <v>3000</v>
      </c>
      <c r="G318">
        <v>24300</v>
      </c>
      <c r="H318">
        <v>2300</v>
      </c>
      <c r="I318">
        <v>60400</v>
      </c>
      <c r="J318">
        <v>6200</v>
      </c>
      <c r="K318">
        <v>14500</v>
      </c>
      <c r="L318">
        <v>620</v>
      </c>
      <c r="M318" s="38">
        <v>1490000</v>
      </c>
      <c r="N318">
        <v>70000</v>
      </c>
      <c r="O318">
        <v>3.04E-2</v>
      </c>
      <c r="P318">
        <v>2.8E-3</v>
      </c>
      <c r="Q318">
        <v>0.54600000000000004</v>
      </c>
      <c r="R318">
        <v>2.1000000000000001E-2</v>
      </c>
      <c r="S318">
        <v>0.54700000000000004</v>
      </c>
      <c r="T318">
        <v>2.1000000000000001E-2</v>
      </c>
      <c r="U318">
        <v>5.6</v>
      </c>
      <c r="V318">
        <v>0.26</v>
      </c>
      <c r="W318">
        <v>9.5299999999999996E-2</v>
      </c>
      <c r="X318">
        <v>4.1000000000000003E-3</v>
      </c>
      <c r="Y318">
        <v>0.58399999999999996</v>
      </c>
      <c r="Z318">
        <v>0.06</v>
      </c>
      <c r="AA318">
        <v>57</v>
      </c>
      <c r="AB318">
        <v>2.5</v>
      </c>
      <c r="AC318" s="10">
        <f t="shared" si="74"/>
        <v>15.44401544401544</v>
      </c>
      <c r="AD318" s="10">
        <f t="shared" si="71"/>
        <v>3.7901568415359663</v>
      </c>
      <c r="AF318">
        <f t="shared" si="63"/>
        <v>32.89473684210526</v>
      </c>
      <c r="AG318" s="11">
        <f t="shared" si="64"/>
        <v>3.0297783933518003</v>
      </c>
      <c r="AH318">
        <f t="shared" si="65"/>
        <v>0.54700000000000004</v>
      </c>
      <c r="AI318">
        <f t="shared" si="66"/>
        <v>2.1000000000000001E-2</v>
      </c>
      <c r="AK318">
        <f t="shared" si="72"/>
        <v>22.54317190789504</v>
      </c>
      <c r="AL318">
        <f t="shared" si="73"/>
        <v>2.0763447809903326</v>
      </c>
      <c r="AM318">
        <f t="shared" si="67"/>
        <v>0.54700000000000004</v>
      </c>
      <c r="AN318">
        <f t="shared" si="68"/>
        <v>2.1000000000000001E-2</v>
      </c>
      <c r="AO318" s="9"/>
      <c r="AP318" s="58">
        <f>IF(AL318/AK318*100&gt;=30,supp,AK318)</f>
        <v>22.54317190789504</v>
      </c>
      <c r="AQ318" s="58">
        <f t="shared" si="69"/>
        <v>2.0763447809903326</v>
      </c>
      <c r="AR318" s="58">
        <f>IF(AN318/AM318*100&gt;=30,supp,AM318)</f>
        <v>0.54700000000000004</v>
      </c>
      <c r="AS318" s="58">
        <f t="shared" si="70"/>
        <v>2.1000000000000001E-2</v>
      </c>
    </row>
    <row r="319" spans="1:45" x14ac:dyDescent="0.35">
      <c r="A319" t="s">
        <v>431</v>
      </c>
      <c r="B319" t="s">
        <v>675</v>
      </c>
      <c r="C319" s="1">
        <v>43810</v>
      </c>
      <c r="D319" s="2">
        <v>0.13847222222222222</v>
      </c>
      <c r="E319">
        <v>161000</v>
      </c>
      <c r="F319">
        <v>14000</v>
      </c>
      <c r="G319">
        <v>103700</v>
      </c>
      <c r="H319">
        <v>7500</v>
      </c>
      <c r="I319">
        <v>259000</v>
      </c>
      <c r="J319">
        <v>15000</v>
      </c>
      <c r="K319">
        <v>12510</v>
      </c>
      <c r="L319">
        <v>760</v>
      </c>
      <c r="M319" s="38">
        <v>1136000</v>
      </c>
      <c r="N319">
        <v>64000</v>
      </c>
      <c r="O319">
        <v>0.13900000000000001</v>
      </c>
      <c r="P319">
        <v>1.2999999999999999E-2</v>
      </c>
      <c r="Q319">
        <v>0.66300000000000003</v>
      </c>
      <c r="R319">
        <v>1.4999999999999999E-2</v>
      </c>
      <c r="S319">
        <v>0.66500000000000004</v>
      </c>
      <c r="T319">
        <v>1.4999999999999999E-2</v>
      </c>
      <c r="U319">
        <v>4.2699999999999996</v>
      </c>
      <c r="V319">
        <v>0.24</v>
      </c>
      <c r="W319">
        <v>8.2100000000000006E-2</v>
      </c>
      <c r="X319">
        <v>5.0000000000000001E-3</v>
      </c>
      <c r="Y319">
        <v>2.5</v>
      </c>
      <c r="Z319">
        <v>0.14000000000000001</v>
      </c>
      <c r="AA319">
        <v>51.6</v>
      </c>
      <c r="AB319">
        <v>3.5</v>
      </c>
      <c r="AC319" s="10">
        <f t="shared" si="74"/>
        <v>11.776061776061772</v>
      </c>
      <c r="AD319" s="10">
        <f t="shared" si="71"/>
        <v>16.224986479177939</v>
      </c>
      <c r="AF319">
        <f t="shared" si="63"/>
        <v>7.1942446043165464</v>
      </c>
      <c r="AG319" s="11">
        <f t="shared" si="64"/>
        <v>0.6728430205475906</v>
      </c>
      <c r="AH319">
        <f t="shared" si="65"/>
        <v>0.66500000000000004</v>
      </c>
      <c r="AI319">
        <f t="shared" si="66"/>
        <v>1.4999999999999999E-2</v>
      </c>
      <c r="AK319">
        <f t="shared" si="72"/>
        <v>4.9303052230216498</v>
      </c>
      <c r="AL319">
        <f t="shared" si="73"/>
        <v>0.46110768272864344</v>
      </c>
      <c r="AM319">
        <f t="shared" si="67"/>
        <v>0.66500000000000004</v>
      </c>
      <c r="AN319">
        <f t="shared" si="68"/>
        <v>1.4999999999999999E-2</v>
      </c>
      <c r="AO319" s="9"/>
      <c r="AP319" s="58">
        <f>IF(AL319/AK319*100&gt;=30,supp,AK319)</f>
        <v>4.9303052230216498</v>
      </c>
      <c r="AQ319" s="58">
        <f t="shared" si="69"/>
        <v>0.46110768272864344</v>
      </c>
      <c r="AR319" s="58">
        <f>IF(AN319/AM319*100&gt;=30,supp,AM319)</f>
        <v>0.66500000000000004</v>
      </c>
      <c r="AS319" s="58">
        <f t="shared" si="70"/>
        <v>1.4999999999999999E-2</v>
      </c>
    </row>
    <row r="320" spans="1:45" x14ac:dyDescent="0.35">
      <c r="A320" t="s">
        <v>432</v>
      </c>
      <c r="B320" t="s">
        <v>676</v>
      </c>
      <c r="C320" s="1">
        <v>43810</v>
      </c>
      <c r="D320" s="2">
        <v>0.16719907407407408</v>
      </c>
      <c r="E320">
        <v>28400</v>
      </c>
      <c r="F320">
        <v>1800</v>
      </c>
      <c r="G320">
        <v>13900</v>
      </c>
      <c r="H320">
        <v>1400</v>
      </c>
      <c r="I320">
        <v>32600</v>
      </c>
      <c r="J320">
        <v>4100</v>
      </c>
      <c r="K320">
        <v>8550</v>
      </c>
      <c r="L320">
        <v>520</v>
      </c>
      <c r="M320" s="38">
        <v>1502000</v>
      </c>
      <c r="N320">
        <v>81000</v>
      </c>
      <c r="O320">
        <v>1.9599999999999999E-2</v>
      </c>
      <c r="P320">
        <v>1.9E-3</v>
      </c>
      <c r="Q320">
        <v>0.46100000000000002</v>
      </c>
      <c r="R320">
        <v>1.7999999999999999E-2</v>
      </c>
      <c r="S320">
        <v>0.46200000000000002</v>
      </c>
      <c r="T320">
        <v>1.7999999999999999E-2</v>
      </c>
      <c r="U320">
        <v>5.51</v>
      </c>
      <c r="V320">
        <v>0.3</v>
      </c>
      <c r="W320">
        <v>5.4699999999999999E-2</v>
      </c>
      <c r="X320">
        <v>3.3E-3</v>
      </c>
      <c r="Y320">
        <v>0.307</v>
      </c>
      <c r="Z320">
        <v>3.9E-2</v>
      </c>
      <c r="AA320">
        <v>98.3</v>
      </c>
      <c r="AB320">
        <v>5.0999999999999996</v>
      </c>
      <c r="AC320" s="10">
        <f t="shared" si="74"/>
        <v>15.195808052950907</v>
      </c>
      <c r="AD320" s="10">
        <f t="shared" si="71"/>
        <v>1.9924283396430509</v>
      </c>
      <c r="AF320">
        <f t="shared" si="63"/>
        <v>51.020408163265309</v>
      </c>
      <c r="AG320" s="11">
        <f t="shared" si="64"/>
        <v>4.9458558933777592</v>
      </c>
      <c r="AH320">
        <f t="shared" si="65"/>
        <v>0.46200000000000002</v>
      </c>
      <c r="AI320">
        <f t="shared" si="66"/>
        <v>1.7999999999999999E-2</v>
      </c>
      <c r="AK320">
        <f t="shared" si="72"/>
        <v>34.964919693878031</v>
      </c>
      <c r="AL320">
        <f t="shared" si="73"/>
        <v>3.3894565009371553</v>
      </c>
      <c r="AM320">
        <f t="shared" si="67"/>
        <v>0.46200000000000002</v>
      </c>
      <c r="AN320">
        <f t="shared" si="68"/>
        <v>1.7999999999999999E-2</v>
      </c>
      <c r="AO320" s="9"/>
      <c r="AP320" s="58">
        <f>IF(AL320/AK320*100&gt;=30,supp,AK320)</f>
        <v>34.964919693878031</v>
      </c>
      <c r="AQ320" s="58">
        <f t="shared" si="69"/>
        <v>3.3894565009371553</v>
      </c>
      <c r="AR320" s="58">
        <f>IF(AN320/AM320*100&gt;=30,supp,AM320)</f>
        <v>0.46200000000000002</v>
      </c>
      <c r="AS320" s="58">
        <f t="shared" si="70"/>
        <v>1.7999999999999999E-2</v>
      </c>
    </row>
    <row r="321" spans="1:45" x14ac:dyDescent="0.35">
      <c r="A321" t="s">
        <v>433</v>
      </c>
      <c r="B321" t="s">
        <v>677</v>
      </c>
      <c r="C321" s="1">
        <v>43810</v>
      </c>
      <c r="D321" s="2">
        <v>0.16847222222222222</v>
      </c>
      <c r="E321">
        <v>25920</v>
      </c>
      <c r="F321">
        <v>910</v>
      </c>
      <c r="G321">
        <v>10690</v>
      </c>
      <c r="H321">
        <v>620</v>
      </c>
      <c r="I321">
        <v>27400</v>
      </c>
      <c r="J321">
        <v>1800</v>
      </c>
      <c r="K321">
        <v>10600</v>
      </c>
      <c r="L321">
        <v>700</v>
      </c>
      <c r="M321" s="38">
        <v>1676000</v>
      </c>
      <c r="N321">
        <v>94000</v>
      </c>
      <c r="O321">
        <v>1.6060000000000001E-2</v>
      </c>
      <c r="P321">
        <v>7.7999999999999999E-4</v>
      </c>
      <c r="Q321">
        <v>0.41299999999999998</v>
      </c>
      <c r="R321">
        <v>1.7000000000000001E-2</v>
      </c>
      <c r="S321">
        <v>0.41399999999999998</v>
      </c>
      <c r="T321">
        <v>1.7000000000000001E-2</v>
      </c>
      <c r="U321">
        <v>6.14</v>
      </c>
      <c r="V321">
        <v>0.34</v>
      </c>
      <c r="W321">
        <v>6.7699999999999996E-2</v>
      </c>
      <c r="X321">
        <v>4.4000000000000003E-3</v>
      </c>
      <c r="Y321">
        <v>0.25800000000000001</v>
      </c>
      <c r="Z321">
        <v>1.7000000000000001E-2</v>
      </c>
      <c r="AA321">
        <v>90.7</v>
      </c>
      <c r="AB321">
        <v>4.2</v>
      </c>
      <c r="AC321" s="10">
        <f t="shared" si="74"/>
        <v>16.933259790402644</v>
      </c>
      <c r="AD321" s="10">
        <f t="shared" si="71"/>
        <v>1.6744186046511633</v>
      </c>
      <c r="AF321">
        <f t="shared" si="63"/>
        <v>62.266500622664999</v>
      </c>
      <c r="AG321" s="11">
        <f t="shared" si="64"/>
        <v>3.0241513378380258</v>
      </c>
      <c r="AH321">
        <f t="shared" si="65"/>
        <v>0.41399999999999998</v>
      </c>
      <c r="AI321">
        <f t="shared" si="66"/>
        <v>1.7000000000000001E-2</v>
      </c>
      <c r="AK321">
        <f t="shared" si="72"/>
        <v>42.672006600249638</v>
      </c>
      <c r="AL321">
        <f t="shared" si="73"/>
        <v>2.0724884899249512</v>
      </c>
      <c r="AM321">
        <f t="shared" si="67"/>
        <v>0.41399999999999998</v>
      </c>
      <c r="AN321">
        <f t="shared" si="68"/>
        <v>1.7000000000000001E-2</v>
      </c>
      <c r="AO321" s="9"/>
      <c r="AP321" s="58">
        <f>IF(AL321/AK321*100&gt;=30,supp,AK321)</f>
        <v>42.672006600249638</v>
      </c>
      <c r="AQ321" s="58">
        <f t="shared" si="69"/>
        <v>2.0724884899249512</v>
      </c>
      <c r="AR321" s="58">
        <f>IF(AN321/AM321*100&gt;=30,supp,AM321)</f>
        <v>0.41399999999999998</v>
      </c>
      <c r="AS321" s="58">
        <f t="shared" si="70"/>
        <v>1.7000000000000001E-2</v>
      </c>
    </row>
    <row r="322" spans="1:45" x14ac:dyDescent="0.35">
      <c r="A322" t="s">
        <v>434</v>
      </c>
      <c r="B322" t="s">
        <v>678</v>
      </c>
      <c r="C322" s="1">
        <v>43810</v>
      </c>
      <c r="D322" s="2">
        <v>0.19719907407407408</v>
      </c>
      <c r="E322">
        <v>30900</v>
      </c>
      <c r="F322">
        <v>1100</v>
      </c>
      <c r="G322">
        <v>14830</v>
      </c>
      <c r="H322">
        <v>680</v>
      </c>
      <c r="I322">
        <v>36300</v>
      </c>
      <c r="J322">
        <v>1500</v>
      </c>
      <c r="K322">
        <v>16400</v>
      </c>
      <c r="L322">
        <v>1700</v>
      </c>
      <c r="M322" s="38">
        <v>1573000</v>
      </c>
      <c r="N322">
        <v>87000</v>
      </c>
      <c r="O322">
        <v>1.9599999999999999E-2</v>
      </c>
      <c r="P322">
        <v>1.1000000000000001E-3</v>
      </c>
      <c r="Q322">
        <v>0.48599999999999999</v>
      </c>
      <c r="R322">
        <v>1.4999999999999999E-2</v>
      </c>
      <c r="S322">
        <v>0.48699999999999999</v>
      </c>
      <c r="T322">
        <v>1.4999999999999999E-2</v>
      </c>
      <c r="U322">
        <v>5.63</v>
      </c>
      <c r="V322">
        <v>0.31</v>
      </c>
      <c r="W322">
        <v>0.10199999999999999</v>
      </c>
      <c r="X322">
        <v>0.01</v>
      </c>
      <c r="Y322">
        <v>0.33200000000000002</v>
      </c>
      <c r="Z322">
        <v>1.4E-2</v>
      </c>
      <c r="AA322">
        <v>58.2</v>
      </c>
      <c r="AB322">
        <v>5.0999999999999996</v>
      </c>
      <c r="AC322" s="10">
        <f t="shared" si="74"/>
        <v>15.526751241036951</v>
      </c>
      <c r="AD322" s="10">
        <f t="shared" si="71"/>
        <v>2.1546782044348305</v>
      </c>
      <c r="AF322">
        <f t="shared" si="63"/>
        <v>51.020408163265309</v>
      </c>
      <c r="AG322" s="11">
        <f t="shared" si="64"/>
        <v>2.8633902540608083</v>
      </c>
      <c r="AH322">
        <f t="shared" si="65"/>
        <v>0.48699999999999999</v>
      </c>
      <c r="AI322">
        <f t="shared" si="66"/>
        <v>1.4999999999999999E-2</v>
      </c>
      <c r="AK322">
        <f t="shared" si="72"/>
        <v>34.964919693878031</v>
      </c>
      <c r="AL322">
        <f t="shared" si="73"/>
        <v>1.9623169215951954</v>
      </c>
      <c r="AM322">
        <f t="shared" si="67"/>
        <v>0.48699999999999999</v>
      </c>
      <c r="AN322">
        <f t="shared" si="68"/>
        <v>1.4999999999999999E-2</v>
      </c>
      <c r="AO322" s="9"/>
      <c r="AP322" s="58">
        <f>IF(AL322/AK322*100&gt;=30,supp,AK322)</f>
        <v>34.964919693878031</v>
      </c>
      <c r="AQ322" s="58">
        <f t="shared" si="69"/>
        <v>1.9623169215951954</v>
      </c>
      <c r="AR322" s="58">
        <f>IF(AN322/AM322*100&gt;=30,supp,AM322)</f>
        <v>0.48699999999999999</v>
      </c>
      <c r="AS322" s="58">
        <f t="shared" si="70"/>
        <v>1.4999999999999999E-2</v>
      </c>
    </row>
    <row r="323" spans="1:45" x14ac:dyDescent="0.35">
      <c r="A323" t="s">
        <v>435</v>
      </c>
      <c r="B323" t="s">
        <v>679</v>
      </c>
      <c r="C323" s="1">
        <v>43810</v>
      </c>
      <c r="D323" s="2">
        <v>0.19848379629629631</v>
      </c>
      <c r="E323">
        <v>37800</v>
      </c>
      <c r="F323">
        <v>1400</v>
      </c>
      <c r="G323">
        <v>19300</v>
      </c>
      <c r="H323">
        <v>940</v>
      </c>
      <c r="I323">
        <v>47300</v>
      </c>
      <c r="J323">
        <v>3100</v>
      </c>
      <c r="K323">
        <v>8990</v>
      </c>
      <c r="L323">
        <v>420</v>
      </c>
      <c r="M323" s="38">
        <v>1606000</v>
      </c>
      <c r="N323">
        <v>94000</v>
      </c>
      <c r="O323">
        <v>2.3800000000000002E-2</v>
      </c>
      <c r="P323">
        <v>1.5E-3</v>
      </c>
      <c r="Q323">
        <v>0.50700000000000001</v>
      </c>
      <c r="R323">
        <v>1.2E-2</v>
      </c>
      <c r="S323">
        <v>0.50800000000000001</v>
      </c>
      <c r="T323">
        <v>1.2E-2</v>
      </c>
      <c r="U323">
        <v>5.74</v>
      </c>
      <c r="V323">
        <v>0.34</v>
      </c>
      <c r="W323">
        <v>5.5899999999999998E-2</v>
      </c>
      <c r="X323">
        <v>2.5999999999999999E-3</v>
      </c>
      <c r="Y323">
        <v>0.432</v>
      </c>
      <c r="Z323">
        <v>2.8000000000000001E-2</v>
      </c>
      <c r="AA323">
        <v>101.5</v>
      </c>
      <c r="AB323">
        <v>5.2</v>
      </c>
      <c r="AC323" s="10">
        <f t="shared" si="74"/>
        <v>15.830115830115828</v>
      </c>
      <c r="AD323" s="10">
        <f t="shared" si="71"/>
        <v>2.8036776636019476</v>
      </c>
      <c r="AF323">
        <f t="shared" si="63"/>
        <v>42.016806722689076</v>
      </c>
      <c r="AG323" s="11">
        <f t="shared" si="64"/>
        <v>2.6481180707577145</v>
      </c>
      <c r="AH323">
        <f t="shared" si="65"/>
        <v>0.50800000000000001</v>
      </c>
      <c r="AI323">
        <f t="shared" si="66"/>
        <v>1.2E-2</v>
      </c>
      <c r="AK323">
        <f t="shared" si="72"/>
        <v>28.794639747899552</v>
      </c>
      <c r="AL323">
        <f t="shared" si="73"/>
        <v>1.8147882194054337</v>
      </c>
      <c r="AM323">
        <f t="shared" si="67"/>
        <v>0.50800000000000001</v>
      </c>
      <c r="AN323">
        <f t="shared" si="68"/>
        <v>1.2E-2</v>
      </c>
      <c r="AO323" s="9"/>
      <c r="AP323" s="58">
        <f>IF(AL323/AK323*100&gt;=30,supp,AK323)</f>
        <v>28.794639747899552</v>
      </c>
      <c r="AQ323" s="58">
        <f t="shared" si="69"/>
        <v>1.8147882194054337</v>
      </c>
      <c r="AR323" s="58">
        <f>IF(AN323/AM323*100&gt;=30,supp,AM323)</f>
        <v>0.50800000000000001</v>
      </c>
      <c r="AS323" s="58">
        <f t="shared" si="70"/>
        <v>1.2E-2</v>
      </c>
    </row>
    <row r="324" spans="1:45" x14ac:dyDescent="0.35">
      <c r="A324" t="s">
        <v>436</v>
      </c>
      <c r="B324" t="s">
        <v>680</v>
      </c>
      <c r="C324" s="1">
        <v>43810</v>
      </c>
      <c r="D324" s="2">
        <v>0.22207175925925926</v>
      </c>
      <c r="E324">
        <v>32400</v>
      </c>
      <c r="F324">
        <v>1300</v>
      </c>
      <c r="G324">
        <v>14090</v>
      </c>
      <c r="H324">
        <v>650</v>
      </c>
      <c r="I324">
        <v>35200</v>
      </c>
      <c r="J324">
        <v>2200</v>
      </c>
      <c r="K324">
        <v>7750</v>
      </c>
      <c r="L324">
        <v>420</v>
      </c>
      <c r="M324" s="38">
        <v>2000000</v>
      </c>
      <c r="N324">
        <v>100000</v>
      </c>
      <c r="O324">
        <v>1.6400000000000001E-2</v>
      </c>
      <c r="P324">
        <v>1.1000000000000001E-3</v>
      </c>
      <c r="Q324">
        <v>0.441</v>
      </c>
      <c r="R324">
        <v>0.01</v>
      </c>
      <c r="S324">
        <v>0.442</v>
      </c>
      <c r="T324">
        <v>0.01</v>
      </c>
      <c r="U324">
        <v>7.01</v>
      </c>
      <c r="V324">
        <v>0.36</v>
      </c>
      <c r="W324">
        <v>4.7199999999999999E-2</v>
      </c>
      <c r="X324">
        <v>2.5999999999999999E-3</v>
      </c>
      <c r="Y324">
        <v>0.315</v>
      </c>
      <c r="Z324">
        <v>0.02</v>
      </c>
      <c r="AA324">
        <v>145.80000000000001</v>
      </c>
      <c r="AB324">
        <v>8.1999999999999993</v>
      </c>
      <c r="AC324" s="10">
        <f t="shared" si="74"/>
        <v>19.332597904026471</v>
      </c>
      <c r="AD324" s="10">
        <f t="shared" si="71"/>
        <v>2.0443482963764201</v>
      </c>
      <c r="AF324">
        <f t="shared" si="63"/>
        <v>60.975609756097555</v>
      </c>
      <c r="AG324" s="11">
        <f t="shared" si="64"/>
        <v>4.0898274836406898</v>
      </c>
      <c r="AH324">
        <f t="shared" si="65"/>
        <v>0.442</v>
      </c>
      <c r="AI324">
        <f t="shared" si="66"/>
        <v>0.01</v>
      </c>
      <c r="AK324">
        <f t="shared" si="72"/>
        <v>41.787343048781054</v>
      </c>
      <c r="AL324">
        <f t="shared" si="73"/>
        <v>2.8028095947353147</v>
      </c>
      <c r="AM324">
        <f t="shared" si="67"/>
        <v>0.442</v>
      </c>
      <c r="AN324">
        <f t="shared" si="68"/>
        <v>0.01</v>
      </c>
      <c r="AO324" s="9"/>
      <c r="AP324" s="58">
        <f>IF(AL324/AK324*100&gt;=30,supp,AK324)</f>
        <v>41.787343048781054</v>
      </c>
      <c r="AQ324" s="58">
        <f t="shared" si="69"/>
        <v>2.8028095947353147</v>
      </c>
      <c r="AR324" s="58">
        <f>IF(AN324/AM324*100&gt;=30,supp,AM324)</f>
        <v>0.442</v>
      </c>
      <c r="AS324" s="58">
        <f t="shared" si="70"/>
        <v>0.01</v>
      </c>
    </row>
    <row r="325" spans="1:45" x14ac:dyDescent="0.35">
      <c r="A325" t="s">
        <v>437</v>
      </c>
      <c r="B325" t="s">
        <v>681</v>
      </c>
      <c r="C325" s="1">
        <v>43810</v>
      </c>
      <c r="D325" s="2">
        <v>0.22334490740740742</v>
      </c>
      <c r="E325">
        <v>131000</v>
      </c>
      <c r="F325">
        <v>16000</v>
      </c>
      <c r="G325">
        <v>84900</v>
      </c>
      <c r="H325">
        <v>9800</v>
      </c>
      <c r="I325">
        <v>218000</v>
      </c>
      <c r="J325">
        <v>35000</v>
      </c>
      <c r="K325">
        <v>12730</v>
      </c>
      <c r="L325">
        <v>570</v>
      </c>
      <c r="M325" s="38">
        <v>1158000</v>
      </c>
      <c r="N325">
        <v>70000</v>
      </c>
      <c r="O325">
        <v>0.111</v>
      </c>
      <c r="P325">
        <v>1.6E-2</v>
      </c>
      <c r="Q325">
        <v>0.65400000000000003</v>
      </c>
      <c r="R325">
        <v>0.03</v>
      </c>
      <c r="S325">
        <v>0.65500000000000003</v>
      </c>
      <c r="T325">
        <v>0.03</v>
      </c>
      <c r="U325">
        <v>4.0599999999999996</v>
      </c>
      <c r="V325">
        <v>0.25</v>
      </c>
      <c r="W325">
        <v>7.7499999999999999E-2</v>
      </c>
      <c r="X325">
        <v>3.3999999999999998E-3</v>
      </c>
      <c r="Y325">
        <v>1.95</v>
      </c>
      <c r="Z325">
        <v>0.31</v>
      </c>
      <c r="AA325">
        <v>51.2</v>
      </c>
      <c r="AB325">
        <v>2.1</v>
      </c>
      <c r="AC325" s="10">
        <f t="shared" si="74"/>
        <v>11.196911196911193</v>
      </c>
      <c r="AD325" s="10">
        <f t="shared" si="71"/>
        <v>12.655489453758792</v>
      </c>
      <c r="AF325">
        <f t="shared" si="63"/>
        <v>9.0090090090090094</v>
      </c>
      <c r="AG325" s="11">
        <f t="shared" si="64"/>
        <v>1.2985958931904877</v>
      </c>
      <c r="AH325">
        <f t="shared" si="65"/>
        <v>0.65500000000000003</v>
      </c>
      <c r="AI325">
        <f t="shared" si="66"/>
        <v>0.03</v>
      </c>
      <c r="AK325">
        <f t="shared" si="72"/>
        <v>6.1739858198199036</v>
      </c>
      <c r="AL325">
        <f t="shared" si="73"/>
        <v>0.88994390195602213</v>
      </c>
      <c r="AM325">
        <f t="shared" si="67"/>
        <v>0.65500000000000003</v>
      </c>
      <c r="AN325">
        <f t="shared" si="68"/>
        <v>0.03</v>
      </c>
      <c r="AO325" s="9"/>
      <c r="AP325" s="58">
        <f>IF(AL325/AK325*100&gt;=30,supp,AK325)</f>
        <v>6.1739858198199036</v>
      </c>
      <c r="AQ325" s="58">
        <f t="shared" si="69"/>
        <v>0.88994390195602213</v>
      </c>
      <c r="AR325" s="58">
        <f>IF(AN325/AM325*100&gt;=30,supp,AM325)</f>
        <v>0.65500000000000003</v>
      </c>
      <c r="AS325" s="58">
        <f t="shared" si="70"/>
        <v>0.03</v>
      </c>
    </row>
    <row r="326" spans="1:45" x14ac:dyDescent="0.35">
      <c r="AG326" s="11"/>
      <c r="AO326" s="9"/>
      <c r="AP326" s="58"/>
      <c r="AQ326" s="58"/>
      <c r="AR326" s="58"/>
      <c r="AS326" s="58"/>
    </row>
    <row r="327" spans="1:45" x14ac:dyDescent="0.35">
      <c r="A327" t="s">
        <v>48</v>
      </c>
      <c r="B327" t="s">
        <v>682</v>
      </c>
      <c r="C327" s="1">
        <v>43809</v>
      </c>
      <c r="D327" s="2">
        <v>0.71244212962962961</v>
      </c>
      <c r="E327">
        <v>81500</v>
      </c>
      <c r="F327">
        <v>1400</v>
      </c>
      <c r="G327">
        <v>70200</v>
      </c>
      <c r="H327">
        <v>1100</v>
      </c>
      <c r="I327">
        <v>170800</v>
      </c>
      <c r="J327">
        <v>4800</v>
      </c>
      <c r="K327">
        <v>73600</v>
      </c>
      <c r="L327">
        <v>2300</v>
      </c>
      <c r="M327">
        <v>157500</v>
      </c>
      <c r="N327">
        <v>2500</v>
      </c>
      <c r="O327">
        <v>0.51900000000000002</v>
      </c>
      <c r="P327">
        <v>1.2999999999999999E-2</v>
      </c>
      <c r="Q327">
        <v>0.88</v>
      </c>
      <c r="R327">
        <v>1.0999999999999999E-2</v>
      </c>
      <c r="S327">
        <v>0.88100000000000001</v>
      </c>
      <c r="T327">
        <v>1.0999999999999999E-2</v>
      </c>
      <c r="U327">
        <v>0.92100000000000004</v>
      </c>
      <c r="V327">
        <v>1.4E-2</v>
      </c>
      <c r="W327">
        <v>0.79100000000000004</v>
      </c>
      <c r="X327">
        <v>2.5000000000000001E-2</v>
      </c>
      <c r="Y327">
        <v>2.7530000000000001</v>
      </c>
      <c r="Z327">
        <v>7.8E-2</v>
      </c>
      <c r="AA327">
        <v>1.165</v>
      </c>
      <c r="AB327">
        <v>3.5000000000000003E-2</v>
      </c>
      <c r="AF327">
        <f t="shared" si="63"/>
        <v>1.9267822736030829</v>
      </c>
      <c r="AG327" s="11">
        <f t="shared" si="64"/>
        <v>4.8262369088323848E-2</v>
      </c>
      <c r="AH327">
        <f t="shared" si="65"/>
        <v>0.88100000000000001</v>
      </c>
      <c r="AI327">
        <f t="shared" si="66"/>
        <v>1.0999999999999999E-2</v>
      </c>
      <c r="AK327">
        <f t="shared" si="72"/>
        <v>1.3204478342967423</v>
      </c>
      <c r="AL327">
        <f t="shared" si="73"/>
        <v>3.307480124442707E-2</v>
      </c>
      <c r="AM327">
        <f t="shared" si="67"/>
        <v>0.88100000000000001</v>
      </c>
      <c r="AN327">
        <f t="shared" si="68"/>
        <v>1.0999999999999999E-2</v>
      </c>
      <c r="AO327" s="9"/>
      <c r="AP327" s="58">
        <f>IF(AL327/AK327*100&gt;=30,supp,AK327)</f>
        <v>1.3204478342967423</v>
      </c>
      <c r="AQ327" s="58">
        <f t="shared" si="69"/>
        <v>3.307480124442707E-2</v>
      </c>
      <c r="AR327" s="58">
        <f>IF(AN327/AM327*100&gt;=30,supp,AM327)</f>
        <v>0.88100000000000001</v>
      </c>
      <c r="AS327" s="58">
        <f t="shared" si="70"/>
        <v>1.0999999999999999E-2</v>
      </c>
    </row>
    <row r="328" spans="1:45" x14ac:dyDescent="0.35">
      <c r="A328" t="s">
        <v>49</v>
      </c>
      <c r="B328" t="s">
        <v>683</v>
      </c>
      <c r="C328" s="1">
        <v>43809</v>
      </c>
      <c r="D328" s="2">
        <v>0.71371527777777777</v>
      </c>
      <c r="E328">
        <v>79900</v>
      </c>
      <c r="F328">
        <v>1500</v>
      </c>
      <c r="G328">
        <v>70000</v>
      </c>
      <c r="H328">
        <v>1400</v>
      </c>
      <c r="I328">
        <v>167500</v>
      </c>
      <c r="J328">
        <v>4500</v>
      </c>
      <c r="K328">
        <v>78200</v>
      </c>
      <c r="L328">
        <v>2200</v>
      </c>
      <c r="M328">
        <v>153000</v>
      </c>
      <c r="N328">
        <v>3700</v>
      </c>
      <c r="O328">
        <v>0.52500000000000002</v>
      </c>
      <c r="P328">
        <v>1.7999999999999999E-2</v>
      </c>
      <c r="Q328">
        <v>0.86299999999999999</v>
      </c>
      <c r="R328">
        <v>1.2999999999999999E-2</v>
      </c>
      <c r="S328">
        <v>0.86399999999999999</v>
      </c>
      <c r="T328">
        <v>1.2999999999999999E-2</v>
      </c>
      <c r="U328">
        <v>0.89300000000000002</v>
      </c>
      <c r="V328">
        <v>2.1000000000000001E-2</v>
      </c>
      <c r="W328">
        <v>0.83899999999999997</v>
      </c>
      <c r="X328">
        <v>2.4E-2</v>
      </c>
      <c r="Y328">
        <v>2.694</v>
      </c>
      <c r="Z328">
        <v>7.2999999999999995E-2</v>
      </c>
      <c r="AA328">
        <v>1.052</v>
      </c>
      <c r="AB328">
        <v>3.2000000000000001E-2</v>
      </c>
      <c r="AF328">
        <f t="shared" si="63"/>
        <v>1.9047619047619047</v>
      </c>
      <c r="AG328" s="11">
        <f t="shared" si="64"/>
        <v>6.5306122448979584E-2</v>
      </c>
      <c r="AH328">
        <f t="shared" si="65"/>
        <v>0.86399999999999999</v>
      </c>
      <c r="AI328">
        <f t="shared" si="66"/>
        <v>1.2999999999999999E-2</v>
      </c>
      <c r="AK328">
        <f t="shared" si="72"/>
        <v>1.3053570019047795</v>
      </c>
      <c r="AL328">
        <f t="shared" si="73"/>
        <v>4.4755097208163869E-2</v>
      </c>
      <c r="AM328">
        <f t="shared" si="67"/>
        <v>0.86399999999999999</v>
      </c>
      <c r="AN328">
        <f t="shared" si="68"/>
        <v>1.2999999999999999E-2</v>
      </c>
      <c r="AO328" s="9"/>
      <c r="AP328" s="58">
        <f>IF(AL328/AK328*100&gt;=30,supp,AK328)</f>
        <v>1.3053570019047795</v>
      </c>
      <c r="AQ328" s="58">
        <f t="shared" si="69"/>
        <v>4.4755097208163869E-2</v>
      </c>
      <c r="AR328" s="58">
        <f>IF(AN328/AM328*100&gt;=30,supp,AM328)</f>
        <v>0.86399999999999999</v>
      </c>
      <c r="AS328" s="58">
        <f t="shared" si="70"/>
        <v>1.2999999999999999E-2</v>
      </c>
    </row>
    <row r="329" spans="1:45" x14ac:dyDescent="0.35">
      <c r="A329" t="s">
        <v>50</v>
      </c>
      <c r="B329" t="s">
        <v>684</v>
      </c>
      <c r="C329" s="1">
        <v>43809</v>
      </c>
      <c r="D329" s="2">
        <v>0.74250000000000005</v>
      </c>
      <c r="E329">
        <v>65200</v>
      </c>
      <c r="F329">
        <v>2000</v>
      </c>
      <c r="G329">
        <v>56100</v>
      </c>
      <c r="H329">
        <v>1800</v>
      </c>
      <c r="I329">
        <v>133500</v>
      </c>
      <c r="J329">
        <v>2600</v>
      </c>
      <c r="K329">
        <v>67600</v>
      </c>
      <c r="L329">
        <v>3300</v>
      </c>
      <c r="M329">
        <v>128800</v>
      </c>
      <c r="N329">
        <v>3200</v>
      </c>
      <c r="O329">
        <v>0.50470000000000004</v>
      </c>
      <c r="P329">
        <v>9.2999999999999992E-3</v>
      </c>
      <c r="Q329">
        <v>0.86339999999999995</v>
      </c>
      <c r="R329">
        <v>8.6E-3</v>
      </c>
      <c r="S329">
        <v>0.86460000000000004</v>
      </c>
      <c r="T329">
        <v>8.6E-3</v>
      </c>
      <c r="U329">
        <v>0.72499999999999998</v>
      </c>
      <c r="V329">
        <v>1.7999999999999999E-2</v>
      </c>
      <c r="W329">
        <v>0.69599999999999995</v>
      </c>
      <c r="X329">
        <v>3.3000000000000002E-2</v>
      </c>
      <c r="Y329">
        <v>2.0539999999999998</v>
      </c>
      <c r="Z329">
        <v>0.04</v>
      </c>
      <c r="AA329">
        <v>1.0189999999999999</v>
      </c>
      <c r="AB329">
        <v>3.3000000000000002E-2</v>
      </c>
      <c r="AF329">
        <f t="shared" si="63"/>
        <v>1.9813750743015652</v>
      </c>
      <c r="AG329" s="11">
        <f t="shared" si="64"/>
        <v>3.6510378821090858E-2</v>
      </c>
      <c r="AH329">
        <f t="shared" si="65"/>
        <v>0.86460000000000004</v>
      </c>
      <c r="AI329">
        <f t="shared" si="66"/>
        <v>8.6E-3</v>
      </c>
      <c r="AK329">
        <f t="shared" si="72"/>
        <v>1.3578609589855544</v>
      </c>
      <c r="AL329">
        <f t="shared" si="73"/>
        <v>2.5021016284061136E-2</v>
      </c>
      <c r="AM329">
        <f t="shared" si="67"/>
        <v>0.86460000000000004</v>
      </c>
      <c r="AN329">
        <f t="shared" si="68"/>
        <v>8.6E-3</v>
      </c>
      <c r="AO329" s="9"/>
      <c r="AP329" s="58">
        <f>IF(AL329/AK329*100&gt;=30,supp,AK329)</f>
        <v>1.3578609589855544</v>
      </c>
      <c r="AQ329" s="58">
        <f t="shared" si="69"/>
        <v>2.5021016284061136E-2</v>
      </c>
      <c r="AR329" s="58">
        <f>IF(AN329/AM329*100&gt;=30,supp,AM329)</f>
        <v>0.86460000000000004</v>
      </c>
      <c r="AS329" s="58">
        <f t="shared" si="70"/>
        <v>8.6E-3</v>
      </c>
    </row>
    <row r="330" spans="1:45" x14ac:dyDescent="0.35">
      <c r="A330" t="s">
        <v>51</v>
      </c>
      <c r="B330" t="s">
        <v>685</v>
      </c>
      <c r="C330" s="1">
        <v>43809</v>
      </c>
      <c r="D330" s="2">
        <v>0.74378472222222225</v>
      </c>
      <c r="E330">
        <v>77700</v>
      </c>
      <c r="F330">
        <v>3000</v>
      </c>
      <c r="G330">
        <v>66000</v>
      </c>
      <c r="H330">
        <v>2400</v>
      </c>
      <c r="I330">
        <v>160100</v>
      </c>
      <c r="J330">
        <v>5800</v>
      </c>
      <c r="K330">
        <v>79800</v>
      </c>
      <c r="L330">
        <v>3300</v>
      </c>
      <c r="M330">
        <v>153700</v>
      </c>
      <c r="N330">
        <v>5100</v>
      </c>
      <c r="O330">
        <v>0.50800000000000001</v>
      </c>
      <c r="P330">
        <v>1.2E-2</v>
      </c>
      <c r="Q330">
        <v>0.85399999999999998</v>
      </c>
      <c r="R330">
        <v>1.2E-2</v>
      </c>
      <c r="S330">
        <v>0.85599999999999998</v>
      </c>
      <c r="T330">
        <v>1.2E-2</v>
      </c>
      <c r="U330">
        <v>0.86399999999999999</v>
      </c>
      <c r="V330">
        <v>2.9000000000000001E-2</v>
      </c>
      <c r="W330">
        <v>0.81899999999999995</v>
      </c>
      <c r="X330">
        <v>3.4000000000000002E-2</v>
      </c>
      <c r="Y330">
        <v>2.4590000000000001</v>
      </c>
      <c r="Z330">
        <v>8.8999999999999996E-2</v>
      </c>
      <c r="AA330">
        <v>1.044</v>
      </c>
      <c r="AB330">
        <v>4.8000000000000001E-2</v>
      </c>
      <c r="AF330">
        <f t="shared" si="63"/>
        <v>1.9685039370078741</v>
      </c>
      <c r="AG330" s="11">
        <f t="shared" si="64"/>
        <v>4.6500093000186003E-2</v>
      </c>
      <c r="AH330">
        <f t="shared" si="65"/>
        <v>0.85599999999999998</v>
      </c>
      <c r="AI330">
        <f t="shared" si="66"/>
        <v>1.2E-2</v>
      </c>
      <c r="AK330">
        <f t="shared" si="72"/>
        <v>1.3490402086614357</v>
      </c>
      <c r="AL330">
        <f t="shared" si="73"/>
        <v>3.1867091543183519E-2</v>
      </c>
      <c r="AM330">
        <f t="shared" si="67"/>
        <v>0.85599999999999998</v>
      </c>
      <c r="AN330">
        <f t="shared" si="68"/>
        <v>1.2E-2</v>
      </c>
      <c r="AO330" s="9"/>
      <c r="AP330" s="58">
        <f>IF(AL330/AK330*100&gt;=30,supp,AK330)</f>
        <v>1.3490402086614357</v>
      </c>
      <c r="AQ330" s="58">
        <f t="shared" si="69"/>
        <v>3.1867091543183519E-2</v>
      </c>
      <c r="AR330" s="58">
        <f>IF(AN330/AM330*100&gt;=30,supp,AM330)</f>
        <v>0.85599999999999998</v>
      </c>
      <c r="AS330" s="58">
        <f t="shared" si="70"/>
        <v>1.2E-2</v>
      </c>
    </row>
    <row r="331" spans="1:45" x14ac:dyDescent="0.35">
      <c r="A331" t="s">
        <v>52</v>
      </c>
      <c r="B331" t="s">
        <v>686</v>
      </c>
      <c r="C331" s="1">
        <v>43809</v>
      </c>
      <c r="D331" s="2">
        <v>0.77254629629629623</v>
      </c>
      <c r="E331">
        <v>68000</v>
      </c>
      <c r="F331">
        <v>1600</v>
      </c>
      <c r="G331">
        <v>58300</v>
      </c>
      <c r="H331">
        <v>1700</v>
      </c>
      <c r="I331">
        <v>140600</v>
      </c>
      <c r="J331">
        <v>3900</v>
      </c>
      <c r="K331">
        <v>64100</v>
      </c>
      <c r="L331">
        <v>4800</v>
      </c>
      <c r="M331">
        <v>140000</v>
      </c>
      <c r="N331">
        <v>4000</v>
      </c>
      <c r="O331">
        <v>0.48799999999999999</v>
      </c>
      <c r="P331">
        <v>1.0999999999999999E-2</v>
      </c>
      <c r="Q331">
        <v>0.86899999999999999</v>
      </c>
      <c r="R331">
        <v>0.01</v>
      </c>
      <c r="S331">
        <v>0.87</v>
      </c>
      <c r="T331">
        <v>0.01</v>
      </c>
      <c r="U331">
        <v>0.75900000000000001</v>
      </c>
      <c r="V331">
        <v>2.1999999999999999E-2</v>
      </c>
      <c r="W331">
        <v>0.63200000000000001</v>
      </c>
      <c r="X331">
        <v>4.7E-2</v>
      </c>
      <c r="Y331">
        <v>2.0710000000000002</v>
      </c>
      <c r="Z331">
        <v>5.7000000000000002E-2</v>
      </c>
      <c r="AA331">
        <v>1.1919999999999999</v>
      </c>
      <c r="AB331">
        <v>7.1999999999999995E-2</v>
      </c>
      <c r="AF331">
        <f t="shared" si="63"/>
        <v>2.0491803278688523</v>
      </c>
      <c r="AG331" s="11">
        <f t="shared" si="64"/>
        <v>4.6190540177371675E-2</v>
      </c>
      <c r="AH331">
        <f t="shared" si="65"/>
        <v>0.87</v>
      </c>
      <c r="AI331">
        <f t="shared" si="66"/>
        <v>0.01</v>
      </c>
      <c r="AK331">
        <f t="shared" si="72"/>
        <v>1.4043287418032977</v>
      </c>
      <c r="AL331">
        <f t="shared" si="73"/>
        <v>3.1654951147205485E-2</v>
      </c>
      <c r="AM331">
        <f t="shared" si="67"/>
        <v>0.87</v>
      </c>
      <c r="AN331">
        <f t="shared" si="68"/>
        <v>0.01</v>
      </c>
      <c r="AO331" s="9"/>
      <c r="AP331" s="58">
        <f>IF(AL331/AK331*100&gt;=30,supp,AK331)</f>
        <v>1.4043287418032977</v>
      </c>
      <c r="AQ331" s="58">
        <f t="shared" si="69"/>
        <v>3.1654951147205485E-2</v>
      </c>
      <c r="AR331" s="58">
        <f>IF(AN331/AM331*100&gt;=30,supp,AM331)</f>
        <v>0.87</v>
      </c>
      <c r="AS331" s="58">
        <f t="shared" si="70"/>
        <v>0.01</v>
      </c>
    </row>
    <row r="332" spans="1:45" x14ac:dyDescent="0.35">
      <c r="A332" t="s">
        <v>53</v>
      </c>
      <c r="B332" t="s">
        <v>687</v>
      </c>
      <c r="C332" s="1">
        <v>43809</v>
      </c>
      <c r="D332" s="2">
        <v>0.77381944444444439</v>
      </c>
      <c r="E332">
        <v>72800</v>
      </c>
      <c r="F332">
        <v>1700</v>
      </c>
      <c r="G332">
        <v>63800</v>
      </c>
      <c r="H332">
        <v>1300</v>
      </c>
      <c r="I332">
        <v>154400</v>
      </c>
      <c r="J332">
        <v>4700</v>
      </c>
      <c r="K332">
        <v>72000</v>
      </c>
      <c r="L332">
        <v>4200</v>
      </c>
      <c r="M332">
        <v>144700</v>
      </c>
      <c r="N332">
        <v>4000</v>
      </c>
      <c r="O332">
        <v>0.50600000000000001</v>
      </c>
      <c r="P332">
        <v>1.2E-2</v>
      </c>
      <c r="Q332">
        <v>0.872</v>
      </c>
      <c r="R332">
        <v>9.5999999999999992E-3</v>
      </c>
      <c r="S332">
        <v>0.87329999999999997</v>
      </c>
      <c r="T332">
        <v>9.5999999999999992E-3</v>
      </c>
      <c r="U332">
        <v>0.78300000000000003</v>
      </c>
      <c r="V332">
        <v>2.1999999999999999E-2</v>
      </c>
      <c r="W332">
        <v>0.70899999999999996</v>
      </c>
      <c r="X332">
        <v>4.2000000000000003E-2</v>
      </c>
      <c r="Y332">
        <v>2.27</v>
      </c>
      <c r="Z332">
        <v>6.9000000000000006E-2</v>
      </c>
      <c r="AA332">
        <v>1.091</v>
      </c>
      <c r="AB332">
        <v>6.7000000000000004E-2</v>
      </c>
      <c r="AF332">
        <f t="shared" si="63"/>
        <v>1.9762845849802371</v>
      </c>
      <c r="AG332" s="11">
        <f t="shared" si="64"/>
        <v>4.68684091299661E-2</v>
      </c>
      <c r="AH332">
        <f t="shared" si="65"/>
        <v>0.87329999999999997</v>
      </c>
      <c r="AI332">
        <f t="shared" si="66"/>
        <v>9.5999999999999992E-3</v>
      </c>
      <c r="AK332">
        <f t="shared" si="72"/>
        <v>1.3543723833992278</v>
      </c>
      <c r="AL332">
        <f t="shared" si="73"/>
        <v>3.211950316361805E-2</v>
      </c>
      <c r="AM332">
        <f t="shared" si="67"/>
        <v>0.87329999999999997</v>
      </c>
      <c r="AN332">
        <f t="shared" si="68"/>
        <v>9.5999999999999992E-3</v>
      </c>
      <c r="AO332" s="9"/>
      <c r="AP332" s="58">
        <f>IF(AL332/AK332*100&gt;=30,supp,AK332)</f>
        <v>1.3543723833992278</v>
      </c>
      <c r="AQ332" s="58">
        <f t="shared" si="69"/>
        <v>3.211950316361805E-2</v>
      </c>
      <c r="AR332" s="58">
        <f>IF(AN332/AM332*100&gt;=30,supp,AM332)</f>
        <v>0.87329999999999997</v>
      </c>
      <c r="AS332" s="58">
        <f t="shared" si="70"/>
        <v>9.5999999999999992E-3</v>
      </c>
    </row>
    <row r="333" spans="1:45" x14ac:dyDescent="0.35">
      <c r="A333" t="s">
        <v>54</v>
      </c>
      <c r="B333" t="s">
        <v>688</v>
      </c>
      <c r="C333" s="1">
        <v>43809</v>
      </c>
      <c r="D333" s="2">
        <v>0.80260416666666667</v>
      </c>
      <c r="E333">
        <v>76100</v>
      </c>
      <c r="F333">
        <v>1000</v>
      </c>
      <c r="G333">
        <v>65800</v>
      </c>
      <c r="H333">
        <v>1200</v>
      </c>
      <c r="I333">
        <v>159200</v>
      </c>
      <c r="J333">
        <v>2600</v>
      </c>
      <c r="K333">
        <v>76100</v>
      </c>
      <c r="L333">
        <v>2900</v>
      </c>
      <c r="M333">
        <v>154700</v>
      </c>
      <c r="N333">
        <v>3500</v>
      </c>
      <c r="O333">
        <v>0.4975</v>
      </c>
      <c r="P333">
        <v>6.1999999999999998E-3</v>
      </c>
      <c r="Q333">
        <v>0.86499999999999999</v>
      </c>
      <c r="R333">
        <v>1.2E-2</v>
      </c>
      <c r="S333">
        <v>0.86599999999999999</v>
      </c>
      <c r="T333">
        <v>1.2E-2</v>
      </c>
      <c r="U333">
        <v>0.80900000000000005</v>
      </c>
      <c r="V333">
        <v>1.7999999999999999E-2</v>
      </c>
      <c r="W333">
        <v>0.72099999999999997</v>
      </c>
      <c r="X333">
        <v>2.8000000000000001E-2</v>
      </c>
      <c r="Y333">
        <v>2.2480000000000002</v>
      </c>
      <c r="Z333">
        <v>3.6999999999999998E-2</v>
      </c>
      <c r="AA333">
        <v>1.099</v>
      </c>
      <c r="AB333">
        <v>3.2000000000000001E-2</v>
      </c>
      <c r="AF333">
        <f t="shared" si="63"/>
        <v>2.0100502512562812</v>
      </c>
      <c r="AG333" s="11">
        <f t="shared" si="64"/>
        <v>2.5049872477967725E-2</v>
      </c>
      <c r="AH333">
        <f t="shared" si="65"/>
        <v>0.86599999999999999</v>
      </c>
      <c r="AI333">
        <f t="shared" si="66"/>
        <v>1.2E-2</v>
      </c>
      <c r="AK333">
        <f t="shared" si="72"/>
        <v>1.3775124140703703</v>
      </c>
      <c r="AL333">
        <f t="shared" si="73"/>
        <v>1.7166988878866925E-2</v>
      </c>
      <c r="AM333">
        <f t="shared" si="67"/>
        <v>0.86599999999999999</v>
      </c>
      <c r="AN333">
        <f t="shared" si="68"/>
        <v>1.2E-2</v>
      </c>
      <c r="AO333" s="9"/>
      <c r="AP333" s="58">
        <f>IF(AL333/AK333*100&gt;=30,supp,AK333)</f>
        <v>1.3775124140703703</v>
      </c>
      <c r="AQ333" s="58">
        <f t="shared" si="69"/>
        <v>1.7166988878866925E-2</v>
      </c>
      <c r="AR333" s="58">
        <f>IF(AN333/AM333*100&gt;=30,supp,AM333)</f>
        <v>0.86599999999999999</v>
      </c>
      <c r="AS333" s="58">
        <f t="shared" si="70"/>
        <v>1.2E-2</v>
      </c>
    </row>
    <row r="334" spans="1:45" x14ac:dyDescent="0.35">
      <c r="A334" t="s">
        <v>55</v>
      </c>
      <c r="B334" t="s">
        <v>689</v>
      </c>
      <c r="C334" s="1">
        <v>43809</v>
      </c>
      <c r="D334" s="2">
        <v>0.80388888888888888</v>
      </c>
      <c r="E334">
        <v>90100</v>
      </c>
      <c r="F334">
        <v>1400</v>
      </c>
      <c r="G334">
        <v>78500</v>
      </c>
      <c r="H334">
        <v>1200</v>
      </c>
      <c r="I334">
        <v>192400</v>
      </c>
      <c r="J334">
        <v>3400</v>
      </c>
      <c r="K334">
        <v>81400</v>
      </c>
      <c r="L334">
        <v>1100</v>
      </c>
      <c r="M334">
        <v>180200</v>
      </c>
      <c r="N334">
        <v>3000</v>
      </c>
      <c r="O334">
        <v>0.49790000000000001</v>
      </c>
      <c r="P334">
        <v>9.2999999999999992E-3</v>
      </c>
      <c r="Q334">
        <v>0.86799999999999999</v>
      </c>
      <c r="R334">
        <v>1.0999999999999999E-2</v>
      </c>
      <c r="S334">
        <v>0.87</v>
      </c>
      <c r="T334">
        <v>1.0999999999999999E-2</v>
      </c>
      <c r="U334">
        <v>0.94099999999999995</v>
      </c>
      <c r="V334">
        <v>1.6E-2</v>
      </c>
      <c r="W334">
        <v>0.76900000000000002</v>
      </c>
      <c r="X334">
        <v>1.0999999999999999E-2</v>
      </c>
      <c r="Y334">
        <v>2.7120000000000002</v>
      </c>
      <c r="Z334">
        <v>4.8000000000000001E-2</v>
      </c>
      <c r="AA334">
        <v>1.2110000000000001</v>
      </c>
      <c r="AB334">
        <v>3.2000000000000001E-2</v>
      </c>
      <c r="AF334">
        <f t="shared" si="63"/>
        <v>2.008435428800964</v>
      </c>
      <c r="AG334" s="11">
        <f t="shared" si="64"/>
        <v>3.7514459706465081E-2</v>
      </c>
      <c r="AH334">
        <f t="shared" si="65"/>
        <v>0.87</v>
      </c>
      <c r="AI334">
        <f t="shared" si="66"/>
        <v>1.0999999999999999E-2</v>
      </c>
      <c r="AK334">
        <f t="shared" si="72"/>
        <v>1.3764057561759575</v>
      </c>
      <c r="AL334">
        <f t="shared" si="73"/>
        <v>2.5709125391517183E-2</v>
      </c>
      <c r="AM334">
        <f t="shared" si="67"/>
        <v>0.87</v>
      </c>
      <c r="AN334">
        <f t="shared" si="68"/>
        <v>1.0999999999999999E-2</v>
      </c>
      <c r="AO334" s="9"/>
      <c r="AP334" s="58">
        <f>IF(AL334/AK334*100&gt;=30,supp,AK334)</f>
        <v>1.3764057561759575</v>
      </c>
      <c r="AQ334" s="58">
        <f t="shared" si="69"/>
        <v>2.5709125391517183E-2</v>
      </c>
      <c r="AR334" s="58">
        <f>IF(AN334/AM334*100&gt;=30,supp,AM334)</f>
        <v>0.87</v>
      </c>
      <c r="AS334" s="58">
        <f t="shared" si="70"/>
        <v>1.0999999999999999E-2</v>
      </c>
    </row>
    <row r="335" spans="1:45" x14ac:dyDescent="0.35">
      <c r="A335" t="s">
        <v>56</v>
      </c>
      <c r="B335" t="s">
        <v>690</v>
      </c>
      <c r="C335" s="1">
        <v>43809</v>
      </c>
      <c r="D335" s="2">
        <v>0.83270833333333327</v>
      </c>
      <c r="E335">
        <v>70600</v>
      </c>
      <c r="F335">
        <v>1400</v>
      </c>
      <c r="G335">
        <v>60500</v>
      </c>
      <c r="H335">
        <v>1300</v>
      </c>
      <c r="I335">
        <v>145500</v>
      </c>
      <c r="J335">
        <v>3300</v>
      </c>
      <c r="K335">
        <v>70700</v>
      </c>
      <c r="L335">
        <v>2300</v>
      </c>
      <c r="M335">
        <v>137800</v>
      </c>
      <c r="N335">
        <v>3000</v>
      </c>
      <c r="O335">
        <v>0.51300000000000001</v>
      </c>
      <c r="P335">
        <v>1.0999999999999999E-2</v>
      </c>
      <c r="Q335">
        <v>0.85899999999999999</v>
      </c>
      <c r="R335">
        <v>1.0999999999999999E-2</v>
      </c>
      <c r="S335">
        <v>0.86</v>
      </c>
      <c r="T335">
        <v>1.0999999999999999E-2</v>
      </c>
      <c r="U335">
        <v>0.69599999999999995</v>
      </c>
      <c r="V335">
        <v>1.4999999999999999E-2</v>
      </c>
      <c r="W335">
        <v>0.64400000000000002</v>
      </c>
      <c r="X335">
        <v>2.1000000000000001E-2</v>
      </c>
      <c r="Y335">
        <v>1.9730000000000001</v>
      </c>
      <c r="Z335">
        <v>4.4999999999999998E-2</v>
      </c>
      <c r="AA335">
        <v>1.079</v>
      </c>
      <c r="AB335">
        <v>3.5999999999999997E-2</v>
      </c>
      <c r="AF335">
        <f t="shared" si="63"/>
        <v>1.9493177387914229</v>
      </c>
      <c r="AG335" s="11">
        <f t="shared" si="64"/>
        <v>4.1798236114435963E-2</v>
      </c>
      <c r="AH335">
        <f t="shared" si="65"/>
        <v>0.86</v>
      </c>
      <c r="AI335">
        <f t="shared" si="66"/>
        <v>1.0999999999999999E-2</v>
      </c>
      <c r="AK335">
        <f t="shared" si="72"/>
        <v>1.3358916686160025</v>
      </c>
      <c r="AL335">
        <f t="shared" si="73"/>
        <v>2.8644850594105313E-2</v>
      </c>
      <c r="AM335">
        <f t="shared" si="67"/>
        <v>0.86</v>
      </c>
      <c r="AN335">
        <f t="shared" si="68"/>
        <v>1.0999999999999999E-2</v>
      </c>
      <c r="AO335" s="9"/>
      <c r="AP335" s="58">
        <f>IF(AL335/AK335*100&gt;=30,supp,AK335)</f>
        <v>1.3358916686160025</v>
      </c>
      <c r="AQ335" s="58">
        <f t="shared" si="69"/>
        <v>2.8644850594105313E-2</v>
      </c>
      <c r="AR335" s="58">
        <f>IF(AN335/AM335*100&gt;=30,supp,AM335)</f>
        <v>0.86</v>
      </c>
      <c r="AS335" s="58">
        <f t="shared" si="70"/>
        <v>1.0999999999999999E-2</v>
      </c>
    </row>
    <row r="336" spans="1:45" x14ac:dyDescent="0.35">
      <c r="A336" t="s">
        <v>57</v>
      </c>
      <c r="B336" t="s">
        <v>691</v>
      </c>
      <c r="C336" s="1">
        <v>43809</v>
      </c>
      <c r="D336" s="2">
        <v>0.83398148148148143</v>
      </c>
      <c r="E336">
        <v>85500</v>
      </c>
      <c r="F336">
        <v>2800</v>
      </c>
      <c r="G336">
        <v>74900</v>
      </c>
      <c r="H336">
        <v>2400</v>
      </c>
      <c r="I336">
        <v>182000</v>
      </c>
      <c r="J336">
        <v>6300</v>
      </c>
      <c r="K336">
        <v>90100</v>
      </c>
      <c r="L336">
        <v>2800</v>
      </c>
      <c r="M336">
        <v>174100</v>
      </c>
      <c r="N336">
        <v>5600</v>
      </c>
      <c r="O336">
        <v>0.49659999999999999</v>
      </c>
      <c r="P336">
        <v>9.2999999999999992E-3</v>
      </c>
      <c r="Q336">
        <v>0.877</v>
      </c>
      <c r="R336">
        <v>7.6E-3</v>
      </c>
      <c r="S336">
        <v>0.87839999999999996</v>
      </c>
      <c r="T336">
        <v>7.6E-3</v>
      </c>
      <c r="U336">
        <v>0.879</v>
      </c>
      <c r="V336">
        <v>2.8000000000000001E-2</v>
      </c>
      <c r="W336">
        <v>0.82</v>
      </c>
      <c r="X336">
        <v>2.5999999999999999E-2</v>
      </c>
      <c r="Y336">
        <v>2.4630000000000001</v>
      </c>
      <c r="Z336">
        <v>8.5000000000000006E-2</v>
      </c>
      <c r="AA336">
        <v>1.08</v>
      </c>
      <c r="AB336">
        <v>3.5000000000000003E-2</v>
      </c>
      <c r="AF336">
        <f t="shared" si="63"/>
        <v>2.0136931131695532</v>
      </c>
      <c r="AG336" s="11">
        <f t="shared" si="64"/>
        <v>3.7711127572446317E-2</v>
      </c>
      <c r="AH336">
        <f t="shared" si="65"/>
        <v>0.87839999999999996</v>
      </c>
      <c r="AI336">
        <f t="shared" si="66"/>
        <v>7.6E-3</v>
      </c>
      <c r="AK336">
        <f t="shared" si="72"/>
        <v>1.3800089126057378</v>
      </c>
      <c r="AL336">
        <f t="shared" si="73"/>
        <v>2.5843904323869026E-2</v>
      </c>
      <c r="AM336">
        <f t="shared" si="67"/>
        <v>0.87839999999999996</v>
      </c>
      <c r="AN336">
        <f t="shared" si="68"/>
        <v>7.6E-3</v>
      </c>
      <c r="AO336" s="9"/>
      <c r="AP336" s="58">
        <f>IF(AL336/AK336*100&gt;=30,supp,AK336)</f>
        <v>1.3800089126057378</v>
      </c>
      <c r="AQ336" s="58">
        <f t="shared" si="69"/>
        <v>2.5843904323869026E-2</v>
      </c>
      <c r="AR336" s="58">
        <f>IF(AN336/AM336*100&gt;=30,supp,AM336)</f>
        <v>0.87839999999999996</v>
      </c>
      <c r="AS336" s="58">
        <f t="shared" si="70"/>
        <v>7.6E-3</v>
      </c>
    </row>
    <row r="337" spans="1:45" x14ac:dyDescent="0.35">
      <c r="A337" t="s">
        <v>58</v>
      </c>
      <c r="B337" t="s">
        <v>692</v>
      </c>
      <c r="C337" s="1">
        <v>43809</v>
      </c>
      <c r="D337" s="2">
        <v>0.86265046296296299</v>
      </c>
      <c r="E337">
        <v>84100</v>
      </c>
      <c r="F337">
        <v>1300</v>
      </c>
      <c r="G337">
        <v>73460</v>
      </c>
      <c r="H337">
        <v>790</v>
      </c>
      <c r="I337">
        <v>175800</v>
      </c>
      <c r="J337">
        <v>2600</v>
      </c>
      <c r="K337">
        <v>80000</v>
      </c>
      <c r="L337">
        <v>3100</v>
      </c>
      <c r="M337">
        <v>160900</v>
      </c>
      <c r="N337">
        <v>2900</v>
      </c>
      <c r="O337">
        <v>0.52100000000000002</v>
      </c>
      <c r="P337">
        <v>0.01</v>
      </c>
      <c r="Q337">
        <v>0.86560000000000004</v>
      </c>
      <c r="R337">
        <v>9.7999999999999997E-3</v>
      </c>
      <c r="S337">
        <v>0.86699999999999999</v>
      </c>
      <c r="T337">
        <v>9.7999999999999997E-3</v>
      </c>
      <c r="U337">
        <v>0.78600000000000003</v>
      </c>
      <c r="V337">
        <v>1.4E-2</v>
      </c>
      <c r="W337">
        <v>0.70199999999999996</v>
      </c>
      <c r="X337">
        <v>2.8000000000000001E-2</v>
      </c>
      <c r="Y337">
        <v>2.2930000000000001</v>
      </c>
      <c r="Z337">
        <v>3.4000000000000002E-2</v>
      </c>
      <c r="AA337">
        <v>1.097</v>
      </c>
      <c r="AB337">
        <v>0.03</v>
      </c>
      <c r="AF337">
        <f t="shared" si="63"/>
        <v>1.9193857965451055</v>
      </c>
      <c r="AG337" s="11">
        <f t="shared" si="64"/>
        <v>3.6840418359790891E-2</v>
      </c>
      <c r="AH337">
        <f t="shared" si="65"/>
        <v>0.86699999999999999</v>
      </c>
      <c r="AI337">
        <f t="shared" si="66"/>
        <v>9.7999999999999997E-3</v>
      </c>
      <c r="AK337">
        <f t="shared" si="72"/>
        <v>1.3153789366602866</v>
      </c>
      <c r="AL337">
        <f t="shared" si="73"/>
        <v>2.524719648100358E-2</v>
      </c>
      <c r="AM337">
        <f t="shared" si="67"/>
        <v>0.86699999999999999</v>
      </c>
      <c r="AN337">
        <f t="shared" si="68"/>
        <v>9.7999999999999997E-3</v>
      </c>
      <c r="AO337" s="9"/>
      <c r="AP337" s="58">
        <f>IF(AL337/AK337*100&gt;=30,supp,AK337)</f>
        <v>1.3153789366602866</v>
      </c>
      <c r="AQ337" s="58">
        <f t="shared" si="69"/>
        <v>2.524719648100358E-2</v>
      </c>
      <c r="AR337" s="58">
        <f>IF(AN337/AM337*100&gt;=30,supp,AM337)</f>
        <v>0.86699999999999999</v>
      </c>
      <c r="AS337" s="58">
        <f t="shared" si="70"/>
        <v>9.7999999999999997E-3</v>
      </c>
    </row>
    <row r="338" spans="1:45" x14ac:dyDescent="0.35">
      <c r="A338" t="s">
        <v>59</v>
      </c>
      <c r="B338" t="s">
        <v>693</v>
      </c>
      <c r="C338" s="1">
        <v>43809</v>
      </c>
      <c r="D338" s="2">
        <v>0.86393518518518519</v>
      </c>
      <c r="E338">
        <v>90100</v>
      </c>
      <c r="F338">
        <v>2000</v>
      </c>
      <c r="G338">
        <v>78400</v>
      </c>
      <c r="H338">
        <v>1800</v>
      </c>
      <c r="I338">
        <v>187200</v>
      </c>
      <c r="J338">
        <v>5000</v>
      </c>
      <c r="K338">
        <v>86400</v>
      </c>
      <c r="L338">
        <v>2200</v>
      </c>
      <c r="M338">
        <v>177200</v>
      </c>
      <c r="N338">
        <v>3900</v>
      </c>
      <c r="O338">
        <v>0.51039999999999996</v>
      </c>
      <c r="P338">
        <v>7.7999999999999996E-3</v>
      </c>
      <c r="Q338">
        <v>0.87</v>
      </c>
      <c r="R338">
        <v>9.4999999999999998E-3</v>
      </c>
      <c r="S338">
        <v>0.87129999999999996</v>
      </c>
      <c r="T338">
        <v>9.4999999999999998E-3</v>
      </c>
      <c r="U338">
        <v>0.86499999999999999</v>
      </c>
      <c r="V338">
        <v>1.9E-2</v>
      </c>
      <c r="W338">
        <v>0.75700000000000001</v>
      </c>
      <c r="X338">
        <v>1.9E-2</v>
      </c>
      <c r="Y338">
        <v>2.4369999999999998</v>
      </c>
      <c r="Z338">
        <v>6.5000000000000002E-2</v>
      </c>
      <c r="AA338">
        <v>1.1399999999999999</v>
      </c>
      <c r="AB338">
        <v>4.7E-2</v>
      </c>
      <c r="AF338">
        <f t="shared" si="63"/>
        <v>1.9592476489028214</v>
      </c>
      <c r="AG338" s="11">
        <f t="shared" si="64"/>
        <v>2.994148052790362E-2</v>
      </c>
      <c r="AH338">
        <f t="shared" si="65"/>
        <v>0.87129999999999996</v>
      </c>
      <c r="AI338">
        <f t="shared" si="66"/>
        <v>9.4999999999999998E-3</v>
      </c>
      <c r="AK338">
        <f t="shared" si="72"/>
        <v>1.342696759404407</v>
      </c>
      <c r="AL338">
        <f t="shared" si="73"/>
        <v>2.0519268658609667E-2</v>
      </c>
      <c r="AM338">
        <f t="shared" si="67"/>
        <v>0.87129999999999996</v>
      </c>
      <c r="AN338">
        <f t="shared" si="68"/>
        <v>9.4999999999999998E-3</v>
      </c>
      <c r="AO338" s="9"/>
      <c r="AP338" s="58">
        <f>IF(AL338/AK338*100&gt;=30,supp,AK338)</f>
        <v>1.342696759404407</v>
      </c>
      <c r="AQ338" s="58">
        <f t="shared" si="69"/>
        <v>2.0519268658609667E-2</v>
      </c>
      <c r="AR338" s="58">
        <f>IF(AN338/AM338*100&gt;=30,supp,AM338)</f>
        <v>0.87129999999999996</v>
      </c>
      <c r="AS338" s="58">
        <f t="shared" si="70"/>
        <v>9.4999999999999998E-3</v>
      </c>
    </row>
    <row r="339" spans="1:45" x14ac:dyDescent="0.35">
      <c r="A339" t="s">
        <v>60</v>
      </c>
      <c r="B339" t="s">
        <v>694</v>
      </c>
      <c r="C339" s="1">
        <v>43809</v>
      </c>
      <c r="D339" s="2">
        <v>0.89259259259259249</v>
      </c>
      <c r="E339">
        <v>81840</v>
      </c>
      <c r="F339">
        <v>990</v>
      </c>
      <c r="G339">
        <v>71260</v>
      </c>
      <c r="H339">
        <v>990</v>
      </c>
      <c r="I339">
        <v>172800</v>
      </c>
      <c r="J339">
        <v>3900</v>
      </c>
      <c r="K339">
        <v>83200</v>
      </c>
      <c r="L339">
        <v>1800</v>
      </c>
      <c r="M339">
        <v>163100</v>
      </c>
      <c r="N339">
        <v>2900</v>
      </c>
      <c r="O339">
        <v>0.50580000000000003</v>
      </c>
      <c r="P339">
        <v>9.4000000000000004E-3</v>
      </c>
      <c r="Q339">
        <v>0.86799999999999999</v>
      </c>
      <c r="R339">
        <v>1.2E-2</v>
      </c>
      <c r="S339">
        <v>0.87</v>
      </c>
      <c r="T339">
        <v>1.2E-2</v>
      </c>
      <c r="U339">
        <v>0.77200000000000002</v>
      </c>
      <c r="V339">
        <v>1.4E-2</v>
      </c>
      <c r="W339">
        <v>0.70499999999999996</v>
      </c>
      <c r="X339">
        <v>1.4999999999999999E-2</v>
      </c>
      <c r="Y339">
        <v>2.1709999999999998</v>
      </c>
      <c r="Z339">
        <v>4.8000000000000001E-2</v>
      </c>
      <c r="AA339">
        <v>1.0760000000000001</v>
      </c>
      <c r="AB339">
        <v>2.4E-2</v>
      </c>
      <c r="AF339">
        <f t="shared" si="63"/>
        <v>1.9770660340055357</v>
      </c>
      <c r="AG339" s="11">
        <f t="shared" si="64"/>
        <v>3.6742626966492754E-2</v>
      </c>
      <c r="AH339">
        <f t="shared" si="65"/>
        <v>0.87</v>
      </c>
      <c r="AI339">
        <f t="shared" si="66"/>
        <v>1.2E-2</v>
      </c>
      <c r="AK339">
        <f t="shared" si="72"/>
        <v>1.3549079201265506</v>
      </c>
      <c r="AL339">
        <f t="shared" si="73"/>
        <v>2.5180178824020513E-2</v>
      </c>
      <c r="AM339">
        <f t="shared" si="67"/>
        <v>0.87</v>
      </c>
      <c r="AN339">
        <f t="shared" si="68"/>
        <v>1.2E-2</v>
      </c>
      <c r="AO339" s="9"/>
      <c r="AP339" s="58">
        <f>IF(AL339/AK339*100&gt;=30,supp,AK339)</f>
        <v>1.3549079201265506</v>
      </c>
      <c r="AQ339" s="58">
        <f t="shared" si="69"/>
        <v>2.5180178824020513E-2</v>
      </c>
      <c r="AR339" s="58">
        <f>IF(AN339/AM339*100&gt;=30,supp,AM339)</f>
        <v>0.87</v>
      </c>
      <c r="AS339" s="58">
        <f t="shared" si="70"/>
        <v>1.2E-2</v>
      </c>
    </row>
    <row r="340" spans="1:45" x14ac:dyDescent="0.35">
      <c r="A340" t="s">
        <v>61</v>
      </c>
      <c r="B340" t="s">
        <v>695</v>
      </c>
      <c r="C340" s="1">
        <v>43809</v>
      </c>
      <c r="D340" s="2">
        <v>0.89386574074074077</v>
      </c>
      <c r="E340">
        <v>95000</v>
      </c>
      <c r="F340">
        <v>2600</v>
      </c>
      <c r="G340">
        <v>81900</v>
      </c>
      <c r="H340">
        <v>2500</v>
      </c>
      <c r="I340">
        <v>195900</v>
      </c>
      <c r="J340">
        <v>7100</v>
      </c>
      <c r="K340">
        <v>91300</v>
      </c>
      <c r="L340">
        <v>4500</v>
      </c>
      <c r="M340">
        <v>187900</v>
      </c>
      <c r="N340">
        <v>5400</v>
      </c>
      <c r="O340">
        <v>0.50470000000000004</v>
      </c>
      <c r="P340">
        <v>8.8999999999999999E-3</v>
      </c>
      <c r="Q340">
        <v>0.86850000000000005</v>
      </c>
      <c r="R340">
        <v>9.2999999999999992E-3</v>
      </c>
      <c r="S340">
        <v>0.86990000000000001</v>
      </c>
      <c r="T340">
        <v>9.2999999999999992E-3</v>
      </c>
      <c r="U340">
        <v>0.88800000000000001</v>
      </c>
      <c r="V340">
        <v>2.5999999999999999E-2</v>
      </c>
      <c r="W340">
        <v>0.77200000000000002</v>
      </c>
      <c r="X340">
        <v>3.7999999999999999E-2</v>
      </c>
      <c r="Y340">
        <v>2.4569999999999999</v>
      </c>
      <c r="Z340">
        <v>8.8999999999999996E-2</v>
      </c>
      <c r="AA340">
        <v>1.135</v>
      </c>
      <c r="AB340">
        <v>3.3000000000000002E-2</v>
      </c>
      <c r="AF340">
        <f t="shared" si="63"/>
        <v>1.9813750743015652</v>
      </c>
      <c r="AG340" s="11">
        <f t="shared" si="64"/>
        <v>3.4940039947065446E-2</v>
      </c>
      <c r="AH340">
        <f t="shared" si="65"/>
        <v>0.86990000000000001</v>
      </c>
      <c r="AI340">
        <f t="shared" si="66"/>
        <v>9.2999999999999992E-3</v>
      </c>
      <c r="AK340">
        <f t="shared" si="72"/>
        <v>1.3578609589855544</v>
      </c>
      <c r="AL340">
        <f t="shared" si="73"/>
        <v>2.3944843540660659E-2</v>
      </c>
      <c r="AM340">
        <f t="shared" si="67"/>
        <v>0.86990000000000001</v>
      </c>
      <c r="AN340">
        <f t="shared" si="68"/>
        <v>9.2999999999999992E-3</v>
      </c>
      <c r="AO340" s="9"/>
      <c r="AP340" s="58">
        <f>IF(AL340/AK340*100&gt;=30,supp,AK340)</f>
        <v>1.3578609589855544</v>
      </c>
      <c r="AQ340" s="58">
        <f t="shared" si="69"/>
        <v>2.3944843540660659E-2</v>
      </c>
      <c r="AR340" s="58">
        <f>IF(AN340/AM340*100&gt;=30,supp,AM340)</f>
        <v>0.86990000000000001</v>
      </c>
      <c r="AS340" s="58">
        <f t="shared" si="70"/>
        <v>9.2999999999999992E-3</v>
      </c>
    </row>
    <row r="341" spans="1:45" x14ac:dyDescent="0.35">
      <c r="A341" t="s">
        <v>62</v>
      </c>
      <c r="B341" t="s">
        <v>696</v>
      </c>
      <c r="C341" s="1">
        <v>43809</v>
      </c>
      <c r="D341" s="2">
        <v>0.92266203703703698</v>
      </c>
      <c r="E341">
        <v>93100</v>
      </c>
      <c r="F341">
        <v>1500</v>
      </c>
      <c r="G341">
        <v>80500</v>
      </c>
      <c r="H341">
        <v>1600</v>
      </c>
      <c r="I341">
        <v>195900</v>
      </c>
      <c r="J341">
        <v>4800</v>
      </c>
      <c r="K341">
        <v>93900</v>
      </c>
      <c r="L341">
        <v>2500</v>
      </c>
      <c r="M341">
        <v>185200</v>
      </c>
      <c r="N341">
        <v>3200</v>
      </c>
      <c r="O341">
        <v>0.50139999999999996</v>
      </c>
      <c r="P341">
        <v>7.7999999999999996E-3</v>
      </c>
      <c r="Q341">
        <v>0.87480000000000002</v>
      </c>
      <c r="R341">
        <v>6.3E-3</v>
      </c>
      <c r="S341">
        <v>0.87629999999999997</v>
      </c>
      <c r="T341">
        <v>6.3E-3</v>
      </c>
      <c r="U341">
        <v>0.84899999999999998</v>
      </c>
      <c r="V341">
        <v>1.4E-2</v>
      </c>
      <c r="W341">
        <v>0.76800000000000002</v>
      </c>
      <c r="X341">
        <v>2.1000000000000001E-2</v>
      </c>
      <c r="Y341">
        <v>2.3730000000000002</v>
      </c>
      <c r="Z341">
        <v>5.8000000000000003E-2</v>
      </c>
      <c r="AA341">
        <v>1.1080000000000001</v>
      </c>
      <c r="AB341">
        <v>3.2000000000000001E-2</v>
      </c>
      <c r="AF341">
        <f t="shared" si="63"/>
        <v>1.9944156362185881</v>
      </c>
      <c r="AG341" s="11">
        <f t="shared" si="64"/>
        <v>3.1026011093946922E-2</v>
      </c>
      <c r="AH341">
        <f t="shared" si="65"/>
        <v>0.87629999999999997</v>
      </c>
      <c r="AI341">
        <f t="shared" si="66"/>
        <v>6.3E-3</v>
      </c>
      <c r="AK341">
        <f t="shared" si="72"/>
        <v>1.3667978181093126</v>
      </c>
      <c r="AL341">
        <f t="shared" si="73"/>
        <v>2.1262510931895968E-2</v>
      </c>
      <c r="AM341">
        <f t="shared" si="67"/>
        <v>0.87629999999999997</v>
      </c>
      <c r="AN341">
        <f t="shared" si="68"/>
        <v>6.3E-3</v>
      </c>
      <c r="AO341" s="9"/>
      <c r="AP341" s="58">
        <f>IF(AL341/AK341*100&gt;=30,supp,AK341)</f>
        <v>1.3667978181093126</v>
      </c>
      <c r="AQ341" s="58">
        <f t="shared" si="69"/>
        <v>2.1262510931895968E-2</v>
      </c>
      <c r="AR341" s="58">
        <f>IF(AN341/AM341*100&gt;=30,supp,AM341)</f>
        <v>0.87629999999999997</v>
      </c>
      <c r="AS341" s="58">
        <f t="shared" si="70"/>
        <v>6.3E-3</v>
      </c>
    </row>
    <row r="342" spans="1:45" x14ac:dyDescent="0.35">
      <c r="A342" t="s">
        <v>63</v>
      </c>
      <c r="B342" t="s">
        <v>697</v>
      </c>
      <c r="C342" s="1">
        <v>43809</v>
      </c>
      <c r="D342" s="2">
        <v>0.92394675925925929</v>
      </c>
      <c r="E342">
        <v>104900</v>
      </c>
      <c r="F342">
        <v>2100</v>
      </c>
      <c r="G342">
        <v>91500</v>
      </c>
      <c r="H342">
        <v>1700</v>
      </c>
      <c r="I342">
        <v>217500</v>
      </c>
      <c r="J342">
        <v>5000</v>
      </c>
      <c r="K342">
        <v>99100</v>
      </c>
      <c r="L342">
        <v>3500</v>
      </c>
      <c r="M342">
        <v>205500</v>
      </c>
      <c r="N342">
        <v>4900</v>
      </c>
      <c r="O342">
        <v>0.50700000000000001</v>
      </c>
      <c r="P342">
        <v>6.7999999999999996E-3</v>
      </c>
      <c r="Q342">
        <v>0.86699999999999999</v>
      </c>
      <c r="R342">
        <v>1.0999999999999999E-2</v>
      </c>
      <c r="S342">
        <v>0.86899999999999999</v>
      </c>
      <c r="T342">
        <v>1.0999999999999999E-2</v>
      </c>
      <c r="U342">
        <v>0.94099999999999995</v>
      </c>
      <c r="V342">
        <v>2.3E-2</v>
      </c>
      <c r="W342">
        <v>0.80900000000000005</v>
      </c>
      <c r="X342">
        <v>2.9000000000000001E-2</v>
      </c>
      <c r="Y342">
        <v>2.6309999999999998</v>
      </c>
      <c r="Z342">
        <v>6.0999999999999999E-2</v>
      </c>
      <c r="AA342">
        <v>1.1379999999999999</v>
      </c>
      <c r="AB342">
        <v>4.4999999999999998E-2</v>
      </c>
      <c r="AF342">
        <f t="shared" si="63"/>
        <v>1.9723865877712032</v>
      </c>
      <c r="AG342" s="11">
        <f t="shared" si="64"/>
        <v>2.6454100191014164E-2</v>
      </c>
      <c r="AH342">
        <f t="shared" si="65"/>
        <v>0.86899999999999999</v>
      </c>
      <c r="AI342">
        <f t="shared" si="66"/>
        <v>1.0999999999999999E-2</v>
      </c>
      <c r="AK342">
        <f t="shared" si="72"/>
        <v>1.3517010374753635</v>
      </c>
      <c r="AL342">
        <f t="shared" si="73"/>
        <v>1.8129323579551226E-2</v>
      </c>
      <c r="AM342">
        <f t="shared" si="67"/>
        <v>0.86899999999999999</v>
      </c>
      <c r="AN342">
        <f t="shared" si="68"/>
        <v>1.0999999999999999E-2</v>
      </c>
      <c r="AO342" s="9"/>
      <c r="AP342" s="58">
        <f>IF(AL342/AK342*100&gt;=30,supp,AK342)</f>
        <v>1.3517010374753635</v>
      </c>
      <c r="AQ342" s="58">
        <f t="shared" si="69"/>
        <v>1.8129323579551226E-2</v>
      </c>
      <c r="AR342" s="58">
        <f>IF(AN342/AM342*100&gt;=30,supp,AM342)</f>
        <v>0.86899999999999999</v>
      </c>
      <c r="AS342" s="58">
        <f t="shared" si="70"/>
        <v>1.0999999999999999E-2</v>
      </c>
    </row>
    <row r="343" spans="1:45" x14ac:dyDescent="0.35">
      <c r="A343" t="s">
        <v>64</v>
      </c>
      <c r="B343" t="s">
        <v>698</v>
      </c>
      <c r="C343" s="1">
        <v>43809</v>
      </c>
      <c r="D343" s="2">
        <v>0.95274305555555561</v>
      </c>
      <c r="E343">
        <v>95100</v>
      </c>
      <c r="F343">
        <v>1700</v>
      </c>
      <c r="G343">
        <v>82700</v>
      </c>
      <c r="H343">
        <v>1600</v>
      </c>
      <c r="I343">
        <v>200200</v>
      </c>
      <c r="J343">
        <v>4500</v>
      </c>
      <c r="K343">
        <v>92600</v>
      </c>
      <c r="L343">
        <v>1500</v>
      </c>
      <c r="M343">
        <v>188000</v>
      </c>
      <c r="N343">
        <v>3700</v>
      </c>
      <c r="O343">
        <v>0.50509999999999999</v>
      </c>
      <c r="P343">
        <v>9.2999999999999992E-3</v>
      </c>
      <c r="Q343">
        <v>0.874</v>
      </c>
      <c r="R343">
        <v>8.8999999999999999E-3</v>
      </c>
      <c r="S343">
        <v>0.87549999999999994</v>
      </c>
      <c r="T343">
        <v>8.8999999999999999E-3</v>
      </c>
      <c r="U343">
        <v>0.83699999999999997</v>
      </c>
      <c r="V343">
        <v>1.6E-2</v>
      </c>
      <c r="W343">
        <v>0.73199999999999998</v>
      </c>
      <c r="X343">
        <v>1.2E-2</v>
      </c>
      <c r="Y343">
        <v>2.343</v>
      </c>
      <c r="Z343">
        <v>5.1999999999999998E-2</v>
      </c>
      <c r="AA343">
        <v>1.129</v>
      </c>
      <c r="AB343">
        <v>2.4E-2</v>
      </c>
      <c r="AF343">
        <f t="shared" si="63"/>
        <v>1.9798059790140567</v>
      </c>
      <c r="AG343" s="11">
        <f t="shared" si="64"/>
        <v>3.6452574945220209E-2</v>
      </c>
      <c r="AH343">
        <f t="shared" si="65"/>
        <v>0.87549999999999994</v>
      </c>
      <c r="AI343">
        <f t="shared" si="66"/>
        <v>8.8999999999999999E-3</v>
      </c>
      <c r="AK343">
        <f t="shared" si="72"/>
        <v>1.3567856384874468</v>
      </c>
      <c r="AL343">
        <f t="shared" si="73"/>
        <v>2.4981402569656017E-2</v>
      </c>
      <c r="AM343">
        <f t="shared" si="67"/>
        <v>0.87549999999999994</v>
      </c>
      <c r="AN343">
        <f t="shared" si="68"/>
        <v>8.8999999999999999E-3</v>
      </c>
      <c r="AO343" s="9"/>
      <c r="AP343" s="58">
        <f>IF(AL343/AK343*100&gt;=30,supp,AK343)</f>
        <v>1.3567856384874468</v>
      </c>
      <c r="AQ343" s="58">
        <f t="shared" si="69"/>
        <v>2.4981402569656017E-2</v>
      </c>
      <c r="AR343" s="58">
        <f>IF(AN343/AM343*100&gt;=30,supp,AM343)</f>
        <v>0.87549999999999994</v>
      </c>
      <c r="AS343" s="58">
        <f t="shared" si="70"/>
        <v>8.8999999999999999E-3</v>
      </c>
    </row>
    <row r="344" spans="1:45" x14ac:dyDescent="0.35">
      <c r="A344" t="s">
        <v>65</v>
      </c>
      <c r="B344" t="s">
        <v>699</v>
      </c>
      <c r="C344" s="1">
        <v>43809</v>
      </c>
      <c r="D344" s="2">
        <v>0.95401620370370377</v>
      </c>
      <c r="E344">
        <v>100900</v>
      </c>
      <c r="F344">
        <v>1000</v>
      </c>
      <c r="G344">
        <v>86960</v>
      </c>
      <c r="H344">
        <v>880</v>
      </c>
      <c r="I344">
        <v>207500</v>
      </c>
      <c r="J344">
        <v>3100</v>
      </c>
      <c r="K344">
        <v>97800</v>
      </c>
      <c r="L344">
        <v>2100</v>
      </c>
      <c r="M344">
        <v>193600</v>
      </c>
      <c r="N344">
        <v>2200</v>
      </c>
      <c r="O344">
        <v>0.51429999999999998</v>
      </c>
      <c r="P344">
        <v>4.5999999999999999E-3</v>
      </c>
      <c r="Q344">
        <v>0.86580000000000001</v>
      </c>
      <c r="R344">
        <v>7.0000000000000001E-3</v>
      </c>
      <c r="S344">
        <v>0.86729999999999996</v>
      </c>
      <c r="T344">
        <v>7.0000000000000001E-3</v>
      </c>
      <c r="U344">
        <v>0.86019999999999996</v>
      </c>
      <c r="V344">
        <v>9.7999999999999997E-3</v>
      </c>
      <c r="W344">
        <v>0.77200000000000002</v>
      </c>
      <c r="X344">
        <v>1.7000000000000001E-2</v>
      </c>
      <c r="Y344">
        <v>2.4239999999999999</v>
      </c>
      <c r="Z344">
        <v>3.5999999999999997E-2</v>
      </c>
      <c r="AA344">
        <v>1.095</v>
      </c>
      <c r="AB344">
        <v>1.7000000000000001E-2</v>
      </c>
      <c r="AF344">
        <f t="shared" ref="AF344:AF367" si="75">1/O344</f>
        <v>1.9443904335990667</v>
      </c>
      <c r="AG344" s="11">
        <f t="shared" ref="AG344:AG367" si="76">AF344*(P344/O344)</f>
        <v>1.7391009128049206E-2</v>
      </c>
      <c r="AH344">
        <f t="shared" ref="AH344:AH367" si="77">S344</f>
        <v>0.86729999999999996</v>
      </c>
      <c r="AI344">
        <f t="shared" ref="AI344:AI367" si="78">T344</f>
        <v>7.0000000000000001E-3</v>
      </c>
      <c r="AK344">
        <f t="shared" si="72"/>
        <v>1.3325149251409865</v>
      </c>
      <c r="AL344">
        <f t="shared" si="73"/>
        <v>1.1918274656131708E-2</v>
      </c>
      <c r="AM344">
        <f t="shared" ref="AM344:AM367" si="79">S344</f>
        <v>0.86729999999999996</v>
      </c>
      <c r="AN344">
        <f t="shared" ref="AN344:AN367" si="80">T344</f>
        <v>7.0000000000000001E-3</v>
      </c>
      <c r="AO344" s="9"/>
      <c r="AP344" s="58">
        <f>IF(AL344/AK344*100&gt;=30,supp,AK344)</f>
        <v>1.3325149251409865</v>
      </c>
      <c r="AQ344" s="58">
        <f t="shared" ref="AQ344:AQ367" si="81">AL344</f>
        <v>1.1918274656131708E-2</v>
      </c>
      <c r="AR344" s="58">
        <f>IF(AN344/AM344*100&gt;=30,supp,AM344)</f>
        <v>0.86729999999999996</v>
      </c>
      <c r="AS344" s="58">
        <f t="shared" ref="AS344:AS367" si="82">AN344</f>
        <v>7.0000000000000001E-3</v>
      </c>
    </row>
    <row r="345" spans="1:45" x14ac:dyDescent="0.35">
      <c r="A345" t="s">
        <v>66</v>
      </c>
      <c r="B345" t="s">
        <v>700</v>
      </c>
      <c r="C345" s="1">
        <v>43809</v>
      </c>
      <c r="D345" s="2">
        <v>0.98282407407407402</v>
      </c>
      <c r="E345">
        <v>91300</v>
      </c>
      <c r="F345">
        <v>1900</v>
      </c>
      <c r="G345">
        <v>78500</v>
      </c>
      <c r="H345">
        <v>2300</v>
      </c>
      <c r="I345">
        <v>188400</v>
      </c>
      <c r="J345">
        <v>6900</v>
      </c>
      <c r="K345">
        <v>92900</v>
      </c>
      <c r="L345">
        <v>4500</v>
      </c>
      <c r="M345">
        <v>180200</v>
      </c>
      <c r="N345">
        <v>5800</v>
      </c>
      <c r="O345">
        <v>0.50600000000000001</v>
      </c>
      <c r="P345">
        <v>1.2999999999999999E-2</v>
      </c>
      <c r="Q345">
        <v>0.86599999999999999</v>
      </c>
      <c r="R345">
        <v>1.0999999999999999E-2</v>
      </c>
      <c r="S345">
        <v>0.86699999999999999</v>
      </c>
      <c r="T345">
        <v>1.0999999999999999E-2</v>
      </c>
      <c r="U345">
        <v>0.77900000000000003</v>
      </c>
      <c r="V345">
        <v>2.5000000000000001E-2</v>
      </c>
      <c r="W345">
        <v>0.71099999999999997</v>
      </c>
      <c r="X345">
        <v>3.4000000000000002E-2</v>
      </c>
      <c r="Y345">
        <v>2.1309999999999998</v>
      </c>
      <c r="Z345">
        <v>7.8E-2</v>
      </c>
      <c r="AA345">
        <v>1.089</v>
      </c>
      <c r="AB345">
        <v>4.2000000000000003E-2</v>
      </c>
      <c r="AF345">
        <f t="shared" si="75"/>
        <v>1.9762845849802371</v>
      </c>
      <c r="AG345" s="11">
        <f t="shared" si="76"/>
        <v>5.0774109890796601E-2</v>
      </c>
      <c r="AH345">
        <f t="shared" si="77"/>
        <v>0.86699999999999999</v>
      </c>
      <c r="AI345">
        <f t="shared" si="78"/>
        <v>1.0999999999999999E-2</v>
      </c>
      <c r="AK345">
        <f t="shared" si="72"/>
        <v>1.3543723833992278</v>
      </c>
      <c r="AL345">
        <f t="shared" si="73"/>
        <v>3.4796128427252888E-2</v>
      </c>
      <c r="AM345">
        <f t="shared" si="79"/>
        <v>0.86699999999999999</v>
      </c>
      <c r="AN345">
        <f t="shared" si="80"/>
        <v>1.0999999999999999E-2</v>
      </c>
      <c r="AO345" s="9"/>
      <c r="AP345" s="58">
        <f>IF(AL345/AK345*100&gt;=30,supp,AK345)</f>
        <v>1.3543723833992278</v>
      </c>
      <c r="AQ345" s="58">
        <f t="shared" si="81"/>
        <v>3.4796128427252888E-2</v>
      </c>
      <c r="AR345" s="58">
        <f>IF(AN345/AM345*100&gt;=30,supp,AM345)</f>
        <v>0.86699999999999999</v>
      </c>
      <c r="AS345" s="58">
        <f t="shared" si="82"/>
        <v>1.0999999999999999E-2</v>
      </c>
    </row>
    <row r="346" spans="1:45" x14ac:dyDescent="0.35">
      <c r="A346" t="s">
        <v>67</v>
      </c>
      <c r="B346" t="s">
        <v>701</v>
      </c>
      <c r="C346" s="1">
        <v>43809</v>
      </c>
      <c r="D346" s="2">
        <v>0.98410879629629633</v>
      </c>
      <c r="E346">
        <v>104300</v>
      </c>
      <c r="F346">
        <v>1700</v>
      </c>
      <c r="G346">
        <v>90900</v>
      </c>
      <c r="H346">
        <v>1000</v>
      </c>
      <c r="I346">
        <v>217600</v>
      </c>
      <c r="J346">
        <v>3300</v>
      </c>
      <c r="K346">
        <v>100300</v>
      </c>
      <c r="L346">
        <v>2400</v>
      </c>
      <c r="M346">
        <v>198800</v>
      </c>
      <c r="N346">
        <v>1900</v>
      </c>
      <c r="O346">
        <v>0.52629999999999999</v>
      </c>
      <c r="P346">
        <v>9.1000000000000004E-3</v>
      </c>
      <c r="Q346">
        <v>0.86539999999999995</v>
      </c>
      <c r="R346">
        <v>9.7999999999999997E-3</v>
      </c>
      <c r="S346">
        <v>0.8669</v>
      </c>
      <c r="T346">
        <v>9.9000000000000008E-3</v>
      </c>
      <c r="U346">
        <v>0.85799999999999998</v>
      </c>
      <c r="V346">
        <v>8.2000000000000007E-3</v>
      </c>
      <c r="W346">
        <v>0.76700000000000002</v>
      </c>
      <c r="X346">
        <v>1.7999999999999999E-2</v>
      </c>
      <c r="Y346">
        <v>2.4580000000000002</v>
      </c>
      <c r="Z346">
        <v>3.6999999999999998E-2</v>
      </c>
      <c r="AA346">
        <v>1.1020000000000001</v>
      </c>
      <c r="AB346">
        <v>2.5999999999999999E-2</v>
      </c>
      <c r="AF346">
        <f t="shared" si="75"/>
        <v>1.9000570017100513</v>
      </c>
      <c r="AG346" s="11">
        <f t="shared" si="76"/>
        <v>3.2852971148701254E-2</v>
      </c>
      <c r="AH346">
        <f t="shared" si="77"/>
        <v>0.8669</v>
      </c>
      <c r="AI346">
        <f t="shared" si="78"/>
        <v>9.9000000000000008E-3</v>
      </c>
      <c r="AK346">
        <f t="shared" ref="AK346:AK367" si="83">AF346*($AI$5/$AJ$5)</f>
        <v>1.302132673380219</v>
      </c>
      <c r="AL346">
        <f t="shared" ref="AL346:AL367" si="84">AG346*($AI$5/$AJ$5)</f>
        <v>2.251454935922477E-2</v>
      </c>
      <c r="AM346">
        <f t="shared" si="79"/>
        <v>0.8669</v>
      </c>
      <c r="AN346">
        <f t="shared" si="80"/>
        <v>9.9000000000000008E-3</v>
      </c>
      <c r="AO346" s="9"/>
      <c r="AP346" s="58">
        <f>IF(AL346/AK346*100&gt;=30,supp,AK346)</f>
        <v>1.302132673380219</v>
      </c>
      <c r="AQ346" s="58">
        <f t="shared" si="81"/>
        <v>2.251454935922477E-2</v>
      </c>
      <c r="AR346" s="58">
        <f>IF(AN346/AM346*100&gt;=30,supp,AM346)</f>
        <v>0.8669</v>
      </c>
      <c r="AS346" s="58">
        <f t="shared" si="82"/>
        <v>9.9000000000000008E-3</v>
      </c>
    </row>
    <row r="347" spans="1:45" x14ac:dyDescent="0.35">
      <c r="A347" t="s">
        <v>78</v>
      </c>
      <c r="B347" t="s">
        <v>702</v>
      </c>
      <c r="C347" s="1">
        <v>43810</v>
      </c>
      <c r="D347" s="2">
        <v>1.3032407407407407E-2</v>
      </c>
      <c r="E347">
        <v>94390</v>
      </c>
      <c r="F347">
        <v>940</v>
      </c>
      <c r="G347">
        <v>82660</v>
      </c>
      <c r="H347">
        <v>890</v>
      </c>
      <c r="I347">
        <v>197100</v>
      </c>
      <c r="J347">
        <v>4200</v>
      </c>
      <c r="K347">
        <v>89900</v>
      </c>
      <c r="L347">
        <v>3500</v>
      </c>
      <c r="M347">
        <v>183600</v>
      </c>
      <c r="N347">
        <v>2100</v>
      </c>
      <c r="O347">
        <v>0.51759999999999995</v>
      </c>
      <c r="P347">
        <v>9.7999999999999997E-3</v>
      </c>
      <c r="Q347">
        <v>0.86799999999999999</v>
      </c>
      <c r="R347">
        <v>1.2E-2</v>
      </c>
      <c r="S347">
        <v>0.86899999999999999</v>
      </c>
      <c r="T347">
        <v>1.2E-2</v>
      </c>
      <c r="U347">
        <v>0.77070000000000005</v>
      </c>
      <c r="V347">
        <v>8.6E-3</v>
      </c>
      <c r="W347">
        <v>0.66600000000000004</v>
      </c>
      <c r="X347">
        <v>2.5999999999999999E-2</v>
      </c>
      <c r="Y347">
        <v>2.157</v>
      </c>
      <c r="Z347">
        <v>4.5999999999999999E-2</v>
      </c>
      <c r="AA347">
        <v>1.1479999999999999</v>
      </c>
      <c r="AB347">
        <v>4.9000000000000002E-2</v>
      </c>
      <c r="AF347">
        <f t="shared" si="75"/>
        <v>1.9319938176197837</v>
      </c>
      <c r="AG347" s="11">
        <f t="shared" si="76"/>
        <v>3.6579481090946449E-2</v>
      </c>
      <c r="AH347">
        <f t="shared" si="77"/>
        <v>0.86899999999999999</v>
      </c>
      <c r="AI347">
        <f t="shared" si="78"/>
        <v>1.2E-2</v>
      </c>
      <c r="AK347">
        <f t="shared" si="83"/>
        <v>1.3240193701700336</v>
      </c>
      <c r="AL347">
        <f t="shared" si="84"/>
        <v>2.5068372928257979E-2</v>
      </c>
      <c r="AM347">
        <f t="shared" si="79"/>
        <v>0.86899999999999999</v>
      </c>
      <c r="AN347">
        <f t="shared" si="80"/>
        <v>1.2E-2</v>
      </c>
      <c r="AO347" s="9"/>
      <c r="AP347" s="58">
        <f>IF(AL347/AK347*100&gt;=30,supp,AK347)</f>
        <v>1.3240193701700336</v>
      </c>
      <c r="AQ347" s="58">
        <f t="shared" si="81"/>
        <v>2.5068372928257979E-2</v>
      </c>
      <c r="AR347" s="58">
        <f>IF(AN347/AM347*100&gt;=30,supp,AM347)</f>
        <v>0.86899999999999999</v>
      </c>
      <c r="AS347" s="58">
        <f t="shared" si="82"/>
        <v>1.2E-2</v>
      </c>
    </row>
    <row r="348" spans="1:45" x14ac:dyDescent="0.35">
      <c r="A348" t="s">
        <v>79</v>
      </c>
      <c r="B348" t="s">
        <v>703</v>
      </c>
      <c r="C348" s="1">
        <v>43810</v>
      </c>
      <c r="D348" s="2">
        <v>1.4305555555555557E-2</v>
      </c>
      <c r="E348">
        <v>99300</v>
      </c>
      <c r="F348">
        <v>2300</v>
      </c>
      <c r="G348">
        <v>87200</v>
      </c>
      <c r="H348">
        <v>3000</v>
      </c>
      <c r="I348">
        <v>211500</v>
      </c>
      <c r="J348">
        <v>7900</v>
      </c>
      <c r="K348">
        <v>92300</v>
      </c>
      <c r="L348">
        <v>4900</v>
      </c>
      <c r="M348">
        <v>188200</v>
      </c>
      <c r="N348">
        <v>4600</v>
      </c>
      <c r="O348">
        <v>0.53800000000000003</v>
      </c>
      <c r="P348">
        <v>1.6E-2</v>
      </c>
      <c r="Q348">
        <v>0.86099999999999999</v>
      </c>
      <c r="R348">
        <v>1.0999999999999999E-2</v>
      </c>
      <c r="S348">
        <v>0.86299999999999999</v>
      </c>
      <c r="T348">
        <v>1.0999999999999999E-2</v>
      </c>
      <c r="U348">
        <v>0.78900000000000003</v>
      </c>
      <c r="V348">
        <v>1.9E-2</v>
      </c>
      <c r="W348">
        <v>0.68300000000000005</v>
      </c>
      <c r="X348">
        <v>3.5999999999999997E-2</v>
      </c>
      <c r="Y348">
        <v>2.3130000000000002</v>
      </c>
      <c r="Z348">
        <v>8.5999999999999993E-2</v>
      </c>
      <c r="AA348">
        <v>1.131</v>
      </c>
      <c r="AB348">
        <v>6.6000000000000003E-2</v>
      </c>
      <c r="AF348">
        <f t="shared" si="75"/>
        <v>1.8587360594795539</v>
      </c>
      <c r="AG348" s="11">
        <f t="shared" si="76"/>
        <v>5.5278395820953272E-2</v>
      </c>
      <c r="AH348">
        <f t="shared" si="77"/>
        <v>0.86299999999999999</v>
      </c>
      <c r="AI348">
        <f t="shared" si="78"/>
        <v>1.0999999999999999E-2</v>
      </c>
      <c r="AK348">
        <f t="shared" si="83"/>
        <v>1.2738149182156306</v>
      </c>
      <c r="AL348">
        <f t="shared" si="84"/>
        <v>3.7882971545446259E-2</v>
      </c>
      <c r="AM348">
        <f t="shared" si="79"/>
        <v>0.86299999999999999</v>
      </c>
      <c r="AN348">
        <f t="shared" si="80"/>
        <v>1.0999999999999999E-2</v>
      </c>
      <c r="AO348" s="9"/>
      <c r="AP348" s="58">
        <f>IF(AL348/AK348*100&gt;=30,supp,AK348)</f>
        <v>1.2738149182156306</v>
      </c>
      <c r="AQ348" s="58">
        <f t="shared" si="81"/>
        <v>3.7882971545446259E-2</v>
      </c>
      <c r="AR348" s="58">
        <f>IF(AN348/AM348*100&gt;=30,supp,AM348)</f>
        <v>0.86299999999999999</v>
      </c>
      <c r="AS348" s="58">
        <f t="shared" si="82"/>
        <v>1.0999999999999999E-2</v>
      </c>
    </row>
    <row r="349" spans="1:45" x14ac:dyDescent="0.35">
      <c r="A349" t="s">
        <v>80</v>
      </c>
      <c r="B349" t="s">
        <v>704</v>
      </c>
      <c r="C349" s="1">
        <v>43810</v>
      </c>
      <c r="D349" s="2">
        <v>4.3032407407407408E-2</v>
      </c>
      <c r="E349">
        <v>96300</v>
      </c>
      <c r="F349">
        <v>1800</v>
      </c>
      <c r="G349">
        <v>85400</v>
      </c>
      <c r="H349">
        <v>1200</v>
      </c>
      <c r="I349">
        <v>202500</v>
      </c>
      <c r="J349">
        <v>5600</v>
      </c>
      <c r="K349">
        <v>94200</v>
      </c>
      <c r="L349">
        <v>4000</v>
      </c>
      <c r="M349">
        <v>188600</v>
      </c>
      <c r="N349">
        <v>4000</v>
      </c>
      <c r="O349">
        <v>0.51390000000000002</v>
      </c>
      <c r="P349">
        <v>9.2999999999999992E-3</v>
      </c>
      <c r="Q349">
        <v>0.86799999999999999</v>
      </c>
      <c r="R349">
        <v>0.01</v>
      </c>
      <c r="S349">
        <v>0.86899999999999999</v>
      </c>
      <c r="T349">
        <v>0.01</v>
      </c>
      <c r="U349">
        <v>0.77</v>
      </c>
      <c r="V349">
        <v>1.6E-2</v>
      </c>
      <c r="W349">
        <v>0.67700000000000005</v>
      </c>
      <c r="X349">
        <v>2.9000000000000001E-2</v>
      </c>
      <c r="Y349">
        <v>2.1469999999999998</v>
      </c>
      <c r="Z349">
        <v>5.8999999999999997E-2</v>
      </c>
      <c r="AA349">
        <v>1.1319999999999999</v>
      </c>
      <c r="AB349">
        <v>3.1E-2</v>
      </c>
      <c r="AF349">
        <f t="shared" si="75"/>
        <v>1.9459038723487059</v>
      </c>
      <c r="AG349" s="11">
        <f t="shared" si="76"/>
        <v>3.5214839487921701E-2</v>
      </c>
      <c r="AH349">
        <f t="shared" si="77"/>
        <v>0.86899999999999999</v>
      </c>
      <c r="AI349">
        <f t="shared" si="78"/>
        <v>0.01</v>
      </c>
      <c r="AK349">
        <f t="shared" si="83"/>
        <v>1.3335521035221041</v>
      </c>
      <c r="AL349">
        <f t="shared" si="84"/>
        <v>2.4133167080668545E-2</v>
      </c>
      <c r="AM349">
        <f t="shared" si="79"/>
        <v>0.86899999999999999</v>
      </c>
      <c r="AN349">
        <f t="shared" si="80"/>
        <v>0.01</v>
      </c>
      <c r="AO349" s="9"/>
      <c r="AP349" s="58">
        <f>IF(AL349/AK349*100&gt;=30,supp,AK349)</f>
        <v>1.3335521035221041</v>
      </c>
      <c r="AQ349" s="58">
        <f t="shared" si="81"/>
        <v>2.4133167080668545E-2</v>
      </c>
      <c r="AR349" s="58">
        <f>IF(AN349/AM349*100&gt;=30,supp,AM349)</f>
        <v>0.86899999999999999</v>
      </c>
      <c r="AS349" s="58">
        <f t="shared" si="82"/>
        <v>0.01</v>
      </c>
    </row>
    <row r="350" spans="1:45" x14ac:dyDescent="0.35">
      <c r="A350" t="s">
        <v>81</v>
      </c>
      <c r="B350" t="s">
        <v>705</v>
      </c>
      <c r="C350" s="1">
        <v>43810</v>
      </c>
      <c r="D350" s="2">
        <v>4.4305555555555549E-2</v>
      </c>
      <c r="E350">
        <v>117200</v>
      </c>
      <c r="F350">
        <v>1400</v>
      </c>
      <c r="G350">
        <v>101300</v>
      </c>
      <c r="H350">
        <v>1500</v>
      </c>
      <c r="I350">
        <v>248600</v>
      </c>
      <c r="J350">
        <v>5300</v>
      </c>
      <c r="K350">
        <v>111600</v>
      </c>
      <c r="L350">
        <v>2100</v>
      </c>
      <c r="M350">
        <v>230600</v>
      </c>
      <c r="N350">
        <v>4000</v>
      </c>
      <c r="O350">
        <v>0.503</v>
      </c>
      <c r="P350">
        <v>1.2E-2</v>
      </c>
      <c r="Q350">
        <v>0.87429999999999997</v>
      </c>
      <c r="R350">
        <v>7.1999999999999998E-3</v>
      </c>
      <c r="S350">
        <v>0.876</v>
      </c>
      <c r="T350">
        <v>7.1999999999999998E-3</v>
      </c>
      <c r="U350">
        <v>0.94</v>
      </c>
      <c r="V350">
        <v>1.6E-2</v>
      </c>
      <c r="W350">
        <v>0.80100000000000005</v>
      </c>
      <c r="X350">
        <v>1.4999999999999999E-2</v>
      </c>
      <c r="Y350">
        <v>2.633</v>
      </c>
      <c r="Z350">
        <v>5.6000000000000001E-2</v>
      </c>
      <c r="AA350">
        <v>1.167</v>
      </c>
      <c r="AB350">
        <v>2.1999999999999999E-2</v>
      </c>
      <c r="AF350">
        <f t="shared" si="75"/>
        <v>1.9880715705765408</v>
      </c>
      <c r="AG350" s="11">
        <f t="shared" si="76"/>
        <v>4.7429142836816082E-2</v>
      </c>
      <c r="AH350">
        <f t="shared" si="77"/>
        <v>0.876</v>
      </c>
      <c r="AI350">
        <f t="shared" si="78"/>
        <v>7.1999999999999998E-3</v>
      </c>
      <c r="AK350">
        <f t="shared" si="83"/>
        <v>1.3624501510934579</v>
      </c>
      <c r="AL350">
        <f t="shared" si="84"/>
        <v>3.2503780940599393E-2</v>
      </c>
      <c r="AM350">
        <f t="shared" si="79"/>
        <v>0.876</v>
      </c>
      <c r="AN350">
        <f t="shared" si="80"/>
        <v>7.1999999999999998E-3</v>
      </c>
      <c r="AO350" s="9"/>
      <c r="AP350" s="58">
        <f>IF(AL350/AK350*100&gt;=30,supp,AK350)</f>
        <v>1.3624501510934579</v>
      </c>
      <c r="AQ350" s="58">
        <f t="shared" si="81"/>
        <v>3.2503780940599393E-2</v>
      </c>
      <c r="AR350" s="58">
        <f>IF(AN350/AM350*100&gt;=30,supp,AM350)</f>
        <v>0.876</v>
      </c>
      <c r="AS350" s="58">
        <f t="shared" si="82"/>
        <v>7.1999999999999998E-3</v>
      </c>
    </row>
    <row r="351" spans="1:45" x14ac:dyDescent="0.35">
      <c r="A351" t="s">
        <v>82</v>
      </c>
      <c r="B351" t="s">
        <v>706</v>
      </c>
      <c r="C351" s="1">
        <v>43810</v>
      </c>
      <c r="D351" s="2">
        <v>7.3055555555555554E-2</v>
      </c>
      <c r="E351">
        <v>101100</v>
      </c>
      <c r="F351">
        <v>2200</v>
      </c>
      <c r="G351">
        <v>87900</v>
      </c>
      <c r="H351">
        <v>2100</v>
      </c>
      <c r="I351">
        <v>212700</v>
      </c>
      <c r="J351">
        <v>6300</v>
      </c>
      <c r="K351">
        <v>99510</v>
      </c>
      <c r="L351">
        <v>3300</v>
      </c>
      <c r="M351">
        <v>195400</v>
      </c>
      <c r="N351">
        <v>5200</v>
      </c>
      <c r="O351">
        <v>0.51919999999999999</v>
      </c>
      <c r="P351">
        <v>8.3999999999999995E-3</v>
      </c>
      <c r="Q351">
        <v>0.86909999999999998</v>
      </c>
      <c r="R351">
        <v>8.9999999999999993E-3</v>
      </c>
      <c r="S351">
        <v>0.87080000000000002</v>
      </c>
      <c r="T351">
        <v>8.9999999999999993E-3</v>
      </c>
      <c r="U351">
        <v>0.77600000000000002</v>
      </c>
      <c r="V351">
        <v>2.1000000000000001E-2</v>
      </c>
      <c r="W351">
        <v>0.69499999999999995</v>
      </c>
      <c r="X351">
        <v>2.3E-2</v>
      </c>
      <c r="Y351">
        <v>2.1890000000000001</v>
      </c>
      <c r="Z351">
        <v>6.4000000000000001E-2</v>
      </c>
      <c r="AA351">
        <v>1.107</v>
      </c>
      <c r="AB351">
        <v>1.7999999999999999E-2</v>
      </c>
      <c r="AF351">
        <f t="shared" si="75"/>
        <v>1.926040061633282</v>
      </c>
      <c r="AG351" s="11">
        <f t="shared" si="76"/>
        <v>3.1160894679737226E-2</v>
      </c>
      <c r="AH351">
        <f t="shared" si="77"/>
        <v>0.87080000000000002</v>
      </c>
      <c r="AI351">
        <f t="shared" si="78"/>
        <v>8.9999999999999993E-3</v>
      </c>
      <c r="AK351">
        <f t="shared" si="83"/>
        <v>1.3199391872111119</v>
      </c>
      <c r="AL351">
        <f t="shared" si="84"/>
        <v>2.1354948329301501E-2</v>
      </c>
      <c r="AM351">
        <f t="shared" si="79"/>
        <v>0.87080000000000002</v>
      </c>
      <c r="AN351">
        <f t="shared" si="80"/>
        <v>8.9999999999999993E-3</v>
      </c>
      <c r="AO351" s="9"/>
      <c r="AP351" s="58">
        <f>IF(AL351/AK351*100&gt;=30,supp,AK351)</f>
        <v>1.3199391872111119</v>
      </c>
      <c r="AQ351" s="58">
        <f t="shared" si="81"/>
        <v>2.1354948329301501E-2</v>
      </c>
      <c r="AR351" s="58">
        <f>IF(AN351/AM351*100&gt;=30,supp,AM351)</f>
        <v>0.87080000000000002</v>
      </c>
      <c r="AS351" s="58">
        <f t="shared" si="82"/>
        <v>8.9999999999999993E-3</v>
      </c>
    </row>
    <row r="352" spans="1:45" x14ac:dyDescent="0.35">
      <c r="A352" t="s">
        <v>83</v>
      </c>
      <c r="B352" t="s">
        <v>707</v>
      </c>
      <c r="C352" s="1">
        <v>43810</v>
      </c>
      <c r="D352" s="2">
        <v>7.4328703703703702E-2</v>
      </c>
      <c r="E352">
        <v>110100</v>
      </c>
      <c r="F352">
        <v>1600</v>
      </c>
      <c r="G352">
        <v>96500</v>
      </c>
      <c r="H352">
        <v>1600</v>
      </c>
      <c r="I352">
        <v>231900</v>
      </c>
      <c r="J352">
        <v>5600</v>
      </c>
      <c r="K352">
        <v>112000</v>
      </c>
      <c r="L352">
        <v>3100</v>
      </c>
      <c r="M352">
        <v>212700</v>
      </c>
      <c r="N352">
        <v>5000</v>
      </c>
      <c r="O352">
        <v>0.51270000000000004</v>
      </c>
      <c r="P352">
        <v>6.1000000000000004E-3</v>
      </c>
      <c r="Q352">
        <v>0.88100000000000001</v>
      </c>
      <c r="R352">
        <v>7.3000000000000001E-3</v>
      </c>
      <c r="S352">
        <v>0.88270000000000004</v>
      </c>
      <c r="T352">
        <v>7.3000000000000001E-3</v>
      </c>
      <c r="U352">
        <v>0.84399999999999997</v>
      </c>
      <c r="V352">
        <v>0.02</v>
      </c>
      <c r="W352">
        <v>0.78100000000000003</v>
      </c>
      <c r="X352">
        <v>2.1999999999999999E-2</v>
      </c>
      <c r="Y352">
        <v>2.383</v>
      </c>
      <c r="Z352">
        <v>5.7000000000000002E-2</v>
      </c>
      <c r="AA352">
        <v>1.0760000000000001</v>
      </c>
      <c r="AB352">
        <v>2.5999999999999999E-2</v>
      </c>
      <c r="AF352">
        <f t="shared" si="75"/>
        <v>1.9504583577140626</v>
      </c>
      <c r="AG352" s="11">
        <f t="shared" si="76"/>
        <v>2.3206155611577496E-2</v>
      </c>
      <c r="AH352">
        <f t="shared" si="77"/>
        <v>0.88270000000000004</v>
      </c>
      <c r="AI352">
        <f t="shared" si="78"/>
        <v>7.3000000000000001E-3</v>
      </c>
      <c r="AK352">
        <f t="shared" si="83"/>
        <v>1.3366733489370182</v>
      </c>
      <c r="AL352">
        <f t="shared" si="84"/>
        <v>1.5903466800303905E-2</v>
      </c>
      <c r="AM352">
        <f t="shared" si="79"/>
        <v>0.88270000000000004</v>
      </c>
      <c r="AN352">
        <f t="shared" si="80"/>
        <v>7.3000000000000001E-3</v>
      </c>
      <c r="AO352" s="9"/>
      <c r="AP352" s="58">
        <f>IF(AL352/AK352*100&gt;=30,supp,AK352)</f>
        <v>1.3366733489370182</v>
      </c>
      <c r="AQ352" s="58">
        <f t="shared" si="81"/>
        <v>1.5903466800303905E-2</v>
      </c>
      <c r="AR352" s="58">
        <f>IF(AN352/AM352*100&gt;=30,supp,AM352)</f>
        <v>0.88270000000000004</v>
      </c>
      <c r="AS352" s="58">
        <f t="shared" si="82"/>
        <v>7.3000000000000001E-3</v>
      </c>
    </row>
    <row r="353" spans="1:46" x14ac:dyDescent="0.35">
      <c r="A353" t="s">
        <v>84</v>
      </c>
      <c r="B353" t="s">
        <v>708</v>
      </c>
      <c r="C353" s="1">
        <v>43810</v>
      </c>
      <c r="D353" s="2">
        <v>0.10179398148148149</v>
      </c>
      <c r="E353">
        <v>101100</v>
      </c>
      <c r="F353">
        <v>1900</v>
      </c>
      <c r="G353">
        <v>86400</v>
      </c>
      <c r="H353">
        <v>2300</v>
      </c>
      <c r="I353">
        <v>210900</v>
      </c>
      <c r="J353">
        <v>6400</v>
      </c>
      <c r="K353">
        <v>100300</v>
      </c>
      <c r="L353">
        <v>4100</v>
      </c>
      <c r="M353">
        <v>193900</v>
      </c>
      <c r="N353">
        <v>5400</v>
      </c>
      <c r="O353">
        <v>0.52100000000000002</v>
      </c>
      <c r="P353">
        <v>1.0999999999999999E-2</v>
      </c>
      <c r="Q353">
        <v>0.86499999999999999</v>
      </c>
      <c r="R353">
        <v>0.01</v>
      </c>
      <c r="S353">
        <v>0.86599999999999999</v>
      </c>
      <c r="T353">
        <v>0.01</v>
      </c>
      <c r="U353">
        <v>0.751</v>
      </c>
      <c r="V353">
        <v>2.1000000000000001E-2</v>
      </c>
      <c r="W353">
        <v>0.68100000000000005</v>
      </c>
      <c r="X353">
        <v>2.8000000000000001E-2</v>
      </c>
      <c r="Y353">
        <v>2.109</v>
      </c>
      <c r="Z353">
        <v>6.4000000000000001E-2</v>
      </c>
      <c r="AA353">
        <v>1.101</v>
      </c>
      <c r="AB353">
        <v>2.5000000000000001E-2</v>
      </c>
      <c r="AF353">
        <f t="shared" si="75"/>
        <v>1.9193857965451055</v>
      </c>
      <c r="AG353" s="11">
        <f t="shared" si="76"/>
        <v>4.0524460195769982E-2</v>
      </c>
      <c r="AH353">
        <f t="shared" si="77"/>
        <v>0.86599999999999999</v>
      </c>
      <c r="AI353">
        <f t="shared" si="78"/>
        <v>0.01</v>
      </c>
      <c r="AK353">
        <f t="shared" si="83"/>
        <v>1.3153789366602866</v>
      </c>
      <c r="AL353">
        <f t="shared" si="84"/>
        <v>2.7771916129103937E-2</v>
      </c>
      <c r="AM353">
        <f t="shared" si="79"/>
        <v>0.86599999999999999</v>
      </c>
      <c r="AN353">
        <f t="shared" si="80"/>
        <v>0.01</v>
      </c>
      <c r="AO353" s="9"/>
      <c r="AP353" s="58">
        <f>IF(AL353/AK353*100&gt;=30,supp,AK353)</f>
        <v>1.3153789366602866</v>
      </c>
      <c r="AQ353" s="58">
        <f t="shared" si="81"/>
        <v>2.7771916129103937E-2</v>
      </c>
      <c r="AR353" s="58">
        <f>IF(AN353/AM353*100&gt;=30,supp,AM353)</f>
        <v>0.86599999999999999</v>
      </c>
      <c r="AS353" s="58">
        <f t="shared" si="82"/>
        <v>0.01</v>
      </c>
    </row>
    <row r="354" spans="1:46" x14ac:dyDescent="0.35">
      <c r="A354" t="s">
        <v>85</v>
      </c>
      <c r="B354" t="s">
        <v>709</v>
      </c>
      <c r="C354" s="1">
        <v>43810</v>
      </c>
      <c r="D354" s="2">
        <v>0.10306712962962962</v>
      </c>
      <c r="E354">
        <v>116500</v>
      </c>
      <c r="F354">
        <v>2900</v>
      </c>
      <c r="G354">
        <v>101200</v>
      </c>
      <c r="H354">
        <v>2300</v>
      </c>
      <c r="I354">
        <v>246800</v>
      </c>
      <c r="J354">
        <v>8400</v>
      </c>
      <c r="K354">
        <v>116300</v>
      </c>
      <c r="L354">
        <v>3200</v>
      </c>
      <c r="M354">
        <v>217400</v>
      </c>
      <c r="N354">
        <v>5100</v>
      </c>
      <c r="O354">
        <v>0.53769999999999996</v>
      </c>
      <c r="P354">
        <v>7.1000000000000004E-3</v>
      </c>
      <c r="Q354">
        <v>0.86609999999999998</v>
      </c>
      <c r="R354">
        <v>7.4000000000000003E-3</v>
      </c>
      <c r="S354">
        <v>0.86780000000000002</v>
      </c>
      <c r="T354">
        <v>7.4000000000000003E-3</v>
      </c>
      <c r="U354">
        <v>0.84199999999999997</v>
      </c>
      <c r="V354">
        <v>0.02</v>
      </c>
      <c r="W354">
        <v>0.78900000000000003</v>
      </c>
      <c r="X354">
        <v>2.1000000000000001E-2</v>
      </c>
      <c r="Y354">
        <v>2.4649999999999999</v>
      </c>
      <c r="Z354">
        <v>8.4000000000000005E-2</v>
      </c>
      <c r="AA354">
        <v>1.0649999999999999</v>
      </c>
      <c r="AB354">
        <v>2.5000000000000001E-2</v>
      </c>
      <c r="AF354">
        <f t="shared" si="75"/>
        <v>1.859773107680863</v>
      </c>
      <c r="AG354" s="11">
        <f t="shared" si="76"/>
        <v>2.455716768557584E-2</v>
      </c>
      <c r="AH354">
        <f t="shared" si="77"/>
        <v>0.86780000000000002</v>
      </c>
      <c r="AI354">
        <f t="shared" si="78"/>
        <v>7.4000000000000003E-3</v>
      </c>
      <c r="AK354">
        <f t="shared" si="83"/>
        <v>1.2745256202343487</v>
      </c>
      <c r="AL354">
        <f t="shared" si="84"/>
        <v>1.6829332162291013E-2</v>
      </c>
      <c r="AM354">
        <f t="shared" si="79"/>
        <v>0.86780000000000002</v>
      </c>
      <c r="AN354">
        <f t="shared" si="80"/>
        <v>7.4000000000000003E-3</v>
      </c>
      <c r="AO354" s="9"/>
      <c r="AP354" s="58">
        <f>IF(AL354/AK354*100&gt;=30,supp,AK354)</f>
        <v>1.2745256202343487</v>
      </c>
      <c r="AQ354" s="58">
        <f t="shared" si="81"/>
        <v>1.6829332162291013E-2</v>
      </c>
      <c r="AR354" s="58">
        <f>IF(AN354/AM354*100&gt;=30,supp,AM354)</f>
        <v>0.86780000000000002</v>
      </c>
      <c r="AS354" s="58">
        <f t="shared" si="82"/>
        <v>7.4000000000000003E-3</v>
      </c>
    </row>
    <row r="355" spans="1:46" x14ac:dyDescent="0.35">
      <c r="A355" t="s">
        <v>86</v>
      </c>
      <c r="B355" t="s">
        <v>710</v>
      </c>
      <c r="C355" s="1">
        <v>43810</v>
      </c>
      <c r="D355" s="2">
        <v>0.1317824074074074</v>
      </c>
      <c r="E355">
        <v>111100</v>
      </c>
      <c r="F355">
        <v>3300</v>
      </c>
      <c r="G355">
        <v>97100</v>
      </c>
      <c r="H355">
        <v>3300</v>
      </c>
      <c r="I355">
        <v>235000</v>
      </c>
      <c r="J355">
        <v>10000</v>
      </c>
      <c r="K355">
        <v>112300</v>
      </c>
      <c r="L355">
        <v>4300</v>
      </c>
      <c r="M355">
        <v>207800</v>
      </c>
      <c r="N355">
        <v>4500</v>
      </c>
      <c r="O355">
        <v>0.53690000000000004</v>
      </c>
      <c r="P355">
        <v>7.4999999999999997E-3</v>
      </c>
      <c r="Q355">
        <v>0.874</v>
      </c>
      <c r="R355">
        <v>1.2E-2</v>
      </c>
      <c r="S355">
        <v>0.876</v>
      </c>
      <c r="T355">
        <v>1.2E-2</v>
      </c>
      <c r="U355">
        <v>0.78500000000000003</v>
      </c>
      <c r="V355">
        <v>1.7000000000000001E-2</v>
      </c>
      <c r="W355">
        <v>0.74199999999999999</v>
      </c>
      <c r="X355">
        <v>2.9000000000000001E-2</v>
      </c>
      <c r="Y355">
        <v>2.2799999999999998</v>
      </c>
      <c r="Z355">
        <v>0.1</v>
      </c>
      <c r="AA355">
        <v>1.0509999999999999</v>
      </c>
      <c r="AB355">
        <v>2.3E-2</v>
      </c>
      <c r="AF355">
        <f t="shared" si="75"/>
        <v>1.8625442354255912</v>
      </c>
      <c r="AG355" s="11">
        <f t="shared" si="76"/>
        <v>2.6018032716878248E-2</v>
      </c>
      <c r="AH355">
        <f t="shared" si="77"/>
        <v>0.876</v>
      </c>
      <c r="AI355">
        <f t="shared" si="78"/>
        <v>1.2E-2</v>
      </c>
      <c r="AK355">
        <f t="shared" si="83"/>
        <v>1.2764247085118443</v>
      </c>
      <c r="AL355">
        <f t="shared" si="84"/>
        <v>1.7830481120951445E-2</v>
      </c>
      <c r="AM355">
        <f t="shared" si="79"/>
        <v>0.876</v>
      </c>
      <c r="AN355">
        <f t="shared" si="80"/>
        <v>1.2E-2</v>
      </c>
      <c r="AO355" s="9"/>
      <c r="AP355" s="58">
        <f>IF(AL355/AK355*100&gt;=30,supp,AK355)</f>
        <v>1.2764247085118443</v>
      </c>
      <c r="AQ355" s="58">
        <f t="shared" si="81"/>
        <v>1.7830481120951445E-2</v>
      </c>
      <c r="AR355" s="58">
        <f>IF(AN355/AM355*100&gt;=30,supp,AM355)</f>
        <v>0.876</v>
      </c>
      <c r="AS355" s="58">
        <f t="shared" si="82"/>
        <v>1.2E-2</v>
      </c>
    </row>
    <row r="356" spans="1:46" x14ac:dyDescent="0.35">
      <c r="A356" t="s">
        <v>87</v>
      </c>
      <c r="B356" t="s">
        <v>711</v>
      </c>
      <c r="C356" s="1">
        <v>43810</v>
      </c>
      <c r="D356" s="2">
        <v>0.13305555555555557</v>
      </c>
      <c r="E356">
        <v>114600</v>
      </c>
      <c r="F356">
        <v>3400</v>
      </c>
      <c r="G356">
        <v>100800</v>
      </c>
      <c r="H356">
        <v>3400</v>
      </c>
      <c r="I356">
        <v>242100</v>
      </c>
      <c r="J356">
        <v>9700</v>
      </c>
      <c r="K356">
        <v>110700</v>
      </c>
      <c r="L356">
        <v>3400</v>
      </c>
      <c r="M356">
        <v>218000</v>
      </c>
      <c r="N356">
        <v>7600</v>
      </c>
      <c r="O356">
        <v>0.52210000000000001</v>
      </c>
      <c r="P356">
        <v>7.4999999999999997E-3</v>
      </c>
      <c r="Q356">
        <v>0.87490000000000001</v>
      </c>
      <c r="R356">
        <v>7.7999999999999996E-3</v>
      </c>
      <c r="S356">
        <v>0.87670000000000003</v>
      </c>
      <c r="T356">
        <v>7.7999999999999996E-3</v>
      </c>
      <c r="U356">
        <v>0.82299999999999995</v>
      </c>
      <c r="V356">
        <v>2.9000000000000001E-2</v>
      </c>
      <c r="W356">
        <v>0.73</v>
      </c>
      <c r="X356">
        <v>2.1999999999999999E-2</v>
      </c>
      <c r="Y356">
        <v>2.3490000000000002</v>
      </c>
      <c r="Z356">
        <v>9.4E-2</v>
      </c>
      <c r="AA356">
        <v>1.1379999999999999</v>
      </c>
      <c r="AB356">
        <v>4.2999999999999997E-2</v>
      </c>
      <c r="AF356">
        <f t="shared" si="75"/>
        <v>1.9153418885271021</v>
      </c>
      <c r="AG356" s="11">
        <f t="shared" si="76"/>
        <v>2.7514009124599243E-2</v>
      </c>
      <c r="AH356">
        <f t="shared" si="77"/>
        <v>0.87670000000000003</v>
      </c>
      <c r="AI356">
        <f t="shared" si="78"/>
        <v>7.7999999999999996E-3</v>
      </c>
      <c r="AK356">
        <f t="shared" si="83"/>
        <v>1.3126075962459478</v>
      </c>
      <c r="AL356">
        <f t="shared" si="84"/>
        <v>1.8855692342165501E-2</v>
      </c>
      <c r="AM356">
        <f t="shared" si="79"/>
        <v>0.87670000000000003</v>
      </c>
      <c r="AN356">
        <f t="shared" si="80"/>
        <v>7.7999999999999996E-3</v>
      </c>
      <c r="AO356" s="9"/>
      <c r="AP356" s="58">
        <f>IF(AL356/AK356*100&gt;=30,supp,AK356)</f>
        <v>1.3126075962459478</v>
      </c>
      <c r="AQ356" s="58">
        <f t="shared" si="81"/>
        <v>1.8855692342165501E-2</v>
      </c>
      <c r="AR356" s="58">
        <f>IF(AN356/AM356*100&gt;=30,supp,AM356)</f>
        <v>0.87670000000000003</v>
      </c>
      <c r="AS356" s="58">
        <f t="shared" si="82"/>
        <v>7.7999999999999996E-3</v>
      </c>
    </row>
    <row r="357" spans="1:46" x14ac:dyDescent="0.35">
      <c r="A357" t="s">
        <v>88</v>
      </c>
      <c r="B357" t="s">
        <v>712</v>
      </c>
      <c r="C357" s="1">
        <v>43810</v>
      </c>
      <c r="D357" s="2">
        <v>0.16179398148148147</v>
      </c>
      <c r="E357">
        <v>122100</v>
      </c>
      <c r="F357">
        <v>2100</v>
      </c>
      <c r="G357">
        <v>106000</v>
      </c>
      <c r="H357">
        <v>1300</v>
      </c>
      <c r="I357">
        <v>255900</v>
      </c>
      <c r="J357">
        <v>5700</v>
      </c>
      <c r="K357">
        <v>117000</v>
      </c>
      <c r="L357">
        <v>3000</v>
      </c>
      <c r="M357">
        <v>233900</v>
      </c>
      <c r="N357">
        <v>4400</v>
      </c>
      <c r="O357">
        <v>0.51270000000000004</v>
      </c>
      <c r="P357">
        <v>6.1999999999999998E-3</v>
      </c>
      <c r="Q357">
        <v>0.8649</v>
      </c>
      <c r="R357">
        <v>8.0000000000000002E-3</v>
      </c>
      <c r="S357">
        <v>0.86670000000000003</v>
      </c>
      <c r="T357">
        <v>8.0000000000000002E-3</v>
      </c>
      <c r="U357">
        <v>0.86099999999999999</v>
      </c>
      <c r="V357">
        <v>1.6E-2</v>
      </c>
      <c r="W357">
        <v>0.752</v>
      </c>
      <c r="X357">
        <v>1.9E-2</v>
      </c>
      <c r="Y357">
        <v>2.4169999999999998</v>
      </c>
      <c r="Z357">
        <v>5.2999999999999999E-2</v>
      </c>
      <c r="AA357">
        <v>1.165</v>
      </c>
      <c r="AB357">
        <v>2.5999999999999999E-2</v>
      </c>
      <c r="AF357">
        <f t="shared" si="75"/>
        <v>1.9504583577140626</v>
      </c>
      <c r="AG357" s="11">
        <f t="shared" si="76"/>
        <v>2.3586584392095156E-2</v>
      </c>
      <c r="AH357">
        <f t="shared" si="77"/>
        <v>0.86670000000000003</v>
      </c>
      <c r="AI357">
        <f t="shared" si="78"/>
        <v>8.0000000000000002E-3</v>
      </c>
      <c r="AK357">
        <f t="shared" si="83"/>
        <v>1.3366733489370182</v>
      </c>
      <c r="AL357">
        <f t="shared" si="84"/>
        <v>1.6164179370800686E-2</v>
      </c>
      <c r="AM357">
        <f t="shared" si="79"/>
        <v>0.86670000000000003</v>
      </c>
      <c r="AN357">
        <f t="shared" si="80"/>
        <v>8.0000000000000002E-3</v>
      </c>
      <c r="AO357" s="9"/>
      <c r="AP357" s="58">
        <f>IF(AL357/AK357*100&gt;=30,supp,AK357)</f>
        <v>1.3366733489370182</v>
      </c>
      <c r="AQ357" s="58">
        <f t="shared" si="81"/>
        <v>1.6164179370800686E-2</v>
      </c>
      <c r="AR357" s="58">
        <f>IF(AN357/AM357*100&gt;=30,supp,AM357)</f>
        <v>0.86670000000000003</v>
      </c>
      <c r="AS357" s="58">
        <f t="shared" si="82"/>
        <v>8.0000000000000002E-3</v>
      </c>
    </row>
    <row r="358" spans="1:46" x14ac:dyDescent="0.35">
      <c r="A358" t="s">
        <v>89</v>
      </c>
      <c r="B358" t="s">
        <v>713</v>
      </c>
      <c r="C358" s="1">
        <v>43810</v>
      </c>
      <c r="D358" s="2">
        <v>0.1630787037037037</v>
      </c>
      <c r="E358">
        <v>126100</v>
      </c>
      <c r="F358">
        <v>2100</v>
      </c>
      <c r="G358">
        <v>111200</v>
      </c>
      <c r="H358">
        <v>2700</v>
      </c>
      <c r="I358">
        <v>262300</v>
      </c>
      <c r="J358">
        <v>7700</v>
      </c>
      <c r="K358">
        <v>121200</v>
      </c>
      <c r="L358">
        <v>1900</v>
      </c>
      <c r="M358">
        <v>243500</v>
      </c>
      <c r="N358">
        <v>7100</v>
      </c>
      <c r="O358">
        <v>0.51700000000000002</v>
      </c>
      <c r="P358">
        <v>0.01</v>
      </c>
      <c r="Q358">
        <v>0.87429999999999997</v>
      </c>
      <c r="R358">
        <v>9.1999999999999998E-3</v>
      </c>
      <c r="S358">
        <v>0.87609999999999999</v>
      </c>
      <c r="T358">
        <v>9.2999999999999992E-3</v>
      </c>
      <c r="U358">
        <v>0.89600000000000002</v>
      </c>
      <c r="V358">
        <v>2.5999999999999999E-2</v>
      </c>
      <c r="W358">
        <v>0.77800000000000002</v>
      </c>
      <c r="X358">
        <v>1.2E-2</v>
      </c>
      <c r="Y358">
        <v>2.4750000000000001</v>
      </c>
      <c r="Z358">
        <v>7.2999999999999995E-2</v>
      </c>
      <c r="AA358">
        <v>1.147</v>
      </c>
      <c r="AB358">
        <v>4.2999999999999997E-2</v>
      </c>
      <c r="AF358">
        <f t="shared" si="75"/>
        <v>1.9342359767891681</v>
      </c>
      <c r="AG358" s="11">
        <f t="shared" si="76"/>
        <v>3.7412688139055482E-2</v>
      </c>
      <c r="AH358">
        <f t="shared" si="77"/>
        <v>0.87609999999999999</v>
      </c>
      <c r="AI358">
        <f t="shared" si="78"/>
        <v>9.2999999999999992E-3</v>
      </c>
      <c r="AK358">
        <f t="shared" si="83"/>
        <v>1.3255559497098826</v>
      </c>
      <c r="AL358">
        <f t="shared" si="84"/>
        <v>2.5639380071757884E-2</v>
      </c>
      <c r="AM358">
        <f t="shared" si="79"/>
        <v>0.87609999999999999</v>
      </c>
      <c r="AN358">
        <f t="shared" si="80"/>
        <v>9.2999999999999992E-3</v>
      </c>
      <c r="AO358" s="9"/>
      <c r="AP358" s="58">
        <f>IF(AL358/AK358*100&gt;=30,supp,AK358)</f>
        <v>1.3255559497098826</v>
      </c>
      <c r="AQ358" s="58">
        <f t="shared" si="81"/>
        <v>2.5639380071757884E-2</v>
      </c>
      <c r="AR358" s="58">
        <f>IF(AN358/AM358*100&gt;=30,supp,AM358)</f>
        <v>0.87609999999999999</v>
      </c>
      <c r="AS358" s="58">
        <f t="shared" si="82"/>
        <v>9.2999999999999992E-3</v>
      </c>
    </row>
    <row r="359" spans="1:46" x14ac:dyDescent="0.35">
      <c r="A359" t="s">
        <v>90</v>
      </c>
      <c r="B359" t="s">
        <v>714</v>
      </c>
      <c r="C359" s="1">
        <v>43810</v>
      </c>
      <c r="D359" s="2">
        <v>0.1917939814814815</v>
      </c>
      <c r="E359">
        <v>119500</v>
      </c>
      <c r="F359">
        <v>1300</v>
      </c>
      <c r="G359">
        <v>103900</v>
      </c>
      <c r="H359">
        <v>1300</v>
      </c>
      <c r="I359">
        <v>250800</v>
      </c>
      <c r="J359">
        <v>3900</v>
      </c>
      <c r="K359">
        <v>112500</v>
      </c>
      <c r="L359">
        <v>5600</v>
      </c>
      <c r="M359">
        <v>227400</v>
      </c>
      <c r="N359">
        <v>5300</v>
      </c>
      <c r="O359">
        <v>0.51890000000000003</v>
      </c>
      <c r="P359">
        <v>9.2999999999999992E-3</v>
      </c>
      <c r="Q359">
        <v>0.86890000000000001</v>
      </c>
      <c r="R359">
        <v>7.6E-3</v>
      </c>
      <c r="S359">
        <v>0.87080000000000002</v>
      </c>
      <c r="T359">
        <v>7.6E-3</v>
      </c>
      <c r="U359">
        <v>0.81699999999999995</v>
      </c>
      <c r="V359">
        <v>1.9E-2</v>
      </c>
      <c r="W359">
        <v>0.70399999999999996</v>
      </c>
      <c r="X359">
        <v>3.5000000000000003E-2</v>
      </c>
      <c r="Y359">
        <v>2.3050000000000002</v>
      </c>
      <c r="Z359">
        <v>3.5999999999999997E-2</v>
      </c>
      <c r="AA359">
        <v>1.151</v>
      </c>
      <c r="AB359">
        <v>4.2000000000000003E-2</v>
      </c>
      <c r="AF359">
        <f t="shared" si="75"/>
        <v>1.927153594141453</v>
      </c>
      <c r="AG359" s="11">
        <f t="shared" si="76"/>
        <v>3.4539465071334575E-2</v>
      </c>
      <c r="AH359">
        <f t="shared" si="77"/>
        <v>0.87080000000000002</v>
      </c>
      <c r="AI359">
        <f t="shared" si="78"/>
        <v>7.6E-3</v>
      </c>
      <c r="AK359">
        <f t="shared" si="83"/>
        <v>1.3207023048757165</v>
      </c>
      <c r="AL359">
        <f t="shared" si="84"/>
        <v>2.3670324600778881E-2</v>
      </c>
      <c r="AM359">
        <f t="shared" si="79"/>
        <v>0.87080000000000002</v>
      </c>
      <c r="AN359">
        <f t="shared" si="80"/>
        <v>7.6E-3</v>
      </c>
      <c r="AO359" s="9"/>
      <c r="AP359" s="58">
        <f>IF(AL359/AK359*100&gt;=30,supp,AK359)</f>
        <v>1.3207023048757165</v>
      </c>
      <c r="AQ359" s="58">
        <f t="shared" si="81"/>
        <v>2.3670324600778881E-2</v>
      </c>
      <c r="AR359" s="58">
        <f>IF(AN359/AM359*100&gt;=30,supp,AM359)</f>
        <v>0.87080000000000002</v>
      </c>
      <c r="AS359" s="58">
        <f t="shared" si="82"/>
        <v>7.6E-3</v>
      </c>
    </row>
    <row r="360" spans="1:46" x14ac:dyDescent="0.35">
      <c r="A360" t="s">
        <v>91</v>
      </c>
      <c r="B360" t="s">
        <v>715</v>
      </c>
      <c r="C360" s="1">
        <v>43810</v>
      </c>
      <c r="D360" s="2">
        <v>0.19306712962962966</v>
      </c>
      <c r="E360">
        <v>123900</v>
      </c>
      <c r="F360">
        <v>4100</v>
      </c>
      <c r="G360">
        <v>107400</v>
      </c>
      <c r="H360">
        <v>3500</v>
      </c>
      <c r="I360">
        <v>251800</v>
      </c>
      <c r="J360">
        <v>7400</v>
      </c>
      <c r="K360">
        <v>125700</v>
      </c>
      <c r="L360">
        <v>3900</v>
      </c>
      <c r="M360">
        <v>229100</v>
      </c>
      <c r="N360">
        <v>7100</v>
      </c>
      <c r="O360">
        <v>0.53800000000000003</v>
      </c>
      <c r="P360">
        <v>0.01</v>
      </c>
      <c r="Q360">
        <v>0.86170000000000002</v>
      </c>
      <c r="R360">
        <v>9.4000000000000004E-3</v>
      </c>
      <c r="S360">
        <v>0.86350000000000005</v>
      </c>
      <c r="T360">
        <v>9.4999999999999998E-3</v>
      </c>
      <c r="U360">
        <v>0.82299999999999995</v>
      </c>
      <c r="V360">
        <v>2.5000000000000001E-2</v>
      </c>
      <c r="W360">
        <v>0.78600000000000003</v>
      </c>
      <c r="X360">
        <v>2.5000000000000001E-2</v>
      </c>
      <c r="Y360">
        <v>2.3119999999999998</v>
      </c>
      <c r="Z360">
        <v>6.8000000000000005E-2</v>
      </c>
      <c r="AA360">
        <v>1.022</v>
      </c>
      <c r="AB360">
        <v>2.8000000000000001E-2</v>
      </c>
      <c r="AF360">
        <f t="shared" si="75"/>
        <v>1.8587360594795539</v>
      </c>
      <c r="AG360" s="11">
        <f t="shared" si="76"/>
        <v>3.4548997388095797E-2</v>
      </c>
      <c r="AH360">
        <f t="shared" si="77"/>
        <v>0.86350000000000005</v>
      </c>
      <c r="AI360">
        <f t="shared" si="78"/>
        <v>9.4999999999999998E-3</v>
      </c>
      <c r="AK360">
        <f t="shared" si="83"/>
        <v>1.2738149182156306</v>
      </c>
      <c r="AL360">
        <f t="shared" si="84"/>
        <v>2.3676857215903915E-2</v>
      </c>
      <c r="AM360">
        <f t="shared" si="79"/>
        <v>0.86350000000000005</v>
      </c>
      <c r="AN360">
        <f t="shared" si="80"/>
        <v>9.4999999999999998E-3</v>
      </c>
      <c r="AO360" s="9"/>
      <c r="AP360" s="58">
        <f>IF(AL360/AK360*100&gt;=30,supp,AK360)</f>
        <v>1.2738149182156306</v>
      </c>
      <c r="AQ360" s="58">
        <f t="shared" si="81"/>
        <v>2.3676857215903915E-2</v>
      </c>
      <c r="AR360" s="58">
        <f>IF(AN360/AM360*100&gt;=30,supp,AM360)</f>
        <v>0.86350000000000005</v>
      </c>
      <c r="AS360" s="58">
        <f t="shared" si="82"/>
        <v>9.4999999999999998E-3</v>
      </c>
    </row>
    <row r="361" spans="1:46" x14ac:dyDescent="0.35">
      <c r="A361" t="s">
        <v>92</v>
      </c>
      <c r="B361" t="s">
        <v>716</v>
      </c>
      <c r="C361" s="1">
        <v>43810</v>
      </c>
      <c r="D361" s="2">
        <v>0.21666666666666667</v>
      </c>
      <c r="E361">
        <v>127100</v>
      </c>
      <c r="F361">
        <v>2000</v>
      </c>
      <c r="G361">
        <v>110100</v>
      </c>
      <c r="H361">
        <v>1600</v>
      </c>
      <c r="I361">
        <v>263900</v>
      </c>
      <c r="J361">
        <v>6500</v>
      </c>
      <c r="K361">
        <v>121500</v>
      </c>
      <c r="L361">
        <v>3100</v>
      </c>
      <c r="M361">
        <v>243100</v>
      </c>
      <c r="N361">
        <v>4400</v>
      </c>
      <c r="O361">
        <v>0.51819999999999999</v>
      </c>
      <c r="P361">
        <v>6.7000000000000002E-3</v>
      </c>
      <c r="Q361">
        <v>0.86629999999999996</v>
      </c>
      <c r="R361">
        <v>6.6E-3</v>
      </c>
      <c r="S361">
        <v>0.86819999999999997</v>
      </c>
      <c r="T361">
        <v>6.6E-3</v>
      </c>
      <c r="U361">
        <v>0.85699999999999998</v>
      </c>
      <c r="V361">
        <v>1.4999999999999999E-2</v>
      </c>
      <c r="W361">
        <v>0.74399999999999999</v>
      </c>
      <c r="X361">
        <v>1.9E-2</v>
      </c>
      <c r="Y361">
        <v>2.3730000000000002</v>
      </c>
      <c r="Z361">
        <v>5.8999999999999997E-2</v>
      </c>
      <c r="AA361">
        <v>1.1519999999999999</v>
      </c>
      <c r="AB361">
        <v>2.5000000000000001E-2</v>
      </c>
      <c r="AF361">
        <f t="shared" si="75"/>
        <v>1.9297568506368197</v>
      </c>
      <c r="AG361" s="11">
        <f t="shared" si="76"/>
        <v>2.495054206728424E-2</v>
      </c>
      <c r="AH361">
        <f t="shared" si="77"/>
        <v>0.86819999999999997</v>
      </c>
      <c r="AI361">
        <f t="shared" si="78"/>
        <v>6.6E-3</v>
      </c>
      <c r="AK361">
        <f t="shared" si="83"/>
        <v>1.3224863489000565</v>
      </c>
      <c r="AL361">
        <f t="shared" si="84"/>
        <v>1.709891651414585E-2</v>
      </c>
      <c r="AM361">
        <f t="shared" si="79"/>
        <v>0.86819999999999997</v>
      </c>
      <c r="AN361">
        <f t="shared" si="80"/>
        <v>6.6E-3</v>
      </c>
      <c r="AO361" s="9"/>
      <c r="AP361" s="58">
        <f>IF(AL361/AK361*100&gt;=30,supp,AK361)</f>
        <v>1.3224863489000565</v>
      </c>
      <c r="AQ361" s="58">
        <f t="shared" si="81"/>
        <v>1.709891651414585E-2</v>
      </c>
      <c r="AR361" s="58">
        <f>IF(AN361/AM361*100&gt;=30,supp,AM361)</f>
        <v>0.86819999999999997</v>
      </c>
      <c r="AS361" s="58">
        <f t="shared" si="82"/>
        <v>6.6E-3</v>
      </c>
    </row>
    <row r="362" spans="1:46" x14ac:dyDescent="0.35">
      <c r="A362" t="s">
        <v>93</v>
      </c>
      <c r="B362" t="s">
        <v>717</v>
      </c>
      <c r="C362" s="1">
        <v>43810</v>
      </c>
      <c r="D362" s="2">
        <v>0.21793981481481481</v>
      </c>
      <c r="E362">
        <v>131500</v>
      </c>
      <c r="F362">
        <v>4000</v>
      </c>
      <c r="G362">
        <v>113500</v>
      </c>
      <c r="H362">
        <v>3900</v>
      </c>
      <c r="I362">
        <v>276000</v>
      </c>
      <c r="J362">
        <v>12000</v>
      </c>
      <c r="K362">
        <v>132000</v>
      </c>
      <c r="L362">
        <v>5600</v>
      </c>
      <c r="M362">
        <v>244900</v>
      </c>
      <c r="N362">
        <v>6600</v>
      </c>
      <c r="O362">
        <v>0.53359999999999996</v>
      </c>
      <c r="P362">
        <v>9.1999999999999998E-3</v>
      </c>
      <c r="Q362">
        <v>0.85899999999999999</v>
      </c>
      <c r="R362">
        <v>8.2000000000000007E-3</v>
      </c>
      <c r="S362">
        <v>0.8609</v>
      </c>
      <c r="T362">
        <v>8.2000000000000007E-3</v>
      </c>
      <c r="U362">
        <v>0.86199999999999999</v>
      </c>
      <c r="V362">
        <v>2.3E-2</v>
      </c>
      <c r="W362">
        <v>0.80700000000000005</v>
      </c>
      <c r="X362">
        <v>3.4000000000000002E-2</v>
      </c>
      <c r="Y362">
        <v>2.4700000000000002</v>
      </c>
      <c r="Z362">
        <v>0.11</v>
      </c>
      <c r="AA362">
        <v>1.0669999999999999</v>
      </c>
      <c r="AB362">
        <v>1.9E-2</v>
      </c>
      <c r="AF362">
        <f t="shared" si="75"/>
        <v>1.8740629685157422</v>
      </c>
      <c r="AG362" s="11">
        <f t="shared" si="76"/>
        <v>3.2311430491650729E-2</v>
      </c>
      <c r="AH362">
        <f t="shared" si="77"/>
        <v>0.8609</v>
      </c>
      <c r="AI362">
        <f t="shared" si="78"/>
        <v>8.2000000000000007E-3</v>
      </c>
      <c r="AK362">
        <f t="shared" si="83"/>
        <v>1.2843186394303023</v>
      </c>
      <c r="AL362">
        <f t="shared" si="84"/>
        <v>2.2143424817763834E-2</v>
      </c>
      <c r="AM362">
        <f t="shared" si="79"/>
        <v>0.8609</v>
      </c>
      <c r="AN362">
        <f t="shared" si="80"/>
        <v>8.2000000000000007E-3</v>
      </c>
      <c r="AO362" s="9"/>
      <c r="AP362" s="58">
        <f>IF(AL362/AK362*100&gt;=30,supp,AK362)</f>
        <v>1.2843186394303023</v>
      </c>
      <c r="AQ362" s="58">
        <f t="shared" si="81"/>
        <v>2.2143424817763834E-2</v>
      </c>
      <c r="AR362" s="58">
        <f>IF(AN362/AM362*100&gt;=30,supp,AM362)</f>
        <v>0.8609</v>
      </c>
      <c r="AS362" s="58">
        <f t="shared" si="82"/>
        <v>8.2000000000000007E-3</v>
      </c>
    </row>
    <row r="363" spans="1:46" x14ac:dyDescent="0.35">
      <c r="AG363" s="11"/>
      <c r="AO363" s="9"/>
      <c r="AP363" s="58"/>
      <c r="AQ363" s="58"/>
      <c r="AR363" s="58"/>
      <c r="AS363" s="58"/>
    </row>
    <row r="364" spans="1:46" x14ac:dyDescent="0.35">
      <c r="A364" t="s">
        <v>438</v>
      </c>
      <c r="B364" t="s">
        <v>718</v>
      </c>
      <c r="C364" s="1">
        <v>43809</v>
      </c>
      <c r="D364" s="2">
        <v>0.70981481481481479</v>
      </c>
      <c r="E364">
        <v>155000</v>
      </c>
      <c r="F364">
        <v>11000</v>
      </c>
      <c r="G364">
        <v>143000</v>
      </c>
      <c r="H364">
        <v>11000</v>
      </c>
      <c r="I364">
        <v>330000</v>
      </c>
      <c r="J364">
        <v>25000</v>
      </c>
      <c r="K364">
        <v>517000</v>
      </c>
      <c r="L364">
        <v>36000</v>
      </c>
      <c r="M364">
        <v>784000</v>
      </c>
      <c r="N364">
        <v>59000</v>
      </c>
      <c r="O364">
        <v>0.19869999999999999</v>
      </c>
      <c r="P364">
        <v>3.5000000000000001E-3</v>
      </c>
      <c r="Q364">
        <v>0.91</v>
      </c>
      <c r="R364">
        <v>1.4E-2</v>
      </c>
      <c r="S364">
        <v>0.91200000000000003</v>
      </c>
      <c r="T364">
        <v>1.4E-2</v>
      </c>
      <c r="U364">
        <v>4.5999999999999996</v>
      </c>
      <c r="V364">
        <v>0.35</v>
      </c>
      <c r="W364">
        <v>5.59</v>
      </c>
      <c r="X364">
        <v>0.39</v>
      </c>
      <c r="Y364">
        <v>5.34</v>
      </c>
      <c r="Z364">
        <v>0.41</v>
      </c>
      <c r="AA364">
        <v>0.81</v>
      </c>
      <c r="AB364">
        <v>1.0999999999999999E-2</v>
      </c>
      <c r="AF364">
        <f t="shared" si="75"/>
        <v>5.0327126321087068</v>
      </c>
      <c r="AG364" s="11">
        <f t="shared" si="76"/>
        <v>8.8648687530852921E-2</v>
      </c>
      <c r="AH364">
        <f t="shared" si="77"/>
        <v>0.91200000000000003</v>
      </c>
      <c r="AI364">
        <f t="shared" si="78"/>
        <v>1.4E-2</v>
      </c>
      <c r="AK364">
        <f t="shared" si="83"/>
        <v>3.4489805032713101</v>
      </c>
      <c r="AL364">
        <f t="shared" si="84"/>
        <v>6.0752047113485592E-2</v>
      </c>
      <c r="AM364">
        <f t="shared" si="79"/>
        <v>0.91200000000000003</v>
      </c>
      <c r="AN364">
        <f t="shared" si="80"/>
        <v>1.4E-2</v>
      </c>
      <c r="AO364" s="9"/>
      <c r="AP364" s="58">
        <f>IF(AL364/AK364*100&gt;=30,supp,AK364)</f>
        <v>3.4489805032713101</v>
      </c>
      <c r="AQ364" s="58">
        <f t="shared" si="81"/>
        <v>6.0752047113485592E-2</v>
      </c>
      <c r="AR364" s="58">
        <f>IF(AN364/AM364*100&gt;=30,supp,AM364)</f>
        <v>0.91200000000000003</v>
      </c>
      <c r="AS364" s="58">
        <f t="shared" si="82"/>
        <v>1.4E-2</v>
      </c>
    </row>
    <row r="365" spans="1:46" x14ac:dyDescent="0.35">
      <c r="A365" t="s">
        <v>439</v>
      </c>
      <c r="B365" t="s">
        <v>719</v>
      </c>
      <c r="C365" s="1">
        <v>43809</v>
      </c>
      <c r="D365" s="2">
        <v>0.71108796296296306</v>
      </c>
      <c r="E365">
        <v>159000</v>
      </c>
      <c r="F365">
        <v>11000</v>
      </c>
      <c r="G365">
        <v>146000</v>
      </c>
      <c r="H365">
        <v>11000</v>
      </c>
      <c r="I365">
        <v>341000</v>
      </c>
      <c r="J365">
        <v>23000</v>
      </c>
      <c r="K365">
        <v>549000</v>
      </c>
      <c r="L365">
        <v>39000</v>
      </c>
      <c r="M365">
        <v>831000</v>
      </c>
      <c r="N365">
        <v>59000</v>
      </c>
      <c r="O365">
        <v>0.19520000000000001</v>
      </c>
      <c r="P365">
        <v>3.2000000000000002E-3</v>
      </c>
      <c r="Q365">
        <v>0.89510000000000001</v>
      </c>
      <c r="R365">
        <v>5.4999999999999997E-3</v>
      </c>
      <c r="S365">
        <v>0.8962</v>
      </c>
      <c r="T365">
        <v>5.4999999999999997E-3</v>
      </c>
      <c r="U365">
        <v>4.87</v>
      </c>
      <c r="V365">
        <v>0.34</v>
      </c>
      <c r="W365">
        <v>5.92</v>
      </c>
      <c r="X365">
        <v>0.42</v>
      </c>
      <c r="Y365">
        <v>5.5</v>
      </c>
      <c r="Z365">
        <v>0.37</v>
      </c>
      <c r="AA365">
        <v>0.79700000000000004</v>
      </c>
      <c r="AB365">
        <v>1.4E-2</v>
      </c>
      <c r="AF365">
        <f t="shared" si="75"/>
        <v>5.1229508196721305</v>
      </c>
      <c r="AG365" s="11">
        <f t="shared" si="76"/>
        <v>8.3982800322493945E-2</v>
      </c>
      <c r="AH365">
        <f t="shared" si="77"/>
        <v>0.8962</v>
      </c>
      <c r="AI365">
        <f t="shared" si="78"/>
        <v>5.4999999999999997E-3</v>
      </c>
      <c r="AK365">
        <f t="shared" si="83"/>
        <v>3.5108218545082441</v>
      </c>
      <c r="AL365">
        <f t="shared" si="84"/>
        <v>5.755445663128269E-2</v>
      </c>
      <c r="AM365">
        <f t="shared" si="79"/>
        <v>0.8962</v>
      </c>
      <c r="AN365">
        <f t="shared" si="80"/>
        <v>5.4999999999999997E-3</v>
      </c>
      <c r="AO365" s="9"/>
      <c r="AP365" s="58">
        <f>IF(AL365/AK365*100&gt;=30,supp,AK365)</f>
        <v>3.5108218545082441</v>
      </c>
      <c r="AQ365" s="58">
        <f t="shared" si="81"/>
        <v>5.755445663128269E-2</v>
      </c>
      <c r="AR365" s="58">
        <f>IF(AN365/AM365*100&gt;=30,supp,AM365)</f>
        <v>0.8962</v>
      </c>
      <c r="AS365" s="58">
        <f t="shared" si="82"/>
        <v>5.4999999999999997E-3</v>
      </c>
    </row>
    <row r="366" spans="1:46" x14ac:dyDescent="0.35">
      <c r="A366" t="s">
        <v>440</v>
      </c>
      <c r="B366" t="s">
        <v>720</v>
      </c>
      <c r="C366" s="1">
        <v>43810</v>
      </c>
      <c r="D366" s="2">
        <v>0.22731481481481483</v>
      </c>
      <c r="E366">
        <v>294000</v>
      </c>
      <c r="F366">
        <v>22000</v>
      </c>
      <c r="G366">
        <v>264000</v>
      </c>
      <c r="H366">
        <v>20000</v>
      </c>
      <c r="I366">
        <v>629000</v>
      </c>
      <c r="J366">
        <v>51000</v>
      </c>
      <c r="K366">
        <v>971000</v>
      </c>
      <c r="L366">
        <v>58000</v>
      </c>
      <c r="M366" s="38">
        <v>1460000</v>
      </c>
      <c r="N366">
        <v>110000</v>
      </c>
      <c r="O366">
        <v>0.20119999999999999</v>
      </c>
      <c r="P366">
        <v>2.0999999999999999E-3</v>
      </c>
      <c r="Q366">
        <v>0.8972</v>
      </c>
      <c r="R366">
        <v>8.0999999999999996E-3</v>
      </c>
      <c r="S366">
        <v>0.8992</v>
      </c>
      <c r="T366">
        <v>8.0999999999999996E-3</v>
      </c>
      <c r="U366">
        <v>5.0999999999999996</v>
      </c>
      <c r="V366">
        <v>0.38</v>
      </c>
      <c r="W366">
        <v>5.9</v>
      </c>
      <c r="X366">
        <v>0.35</v>
      </c>
      <c r="Y366">
        <v>5.61</v>
      </c>
      <c r="Z366">
        <v>0.45</v>
      </c>
      <c r="AA366">
        <v>0.84799999999999998</v>
      </c>
      <c r="AB366">
        <v>2.1000000000000001E-2</v>
      </c>
      <c r="AF366">
        <f t="shared" si="75"/>
        <v>4.9701789264413518</v>
      </c>
      <c r="AG366" s="11">
        <f t="shared" si="76"/>
        <v>5.1875624977767584E-2</v>
      </c>
      <c r="AH366">
        <f t="shared" si="77"/>
        <v>0.8992</v>
      </c>
      <c r="AI366">
        <f t="shared" si="78"/>
        <v>8.0999999999999996E-3</v>
      </c>
      <c r="AK366">
        <f t="shared" si="83"/>
        <v>3.4061253777336447</v>
      </c>
      <c r="AL366">
        <f t="shared" si="84"/>
        <v>3.5551010403780579E-2</v>
      </c>
      <c r="AM366">
        <f t="shared" si="79"/>
        <v>0.8992</v>
      </c>
      <c r="AN366">
        <f t="shared" si="80"/>
        <v>8.0999999999999996E-3</v>
      </c>
      <c r="AO366" s="9"/>
      <c r="AP366" s="58">
        <f>IF(AL366/AK366*100&gt;=30,supp,AK366)</f>
        <v>3.4061253777336447</v>
      </c>
      <c r="AQ366" s="58">
        <f t="shared" si="81"/>
        <v>3.5551010403780579E-2</v>
      </c>
      <c r="AR366" s="58">
        <f>IF(AN366/AM366*100&gt;=30,supp,AM366)</f>
        <v>0.8992</v>
      </c>
      <c r="AS366" s="58">
        <f t="shared" si="82"/>
        <v>8.0999999999999996E-3</v>
      </c>
    </row>
    <row r="367" spans="1:46" x14ac:dyDescent="0.35">
      <c r="A367" t="s">
        <v>441</v>
      </c>
      <c r="B367" t="s">
        <v>721</v>
      </c>
      <c r="C367" s="1">
        <v>43810</v>
      </c>
      <c r="D367" s="2">
        <v>0.22858796296296294</v>
      </c>
      <c r="E367">
        <v>289000</v>
      </c>
      <c r="F367">
        <v>19000</v>
      </c>
      <c r="G367">
        <v>260000</v>
      </c>
      <c r="H367">
        <v>17000</v>
      </c>
      <c r="I367">
        <v>613000</v>
      </c>
      <c r="J367">
        <v>40000</v>
      </c>
      <c r="K367">
        <v>987000</v>
      </c>
      <c r="L367">
        <v>59000</v>
      </c>
      <c r="M367" s="38">
        <v>1450000</v>
      </c>
      <c r="N367">
        <v>100000</v>
      </c>
      <c r="O367">
        <v>0.19900000000000001</v>
      </c>
      <c r="P367">
        <v>3.8E-3</v>
      </c>
      <c r="Q367">
        <v>0.9002</v>
      </c>
      <c r="R367">
        <v>9.1999999999999998E-3</v>
      </c>
      <c r="S367">
        <v>0.9022</v>
      </c>
      <c r="T367">
        <v>9.1999999999999998E-3</v>
      </c>
      <c r="U367">
        <v>5.08</v>
      </c>
      <c r="V367">
        <v>0.35</v>
      </c>
      <c r="W367">
        <v>5.99</v>
      </c>
      <c r="X367">
        <v>0.36</v>
      </c>
      <c r="Y367">
        <v>5.46</v>
      </c>
      <c r="Z367">
        <v>0.35</v>
      </c>
      <c r="AA367">
        <v>0.84499999999999997</v>
      </c>
      <c r="AB367">
        <v>1.6E-2</v>
      </c>
      <c r="AF367">
        <f t="shared" si="75"/>
        <v>5.0251256281407031</v>
      </c>
      <c r="AG367" s="11">
        <f t="shared" si="76"/>
        <v>9.5957172798666682E-2</v>
      </c>
      <c r="AH367">
        <f t="shared" si="77"/>
        <v>0.9022</v>
      </c>
      <c r="AI367">
        <f t="shared" si="78"/>
        <v>9.1999999999999998E-3</v>
      </c>
      <c r="AK367">
        <f t="shared" si="83"/>
        <v>3.4437810351759257</v>
      </c>
      <c r="AL367">
        <f t="shared" si="84"/>
        <v>6.5760642882756362E-2</v>
      </c>
      <c r="AM367">
        <f t="shared" si="79"/>
        <v>0.9022</v>
      </c>
      <c r="AN367">
        <f t="shared" si="80"/>
        <v>9.1999999999999998E-3</v>
      </c>
      <c r="AO367" s="9"/>
      <c r="AP367" s="58">
        <f>IF(AL367/AK367*100&gt;=30,supp,AK367)</f>
        <v>3.4437810351759257</v>
      </c>
      <c r="AQ367" s="58">
        <f t="shared" si="81"/>
        <v>6.5760642882756362E-2</v>
      </c>
      <c r="AR367" s="58">
        <f>IF(AN367/AM367*100&gt;=30,supp,AM367)</f>
        <v>0.9022</v>
      </c>
      <c r="AS367" s="58">
        <f t="shared" si="82"/>
        <v>9.1999999999999998E-3</v>
      </c>
    </row>
    <row r="368" spans="1:46" x14ac:dyDescent="0.35">
      <c r="C368" s="1"/>
      <c r="D368" s="2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G368" s="11"/>
      <c r="AO368" s="9"/>
      <c r="AT368" s="10"/>
    </row>
    <row r="369" spans="3:46" x14ac:dyDescent="0.35">
      <c r="C369" s="1"/>
      <c r="D369" s="2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G369" s="11"/>
      <c r="AO369" s="9"/>
      <c r="AT369" s="10"/>
    </row>
  </sheetData>
  <mergeCells count="80">
    <mergeCell ref="AU268:AY268"/>
    <mergeCell ref="AF3:AF17"/>
    <mergeCell ref="AG14:AH14"/>
    <mergeCell ref="AG15:AH15"/>
    <mergeCell ref="AF20:AF21"/>
    <mergeCell ref="AP21:AS21"/>
    <mergeCell ref="AX174:AX175"/>
    <mergeCell ref="AU120:AX120"/>
    <mergeCell ref="AY120:BA120"/>
    <mergeCell ref="AX122:AX123"/>
    <mergeCell ref="AU28:AX28"/>
    <mergeCell ref="AU79:AX79"/>
    <mergeCell ref="AY79:BA79"/>
    <mergeCell ref="AX81:AX82"/>
    <mergeCell ref="AU172:AX172"/>
    <mergeCell ref="AY122:AY123"/>
    <mergeCell ref="AU293:AX293"/>
    <mergeCell ref="AY293:BA293"/>
    <mergeCell ref="AU295:AU296"/>
    <mergeCell ref="AV295:AV296"/>
    <mergeCell ref="AW295:AW296"/>
    <mergeCell ref="AX295:AX296"/>
    <mergeCell ref="AY295:AY296"/>
    <mergeCell ref="AZ295:AZ296"/>
    <mergeCell ref="BA295:BA296"/>
    <mergeCell ref="AU269:AX269"/>
    <mergeCell ref="AY269:BA269"/>
    <mergeCell ref="AU271:AU272"/>
    <mergeCell ref="AV271:AV272"/>
    <mergeCell ref="AW271:AW272"/>
    <mergeCell ref="AX271:AX272"/>
    <mergeCell ref="AY271:AY272"/>
    <mergeCell ref="AZ271:AZ272"/>
    <mergeCell ref="BA271:BA272"/>
    <mergeCell ref="AZ9:BA9"/>
    <mergeCell ref="AZ122:AZ123"/>
    <mergeCell ref="BA122:BA123"/>
    <mergeCell ref="AU81:AU82"/>
    <mergeCell ref="AV81:AV82"/>
    <mergeCell ref="AW81:AW82"/>
    <mergeCell ref="AW122:AW123"/>
    <mergeCell ref="AG16:AH16"/>
    <mergeCell ref="AY30:AY31"/>
    <mergeCell ref="AZ30:AZ31"/>
    <mergeCell ref="BA30:BA31"/>
    <mergeCell ref="AU30:AU31"/>
    <mergeCell ref="AV30:AV31"/>
    <mergeCell ref="AW30:AW31"/>
    <mergeCell ref="AX30:AX31"/>
    <mergeCell ref="AK16:AO16"/>
    <mergeCell ref="AP20:AS20"/>
    <mergeCell ref="AZ1:BC1"/>
    <mergeCell ref="AF18:AF19"/>
    <mergeCell ref="AG3:AG4"/>
    <mergeCell ref="AG5:AG6"/>
    <mergeCell ref="AG7:AG8"/>
    <mergeCell ref="AG9:AG10"/>
    <mergeCell ref="AG11:AG12"/>
    <mergeCell ref="AG13:AH13"/>
    <mergeCell ref="AS2:AX2"/>
    <mergeCell ref="AZ3:AZ4"/>
    <mergeCell ref="AZ5:AZ6"/>
    <mergeCell ref="AQ1:AX1"/>
    <mergeCell ref="AQ2:AR2"/>
    <mergeCell ref="AZ8:BA8"/>
    <mergeCell ref="AG17:AH17"/>
    <mergeCell ref="AF1:AJ1"/>
    <mergeCell ref="AZ174:AZ175"/>
    <mergeCell ref="BA174:BA175"/>
    <mergeCell ref="AY28:BA28"/>
    <mergeCell ref="AU174:AU175"/>
    <mergeCell ref="AV174:AV175"/>
    <mergeCell ref="AW174:AW175"/>
    <mergeCell ref="AY174:AY175"/>
    <mergeCell ref="AY81:AY82"/>
    <mergeCell ref="AZ81:AZ82"/>
    <mergeCell ref="BA81:BA82"/>
    <mergeCell ref="AU122:AU123"/>
    <mergeCell ref="AV122:AV123"/>
    <mergeCell ref="AY172:BA172"/>
  </mergeCells>
  <phoneticPr fontId="40" type="noConversion"/>
  <pageMargins left="0.78740157499999996" right="0.78740157499999996" top="0.984251969" bottom="0.984251969" header="0.4921259845" footer="0.492125984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4</vt:i4>
      </vt:variant>
    </vt:vector>
  </HeadingPairs>
  <TitlesOfParts>
    <vt:vector size="10" baseType="lpstr">
      <vt:lpstr>Sheet1</vt:lpstr>
      <vt:lpstr>PlotDat15</vt:lpstr>
      <vt:lpstr>PlotDat2</vt:lpstr>
      <vt:lpstr>PlotDat11</vt:lpstr>
      <vt:lpstr>PlotDat16</vt:lpstr>
      <vt:lpstr>UPbCarb_dec2019</vt:lpstr>
      <vt:lpstr>WC1-10-12-19</vt:lpstr>
      <vt:lpstr>WC-1-2</vt:lpstr>
      <vt:lpstr>DB-10-12-19</vt:lpstr>
      <vt:lpstr>AUG-B6 10-12-19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 Brigaud</dc:creator>
  <cp:lastModifiedBy>Jennifer Olivarez</cp:lastModifiedBy>
  <dcterms:created xsi:type="dcterms:W3CDTF">2018-05-26T17:05:17Z</dcterms:created>
  <dcterms:modified xsi:type="dcterms:W3CDTF">2020-05-07T22:11:45Z</dcterms:modified>
</cp:coreProperties>
</file>