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A文件\1 files\文件研究生\巢湖\文章\GSA投稿\投稿文件\第一次\"/>
    </mc:Choice>
  </mc:AlternateContent>
  <xr:revisionPtr revIDLastSave="0" documentId="13_ncr:1_{743A456E-AD9D-4C52-B502-7525D49FD5FB}" xr6:coauthVersionLast="45" xr6:coauthVersionMax="45" xr10:uidLastSave="{00000000-0000-0000-0000-000000000000}"/>
  <bookViews>
    <workbookView xWindow="-98" yWindow="-98" windowWidth="22695" windowHeight="15196" xr2:uid="{00000000-000D-0000-FFFF-FFFF00000000}"/>
  </bookViews>
  <sheets>
    <sheet name="Chaohu" sheetId="1" r:id="rId1"/>
    <sheet name="Spiti-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3" i="1" l="1"/>
  <c r="G271" i="1"/>
  <c r="C271" i="1"/>
  <c r="G270" i="1"/>
  <c r="N268" i="1"/>
  <c r="G268" i="1"/>
  <c r="G267" i="1"/>
  <c r="B267" i="1"/>
  <c r="N266" i="1"/>
  <c r="I266" i="1"/>
  <c r="G266" i="1"/>
  <c r="B266" i="1"/>
  <c r="E258" i="1"/>
  <c r="E257" i="1"/>
  <c r="E256" i="1"/>
  <c r="E255" i="1"/>
  <c r="E253" i="1"/>
  <c r="E252" i="1"/>
  <c r="M249" i="1"/>
  <c r="L249" i="1"/>
  <c r="M248" i="1"/>
  <c r="L248" i="1"/>
  <c r="M247" i="1"/>
  <c r="L247" i="1"/>
  <c r="M245" i="1"/>
  <c r="L245" i="1"/>
  <c r="M243" i="1"/>
  <c r="L243" i="1"/>
  <c r="M241" i="1"/>
  <c r="L241" i="1"/>
  <c r="M240" i="1"/>
  <c r="L240" i="1"/>
  <c r="E240" i="1"/>
  <c r="M239" i="1"/>
  <c r="L239" i="1"/>
  <c r="E239" i="1"/>
  <c r="M238" i="1"/>
  <c r="L238" i="1"/>
  <c r="E238" i="1"/>
  <c r="F239" i="1" s="1"/>
  <c r="M237" i="1"/>
  <c r="L237" i="1"/>
  <c r="E237" i="1"/>
  <c r="M236" i="1"/>
  <c r="L236" i="1"/>
  <c r="M235" i="1"/>
  <c r="L235" i="1"/>
  <c r="E235" i="1"/>
  <c r="M234" i="1"/>
  <c r="L234" i="1"/>
  <c r="E234" i="1"/>
  <c r="M233" i="1"/>
  <c r="L233" i="1"/>
  <c r="E233" i="1"/>
  <c r="F235" i="1" s="1"/>
  <c r="M232" i="1"/>
  <c r="L232" i="1"/>
  <c r="E232" i="1"/>
  <c r="F234" i="1" s="1"/>
  <c r="M231" i="1"/>
  <c r="L231" i="1"/>
  <c r="C231" i="1"/>
  <c r="M230" i="1"/>
  <c r="L230" i="1"/>
  <c r="E230" i="1"/>
  <c r="M229" i="1"/>
  <c r="L229" i="1"/>
  <c r="E229" i="1"/>
  <c r="M228" i="1"/>
  <c r="L228" i="1"/>
  <c r="E228" i="1"/>
  <c r="C228" i="1"/>
  <c r="M227" i="1"/>
  <c r="L227" i="1"/>
  <c r="F227" i="1"/>
  <c r="E227" i="1"/>
  <c r="M226" i="1"/>
  <c r="L226" i="1"/>
  <c r="E226" i="1"/>
  <c r="F228" i="1" s="1"/>
  <c r="M225" i="1"/>
  <c r="L225" i="1"/>
  <c r="M224" i="1"/>
  <c r="L224" i="1"/>
  <c r="E224" i="1"/>
  <c r="M223" i="1"/>
  <c r="L223" i="1"/>
  <c r="E223" i="1"/>
  <c r="F224" i="1" s="1"/>
  <c r="M222" i="1"/>
  <c r="L222" i="1"/>
  <c r="F222" i="1"/>
  <c r="E222" i="1"/>
  <c r="F223" i="1" s="1"/>
  <c r="M220" i="1"/>
  <c r="L220" i="1"/>
  <c r="M218" i="1"/>
  <c r="L218" i="1"/>
  <c r="L271" i="1" s="1"/>
  <c r="E218" i="1"/>
  <c r="M217" i="1"/>
  <c r="L217" i="1"/>
  <c r="E217" i="1"/>
  <c r="F218" i="1" s="1"/>
  <c r="M216" i="1"/>
  <c r="L216" i="1"/>
  <c r="M214" i="1"/>
  <c r="L214" i="1"/>
  <c r="E214" i="1"/>
  <c r="F217" i="1" s="1"/>
  <c r="M213" i="1"/>
  <c r="L213" i="1"/>
  <c r="F213" i="1"/>
  <c r="E213" i="1"/>
  <c r="M212" i="1"/>
  <c r="L212" i="1"/>
  <c r="M211" i="1"/>
  <c r="L211" i="1"/>
  <c r="M210" i="1"/>
  <c r="L210" i="1"/>
  <c r="M209" i="1"/>
  <c r="L209" i="1"/>
  <c r="E209" i="1"/>
  <c r="M208" i="1"/>
  <c r="L208" i="1"/>
  <c r="E208" i="1"/>
  <c r="M207" i="1"/>
  <c r="L207" i="1"/>
  <c r="E207" i="1"/>
  <c r="F207" i="1" s="1"/>
  <c r="M205" i="1"/>
  <c r="L205" i="1"/>
  <c r="E205" i="1"/>
  <c r="M204" i="1"/>
  <c r="L204" i="1"/>
  <c r="E204" i="1"/>
  <c r="C204" i="1"/>
  <c r="M203" i="1"/>
  <c r="L203" i="1"/>
  <c r="E203" i="1"/>
  <c r="F205" i="1" s="1"/>
  <c r="P202" i="1"/>
  <c r="O202" i="1"/>
  <c r="M202" i="1"/>
  <c r="L202" i="1"/>
  <c r="E202" i="1"/>
  <c r="M201" i="1"/>
  <c r="L201" i="1"/>
  <c r="F201" i="1"/>
  <c r="E201" i="1"/>
  <c r="M200" i="1"/>
  <c r="L200" i="1"/>
  <c r="E200" i="1"/>
  <c r="F202" i="1" s="1"/>
  <c r="M199" i="1"/>
  <c r="L199" i="1"/>
  <c r="E199" i="1"/>
  <c r="F200" i="1" s="1"/>
  <c r="M198" i="1"/>
  <c r="L198" i="1"/>
  <c r="E198" i="1"/>
  <c r="M197" i="1"/>
  <c r="L197" i="1"/>
  <c r="F197" i="1"/>
  <c r="E197" i="1"/>
  <c r="F199" i="1" s="1"/>
  <c r="M196" i="1"/>
  <c r="L196" i="1"/>
  <c r="M195" i="1"/>
  <c r="L195" i="1"/>
  <c r="F195" i="1"/>
  <c r="E195" i="1"/>
  <c r="M194" i="1"/>
  <c r="L194" i="1"/>
  <c r="M193" i="1"/>
  <c r="L193" i="1"/>
  <c r="E193" i="1"/>
  <c r="M192" i="1"/>
  <c r="L192" i="1"/>
  <c r="E192" i="1"/>
  <c r="M191" i="1"/>
  <c r="L191" i="1"/>
  <c r="E191" i="1"/>
  <c r="F192" i="1" s="1"/>
  <c r="M190" i="1"/>
  <c r="L190" i="1"/>
  <c r="M189" i="1"/>
  <c r="L189" i="1"/>
  <c r="M188" i="1"/>
  <c r="L188" i="1"/>
  <c r="M187" i="1"/>
  <c r="L187" i="1"/>
  <c r="E187" i="1"/>
  <c r="M186" i="1"/>
  <c r="L186" i="1"/>
  <c r="M185" i="1"/>
  <c r="L185" i="1"/>
  <c r="E185" i="1"/>
  <c r="F187" i="1" s="1"/>
  <c r="M184" i="1"/>
  <c r="L184" i="1"/>
  <c r="E184" i="1"/>
  <c r="M183" i="1"/>
  <c r="L183" i="1"/>
  <c r="F183" i="1"/>
  <c r="E183" i="1"/>
  <c r="F185" i="1" s="1"/>
  <c r="M182" i="1"/>
  <c r="L182" i="1"/>
  <c r="E182" i="1"/>
  <c r="F184" i="1" s="1"/>
  <c r="C182" i="1"/>
  <c r="M181" i="1"/>
  <c r="L181" i="1"/>
  <c r="E181" i="1"/>
  <c r="M180" i="1"/>
  <c r="L180" i="1"/>
  <c r="E180" i="1"/>
  <c r="F182" i="1" s="1"/>
  <c r="M179" i="1"/>
  <c r="L179" i="1"/>
  <c r="E179" i="1"/>
  <c r="M178" i="1"/>
  <c r="L178" i="1"/>
  <c r="F178" i="1"/>
  <c r="E178" i="1"/>
  <c r="F180" i="1" s="1"/>
  <c r="M177" i="1"/>
  <c r="L177" i="1"/>
  <c r="E177" i="1"/>
  <c r="F179" i="1" s="1"/>
  <c r="M176" i="1"/>
  <c r="L176" i="1"/>
  <c r="E176" i="1"/>
  <c r="F177" i="1" s="1"/>
  <c r="M175" i="1"/>
  <c r="L175" i="1"/>
  <c r="E175" i="1"/>
  <c r="M174" i="1"/>
  <c r="L174" i="1"/>
  <c r="F174" i="1"/>
  <c r="E174" i="1"/>
  <c r="F176" i="1" s="1"/>
  <c r="M173" i="1"/>
  <c r="L173" i="1"/>
  <c r="E173" i="1"/>
  <c r="F175" i="1" s="1"/>
  <c r="M172" i="1"/>
  <c r="L172" i="1"/>
  <c r="E172" i="1"/>
  <c r="F173" i="1" s="1"/>
  <c r="M171" i="1"/>
  <c r="L171" i="1"/>
  <c r="E171" i="1"/>
  <c r="M170" i="1"/>
  <c r="L170" i="1"/>
  <c r="E170" i="1"/>
  <c r="F172" i="1" s="1"/>
  <c r="M169" i="1"/>
  <c r="L169" i="1"/>
  <c r="E169" i="1"/>
  <c r="F171" i="1" s="1"/>
  <c r="M168" i="1"/>
  <c r="L168" i="1"/>
  <c r="E168" i="1"/>
  <c r="F170" i="1" s="1"/>
  <c r="M167" i="1"/>
  <c r="L167" i="1"/>
  <c r="E167" i="1"/>
  <c r="P166" i="1"/>
  <c r="O166" i="1"/>
  <c r="M166" i="1"/>
  <c r="L166" i="1"/>
  <c r="E166" i="1"/>
  <c r="M165" i="1"/>
  <c r="L165" i="1"/>
  <c r="E165" i="1"/>
  <c r="F167" i="1" s="1"/>
  <c r="P162" i="1"/>
  <c r="M162" i="1"/>
  <c r="L162" i="1"/>
  <c r="E162" i="1"/>
  <c r="P161" i="1"/>
  <c r="O161" i="1"/>
  <c r="M161" i="1"/>
  <c r="L161" i="1"/>
  <c r="E161" i="1"/>
  <c r="P160" i="1"/>
  <c r="M160" i="1"/>
  <c r="L160" i="1"/>
  <c r="E160" i="1"/>
  <c r="F162" i="1" s="1"/>
  <c r="P159" i="1"/>
  <c r="O159" i="1"/>
  <c r="M159" i="1"/>
  <c r="L159" i="1"/>
  <c r="E159" i="1"/>
  <c r="O158" i="1"/>
  <c r="P158" i="1" s="1"/>
  <c r="M158" i="1"/>
  <c r="L158" i="1"/>
  <c r="E158" i="1"/>
  <c r="O157" i="1"/>
  <c r="P157" i="1" s="1"/>
  <c r="M157" i="1"/>
  <c r="L157" i="1"/>
  <c r="E157" i="1"/>
  <c r="P156" i="1"/>
  <c r="O156" i="1"/>
  <c r="M156" i="1"/>
  <c r="L156" i="1"/>
  <c r="E156" i="1"/>
  <c r="P155" i="1"/>
  <c r="M155" i="1"/>
  <c r="L155" i="1"/>
  <c r="E155" i="1"/>
  <c r="F157" i="1" s="1"/>
  <c r="P154" i="1"/>
  <c r="M154" i="1"/>
  <c r="L154" i="1"/>
  <c r="E154" i="1"/>
  <c r="F156" i="1" s="1"/>
  <c r="P153" i="1"/>
  <c r="M153" i="1"/>
  <c r="L153" i="1"/>
  <c r="E153" i="1"/>
  <c r="P152" i="1"/>
  <c r="M152" i="1"/>
  <c r="L152" i="1"/>
  <c r="E152" i="1"/>
  <c r="F151" i="1" s="1"/>
  <c r="P151" i="1"/>
  <c r="M151" i="1"/>
  <c r="L151" i="1"/>
  <c r="E151" i="1"/>
  <c r="P150" i="1"/>
  <c r="O150" i="1"/>
  <c r="M150" i="1"/>
  <c r="L150" i="1"/>
  <c r="E150" i="1"/>
  <c r="O149" i="1"/>
  <c r="P149" i="1" s="1"/>
  <c r="M149" i="1"/>
  <c r="L149" i="1"/>
  <c r="E149" i="1"/>
  <c r="O148" i="1"/>
  <c r="P148" i="1" s="1"/>
  <c r="M148" i="1"/>
  <c r="L148" i="1"/>
  <c r="E148" i="1"/>
  <c r="F150" i="1" s="1"/>
  <c r="O147" i="1"/>
  <c r="P147" i="1" s="1"/>
  <c r="M147" i="1"/>
  <c r="L147" i="1"/>
  <c r="E147" i="1"/>
  <c r="P146" i="1"/>
  <c r="O146" i="1"/>
  <c r="M146" i="1"/>
  <c r="L146" i="1"/>
  <c r="E146" i="1"/>
  <c r="O145" i="1"/>
  <c r="P145" i="1" s="1"/>
  <c r="M145" i="1"/>
  <c r="L145" i="1"/>
  <c r="E145" i="1"/>
  <c r="O144" i="1"/>
  <c r="P144" i="1" s="1"/>
  <c r="M144" i="1"/>
  <c r="L144" i="1"/>
  <c r="E144" i="1"/>
  <c r="P143" i="1"/>
  <c r="O143" i="1"/>
  <c r="M143" i="1"/>
  <c r="L143" i="1"/>
  <c r="F143" i="1"/>
  <c r="E143" i="1"/>
  <c r="P142" i="1"/>
  <c r="O142" i="1"/>
  <c r="M142" i="1"/>
  <c r="L142" i="1"/>
  <c r="E142" i="1"/>
  <c r="O141" i="1"/>
  <c r="P141" i="1" s="1"/>
  <c r="M141" i="1"/>
  <c r="L141" i="1"/>
  <c r="E141" i="1"/>
  <c r="O140" i="1"/>
  <c r="P140" i="1" s="1"/>
  <c r="M140" i="1"/>
  <c r="L140" i="1"/>
  <c r="E140" i="1"/>
  <c r="F142" i="1" s="1"/>
  <c r="O139" i="1"/>
  <c r="P139" i="1" s="1"/>
  <c r="M139" i="1"/>
  <c r="L139" i="1"/>
  <c r="E139" i="1"/>
  <c r="F139" i="1" s="1"/>
  <c r="P138" i="1"/>
  <c r="P136" i="1"/>
  <c r="M136" i="1"/>
  <c r="L136" i="1"/>
  <c r="F136" i="1"/>
  <c r="P135" i="1"/>
  <c r="F135" i="1"/>
  <c r="P134" i="1"/>
  <c r="F134" i="1"/>
  <c r="P133" i="1"/>
  <c r="F133" i="1"/>
  <c r="P132" i="1"/>
  <c r="M132" i="1"/>
  <c r="L132" i="1"/>
  <c r="F132" i="1"/>
  <c r="P131" i="1"/>
  <c r="F131" i="1"/>
  <c r="P130" i="1"/>
  <c r="F130" i="1"/>
  <c r="P129" i="1"/>
  <c r="F129" i="1"/>
  <c r="P128" i="1"/>
  <c r="F128" i="1"/>
  <c r="P127" i="1"/>
  <c r="F127" i="1"/>
  <c r="P126" i="1"/>
  <c r="F126" i="1"/>
  <c r="P125" i="1"/>
  <c r="F125" i="1"/>
  <c r="P124" i="1"/>
  <c r="M124" i="1"/>
  <c r="L124" i="1"/>
  <c r="F124" i="1"/>
  <c r="P123" i="1"/>
  <c r="F123" i="1"/>
  <c r="P122" i="1"/>
  <c r="F122" i="1"/>
  <c r="P121" i="1"/>
  <c r="F121" i="1"/>
  <c r="P120" i="1"/>
  <c r="M120" i="1"/>
  <c r="L120" i="1"/>
  <c r="F120" i="1"/>
  <c r="P119" i="1"/>
  <c r="F119" i="1"/>
  <c r="P118" i="1"/>
  <c r="F118" i="1"/>
  <c r="P117" i="1"/>
  <c r="F117" i="1"/>
  <c r="P116" i="1"/>
  <c r="M116" i="1"/>
  <c r="L116" i="1"/>
  <c r="F116" i="1"/>
  <c r="P115" i="1"/>
  <c r="F115" i="1"/>
  <c r="P114" i="1"/>
  <c r="M114" i="1"/>
  <c r="L114" i="1"/>
  <c r="F114" i="1"/>
  <c r="P113" i="1"/>
  <c r="F113" i="1"/>
  <c r="P112" i="1"/>
  <c r="M112" i="1"/>
  <c r="L112" i="1"/>
  <c r="F112" i="1"/>
  <c r="P111" i="1"/>
  <c r="F111" i="1"/>
  <c r="P110" i="1"/>
  <c r="M110" i="1"/>
  <c r="L110" i="1"/>
  <c r="F110" i="1"/>
  <c r="P109" i="1"/>
  <c r="F109" i="1"/>
  <c r="P108" i="1"/>
  <c r="M108" i="1"/>
  <c r="L108" i="1"/>
  <c r="F108" i="1"/>
  <c r="P107" i="1"/>
  <c r="F107" i="1"/>
  <c r="P106" i="1"/>
  <c r="M106" i="1"/>
  <c r="L106" i="1"/>
  <c r="F106" i="1"/>
  <c r="P105" i="1"/>
  <c r="F105" i="1"/>
  <c r="P104" i="1"/>
  <c r="M104" i="1"/>
  <c r="L104" i="1"/>
  <c r="F104" i="1"/>
  <c r="P103" i="1"/>
  <c r="M103" i="1"/>
  <c r="L103" i="1"/>
  <c r="F103" i="1"/>
  <c r="P102" i="1"/>
  <c r="M102" i="1"/>
  <c r="L102" i="1"/>
  <c r="F102" i="1"/>
  <c r="P101" i="1"/>
  <c r="F101" i="1"/>
  <c r="P100" i="1"/>
  <c r="F100" i="1"/>
  <c r="P99" i="1"/>
  <c r="M99" i="1"/>
  <c r="L99" i="1"/>
  <c r="F99" i="1"/>
  <c r="P98" i="1"/>
  <c r="F98" i="1"/>
  <c r="P97" i="1"/>
  <c r="F97" i="1"/>
  <c r="P96" i="1"/>
  <c r="M96" i="1"/>
  <c r="L96" i="1"/>
  <c r="F96" i="1"/>
  <c r="P95" i="1"/>
  <c r="F95" i="1"/>
  <c r="P94" i="1"/>
  <c r="F94" i="1"/>
  <c r="P93" i="1"/>
  <c r="F93" i="1"/>
  <c r="P92" i="1"/>
  <c r="M92" i="1"/>
  <c r="L92" i="1"/>
  <c r="F92" i="1"/>
  <c r="P91" i="1"/>
  <c r="F91" i="1"/>
  <c r="P90" i="1"/>
  <c r="F90" i="1"/>
  <c r="P89" i="1"/>
  <c r="F89" i="1"/>
  <c r="P88" i="1"/>
  <c r="M88" i="1"/>
  <c r="L88" i="1"/>
  <c r="F88" i="1"/>
  <c r="P87" i="1"/>
  <c r="F87" i="1"/>
  <c r="P86" i="1"/>
  <c r="F86" i="1"/>
  <c r="P85" i="1"/>
  <c r="F85" i="1"/>
  <c r="P84" i="1"/>
  <c r="M84" i="1"/>
  <c r="L84" i="1"/>
  <c r="F84" i="1"/>
  <c r="P83" i="1"/>
  <c r="F83" i="1"/>
  <c r="P82" i="1"/>
  <c r="M82" i="1"/>
  <c r="L82" i="1"/>
  <c r="F82" i="1"/>
  <c r="P81" i="1"/>
  <c r="F81" i="1"/>
  <c r="P80" i="1"/>
  <c r="F80" i="1"/>
  <c r="P79" i="1"/>
  <c r="M79" i="1"/>
  <c r="L79" i="1"/>
  <c r="F79" i="1"/>
  <c r="P78" i="1"/>
  <c r="F78" i="1"/>
  <c r="P77" i="1"/>
  <c r="M77" i="1"/>
  <c r="L77" i="1"/>
  <c r="F77" i="1"/>
  <c r="P76" i="1"/>
  <c r="F76" i="1"/>
  <c r="P75" i="1"/>
  <c r="F75" i="1"/>
  <c r="P74" i="1"/>
  <c r="M74" i="1"/>
  <c r="L74" i="1"/>
  <c r="F74" i="1"/>
  <c r="P73" i="1"/>
  <c r="F73" i="1"/>
  <c r="P72" i="1"/>
  <c r="F72" i="1"/>
  <c r="P71" i="1"/>
  <c r="M71" i="1"/>
  <c r="L71" i="1"/>
  <c r="F71" i="1"/>
  <c r="P70" i="1"/>
  <c r="F70" i="1"/>
  <c r="P69" i="1"/>
  <c r="F69" i="1"/>
  <c r="P68" i="1"/>
  <c r="F68" i="1"/>
  <c r="P67" i="1"/>
  <c r="M67" i="1"/>
  <c r="L67" i="1"/>
  <c r="F67" i="1"/>
  <c r="P66" i="1"/>
  <c r="F66" i="1"/>
  <c r="P65" i="1"/>
  <c r="F65" i="1"/>
  <c r="P64" i="1"/>
  <c r="M64" i="1"/>
  <c r="L64" i="1"/>
  <c r="F64" i="1"/>
  <c r="P63" i="1"/>
  <c r="F63" i="1"/>
  <c r="P62" i="1"/>
  <c r="F62" i="1"/>
  <c r="P61" i="1"/>
  <c r="F61" i="1"/>
  <c r="P60" i="1"/>
  <c r="M60" i="1"/>
  <c r="L60" i="1"/>
  <c r="F60" i="1"/>
  <c r="P59" i="1"/>
  <c r="F59" i="1"/>
  <c r="P58" i="1"/>
  <c r="F58" i="1"/>
  <c r="P57" i="1"/>
  <c r="F57" i="1"/>
  <c r="P56" i="1"/>
  <c r="F56" i="1"/>
  <c r="P55" i="1"/>
  <c r="M55" i="1"/>
  <c r="L55" i="1"/>
  <c r="F55" i="1"/>
  <c r="P54" i="1"/>
  <c r="F54" i="1"/>
  <c r="P53" i="1"/>
  <c r="F53" i="1"/>
  <c r="P52" i="1"/>
  <c r="M52" i="1"/>
  <c r="L52" i="1"/>
  <c r="F52" i="1"/>
  <c r="P51" i="1"/>
  <c r="F51" i="1"/>
  <c r="P50" i="1"/>
  <c r="F50" i="1"/>
  <c r="P49" i="1"/>
  <c r="F49" i="1"/>
  <c r="P48" i="1"/>
  <c r="M48" i="1"/>
  <c r="L48" i="1"/>
  <c r="F48" i="1"/>
  <c r="P47" i="1"/>
  <c r="F47" i="1"/>
  <c r="P46" i="1"/>
  <c r="F46" i="1"/>
  <c r="P45" i="1"/>
  <c r="F45" i="1"/>
  <c r="P44" i="1"/>
  <c r="F44" i="1"/>
  <c r="P43" i="1"/>
  <c r="F43" i="1"/>
  <c r="P42" i="1"/>
  <c r="M42" i="1"/>
  <c r="L42" i="1"/>
  <c r="F42" i="1"/>
  <c r="P41" i="1"/>
  <c r="F41" i="1"/>
  <c r="P40" i="1"/>
  <c r="F40" i="1"/>
  <c r="P39" i="1"/>
  <c r="F39" i="1"/>
  <c r="P38" i="1"/>
  <c r="M38" i="1"/>
  <c r="L38" i="1"/>
  <c r="F38" i="1"/>
  <c r="P37" i="1"/>
  <c r="F37" i="1"/>
  <c r="P36" i="1"/>
  <c r="F36" i="1"/>
  <c r="P35" i="1"/>
  <c r="F35" i="1"/>
  <c r="P34" i="1"/>
  <c r="M34" i="1"/>
  <c r="L34" i="1"/>
  <c r="F34" i="1"/>
  <c r="P33" i="1"/>
  <c r="F33" i="1"/>
  <c r="P32" i="1"/>
  <c r="F32" i="1"/>
  <c r="P31" i="1"/>
  <c r="F31" i="1"/>
  <c r="P30" i="1"/>
  <c r="F30" i="1"/>
  <c r="P29" i="1"/>
  <c r="F29" i="1"/>
  <c r="P28" i="1"/>
  <c r="F28" i="1"/>
  <c r="P27" i="1"/>
  <c r="M27" i="1"/>
  <c r="L27" i="1"/>
  <c r="F27" i="1"/>
  <c r="P26" i="1"/>
  <c r="F26" i="1"/>
  <c r="P25" i="1"/>
  <c r="F25" i="1"/>
  <c r="P24" i="1"/>
  <c r="F24" i="1"/>
  <c r="P23" i="1"/>
  <c r="M23" i="1"/>
  <c r="L23" i="1"/>
  <c r="F23" i="1"/>
  <c r="P22" i="1"/>
  <c r="F22" i="1"/>
  <c r="P21" i="1"/>
  <c r="F21" i="1"/>
  <c r="P20" i="1"/>
  <c r="F20" i="1"/>
  <c r="P19" i="1"/>
  <c r="F19" i="1"/>
  <c r="P18" i="1"/>
  <c r="M18" i="1"/>
  <c r="L18" i="1"/>
  <c r="L266" i="1" s="1"/>
  <c r="F18" i="1"/>
  <c r="P17" i="1"/>
  <c r="F17" i="1"/>
  <c r="P16" i="1"/>
  <c r="F16" i="1"/>
  <c r="P15" i="1"/>
  <c r="M15" i="1"/>
  <c r="L15" i="1"/>
  <c r="F15" i="1"/>
  <c r="P14" i="1"/>
  <c r="F14" i="1"/>
  <c r="P13" i="1"/>
  <c r="F13" i="1"/>
  <c r="P12" i="1"/>
  <c r="F12" i="1"/>
  <c r="P11" i="1"/>
  <c r="M11" i="1"/>
  <c r="L11" i="1"/>
  <c r="F11" i="1"/>
  <c r="P10" i="1"/>
  <c r="F10" i="1"/>
  <c r="P9" i="1"/>
  <c r="F9" i="1"/>
  <c r="P8" i="1"/>
  <c r="M8" i="1"/>
  <c r="L8" i="1"/>
  <c r="F8" i="1"/>
  <c r="P7" i="1"/>
  <c r="F7" i="1"/>
  <c r="P6" i="1"/>
  <c r="F6" i="1"/>
  <c r="P5" i="1"/>
  <c r="M5" i="1"/>
  <c r="L5" i="1"/>
  <c r="F5" i="1"/>
  <c r="P4" i="1"/>
  <c r="F4" i="1"/>
  <c r="P3" i="1"/>
  <c r="M3" i="1"/>
  <c r="L3" i="1"/>
  <c r="L274" i="1" s="1"/>
  <c r="F3" i="1"/>
  <c r="F149" i="1" l="1"/>
  <c r="F148" i="1"/>
  <c r="F155" i="1"/>
  <c r="F193" i="1"/>
  <c r="F209" i="1"/>
  <c r="F231" i="1"/>
  <c r="E231" i="1"/>
  <c r="F240" i="1"/>
  <c r="E270" i="1"/>
  <c r="F147" i="1"/>
  <c r="F154" i="1"/>
  <c r="F160" i="1"/>
  <c r="F191" i="1"/>
  <c r="F204" i="1"/>
  <c r="C266" i="1"/>
  <c r="C270" i="1"/>
  <c r="F145" i="1"/>
  <c r="F144" i="1"/>
  <c r="F153" i="1"/>
  <c r="F152" i="1"/>
  <c r="F158" i="1"/>
  <c r="F168" i="1"/>
  <c r="F169" i="1"/>
  <c r="C267" i="1"/>
  <c r="C272" i="1"/>
  <c r="F198" i="1"/>
  <c r="F203" i="1"/>
  <c r="F208" i="1"/>
  <c r="F238" i="1"/>
  <c r="L268" i="1"/>
  <c r="E271" i="1"/>
  <c r="F141" i="1"/>
  <c r="F140" i="1"/>
  <c r="F138" i="1"/>
  <c r="F161" i="1"/>
  <c r="L275" i="1"/>
  <c r="L269" i="1"/>
  <c r="L267" i="1"/>
  <c r="F146" i="1"/>
  <c r="F159" i="1"/>
  <c r="F214" i="1"/>
  <c r="E266" i="1"/>
  <c r="L272" i="1"/>
  <c r="F226" i="1"/>
  <c r="F237" i="1"/>
  <c r="E267" i="1"/>
  <c r="F166" i="1"/>
  <c r="F181" i="1"/>
  <c r="F165" i="1"/>
  <c r="F233" i="1" l="1"/>
  <c r="F229" i="1"/>
  <c r="F232" i="1"/>
  <c r="F230" i="1"/>
</calcChain>
</file>

<file path=xl/sharedStrings.xml><?xml version="1.0" encoding="utf-8"?>
<sst xmlns="http://schemas.openxmlformats.org/spreadsheetml/2006/main" count="1073" uniqueCount="436">
  <si>
    <t>carbonate</t>
  </si>
  <si>
    <t>TOC/TN</t>
  </si>
  <si>
    <t>TS/TOC</t>
  </si>
  <si>
    <t>identifier</t>
  </si>
  <si>
    <t>13Corg</t>
  </si>
  <si>
    <t>13Ccarb</t>
  </si>
  <si>
    <t>18O</t>
  </si>
  <si>
    <t>ΔC</t>
  </si>
  <si>
    <t>ΔCaverage</t>
  </si>
  <si>
    <t>15N</t>
  </si>
  <si>
    <t>TN  [%]</t>
  </si>
  <si>
    <t>TOC  [%]</t>
  </si>
  <si>
    <t>TS  [%]</t>
  </si>
  <si>
    <t>C/N</t>
  </si>
  <si>
    <t>C/Nmol</t>
  </si>
  <si>
    <t>S/C</t>
  </si>
  <si>
    <t>CaCO3[%]</t>
  </si>
  <si>
    <t>h</t>
  </si>
  <si>
    <t>h/m  total</t>
  </si>
  <si>
    <t>section</t>
  </si>
  <si>
    <t>series</t>
  </si>
  <si>
    <t>35+2.5</t>
  </si>
  <si>
    <t>South Majiashan</t>
  </si>
  <si>
    <t>Spathian</t>
  </si>
  <si>
    <t>35+2.0</t>
  </si>
  <si>
    <t>SMJ</t>
  </si>
  <si>
    <t>35+1.5</t>
  </si>
  <si>
    <t>35+1.0</t>
  </si>
  <si>
    <t>35+0.5</t>
  </si>
  <si>
    <t>34+3.1</t>
  </si>
  <si>
    <t>34+2.6</t>
  </si>
  <si>
    <t>34+2.1</t>
  </si>
  <si>
    <t>34+1.6</t>
  </si>
  <si>
    <t>34+1.1</t>
  </si>
  <si>
    <t>34+0.6</t>
  </si>
  <si>
    <t>34+0.1</t>
  </si>
  <si>
    <t>33+2.0</t>
  </si>
  <si>
    <t>33+1.5</t>
  </si>
  <si>
    <t>33+1.0</t>
  </si>
  <si>
    <t>33+0.5</t>
  </si>
  <si>
    <t>32-0.2</t>
  </si>
  <si>
    <t>32+4.4</t>
  </si>
  <si>
    <t>32+3.8</t>
  </si>
  <si>
    <t>32+3.5</t>
  </si>
  <si>
    <t>32+3.2</t>
  </si>
  <si>
    <t>32+2.85</t>
  </si>
  <si>
    <t>32+2.55</t>
  </si>
  <si>
    <t>32+2.2</t>
  </si>
  <si>
    <t>32+2.0</t>
  </si>
  <si>
    <t>32+1.8</t>
  </si>
  <si>
    <t>32+1.4</t>
  </si>
  <si>
    <t>32+1.2</t>
  </si>
  <si>
    <t>32+1.0</t>
  </si>
  <si>
    <t>32+0.9</t>
  </si>
  <si>
    <t>32+0.7</t>
  </si>
  <si>
    <t>32+0.5</t>
  </si>
  <si>
    <t>31-0.1</t>
  </si>
  <si>
    <t>31+2</t>
  </si>
  <si>
    <t>31+1.5</t>
  </si>
  <si>
    <t>31+1.0</t>
  </si>
  <si>
    <t>31+0.5</t>
  </si>
  <si>
    <t>30-0.1</t>
  </si>
  <si>
    <t>30+1.2</t>
  </si>
  <si>
    <t>30+0.45</t>
  </si>
  <si>
    <t>29-0.1</t>
  </si>
  <si>
    <t>29+2.0</t>
  </si>
  <si>
    <t>29+1.2</t>
  </si>
  <si>
    <t>29+0.5</t>
  </si>
  <si>
    <t>28-0.05</t>
  </si>
  <si>
    <t>28+1.4</t>
  </si>
  <si>
    <t>28+0.7</t>
  </si>
  <si>
    <t>28+0.25</t>
  </si>
  <si>
    <t>27-0.5</t>
  </si>
  <si>
    <t>27+3.5</t>
  </si>
  <si>
    <t>27+2.7</t>
  </si>
  <si>
    <t>27+1.8</t>
  </si>
  <si>
    <t>27+0.95</t>
  </si>
  <si>
    <t>27+0.25</t>
  </si>
  <si>
    <t>26-0.25</t>
  </si>
  <si>
    <t>26+3</t>
  </si>
  <si>
    <t>26+1.7</t>
  </si>
  <si>
    <t>26+1.1</t>
  </si>
  <si>
    <t>26+0.5</t>
  </si>
  <si>
    <t>26+0.23</t>
  </si>
  <si>
    <t>25+0.2</t>
  </si>
  <si>
    <t>24-0.15</t>
  </si>
  <si>
    <t>23-0.05</t>
  </si>
  <si>
    <t>23+1.4</t>
  </si>
  <si>
    <t>23+0.7</t>
  </si>
  <si>
    <t>23+0.2</t>
  </si>
  <si>
    <t>22+3.5</t>
  </si>
  <si>
    <t>22+2.5</t>
  </si>
  <si>
    <t>22+1.8</t>
  </si>
  <si>
    <t>22+0.7</t>
  </si>
  <si>
    <t>21-0.4</t>
  </si>
  <si>
    <t>21+2.45</t>
  </si>
  <si>
    <t>21+1.55</t>
  </si>
  <si>
    <t>21+0.35</t>
  </si>
  <si>
    <t>19-0.5</t>
  </si>
  <si>
    <t>19+0.9</t>
  </si>
  <si>
    <t>18-0.1</t>
  </si>
  <si>
    <t>18-0.5</t>
  </si>
  <si>
    <t>18-1.0</t>
  </si>
  <si>
    <t>18+0.6</t>
  </si>
  <si>
    <t>17+2.35</t>
  </si>
  <si>
    <t>17+1.8</t>
  </si>
  <si>
    <t>17+0.7</t>
  </si>
  <si>
    <t>17+0.4</t>
  </si>
  <si>
    <t>17+0.1</t>
  </si>
  <si>
    <t>15-0.1</t>
  </si>
  <si>
    <t>15+0.4</t>
  </si>
  <si>
    <t>15+0</t>
  </si>
  <si>
    <t>13-0.4</t>
  </si>
  <si>
    <t>11-0</t>
  </si>
  <si>
    <t>11+0.35</t>
  </si>
  <si>
    <t>10+0.25</t>
  </si>
  <si>
    <t>09-0</t>
  </si>
  <si>
    <t>09+0.5</t>
  </si>
  <si>
    <t>08-0.2</t>
  </si>
  <si>
    <t>08+1.2</t>
  </si>
  <si>
    <t>upper NLH</t>
  </si>
  <si>
    <t>08+0.35</t>
  </si>
  <si>
    <t>middle NLH</t>
  </si>
  <si>
    <t>07-0.9</t>
  </si>
  <si>
    <t>07-0.2</t>
  </si>
  <si>
    <t>07+1.1</t>
  </si>
  <si>
    <t>07+0.22</t>
  </si>
  <si>
    <t>06-0.1</t>
  </si>
  <si>
    <t>06+0</t>
  </si>
  <si>
    <t>05+0.3</t>
  </si>
  <si>
    <t>04+0.1</t>
  </si>
  <si>
    <t>03+0.1</t>
  </si>
  <si>
    <t>02+0.2</t>
  </si>
  <si>
    <t>601-0.1</t>
  </si>
  <si>
    <t>601-0.3</t>
  </si>
  <si>
    <t>601-0.9</t>
  </si>
  <si>
    <t>600+0.5</t>
  </si>
  <si>
    <t>600+0.25</t>
  </si>
  <si>
    <t>599+10</t>
  </si>
  <si>
    <t>598+20</t>
  </si>
  <si>
    <t>596+2</t>
  </si>
  <si>
    <t>596+0.9</t>
  </si>
  <si>
    <t>595-0.5</t>
  </si>
  <si>
    <t>592+4.6</t>
  </si>
  <si>
    <t>591+3.4</t>
  </si>
  <si>
    <t>591+2.2</t>
  </si>
  <si>
    <t>591+1</t>
  </si>
  <si>
    <t>589+0.05</t>
  </si>
  <si>
    <t>587+90</t>
  </si>
  <si>
    <t>586+30</t>
  </si>
  <si>
    <t>585+5.1</t>
  </si>
  <si>
    <t>585+3.9</t>
  </si>
  <si>
    <t>585+2.45</t>
  </si>
  <si>
    <t>585+1.25</t>
  </si>
  <si>
    <t>585+0.4</t>
  </si>
  <si>
    <t>583-0.1</t>
  </si>
  <si>
    <t>582-0.25</t>
  </si>
  <si>
    <t>581-0.5</t>
  </si>
  <si>
    <t>580-0.2</t>
  </si>
  <si>
    <t>580-1.2</t>
  </si>
  <si>
    <t>NMJ-35+4.5</t>
  </si>
  <si>
    <t>North Majiashan</t>
  </si>
  <si>
    <t>NMJ-35+2.5</t>
  </si>
  <si>
    <t>NMJ</t>
  </si>
  <si>
    <t>NMJ-33+0.6</t>
  </si>
  <si>
    <t>NMJ-32+3</t>
  </si>
  <si>
    <t>NMJ-31+6.8</t>
  </si>
  <si>
    <t>NMJ-31+1</t>
  </si>
  <si>
    <t>NMJ-30+6.2</t>
  </si>
  <si>
    <t>NMJ-30+2.7</t>
  </si>
  <si>
    <t>NMJ-30+0.2</t>
  </si>
  <si>
    <t>middle</t>
  </si>
  <si>
    <t>NMJ-29+1.5</t>
  </si>
  <si>
    <t>lower</t>
  </si>
  <si>
    <t>NMJ-28+8.8</t>
  </si>
  <si>
    <t>NMJ-28+2.3</t>
  </si>
  <si>
    <t>NMJ-27+2.3</t>
  </si>
  <si>
    <t>NMJ-25+3</t>
  </si>
  <si>
    <t>NMJ-24+0.4</t>
  </si>
  <si>
    <t>NMJ-23+0</t>
  </si>
  <si>
    <t>NMJ-21-0.1</t>
  </si>
  <si>
    <t>NMJ-20-0.1</t>
  </si>
  <si>
    <t>NMJ-19+0</t>
  </si>
  <si>
    <t>NMJ-18+1.4</t>
  </si>
  <si>
    <t>NMJ-17+0.6</t>
  </si>
  <si>
    <t>NMJ-16+2.2</t>
  </si>
  <si>
    <t>NMJ-13-0.1</t>
  </si>
  <si>
    <t>NMJ-11+1.8</t>
  </si>
  <si>
    <t>NMJ-10+1</t>
  </si>
  <si>
    <t>NLH base 2</t>
  </si>
  <si>
    <t>PDS-58-0.1</t>
  </si>
  <si>
    <t>West Pingdingshan</t>
  </si>
  <si>
    <t>PDS-57+2.4</t>
  </si>
  <si>
    <t>WPDS</t>
  </si>
  <si>
    <t>PDS-56+0.1</t>
  </si>
  <si>
    <t>PDS-54+2</t>
  </si>
  <si>
    <t>NLH base 1</t>
  </si>
  <si>
    <t>PDS-53+0.5</t>
  </si>
  <si>
    <t>PDS-53+0.1</t>
  </si>
  <si>
    <t>PDS-52+1.1</t>
  </si>
  <si>
    <t>PDS-52+0.6</t>
  </si>
  <si>
    <t>Smithian</t>
  </si>
  <si>
    <t>PDS-52+0.2</t>
  </si>
  <si>
    <t>PDS-51+0.5</t>
  </si>
  <si>
    <t>PDS-51+0.25</t>
  </si>
  <si>
    <t>PDS-50+0.4</t>
  </si>
  <si>
    <t>PDS-49+0.5</t>
  </si>
  <si>
    <t>PDS-48+0.2</t>
  </si>
  <si>
    <t>PDS-47+0.6</t>
  </si>
  <si>
    <t>PDS-45+0.6</t>
  </si>
  <si>
    <t>PDS-44+1.2</t>
  </si>
  <si>
    <t>PDS-43-0.3</t>
  </si>
  <si>
    <t>PDS-42+1.5</t>
  </si>
  <si>
    <t>PDS-41+0.2</t>
  </si>
  <si>
    <t>PDS-40+0.5</t>
  </si>
  <si>
    <t>PDS-38+0.3</t>
  </si>
  <si>
    <t>PDS-37-0.1</t>
  </si>
  <si>
    <t>PDS-37+0.4</t>
  </si>
  <si>
    <t>PDS-36+0.1</t>
  </si>
  <si>
    <t>PDS-35+0.2</t>
  </si>
  <si>
    <t>PDS-34+1.5</t>
  </si>
  <si>
    <t>PDS-33-0.3</t>
  </si>
  <si>
    <t>PDS-33+0.6</t>
  </si>
  <si>
    <t>PDS-32+1.5</t>
  </si>
  <si>
    <t>PDS-31-0.3</t>
  </si>
  <si>
    <t>PDS-31+2.3</t>
  </si>
  <si>
    <t>PDS-31+0.5</t>
  </si>
  <si>
    <t>PDS-30+0.5</t>
  </si>
  <si>
    <t>PDS-30+0.1</t>
  </si>
  <si>
    <t>PDS-29-0.5</t>
  </si>
  <si>
    <t>PDS-29+0</t>
  </si>
  <si>
    <t>PDS-27-0.1</t>
  </si>
  <si>
    <t>PDS-27-0.7</t>
  </si>
  <si>
    <t>PDS-27+0.9</t>
  </si>
  <si>
    <t>PDS-26-0.5</t>
  </si>
  <si>
    <t>PDS-26+2.3</t>
  </si>
  <si>
    <t>PDS-26+1.5</t>
  </si>
  <si>
    <t>PDS-26+0.4</t>
  </si>
  <si>
    <t>PDS-25+2</t>
  </si>
  <si>
    <t>PDS-25+1.65</t>
  </si>
  <si>
    <t>PDS-25+1</t>
  </si>
  <si>
    <t>PDS-25+0.4</t>
  </si>
  <si>
    <t>PDS-25+0.1</t>
  </si>
  <si>
    <t>PDS-24-0.1</t>
  </si>
  <si>
    <t>PDS-24+1.4</t>
  </si>
  <si>
    <t>PDS-24+1</t>
  </si>
  <si>
    <t>Dienerian</t>
  </si>
  <si>
    <t>PDS-24+0.3</t>
  </si>
  <si>
    <t>PDS-23+1.8</t>
  </si>
  <si>
    <t>PDS-23+0.7</t>
  </si>
  <si>
    <t>PDS-23+0.5</t>
  </si>
  <si>
    <t>PDS-23+0.4</t>
  </si>
  <si>
    <t>PDS-22-0.4</t>
  </si>
  <si>
    <t>PDS-22+0.5</t>
  </si>
  <si>
    <t>PDS-21+1</t>
  </si>
  <si>
    <t>PDS-20-0.4</t>
  </si>
  <si>
    <t>PDS-20+0.6</t>
  </si>
  <si>
    <t>PDS-19+1</t>
  </si>
  <si>
    <t>PDS-18-0.1</t>
  </si>
  <si>
    <t>Griesbach</t>
  </si>
  <si>
    <t>PDS-18-1.2</t>
  </si>
  <si>
    <t>PDS-17+2.5</t>
  </si>
  <si>
    <t>PDS-17+1.5</t>
  </si>
  <si>
    <t>PDS-17+0.5</t>
  </si>
  <si>
    <t>PDS-16-0.5</t>
  </si>
  <si>
    <t>PDS-16+0.4</t>
  </si>
  <si>
    <t>PDS-15+0.6</t>
  </si>
  <si>
    <t>PDS-14-0.4</t>
  </si>
  <si>
    <t>PDS-14+0.3</t>
  </si>
  <si>
    <t>PDS-13+0.8</t>
  </si>
  <si>
    <t>PDS-12+2</t>
  </si>
  <si>
    <t>PDS-12+0.9</t>
  </si>
  <si>
    <t>PDS-11-0.4</t>
  </si>
  <si>
    <t>PDS-11-1.4</t>
  </si>
  <si>
    <t>PDS-11-2.4</t>
  </si>
  <si>
    <t>PDS-11-3</t>
  </si>
  <si>
    <t>PDS-11-3.5</t>
  </si>
  <si>
    <t>PDS-11-4</t>
  </si>
  <si>
    <t>PDS-11-4.9</t>
  </si>
  <si>
    <t>PDS-11-7.5</t>
  </si>
  <si>
    <t>PDS-11-10</t>
  </si>
  <si>
    <t>PTB+10.1</t>
  </si>
  <si>
    <t>West Majiashan</t>
  </si>
  <si>
    <t>PTB+9.1</t>
  </si>
  <si>
    <t>WMJS</t>
  </si>
  <si>
    <t>PTB+6</t>
  </si>
  <si>
    <t>PTB+2.7</t>
  </si>
  <si>
    <t>PTB+1.7</t>
  </si>
  <si>
    <t>PTB+1</t>
  </si>
  <si>
    <t>PTB+0.2</t>
  </si>
  <si>
    <t>PTB-0</t>
  </si>
  <si>
    <t>Wujiaping</t>
  </si>
  <si>
    <t>PTB-0.4</t>
  </si>
  <si>
    <t>PTB-0.7</t>
  </si>
  <si>
    <t>PTB-1.4</t>
  </si>
  <si>
    <t>PTB-2.2</t>
  </si>
  <si>
    <t>Spiti River Valley samples</t>
  </si>
  <si>
    <t>Source: Leo Krystyn</t>
  </si>
  <si>
    <t>Sample</t>
  </si>
  <si>
    <t>elev (m)</t>
  </si>
  <si>
    <t>d15N</t>
  </si>
  <si>
    <t>AL2-113</t>
  </si>
  <si>
    <t>AL2-112</t>
  </si>
  <si>
    <t>AL2-111</t>
  </si>
  <si>
    <t>AL2-110</t>
  </si>
  <si>
    <t>AL2-109</t>
  </si>
  <si>
    <t>AL2-108</t>
  </si>
  <si>
    <t>AL2-107</t>
  </si>
  <si>
    <t>AL2-106</t>
  </si>
  <si>
    <t>AL2-104</t>
  </si>
  <si>
    <t>AL2-102</t>
  </si>
  <si>
    <t>AL2-100</t>
  </si>
  <si>
    <t>AL2-099</t>
  </si>
  <si>
    <t>AL2-098</t>
  </si>
  <si>
    <t>AL2-097</t>
  </si>
  <si>
    <t>AL2-096</t>
  </si>
  <si>
    <t>AL2-092</t>
  </si>
  <si>
    <t>AL2-090</t>
  </si>
  <si>
    <t>AL2-089</t>
  </si>
  <si>
    <t>AL2-088</t>
  </si>
  <si>
    <t>AL2-087</t>
  </si>
  <si>
    <t>AL2-086</t>
  </si>
  <si>
    <t>AL2-085</t>
  </si>
  <si>
    <t>AL2-084</t>
  </si>
  <si>
    <t>AL2-083</t>
  </si>
  <si>
    <t>AL2-082</t>
  </si>
  <si>
    <t>AL2-081</t>
  </si>
  <si>
    <t>AL2-79</t>
  </si>
  <si>
    <t>AL2-77</t>
  </si>
  <si>
    <t>AL2-76</t>
  </si>
  <si>
    <t>AL2-75</t>
  </si>
  <si>
    <t>AL2-74</t>
  </si>
  <si>
    <t>AL2-73</t>
  </si>
  <si>
    <t>AL2-72</t>
  </si>
  <si>
    <t>AL2-71</t>
  </si>
  <si>
    <t>AL2-70</t>
  </si>
  <si>
    <t>AL2-69</t>
  </si>
  <si>
    <t>AL2-68</t>
  </si>
  <si>
    <t>AL2-67</t>
  </si>
  <si>
    <t>AL2-66</t>
  </si>
  <si>
    <t>AL2-65</t>
  </si>
  <si>
    <t>AL2-64</t>
  </si>
  <si>
    <t>AL2-63</t>
  </si>
  <si>
    <t>AL2-62</t>
  </si>
  <si>
    <t>AL2-61</t>
  </si>
  <si>
    <t>AL2-60</t>
  </si>
  <si>
    <t>AL2-59</t>
  </si>
  <si>
    <t>AL2-58</t>
  </si>
  <si>
    <t>AL2-57</t>
  </si>
  <si>
    <t>AL2-56</t>
  </si>
  <si>
    <t>AL2-55</t>
  </si>
  <si>
    <t>AL2-54</t>
  </si>
  <si>
    <t>AL2-53</t>
  </si>
  <si>
    <t>AL2-52</t>
  </si>
  <si>
    <t>AL2-51</t>
  </si>
  <si>
    <t>AL2-50</t>
  </si>
  <si>
    <t>AL2-49</t>
  </si>
  <si>
    <t>AL2-48</t>
  </si>
  <si>
    <t>AL2-47</t>
  </si>
  <si>
    <t>AL3-16C</t>
  </si>
  <si>
    <t>AL3-16B</t>
  </si>
  <si>
    <t>AL3-16A</t>
  </si>
  <si>
    <t>AL3-15C</t>
  </si>
  <si>
    <t>AL3-15B</t>
  </si>
  <si>
    <t>AL3-15A</t>
  </si>
  <si>
    <t>AL3-14C</t>
  </si>
  <si>
    <t>AL3-14B</t>
  </si>
  <si>
    <t>AL3-14A</t>
  </si>
  <si>
    <t>AL3-13C</t>
  </si>
  <si>
    <t>AL3-13B</t>
  </si>
  <si>
    <t>AL3-13A</t>
  </si>
  <si>
    <t>AL3-12C</t>
  </si>
  <si>
    <t>AL3-12B</t>
  </si>
  <si>
    <t>AL3-12A</t>
  </si>
  <si>
    <t>AL2-46</t>
  </si>
  <si>
    <t>AL2-45</t>
  </si>
  <si>
    <t>AL2-44</t>
  </si>
  <si>
    <t>AL2-43</t>
  </si>
  <si>
    <t>AL2-42</t>
  </si>
  <si>
    <t>AL2-41</t>
  </si>
  <si>
    <t>AL2-40</t>
  </si>
  <si>
    <t>AL2-39</t>
  </si>
  <si>
    <t>AL2-38</t>
  </si>
  <si>
    <t>AL2-37</t>
  </si>
  <si>
    <t>AL2-36</t>
  </si>
  <si>
    <t>AL2-35</t>
  </si>
  <si>
    <t>AL2-34</t>
  </si>
  <si>
    <t>AL2-33</t>
  </si>
  <si>
    <t>AL2-32</t>
  </si>
  <si>
    <t>AL2-31</t>
  </si>
  <si>
    <t>AL2-30</t>
  </si>
  <si>
    <t>AL2-29</t>
  </si>
  <si>
    <t>AL2-28</t>
  </si>
  <si>
    <t>AL2-27</t>
  </si>
  <si>
    <t>AL2-26</t>
  </si>
  <si>
    <t>AL2-25</t>
  </si>
  <si>
    <t>AL2-24</t>
  </si>
  <si>
    <t>AL2-23</t>
  </si>
  <si>
    <t>AL2-22</t>
  </si>
  <si>
    <t>AL2-21</t>
  </si>
  <si>
    <t>AL2-20</t>
  </si>
  <si>
    <t>AL2-19</t>
  </si>
  <si>
    <t>AL2-18</t>
  </si>
  <si>
    <t>AL2-17</t>
  </si>
  <si>
    <t>AL2-16</t>
  </si>
  <si>
    <t>AL2-15</t>
  </si>
  <si>
    <t>AL2-14</t>
  </si>
  <si>
    <t>AL2-13</t>
  </si>
  <si>
    <t>AL2-12</t>
  </si>
  <si>
    <t>AL2-11</t>
  </si>
  <si>
    <t>AL2-10</t>
  </si>
  <si>
    <t>AL2-9</t>
  </si>
  <si>
    <t>AL2-8</t>
  </si>
  <si>
    <t>AL2-7</t>
  </si>
  <si>
    <t>AL2-6</t>
  </si>
  <si>
    <t>AL2-5</t>
  </si>
  <si>
    <t>AL1-16</t>
  </si>
  <si>
    <t>AL1-15</t>
  </si>
  <si>
    <t>AL2-4</t>
  </si>
  <si>
    <t>AL2-3</t>
  </si>
  <si>
    <t>AL1-14</t>
  </si>
  <si>
    <t>AL1-13</t>
  </si>
  <si>
    <t>AL2-2</t>
  </si>
  <si>
    <t>AL1-12</t>
  </si>
  <si>
    <t>AL2-1</t>
  </si>
  <si>
    <t>AL1-11</t>
  </si>
  <si>
    <t>AL1-10</t>
  </si>
  <si>
    <t>AL1-09</t>
  </si>
  <si>
    <t>AL1-08</t>
  </si>
  <si>
    <t>AL1-07</t>
  </si>
  <si>
    <t>AL1-06</t>
  </si>
  <si>
    <t>AL1-05</t>
  </si>
  <si>
    <t>AL1-04</t>
  </si>
  <si>
    <t>AL1-03</t>
  </si>
  <si>
    <t>AL1-02</t>
  </si>
  <si>
    <t>AL1-01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</si>
</sst>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_ "/>
    <numFmt numFmtId="180" formatCode="0.0_ "/>
  </numFmts>
  <fonts count="19">
    <font>
      <sz val="11"/>
      <color theme="1"/>
      <name val="宋体"/>
      <charset val="134"/>
      <scheme val="minor"/>
    </font>
    <font>
      <sz val="11"/>
      <name val="宋体"/>
      <scheme val="minor"/>
    </font>
    <font>
      <sz val="11"/>
      <color rgb="FFFF0000"/>
      <name val="宋体"/>
      <scheme val="minor"/>
    </font>
    <font>
      <sz val="10"/>
      <name val="Arial"/>
    </font>
    <font>
      <b/>
      <sz val="10"/>
      <name val="Arial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</font>
    <font>
      <sz val="10"/>
      <color rgb="FFFF0000"/>
      <name val="Times New Roman"/>
    </font>
    <font>
      <sz val="10"/>
      <name val="Arial"/>
    </font>
    <font>
      <sz val="10"/>
      <color rgb="FFFF0000"/>
      <name val="Times New Roman"/>
      <family val="1"/>
    </font>
    <font>
      <sz val="10"/>
      <color theme="1"/>
      <name val="宋体"/>
    </font>
    <font>
      <sz val="10"/>
      <color rgb="FFFF0000"/>
      <name val="Arial"/>
    </font>
    <font>
      <sz val="10"/>
      <color theme="9" tint="-0.499984740745262"/>
      <name val="Times New Roman"/>
      <family val="1"/>
    </font>
    <font>
      <sz val="10"/>
      <name val="MS Sans Serif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</cellStyleXfs>
  <cellXfs count="6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/>
    <xf numFmtId="177" fontId="6" fillId="0" borderId="0" xfId="0" applyNumberFormat="1" applyFont="1" applyFill="1" applyBorder="1" applyAlignment="1"/>
    <xf numFmtId="176" fontId="5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wrapText="1"/>
    </xf>
    <xf numFmtId="176" fontId="6" fillId="0" borderId="0" xfId="0" applyNumberFormat="1" applyFont="1" applyFill="1" applyBorder="1" applyAlignment="1"/>
    <xf numFmtId="176" fontId="8" fillId="0" borderId="0" xfId="0" applyNumberFormat="1" applyFont="1" applyFill="1" applyAlignment="1">
      <alignment vertical="center" wrapText="1"/>
    </xf>
    <xf numFmtId="176" fontId="9" fillId="0" borderId="0" xfId="0" applyNumberFormat="1" applyFont="1" applyFill="1" applyBorder="1" applyAlignment="1"/>
    <xf numFmtId="177" fontId="9" fillId="0" borderId="0" xfId="0" applyNumberFormat="1" applyFont="1" applyFill="1" applyBorder="1" applyAlignment="1"/>
    <xf numFmtId="177" fontId="5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/>
    <xf numFmtId="177" fontId="5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/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176" fontId="12" fillId="0" borderId="0" xfId="0" applyNumberFormat="1" applyFont="1" applyFill="1" applyBorder="1" applyAlignment="1"/>
    <xf numFmtId="58" fontId="8" fillId="0" borderId="0" xfId="0" applyNumberFormat="1" applyFont="1" applyFill="1" applyAlignment="1">
      <alignment vertical="center" wrapText="1"/>
    </xf>
    <xf numFmtId="176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176" fontId="5" fillId="0" borderId="0" xfId="0" applyNumberFormat="1" applyFont="1" applyFill="1" applyAlignment="1"/>
    <xf numFmtId="176" fontId="6" fillId="0" borderId="0" xfId="3" applyNumberFormat="1" applyFont="1" applyFill="1"/>
    <xf numFmtId="176" fontId="6" fillId="0" borderId="0" xfId="2" applyNumberFormat="1" applyFont="1" applyFill="1"/>
    <xf numFmtId="176" fontId="5" fillId="0" borderId="0" xfId="0" applyNumberFormat="1" applyFont="1" applyFill="1">
      <alignment vertical="center"/>
    </xf>
    <xf numFmtId="176" fontId="5" fillId="0" borderId="0" xfId="1" applyNumberFormat="1" applyFont="1" applyFill="1" applyAlignment="1"/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 wrapText="1"/>
    </xf>
    <xf numFmtId="176" fontId="12" fillId="0" borderId="0" xfId="3" applyNumberFormat="1" applyFont="1" applyFill="1"/>
    <xf numFmtId="177" fontId="12" fillId="0" borderId="0" xfId="0" applyNumberFormat="1" applyFont="1" applyFill="1" applyBorder="1" applyAlignment="1"/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176" fontId="6" fillId="0" borderId="0" xfId="0" applyNumberFormat="1" applyFont="1" applyFill="1" applyAlignment="1">
      <alignment wrapText="1"/>
    </xf>
    <xf numFmtId="176" fontId="10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</cellXfs>
  <cellStyles count="4">
    <cellStyle name="常规" xfId="0" builtinId="0"/>
    <cellStyle name="常规 2 3" xfId="2" xr:uid="{00000000-0005-0000-0000-000030000000}"/>
    <cellStyle name="常规 3" xfId="3" xr:uid="{00000000-0005-0000-0000-000033000000}"/>
    <cellStyle name="常规 6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275"/>
  <sheetViews>
    <sheetView tabSelected="1" workbookViewId="0">
      <selection activeCell="J275" sqref="J275"/>
    </sheetView>
  </sheetViews>
  <sheetFormatPr defaultColWidth="9" defaultRowHeight="13.5"/>
  <cols>
    <col min="1" max="1" width="10.1328125" style="14" customWidth="1"/>
    <col min="2" max="2" width="6" style="15" customWidth="1"/>
    <col min="3" max="5" width="6" style="14" customWidth="1"/>
    <col min="6" max="6" width="6.53125" style="14" customWidth="1"/>
    <col min="7" max="7" width="6" style="14" customWidth="1"/>
    <col min="8" max="8" width="6" style="16" customWidth="1"/>
    <col min="9" max="10" width="6" style="14" customWidth="1"/>
    <col min="11" max="14" width="6" style="17" customWidth="1"/>
    <col min="15" max="18" width="6" style="14" customWidth="1"/>
    <col min="19" max="291" width="6" style="1" customWidth="1"/>
    <col min="292" max="16384" width="9" style="18"/>
  </cols>
  <sheetData>
    <row r="1" spans="1:291">
      <c r="H1" s="16" t="s">
        <v>0</v>
      </c>
      <c r="K1" s="17" t="s">
        <v>1</v>
      </c>
      <c r="M1" s="17" t="s">
        <v>2</v>
      </c>
    </row>
    <row r="2" spans="1:291" s="12" customFormat="1" ht="13.05" customHeight="1">
      <c r="A2" s="19" t="s">
        <v>3</v>
      </c>
      <c r="B2" s="20" t="s">
        <v>4</v>
      </c>
      <c r="C2" s="19" t="s">
        <v>5</v>
      </c>
      <c r="D2" s="21" t="s">
        <v>6</v>
      </c>
      <c r="E2" s="22" t="s">
        <v>7</v>
      </c>
      <c r="F2" s="23" t="s">
        <v>8</v>
      </c>
      <c r="G2" s="22" t="s">
        <v>9</v>
      </c>
      <c r="H2" s="24" t="s">
        <v>10</v>
      </c>
      <c r="I2" s="21" t="s">
        <v>11</v>
      </c>
      <c r="J2" s="21" t="s">
        <v>12</v>
      </c>
      <c r="K2" s="35" t="s">
        <v>13</v>
      </c>
      <c r="L2" s="35" t="s">
        <v>14</v>
      </c>
      <c r="M2" s="35" t="s">
        <v>15</v>
      </c>
      <c r="N2" s="36" t="s">
        <v>16</v>
      </c>
      <c r="O2" s="37" t="s">
        <v>17</v>
      </c>
      <c r="P2" s="21" t="s">
        <v>18</v>
      </c>
      <c r="Q2" s="21" t="s">
        <v>19</v>
      </c>
      <c r="R2" s="21" t="s">
        <v>20</v>
      </c>
      <c r="S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</row>
    <row r="3" spans="1:291">
      <c r="A3" s="25" t="s">
        <v>21</v>
      </c>
      <c r="B3" s="26">
        <v>-29.441951731604501</v>
      </c>
      <c r="C3" s="26">
        <v>-0.51043496395422805</v>
      </c>
      <c r="D3" s="27">
        <v>-6.9147434250505198</v>
      </c>
      <c r="E3" s="28">
        <v>28.931516767650301</v>
      </c>
      <c r="F3" s="28">
        <f>AVERAGE(E3:E5)</f>
        <v>28.666241382693698</v>
      </c>
      <c r="G3" s="29">
        <v>1.5195699</v>
      </c>
      <c r="H3" s="30">
        <v>5.2849449777570001E-3</v>
      </c>
      <c r="I3" s="14">
        <v>8.3558183095294405E-2</v>
      </c>
      <c r="J3" s="14">
        <v>6.2738702879888003E-2</v>
      </c>
      <c r="K3" s="17">
        <v>15.8292</v>
      </c>
      <c r="L3" s="17">
        <f t="shared" ref="L3:L8" si="0">K3*1.25</f>
        <v>19.7865</v>
      </c>
      <c r="M3" s="17">
        <f t="shared" ref="M3:M8" si="1">J3/I3</f>
        <v>0.75083852419741215</v>
      </c>
      <c r="N3" s="17">
        <v>95.996253804729506</v>
      </c>
      <c r="O3" s="25">
        <v>90.78</v>
      </c>
      <c r="P3" s="14">
        <f t="shared" ref="P3:P66" si="2">197.63-33+O3</f>
        <v>255.41</v>
      </c>
      <c r="Q3" s="14" t="s">
        <v>22</v>
      </c>
      <c r="R3" s="38" t="s">
        <v>23</v>
      </c>
      <c r="U3" s="2"/>
      <c r="AE3" s="17"/>
      <c r="AF3" s="26"/>
      <c r="AG3" s="26"/>
    </row>
    <row r="4" spans="1:291">
      <c r="A4" s="25" t="s">
        <v>24</v>
      </c>
      <c r="B4" s="26">
        <v>-28.750504560067402</v>
      </c>
      <c r="C4" s="26">
        <v>-0.58759122526629404</v>
      </c>
      <c r="D4" s="27">
        <v>-5.6273937892784902</v>
      </c>
      <c r="E4" s="28">
        <v>28.1629133348011</v>
      </c>
      <c r="F4" s="28">
        <f>AVERAGE(E3:E6)</f>
        <v>28.656571017860223</v>
      </c>
      <c r="G4" s="29">
        <v>0.98776229999999998</v>
      </c>
      <c r="H4" s="31"/>
      <c r="O4" s="25">
        <v>90.28</v>
      </c>
      <c r="P4" s="14">
        <f t="shared" si="2"/>
        <v>254.91</v>
      </c>
      <c r="Q4" s="14" t="s">
        <v>25</v>
      </c>
      <c r="R4" s="38" t="s">
        <v>23</v>
      </c>
      <c r="U4" s="2"/>
      <c r="AE4" s="17"/>
      <c r="AF4" s="26"/>
      <c r="AG4" s="26"/>
    </row>
    <row r="5" spans="1:291">
      <c r="A5" s="25" t="s">
        <v>26</v>
      </c>
      <c r="B5" s="26">
        <v>-29.581301531357202</v>
      </c>
      <c r="C5" s="26">
        <v>-0.677007485727533</v>
      </c>
      <c r="D5" s="27">
        <v>-5.9748200049135702</v>
      </c>
      <c r="E5" s="28">
        <v>28.904294045629701</v>
      </c>
      <c r="F5" s="28">
        <f t="shared" ref="F5:F68" si="3">AVERAGE(E3:E7)</f>
        <v>28.553152944973437</v>
      </c>
      <c r="G5" s="29">
        <v>2.4924816000000001</v>
      </c>
      <c r="H5" s="32">
        <v>9.9603736201528594E-3</v>
      </c>
      <c r="I5" s="14">
        <v>0.13059156524200399</v>
      </c>
      <c r="J5" s="14">
        <v>0.161253891876592</v>
      </c>
      <c r="K5" s="17">
        <v>13.1424</v>
      </c>
      <c r="L5" s="17">
        <f t="shared" si="0"/>
        <v>16.428000000000001</v>
      </c>
      <c r="M5" s="17">
        <f t="shared" si="1"/>
        <v>1.2347956131605171</v>
      </c>
      <c r="N5" s="17">
        <v>93.489951882252996</v>
      </c>
      <c r="O5" s="25">
        <v>89.78</v>
      </c>
      <c r="P5" s="14">
        <f t="shared" si="2"/>
        <v>254.41</v>
      </c>
      <c r="Q5" s="14" t="s">
        <v>25</v>
      </c>
      <c r="R5" s="38" t="s">
        <v>23</v>
      </c>
      <c r="U5" s="2"/>
      <c r="AE5" s="17"/>
      <c r="AF5" s="26"/>
      <c r="AG5" s="26"/>
    </row>
    <row r="6" spans="1:291">
      <c r="A6" s="25" t="s">
        <v>27</v>
      </c>
      <c r="B6" s="26">
        <v>-29.425369267370399</v>
      </c>
      <c r="C6" s="26">
        <v>-0.79780934401062398</v>
      </c>
      <c r="D6" s="27">
        <v>-6.6588895454846897</v>
      </c>
      <c r="E6" s="28">
        <v>28.627559923359801</v>
      </c>
      <c r="F6" s="28">
        <f t="shared" si="3"/>
        <v>28.478254339949881</v>
      </c>
      <c r="G6" s="29">
        <v>1.3023813</v>
      </c>
      <c r="H6" s="31"/>
      <c r="O6" s="25">
        <v>89.28</v>
      </c>
      <c r="P6" s="14">
        <f t="shared" si="2"/>
        <v>253.91</v>
      </c>
      <c r="Q6" s="14" t="s">
        <v>25</v>
      </c>
      <c r="R6" s="38" t="s">
        <v>23</v>
      </c>
      <c r="U6" s="2"/>
      <c r="AE6" s="17"/>
      <c r="AF6" s="26"/>
      <c r="AG6" s="26"/>
    </row>
    <row r="7" spans="1:291">
      <c r="A7" s="25" t="s">
        <v>28</v>
      </c>
      <c r="B7" s="26">
        <v>-29.044524123328301</v>
      </c>
      <c r="C7" s="26">
        <v>-0.90504346990197604</v>
      </c>
      <c r="D7" s="27">
        <v>-5.8330008999930296</v>
      </c>
      <c r="E7" s="28">
        <v>28.1394806534263</v>
      </c>
      <c r="F7" s="28">
        <f t="shared" si="3"/>
        <v>28.344532244640856</v>
      </c>
      <c r="G7" s="29">
        <v>2.1419489999999999</v>
      </c>
      <c r="H7" s="30"/>
      <c r="O7" s="25">
        <v>88.78</v>
      </c>
      <c r="P7" s="14">
        <f t="shared" si="2"/>
        <v>253.41</v>
      </c>
      <c r="Q7" s="14" t="s">
        <v>25</v>
      </c>
      <c r="R7" s="38" t="s">
        <v>23</v>
      </c>
      <c r="U7" s="2"/>
      <c r="AE7" s="17"/>
      <c r="AF7" s="26"/>
      <c r="AG7" s="26"/>
    </row>
    <row r="8" spans="1:291">
      <c r="A8" s="25" t="s">
        <v>29</v>
      </c>
      <c r="B8" s="26">
        <v>-29.7695479910955</v>
      </c>
      <c r="C8" s="26">
        <v>-1.2125242485629999</v>
      </c>
      <c r="D8" s="27">
        <v>-6.0007046111889997</v>
      </c>
      <c r="E8" s="28">
        <v>28.5570237425325</v>
      </c>
      <c r="F8" s="28">
        <f t="shared" si="3"/>
        <v>28.283975739010042</v>
      </c>
      <c r="G8" s="29">
        <v>2.3467134000000001</v>
      </c>
      <c r="H8" s="33">
        <v>2.41495737535521E-2</v>
      </c>
      <c r="I8" s="14">
        <v>0.40266416946525502</v>
      </c>
      <c r="J8" s="14">
        <v>0.53146189615086603</v>
      </c>
      <c r="K8" s="17">
        <v>16.694199999999999</v>
      </c>
      <c r="L8" s="17">
        <f t="shared" si="0"/>
        <v>20.867749999999997</v>
      </c>
      <c r="M8" s="17">
        <f t="shared" si="1"/>
        <v>1.3198638877073583</v>
      </c>
      <c r="N8" s="17">
        <v>82.872642727977293</v>
      </c>
      <c r="O8" s="25">
        <v>87.93</v>
      </c>
      <c r="P8" s="14">
        <f t="shared" si="2"/>
        <v>252.56</v>
      </c>
      <c r="Q8" s="14" t="s">
        <v>25</v>
      </c>
      <c r="R8" s="38" t="s">
        <v>23</v>
      </c>
      <c r="U8" s="2"/>
      <c r="AE8" s="17"/>
      <c r="AF8" s="26"/>
      <c r="AG8" s="26"/>
    </row>
    <row r="9" spans="1:291">
      <c r="A9" s="25" t="s">
        <v>30</v>
      </c>
      <c r="B9" s="26">
        <v>-28.991259087079602</v>
      </c>
      <c r="C9" s="26">
        <v>-1.4969562288236</v>
      </c>
      <c r="D9" s="27">
        <v>-6.6491203913815502</v>
      </c>
      <c r="E9" s="28">
        <v>27.494302858255999</v>
      </c>
      <c r="F9" s="28">
        <f t="shared" si="3"/>
        <v>28.071733522476723</v>
      </c>
      <c r="G9" s="29">
        <v>1.7914163999999999</v>
      </c>
      <c r="H9" s="32"/>
      <c r="O9" s="25">
        <v>87.43</v>
      </c>
      <c r="P9" s="14">
        <f t="shared" si="2"/>
        <v>252.06</v>
      </c>
      <c r="Q9" s="14" t="s">
        <v>25</v>
      </c>
      <c r="R9" s="38" t="s">
        <v>23</v>
      </c>
      <c r="U9" s="2"/>
      <c r="AE9" s="17"/>
      <c r="AF9" s="26"/>
      <c r="AG9" s="26"/>
    </row>
    <row r="10" spans="1:291">
      <c r="A10" s="25" t="s">
        <v>31</v>
      </c>
      <c r="B10" s="26">
        <v>-29.4173021935717</v>
      </c>
      <c r="C10" s="26">
        <v>-0.81579067609606104</v>
      </c>
      <c r="D10" s="27">
        <v>-5.9664075078740604</v>
      </c>
      <c r="E10" s="28">
        <v>28.6015115174756</v>
      </c>
      <c r="F10" s="28">
        <f t="shared" si="3"/>
        <v>27.988361110161257</v>
      </c>
      <c r="G10" s="29">
        <v>1.1471016000000001</v>
      </c>
      <c r="H10" s="32"/>
      <c r="O10" s="25">
        <v>86.93</v>
      </c>
      <c r="P10" s="14">
        <f t="shared" si="2"/>
        <v>251.56</v>
      </c>
      <c r="Q10" s="14" t="s">
        <v>25</v>
      </c>
      <c r="R10" s="38" t="s">
        <v>23</v>
      </c>
      <c r="U10" s="2"/>
      <c r="AE10" s="17"/>
      <c r="AF10" s="26"/>
      <c r="AG10" s="26"/>
    </row>
    <row r="11" spans="1:291">
      <c r="A11" s="25" t="s">
        <v>32</v>
      </c>
      <c r="B11" s="26">
        <v>-28.489046709370001</v>
      </c>
      <c r="C11" s="26">
        <v>-0.92269786867677095</v>
      </c>
      <c r="D11" s="27">
        <v>-5.9377181600128699</v>
      </c>
      <c r="E11" s="28">
        <v>27.566348840693198</v>
      </c>
      <c r="F11" s="28">
        <f t="shared" si="3"/>
        <v>28.000826836624661</v>
      </c>
      <c r="G11" s="29">
        <v>1.2140850000000001</v>
      </c>
      <c r="H11" s="30">
        <v>2.49641201716738E-2</v>
      </c>
      <c r="I11" s="14">
        <v>0.21806008583691</v>
      </c>
      <c r="J11" s="14">
        <v>0.25911553648068703</v>
      </c>
      <c r="K11" s="17">
        <v>8.7364999999999995</v>
      </c>
      <c r="L11" s="17">
        <f>K11*1.25</f>
        <v>10.920624999999999</v>
      </c>
      <c r="M11" s="17">
        <f>J11/I11</f>
        <v>1.1882758620689664</v>
      </c>
      <c r="N11" s="17">
        <v>84.961373390557995</v>
      </c>
      <c r="O11" s="25">
        <v>86.43</v>
      </c>
      <c r="P11" s="14">
        <f t="shared" si="2"/>
        <v>251.06</v>
      </c>
      <c r="Q11" s="14" t="s">
        <v>25</v>
      </c>
      <c r="R11" s="38" t="s">
        <v>23</v>
      </c>
      <c r="U11" s="2"/>
      <c r="AE11" s="17"/>
      <c r="AF11" s="26"/>
      <c r="AG11" s="26"/>
    </row>
    <row r="12" spans="1:291">
      <c r="A12" s="25" t="s">
        <v>33</v>
      </c>
      <c r="B12" s="26">
        <v>-28.814831382094901</v>
      </c>
      <c r="C12" s="26">
        <v>-1.09221279024587</v>
      </c>
      <c r="D12" s="27">
        <v>-5.5861915963901199</v>
      </c>
      <c r="E12" s="28">
        <v>27.722618591848999</v>
      </c>
      <c r="F12" s="28">
        <f t="shared" si="3"/>
        <v>27.969605416052282</v>
      </c>
      <c r="G12" s="29">
        <v>1.8291143999999999</v>
      </c>
      <c r="H12" s="33"/>
      <c r="O12" s="25">
        <v>85.93</v>
      </c>
      <c r="P12" s="14">
        <f t="shared" si="2"/>
        <v>250.56</v>
      </c>
      <c r="Q12" s="14" t="s">
        <v>25</v>
      </c>
      <c r="R12" s="38" t="s">
        <v>23</v>
      </c>
      <c r="U12" s="2"/>
      <c r="AE12" s="17"/>
      <c r="AF12" s="26"/>
      <c r="AG12" s="26"/>
    </row>
    <row r="13" spans="1:291">
      <c r="A13" s="25" t="s">
        <v>34</v>
      </c>
      <c r="B13" s="26">
        <v>-29.6578254632465</v>
      </c>
      <c r="C13" s="26">
        <v>-1.0384730883969699</v>
      </c>
      <c r="D13" s="27">
        <v>-7.4149300389996498</v>
      </c>
      <c r="E13" s="28">
        <v>28.619352374849498</v>
      </c>
      <c r="F13" s="28">
        <f t="shared" si="3"/>
        <v>27.825510424820276</v>
      </c>
      <c r="G13" s="29">
        <v>2.1409359000000001</v>
      </c>
      <c r="H13" s="30"/>
      <c r="O13" s="25">
        <v>85.43</v>
      </c>
      <c r="P13" s="14">
        <f t="shared" si="2"/>
        <v>250.06</v>
      </c>
      <c r="Q13" s="14" t="s">
        <v>25</v>
      </c>
      <c r="R13" s="38" t="s">
        <v>23</v>
      </c>
      <c r="U13" s="2"/>
      <c r="AE13" s="17"/>
      <c r="AF13" s="26"/>
      <c r="AG13" s="26"/>
    </row>
    <row r="14" spans="1:291">
      <c r="A14" s="25" t="s">
        <v>35</v>
      </c>
      <c r="B14" s="26">
        <v>-29.4164534827501</v>
      </c>
      <c r="C14" s="26">
        <v>-2.0782577273559899</v>
      </c>
      <c r="D14" s="27">
        <v>-6.1410071460988203</v>
      </c>
      <c r="E14" s="28">
        <v>27.3381957553941</v>
      </c>
      <c r="F14" s="28">
        <f t="shared" si="3"/>
        <v>28.105964776558459</v>
      </c>
      <c r="G14" s="29">
        <v>2.1338442</v>
      </c>
      <c r="H14" s="30"/>
      <c r="O14" s="25">
        <v>84.93</v>
      </c>
      <c r="P14" s="14">
        <f t="shared" si="2"/>
        <v>249.56</v>
      </c>
      <c r="Q14" s="14" t="s">
        <v>25</v>
      </c>
      <c r="R14" s="38" t="s">
        <v>23</v>
      </c>
      <c r="U14" s="2"/>
      <c r="AE14" s="17"/>
      <c r="AF14" s="26"/>
      <c r="AG14" s="26"/>
    </row>
    <row r="15" spans="1:291">
      <c r="A15" s="25" t="s">
        <v>36</v>
      </c>
      <c r="B15" s="26">
        <v>-29.561263225023499</v>
      </c>
      <c r="C15" s="26">
        <v>-1.6802266637079399</v>
      </c>
      <c r="D15" s="27">
        <v>-6.2298177706324802</v>
      </c>
      <c r="E15" s="28">
        <v>27.8810365613156</v>
      </c>
      <c r="F15" s="28">
        <f t="shared" si="3"/>
        <v>28.296347201288096</v>
      </c>
      <c r="G15" s="29">
        <v>1.7946078000000001</v>
      </c>
      <c r="H15" s="32">
        <v>4.0994665989331998E-2</v>
      </c>
      <c r="I15" s="14">
        <v>0.58201981203962405</v>
      </c>
      <c r="J15" s="14">
        <v>0.55564744729489501</v>
      </c>
      <c r="K15" s="17">
        <v>14.181100000000001</v>
      </c>
      <c r="L15" s="17">
        <f>K15*1.25</f>
        <v>17.726375000000001</v>
      </c>
      <c r="M15" s="17">
        <f>J15/I15</f>
        <v>0.95468820098699048</v>
      </c>
      <c r="N15" s="17">
        <v>73.888747777495595</v>
      </c>
      <c r="O15" s="25">
        <v>84.43</v>
      </c>
      <c r="P15" s="14">
        <f t="shared" si="2"/>
        <v>249.06</v>
      </c>
      <c r="Q15" s="14" t="s">
        <v>25</v>
      </c>
      <c r="R15" s="38" t="s">
        <v>23</v>
      </c>
      <c r="U15" s="2"/>
      <c r="AE15" s="17"/>
      <c r="AF15" s="26"/>
      <c r="AG15" s="26"/>
    </row>
    <row r="16" spans="1:291">
      <c r="A16" s="25" t="s">
        <v>37</v>
      </c>
      <c r="B16" s="26">
        <v>-30.476557841701901</v>
      </c>
      <c r="C16" s="26">
        <v>-1.5079372423177799</v>
      </c>
      <c r="D16" s="27">
        <v>-5.9499591541603003</v>
      </c>
      <c r="E16" s="28">
        <v>28.968620599384099</v>
      </c>
      <c r="F16" s="28">
        <f t="shared" si="3"/>
        <v>28.38901416233092</v>
      </c>
      <c r="G16" s="29">
        <v>1.3932681</v>
      </c>
      <c r="H16" s="30"/>
      <c r="O16" s="25">
        <v>83.93</v>
      </c>
      <c r="P16" s="14">
        <f t="shared" si="2"/>
        <v>248.56</v>
      </c>
      <c r="Q16" s="14" t="s">
        <v>25</v>
      </c>
      <c r="R16" s="38" t="s">
        <v>23</v>
      </c>
      <c r="U16" s="2"/>
      <c r="AE16" s="17"/>
      <c r="AF16" s="26"/>
      <c r="AG16" s="26"/>
    </row>
    <row r="17" spans="1:33">
      <c r="A17" s="25" t="s">
        <v>38</v>
      </c>
      <c r="B17" s="26">
        <v>-30.2519394986981</v>
      </c>
      <c r="C17" s="26">
        <v>-1.57740878320091</v>
      </c>
      <c r="D17" s="27">
        <v>-6.50417627556706</v>
      </c>
      <c r="E17" s="28">
        <v>28.674530715497198</v>
      </c>
      <c r="F17" s="28">
        <f t="shared" si="3"/>
        <v>28.585692132500157</v>
      </c>
      <c r="G17" s="29">
        <v>1.0711023</v>
      </c>
      <c r="H17" s="30"/>
      <c r="O17" s="25">
        <v>83.43</v>
      </c>
      <c r="P17" s="14">
        <f t="shared" si="2"/>
        <v>248.06</v>
      </c>
      <c r="Q17" s="14" t="s">
        <v>25</v>
      </c>
      <c r="R17" s="38" t="s">
        <v>23</v>
      </c>
      <c r="U17" s="2"/>
      <c r="AE17" s="17"/>
      <c r="AF17" s="26"/>
      <c r="AG17" s="26"/>
    </row>
    <row r="18" spans="1:33">
      <c r="A18" s="25" t="s">
        <v>39</v>
      </c>
      <c r="B18" s="26">
        <v>-30.6122014656674</v>
      </c>
      <c r="C18" s="26">
        <v>-1.52951428560383</v>
      </c>
      <c r="D18" s="27">
        <v>-7.0774820193690298</v>
      </c>
      <c r="E18" s="28">
        <v>29.082687180063601</v>
      </c>
      <c r="F18" s="28">
        <f t="shared" si="3"/>
        <v>28.903298137414037</v>
      </c>
      <c r="G18" s="29">
        <v>1.2790386</v>
      </c>
      <c r="H18" s="31">
        <v>1.6083112290008798E-2</v>
      </c>
      <c r="I18" s="14">
        <v>0.26868258178602999</v>
      </c>
      <c r="J18" s="14">
        <v>0.57867668729737698</v>
      </c>
      <c r="K18" s="17">
        <v>16.6937</v>
      </c>
      <c r="L18" s="17">
        <f>K18*1.25</f>
        <v>20.867125000000001</v>
      </c>
      <c r="M18" s="17">
        <f>J18/I18</f>
        <v>2.1537558685446014</v>
      </c>
      <c r="N18" s="17">
        <v>84.232242852932501</v>
      </c>
      <c r="O18" s="25">
        <v>82.93</v>
      </c>
      <c r="P18" s="14">
        <f t="shared" si="2"/>
        <v>247.56</v>
      </c>
      <c r="Q18" s="14" t="s">
        <v>25</v>
      </c>
      <c r="R18" s="38" t="s">
        <v>23</v>
      </c>
      <c r="U18" s="2"/>
      <c r="AE18" s="17"/>
      <c r="AF18" s="26"/>
      <c r="AG18" s="26"/>
    </row>
    <row r="19" spans="1:33">
      <c r="A19" s="25" t="s">
        <v>40</v>
      </c>
      <c r="B19" s="26">
        <v>-30.340343002110501</v>
      </c>
      <c r="C19" s="26">
        <v>-2.0187573958702001</v>
      </c>
      <c r="D19" s="27">
        <v>-6.4918819086006501</v>
      </c>
      <c r="E19" s="28">
        <v>28.321585606240301</v>
      </c>
      <c r="F19" s="28">
        <f t="shared" si="3"/>
        <v>28.990832518285877</v>
      </c>
      <c r="G19" s="29">
        <v>1.8370059000000001</v>
      </c>
      <c r="H19" s="30"/>
      <c r="O19" s="25">
        <v>82.23</v>
      </c>
      <c r="P19" s="14">
        <f t="shared" si="2"/>
        <v>246.86</v>
      </c>
      <c r="Q19" s="14" t="s">
        <v>25</v>
      </c>
      <c r="R19" s="38" t="s">
        <v>23</v>
      </c>
      <c r="U19" s="2"/>
      <c r="AE19" s="17"/>
      <c r="AF19" s="26"/>
      <c r="AG19" s="26"/>
    </row>
    <row r="20" spans="1:33">
      <c r="A20" s="25" t="s">
        <v>41</v>
      </c>
      <c r="B20" s="26">
        <v>-31.3815733898163</v>
      </c>
      <c r="C20" s="26">
        <v>-1.9125068039313</v>
      </c>
      <c r="D20" s="27">
        <v>-7.7992907746863001</v>
      </c>
      <c r="E20" s="28">
        <v>29.469066585884999</v>
      </c>
      <c r="F20" s="28">
        <f t="shared" si="3"/>
        <v>29.069907968983053</v>
      </c>
      <c r="G20" s="29">
        <v>1.1257887</v>
      </c>
      <c r="H20" s="32"/>
      <c r="O20" s="25">
        <v>81.63</v>
      </c>
      <c r="P20" s="14">
        <f t="shared" si="2"/>
        <v>246.26</v>
      </c>
      <c r="Q20" s="14" t="s">
        <v>25</v>
      </c>
      <c r="R20" s="38" t="s">
        <v>23</v>
      </c>
      <c r="U20" s="2"/>
      <c r="AE20" s="17"/>
      <c r="AF20" s="26"/>
      <c r="AG20" s="26"/>
    </row>
    <row r="21" spans="1:33">
      <c r="A21" s="25" t="s">
        <v>42</v>
      </c>
      <c r="B21" s="26">
        <v>-31.365386105678599</v>
      </c>
      <c r="C21" s="26">
        <v>-1.95909360193528</v>
      </c>
      <c r="D21" s="27">
        <v>-6.1193302359212103</v>
      </c>
      <c r="E21" s="28">
        <v>29.406292503743298</v>
      </c>
      <c r="F21" s="28">
        <f t="shared" si="3"/>
        <v>28.792372977139625</v>
      </c>
      <c r="G21" s="29">
        <v>1.5482724000000001</v>
      </c>
      <c r="H21" s="30"/>
      <c r="O21" s="25">
        <v>81.03</v>
      </c>
      <c r="P21" s="14">
        <f t="shared" si="2"/>
        <v>245.66</v>
      </c>
      <c r="Q21" s="14" t="s">
        <v>25</v>
      </c>
      <c r="R21" s="38" t="s">
        <v>23</v>
      </c>
      <c r="U21" s="2"/>
      <c r="AE21" s="17"/>
      <c r="AF21" s="26"/>
      <c r="AG21" s="26"/>
    </row>
    <row r="22" spans="1:33">
      <c r="A22" s="25" t="s">
        <v>43</v>
      </c>
      <c r="B22" s="26"/>
      <c r="C22" s="26">
        <v>-1.6215436444678299</v>
      </c>
      <c r="D22" s="27">
        <v>-5.99994546195793</v>
      </c>
      <c r="E22" s="25"/>
      <c r="F22" s="28">
        <f t="shared" si="3"/>
        <v>28.94930210077273</v>
      </c>
      <c r="G22" s="29"/>
      <c r="H22" s="30"/>
      <c r="O22" s="25">
        <v>80.73</v>
      </c>
      <c r="P22" s="14">
        <f t="shared" si="2"/>
        <v>245.36</v>
      </c>
      <c r="Q22" s="14" t="s">
        <v>25</v>
      </c>
      <c r="R22" s="38" t="s">
        <v>23</v>
      </c>
      <c r="U22" s="2"/>
      <c r="AE22" s="17"/>
      <c r="AF22" s="26"/>
      <c r="AG22" s="26"/>
    </row>
    <row r="23" spans="1:33">
      <c r="A23" s="25" t="s">
        <v>44</v>
      </c>
      <c r="B23" s="26">
        <v>-30.435105157966401</v>
      </c>
      <c r="C23" s="26">
        <v>-2.46255794527654</v>
      </c>
      <c r="D23" s="27">
        <v>-7.6148752701901801</v>
      </c>
      <c r="E23" s="28">
        <v>27.9725472126899</v>
      </c>
      <c r="F23" s="28">
        <f t="shared" si="3"/>
        <v>28.828555881106766</v>
      </c>
      <c r="G23" s="29">
        <v>1.6191894</v>
      </c>
      <c r="H23" s="32">
        <v>1.35852013057672E-2</v>
      </c>
      <c r="I23" s="14">
        <v>0.22453318824809601</v>
      </c>
      <c r="J23" s="14">
        <v>0.39397083786724801</v>
      </c>
      <c r="K23" s="17">
        <v>16.5428</v>
      </c>
      <c r="L23" s="17">
        <f>K23*1.25</f>
        <v>20.6785</v>
      </c>
      <c r="M23" s="17">
        <f>J23/I23</f>
        <v>1.7546218487394982</v>
      </c>
      <c r="N23" s="17">
        <v>87.421109902067499</v>
      </c>
      <c r="O23" s="25">
        <v>80.430000000000007</v>
      </c>
      <c r="P23" s="14">
        <f t="shared" si="2"/>
        <v>245.06</v>
      </c>
      <c r="Q23" s="14" t="s">
        <v>25</v>
      </c>
      <c r="R23" s="38" t="s">
        <v>23</v>
      </c>
      <c r="U23" s="2"/>
      <c r="AE23" s="17"/>
      <c r="AF23" s="26"/>
      <c r="AG23" s="26"/>
    </row>
    <row r="24" spans="1:33">
      <c r="A24" s="25" t="s">
        <v>45</v>
      </c>
      <c r="B24" s="26"/>
      <c r="C24" s="26">
        <v>-1.8701506029241399</v>
      </c>
      <c r="D24" s="27">
        <v>-5.7689407773785799</v>
      </c>
      <c r="E24" s="25"/>
      <c r="F24" s="28">
        <f t="shared" si="3"/>
        <v>28.727176197599501</v>
      </c>
      <c r="G24" s="29"/>
      <c r="H24" s="31"/>
      <c r="O24" s="25">
        <v>80.08</v>
      </c>
      <c r="P24" s="14">
        <f t="shared" si="2"/>
        <v>244.70999999999998</v>
      </c>
      <c r="Q24" s="14" t="s">
        <v>25</v>
      </c>
      <c r="R24" s="38" t="s">
        <v>23</v>
      </c>
      <c r="U24" s="2"/>
      <c r="AE24" s="17"/>
      <c r="AF24" s="26"/>
      <c r="AG24" s="26"/>
    </row>
    <row r="25" spans="1:33">
      <c r="A25" s="25" t="s">
        <v>46</v>
      </c>
      <c r="B25" s="26">
        <v>-30.7844359721892</v>
      </c>
      <c r="C25" s="26">
        <v>-1.6776080453020501</v>
      </c>
      <c r="D25" s="27">
        <v>-8.0040890454688292</v>
      </c>
      <c r="E25" s="28">
        <v>29.1068279268871</v>
      </c>
      <c r="F25" s="28">
        <f t="shared" si="3"/>
        <v>28.723741783064451</v>
      </c>
      <c r="G25" s="29">
        <v>1.6475561999999999</v>
      </c>
      <c r="H25" s="30"/>
      <c r="O25" s="25">
        <v>79.78</v>
      </c>
      <c r="P25" s="14">
        <f t="shared" si="2"/>
        <v>244.41</v>
      </c>
      <c r="Q25" s="14" t="s">
        <v>25</v>
      </c>
      <c r="R25" s="38" t="s">
        <v>23</v>
      </c>
      <c r="U25" s="2"/>
      <c r="AE25" s="17"/>
      <c r="AF25" s="26"/>
      <c r="AG25" s="26"/>
    </row>
    <row r="26" spans="1:33">
      <c r="A26" s="25" t="s">
        <v>47</v>
      </c>
      <c r="B26" s="26">
        <v>-30.7516459848027</v>
      </c>
      <c r="C26" s="26">
        <v>-1.6494925315811899</v>
      </c>
      <c r="D26" s="27">
        <v>-6.5874195721892299</v>
      </c>
      <c r="E26" s="28">
        <v>29.102153453221501</v>
      </c>
      <c r="F26" s="28">
        <f t="shared" si="3"/>
        <v>28.974139973189299</v>
      </c>
      <c r="G26" s="29">
        <v>1.0476414000000001</v>
      </c>
      <c r="H26" s="31"/>
      <c r="O26" s="25">
        <v>79.430000000000007</v>
      </c>
      <c r="P26" s="14">
        <f t="shared" si="2"/>
        <v>244.06</v>
      </c>
      <c r="Q26" s="14" t="s">
        <v>25</v>
      </c>
      <c r="R26" s="38" t="s">
        <v>23</v>
      </c>
      <c r="U26" s="2"/>
      <c r="AE26" s="17"/>
      <c r="AF26" s="26"/>
      <c r="AG26" s="26"/>
    </row>
    <row r="27" spans="1:33">
      <c r="A27" s="25" t="s">
        <v>48</v>
      </c>
      <c r="B27" s="26">
        <v>-30.477335816423999</v>
      </c>
      <c r="C27" s="26">
        <v>-1.7638972769647201</v>
      </c>
      <c r="D27" s="27">
        <v>-5.9172820209074803</v>
      </c>
      <c r="E27" s="28">
        <v>28.7134385394593</v>
      </c>
      <c r="F27" s="28">
        <f t="shared" si="3"/>
        <v>28.962892601976751</v>
      </c>
      <c r="G27" s="29">
        <v>1.1968316999999999</v>
      </c>
      <c r="H27" s="31">
        <v>1.48110865968009E-2</v>
      </c>
      <c r="I27" s="14">
        <v>0.21109018201875401</v>
      </c>
      <c r="J27" s="14">
        <v>0.57698841698841796</v>
      </c>
      <c r="K27" s="17">
        <v>14.214499999999999</v>
      </c>
      <c r="L27" s="17">
        <f>K27*1.25</f>
        <v>17.768124999999998</v>
      </c>
      <c r="M27" s="17">
        <f>J27/I27</f>
        <v>2.7333740085417912</v>
      </c>
      <c r="N27" s="17">
        <v>87.120794263651405</v>
      </c>
      <c r="O27" s="25">
        <v>79.23</v>
      </c>
      <c r="P27" s="14">
        <f t="shared" si="2"/>
        <v>243.86</v>
      </c>
      <c r="Q27" s="14" t="s">
        <v>25</v>
      </c>
      <c r="R27" s="38" t="s">
        <v>23</v>
      </c>
      <c r="U27" s="2"/>
      <c r="AE27" s="17"/>
      <c r="AF27" s="26"/>
      <c r="AG27" s="26"/>
    </row>
    <row r="28" spans="1:33">
      <c r="A28" s="25" t="s">
        <v>49</v>
      </c>
      <c r="B28" s="26"/>
      <c r="C28" s="26">
        <v>-1.2780743773472001</v>
      </c>
      <c r="D28" s="27">
        <v>-5.9096789255466797</v>
      </c>
      <c r="E28" s="25"/>
      <c r="F28" s="28">
        <f t="shared" si="3"/>
        <v>29.015445975701098</v>
      </c>
      <c r="G28" s="29"/>
      <c r="H28" s="32"/>
      <c r="O28" s="25">
        <v>79.03</v>
      </c>
      <c r="P28" s="14">
        <f t="shared" si="2"/>
        <v>243.66</v>
      </c>
      <c r="Q28" s="14" t="s">
        <v>25</v>
      </c>
      <c r="R28" s="38" t="s">
        <v>23</v>
      </c>
      <c r="U28" s="2"/>
      <c r="AE28" s="17"/>
      <c r="AF28" s="39"/>
      <c r="AG28" s="27"/>
    </row>
    <row r="29" spans="1:33">
      <c r="A29" s="25" t="s">
        <v>50</v>
      </c>
      <c r="B29" s="26">
        <v>-29.892224620880501</v>
      </c>
      <c r="C29" s="26">
        <v>-0.96307413254135499</v>
      </c>
      <c r="D29" s="27">
        <v>-6.0714469119467802</v>
      </c>
      <c r="E29" s="28">
        <v>28.929150488339101</v>
      </c>
      <c r="F29" s="28">
        <f t="shared" si="3"/>
        <v>29.045826662445499</v>
      </c>
      <c r="G29" s="29">
        <v>1.6100715000000001</v>
      </c>
      <c r="H29" s="30"/>
      <c r="O29" s="25">
        <v>78.63</v>
      </c>
      <c r="P29" s="14">
        <f t="shared" si="2"/>
        <v>243.26</v>
      </c>
      <c r="Q29" s="14" t="s">
        <v>25</v>
      </c>
      <c r="R29" s="38" t="s">
        <v>23</v>
      </c>
      <c r="U29" s="2"/>
      <c r="AE29" s="17"/>
      <c r="AF29" s="39"/>
      <c r="AG29" s="27"/>
    </row>
    <row r="30" spans="1:33">
      <c r="A30" s="25" t="s">
        <v>51</v>
      </c>
      <c r="B30" s="26">
        <v>-30.085472215252501</v>
      </c>
      <c r="C30" s="26">
        <v>-0.768430793468031</v>
      </c>
      <c r="D30" s="27">
        <v>-6.6078025024941498</v>
      </c>
      <c r="E30" s="28">
        <v>29.317041421784499</v>
      </c>
      <c r="F30" s="28">
        <f t="shared" si="3"/>
        <v>29.233609641879447</v>
      </c>
      <c r="G30" s="29">
        <v>0.85227269999999999</v>
      </c>
      <c r="H30" s="30"/>
      <c r="O30" s="25">
        <v>78.430000000000007</v>
      </c>
      <c r="P30" s="14">
        <f t="shared" si="2"/>
        <v>243.06</v>
      </c>
      <c r="Q30" s="14" t="s">
        <v>25</v>
      </c>
      <c r="R30" s="38" t="s">
        <v>23</v>
      </c>
      <c r="U30" s="2"/>
      <c r="AE30" s="17"/>
      <c r="AF30" s="39"/>
      <c r="AG30" s="27"/>
    </row>
    <row r="31" spans="1:33">
      <c r="A31" s="25" t="s">
        <v>52</v>
      </c>
      <c r="B31" s="26">
        <v>-29.8923949973315</v>
      </c>
      <c r="C31" s="26">
        <v>-0.66871879713240301</v>
      </c>
      <c r="D31" s="27">
        <v>-5.2299298466934303</v>
      </c>
      <c r="E31" s="28">
        <v>29.223676200199101</v>
      </c>
      <c r="F31" s="28">
        <f t="shared" si="3"/>
        <v>29.246942649837838</v>
      </c>
      <c r="G31" s="29">
        <v>1.6566741</v>
      </c>
      <c r="H31" s="30"/>
      <c r="O31" s="25">
        <v>78.23</v>
      </c>
      <c r="P31" s="14">
        <f t="shared" si="2"/>
        <v>242.86</v>
      </c>
      <c r="Q31" s="14" t="s">
        <v>25</v>
      </c>
      <c r="R31" s="38" t="s">
        <v>23</v>
      </c>
      <c r="U31" s="2"/>
      <c r="AE31" s="17"/>
      <c r="AF31" s="39"/>
      <c r="AG31" s="27"/>
    </row>
    <row r="32" spans="1:33">
      <c r="A32" s="25" t="s">
        <v>53</v>
      </c>
      <c r="B32" s="26">
        <v>-30.313588159177002</v>
      </c>
      <c r="C32" s="26">
        <v>-0.84901770198190696</v>
      </c>
      <c r="D32" s="27">
        <v>-5.32832995699082</v>
      </c>
      <c r="E32" s="28">
        <v>29.464570457195101</v>
      </c>
      <c r="F32" s="28">
        <f t="shared" si="3"/>
        <v>29.303227886473302</v>
      </c>
      <c r="G32" s="29">
        <v>1.7134077000000001</v>
      </c>
      <c r="H32" s="30"/>
      <c r="O32" s="25">
        <v>78.13</v>
      </c>
      <c r="P32" s="14">
        <f t="shared" si="2"/>
        <v>242.76</v>
      </c>
      <c r="Q32" s="14" t="s">
        <v>25</v>
      </c>
      <c r="R32" s="38" t="s">
        <v>23</v>
      </c>
      <c r="U32" s="2"/>
      <c r="AE32" s="17"/>
      <c r="AF32" s="39"/>
      <c r="AG32" s="27"/>
    </row>
    <row r="33" spans="1:21">
      <c r="A33" s="25" t="s">
        <v>54</v>
      </c>
      <c r="B33" s="26">
        <v>-30.0750805044133</v>
      </c>
      <c r="C33" s="26">
        <v>-0.77480582274194998</v>
      </c>
      <c r="D33" s="27">
        <v>-5.8605537923883704</v>
      </c>
      <c r="E33" s="28">
        <v>29.3002746816714</v>
      </c>
      <c r="F33" s="28">
        <f t="shared" si="3"/>
        <v>29.340229596609539</v>
      </c>
      <c r="G33" s="29">
        <v>1.5621957</v>
      </c>
      <c r="H33" s="31"/>
      <c r="O33" s="25">
        <v>77.930000000000007</v>
      </c>
      <c r="P33" s="14">
        <f t="shared" si="2"/>
        <v>242.56</v>
      </c>
      <c r="Q33" s="14" t="s">
        <v>25</v>
      </c>
      <c r="R33" s="38" t="s">
        <v>23</v>
      </c>
      <c r="U33" s="2"/>
    </row>
    <row r="34" spans="1:21">
      <c r="A34" s="25" t="s">
        <v>55</v>
      </c>
      <c r="B34" s="26">
        <v>-30.1789218445229</v>
      </c>
      <c r="C34" s="26">
        <v>-0.96834517300650402</v>
      </c>
      <c r="D34" s="27">
        <v>-7.1446424297737003</v>
      </c>
      <c r="E34" s="28">
        <v>29.210576671516399</v>
      </c>
      <c r="F34" s="28">
        <f t="shared" si="3"/>
        <v>29.482205793814121</v>
      </c>
      <c r="G34" s="29">
        <v>1.6495823999999999</v>
      </c>
      <c r="H34" s="32">
        <v>1.49547647768396E-2</v>
      </c>
      <c r="I34" s="14">
        <v>0.213039806996381</v>
      </c>
      <c r="J34" s="14">
        <v>0.30867159227985602</v>
      </c>
      <c r="K34" s="17">
        <v>14.289199999999999</v>
      </c>
      <c r="L34" s="17">
        <f>K34*1.25</f>
        <v>17.861499999999999</v>
      </c>
      <c r="M34" s="17">
        <f>J34/I34</f>
        <v>1.4488916256157685</v>
      </c>
      <c r="N34" s="17">
        <v>86.881785283474102</v>
      </c>
      <c r="O34" s="25">
        <v>77.73</v>
      </c>
      <c r="P34" s="14">
        <f t="shared" si="2"/>
        <v>242.36</v>
      </c>
      <c r="Q34" s="14" t="s">
        <v>25</v>
      </c>
      <c r="R34" s="38" t="s">
        <v>23</v>
      </c>
      <c r="U34" s="2"/>
    </row>
    <row r="35" spans="1:21">
      <c r="A35" s="25" t="s">
        <v>56</v>
      </c>
      <c r="B35" s="26">
        <v>-30.268473718654501</v>
      </c>
      <c r="C35" s="26">
        <v>-0.76642374618876696</v>
      </c>
      <c r="D35" s="27">
        <v>-6.37123160576812</v>
      </c>
      <c r="E35" s="28">
        <v>29.502049972465699</v>
      </c>
      <c r="F35" s="28">
        <f t="shared" si="3"/>
        <v>29.6299536314359</v>
      </c>
      <c r="G35" s="29">
        <v>1.5358083</v>
      </c>
      <c r="H35" s="30"/>
      <c r="O35" s="25">
        <v>77.13</v>
      </c>
      <c r="P35" s="14">
        <f t="shared" si="2"/>
        <v>241.76</v>
      </c>
      <c r="Q35" s="14" t="s">
        <v>25</v>
      </c>
      <c r="R35" s="38" t="s">
        <v>23</v>
      </c>
      <c r="U35" s="2"/>
    </row>
    <row r="36" spans="1:21">
      <c r="A36" s="25" t="s">
        <v>57</v>
      </c>
      <c r="B36" s="26">
        <v>-30.583265740510701</v>
      </c>
      <c r="C36" s="26">
        <v>-0.64970855428872898</v>
      </c>
      <c r="D36" s="27">
        <v>-6.5317234726095696</v>
      </c>
      <c r="E36" s="28">
        <v>29.933557186222</v>
      </c>
      <c r="F36" s="28">
        <f t="shared" si="3"/>
        <v>29.674087232607359</v>
      </c>
      <c r="G36" s="29">
        <v>1.7225256</v>
      </c>
      <c r="H36" s="30"/>
      <c r="O36" s="25">
        <v>76.58</v>
      </c>
      <c r="P36" s="14">
        <f t="shared" si="2"/>
        <v>241.20999999999998</v>
      </c>
      <c r="Q36" s="14" t="s">
        <v>25</v>
      </c>
      <c r="R36" s="38" t="s">
        <v>23</v>
      </c>
      <c r="U36" s="2"/>
    </row>
    <row r="37" spans="1:21">
      <c r="A37" s="25" t="s">
        <v>58</v>
      </c>
      <c r="B37" s="26">
        <v>-30.9565384458881</v>
      </c>
      <c r="C37" s="26">
        <v>-0.75322880058407504</v>
      </c>
      <c r="D37" s="27">
        <v>-6.22627120991132</v>
      </c>
      <c r="E37" s="28">
        <v>30.203309645304</v>
      </c>
      <c r="F37" s="28">
        <f t="shared" si="3"/>
        <v>29.48397616673094</v>
      </c>
      <c r="G37" s="29">
        <v>1.5087615000000001</v>
      </c>
      <c r="H37" s="30"/>
      <c r="O37" s="25">
        <v>76.08</v>
      </c>
      <c r="P37" s="14">
        <f t="shared" si="2"/>
        <v>240.70999999999998</v>
      </c>
      <c r="Q37" s="14" t="s">
        <v>25</v>
      </c>
      <c r="R37" s="38" t="s">
        <v>23</v>
      </c>
      <c r="U37" s="2"/>
    </row>
    <row r="38" spans="1:21">
      <c r="A38" s="25" t="s">
        <v>59</v>
      </c>
      <c r="B38" s="26">
        <v>-30.8284410628339</v>
      </c>
      <c r="C38" s="26">
        <v>-1.3074983753051901</v>
      </c>
      <c r="D38" s="27">
        <v>-6.1475997518020504</v>
      </c>
      <c r="E38" s="28">
        <v>29.520942687528699</v>
      </c>
      <c r="F38" s="28">
        <f t="shared" si="3"/>
        <v>29.364727045799743</v>
      </c>
      <c r="G38" s="29">
        <v>1.1460866999999999</v>
      </c>
      <c r="H38" s="32">
        <v>3.75186677980483E-2</v>
      </c>
      <c r="I38" s="14">
        <v>0.51267119219346602</v>
      </c>
      <c r="J38" s="14">
        <v>0.51821086126431903</v>
      </c>
      <c r="K38" s="17">
        <v>13.654999999999999</v>
      </c>
      <c r="L38" s="17">
        <f>K38*1.25</f>
        <v>17.068749999999998</v>
      </c>
      <c r="M38" s="17">
        <f>J38/I38</f>
        <v>1.0108055009823187</v>
      </c>
      <c r="N38" s="17">
        <v>74.819686041578294</v>
      </c>
      <c r="O38" s="25">
        <v>75.58</v>
      </c>
      <c r="P38" s="14">
        <f t="shared" si="2"/>
        <v>240.20999999999998</v>
      </c>
      <c r="Q38" s="14" t="s">
        <v>25</v>
      </c>
      <c r="R38" s="38" t="s">
        <v>23</v>
      </c>
      <c r="U38" s="2"/>
    </row>
    <row r="39" spans="1:21">
      <c r="A39" s="25" t="s">
        <v>60</v>
      </c>
      <c r="B39" s="26">
        <v>-29.342426133060801</v>
      </c>
      <c r="C39" s="26">
        <v>-1.08240479092654</v>
      </c>
      <c r="D39" s="27">
        <v>-7.1084039809880997</v>
      </c>
      <c r="E39" s="28">
        <v>28.260021342134301</v>
      </c>
      <c r="F39" s="28">
        <f t="shared" si="3"/>
        <v>29.22813011011138</v>
      </c>
      <c r="G39" s="34">
        <v>2.7323754</v>
      </c>
      <c r="H39" s="30"/>
      <c r="O39" s="25">
        <v>75.08</v>
      </c>
      <c r="P39" s="14">
        <f t="shared" si="2"/>
        <v>239.70999999999998</v>
      </c>
      <c r="Q39" s="14" t="s">
        <v>25</v>
      </c>
      <c r="R39" s="38" t="s">
        <v>23</v>
      </c>
      <c r="U39" s="2"/>
    </row>
    <row r="40" spans="1:21">
      <c r="A40" s="25" t="s">
        <v>61</v>
      </c>
      <c r="B40" s="26">
        <v>-29.805749508530901</v>
      </c>
      <c r="C40" s="26">
        <v>-0.899945140721226</v>
      </c>
      <c r="D40" s="27">
        <v>-6.2354456343492899</v>
      </c>
      <c r="E40" s="28">
        <v>28.905804367809701</v>
      </c>
      <c r="F40" s="28">
        <f t="shared" si="3"/>
        <v>29.166627902686816</v>
      </c>
      <c r="G40" s="29">
        <v>1.9879578</v>
      </c>
      <c r="H40" s="30"/>
      <c r="O40" s="25">
        <v>74.48</v>
      </c>
      <c r="P40" s="14">
        <f t="shared" si="2"/>
        <v>239.11</v>
      </c>
      <c r="Q40" s="14" t="s">
        <v>25</v>
      </c>
      <c r="R40" s="38" t="s">
        <v>23</v>
      </c>
      <c r="U40" s="2"/>
    </row>
    <row r="41" spans="1:21">
      <c r="A41" s="25" t="s">
        <v>62</v>
      </c>
      <c r="B41" s="26">
        <v>-29.506786887867101</v>
      </c>
      <c r="C41" s="26">
        <v>-0.25621438008689901</v>
      </c>
      <c r="D41" s="27">
        <v>-5.6412524694892499</v>
      </c>
      <c r="E41" s="28">
        <v>29.250572507780198</v>
      </c>
      <c r="F41" s="28">
        <f t="shared" si="3"/>
        <v>29.20573479796472</v>
      </c>
      <c r="G41" s="29">
        <v>1.9001574000000001</v>
      </c>
      <c r="H41" s="30"/>
      <c r="O41" s="25">
        <v>73.930000000000007</v>
      </c>
      <c r="P41" s="14">
        <f t="shared" si="2"/>
        <v>238.56</v>
      </c>
      <c r="Q41" s="14" t="s">
        <v>25</v>
      </c>
      <c r="R41" s="38" t="s">
        <v>23</v>
      </c>
      <c r="U41" s="2"/>
    </row>
    <row r="42" spans="1:21">
      <c r="A42" s="25" t="s">
        <v>63</v>
      </c>
      <c r="B42" s="26">
        <v>-30.301748228679699</v>
      </c>
      <c r="C42" s="26">
        <v>-0.405949620498539</v>
      </c>
      <c r="D42" s="27">
        <v>-6.3969556045864602</v>
      </c>
      <c r="E42" s="28">
        <v>29.895798608181199</v>
      </c>
      <c r="F42" s="28">
        <f t="shared" si="3"/>
        <v>29.524265295359477</v>
      </c>
      <c r="G42" s="29">
        <v>1.4119904999999999</v>
      </c>
      <c r="H42" s="30">
        <v>1.01801976703142E-2</v>
      </c>
      <c r="I42" s="14">
        <v>0.15036268972820299</v>
      </c>
      <c r="J42" s="14">
        <v>0.152468937522061</v>
      </c>
      <c r="K42" s="17">
        <v>14.8416</v>
      </c>
      <c r="L42" s="17">
        <f>K42*1.25</f>
        <v>18.552</v>
      </c>
      <c r="M42" s="17">
        <f>J42/I42</f>
        <v>1.0140077821011668</v>
      </c>
      <c r="N42" s="17">
        <v>88.298623367454994</v>
      </c>
      <c r="O42" s="25">
        <v>73.180000000000007</v>
      </c>
      <c r="P42" s="14">
        <f t="shared" si="2"/>
        <v>237.81</v>
      </c>
      <c r="Q42" s="14" t="s">
        <v>25</v>
      </c>
      <c r="R42" s="38" t="s">
        <v>23</v>
      </c>
      <c r="U42" s="2"/>
    </row>
    <row r="43" spans="1:21">
      <c r="A43" s="25" t="s">
        <v>64</v>
      </c>
      <c r="B43" s="26">
        <v>-30.500688079517801</v>
      </c>
      <c r="C43" s="26">
        <v>-0.78421091559956202</v>
      </c>
      <c r="D43" s="27">
        <v>-7.3238933282310397</v>
      </c>
      <c r="E43" s="28">
        <v>29.716477163918199</v>
      </c>
      <c r="F43" s="28">
        <f t="shared" si="3"/>
        <v>29.687307567626881</v>
      </c>
      <c r="G43" s="29">
        <v>0.68836679999999995</v>
      </c>
      <c r="H43" s="32"/>
      <c r="O43" s="25">
        <v>72.63</v>
      </c>
      <c r="P43" s="14">
        <f t="shared" si="2"/>
        <v>237.26</v>
      </c>
      <c r="Q43" s="14" t="s">
        <v>25</v>
      </c>
      <c r="R43" s="38" t="s">
        <v>23</v>
      </c>
      <c r="U43" s="2"/>
    </row>
    <row r="44" spans="1:21">
      <c r="A44" s="25" t="s">
        <v>65</v>
      </c>
      <c r="B44" s="26">
        <v>-29.822592887498001</v>
      </c>
      <c r="C44" s="26">
        <v>3.00809416101302E-2</v>
      </c>
      <c r="D44" s="27">
        <v>-9.2391924138234902</v>
      </c>
      <c r="E44" s="28">
        <v>29.852673829108099</v>
      </c>
      <c r="F44" s="28">
        <f t="shared" si="3"/>
        <v>29.789895910898899</v>
      </c>
      <c r="G44" s="29">
        <v>2.1620016</v>
      </c>
      <c r="H44" s="33"/>
      <c r="O44" s="25">
        <v>71.930000000000007</v>
      </c>
      <c r="P44" s="14">
        <f t="shared" si="2"/>
        <v>236.56</v>
      </c>
      <c r="Q44" s="14" t="s">
        <v>25</v>
      </c>
      <c r="R44" s="38" t="s">
        <v>23</v>
      </c>
      <c r="U44" s="2"/>
    </row>
    <row r="45" spans="1:21">
      <c r="A45" s="25" t="s">
        <v>66</v>
      </c>
      <c r="B45" s="26">
        <v>-30.1004082226242</v>
      </c>
      <c r="C45" s="26">
        <v>-0.37939249347748899</v>
      </c>
      <c r="D45" s="27">
        <v>-6.8020874175433503</v>
      </c>
      <c r="E45" s="28">
        <v>29.7210157291467</v>
      </c>
      <c r="F45" s="28">
        <f t="shared" si="3"/>
        <v>29.855755154460343</v>
      </c>
      <c r="G45" s="29">
        <v>1.8676805999999999</v>
      </c>
      <c r="H45" s="31"/>
      <c r="O45" s="25">
        <v>71.13</v>
      </c>
      <c r="P45" s="14">
        <f t="shared" si="2"/>
        <v>235.76</v>
      </c>
      <c r="Q45" s="14" t="s">
        <v>25</v>
      </c>
      <c r="R45" s="38" t="s">
        <v>23</v>
      </c>
      <c r="U45" s="2"/>
    </row>
    <row r="46" spans="1:21">
      <c r="A46" s="25" t="s">
        <v>67</v>
      </c>
      <c r="B46" s="26">
        <v>-29.815164507098601</v>
      </c>
      <c r="C46" s="26">
        <v>-5.1650282958259901E-2</v>
      </c>
      <c r="D46" s="27">
        <v>-6.0427670963865703</v>
      </c>
      <c r="E46" s="28">
        <v>29.763514224140302</v>
      </c>
      <c r="F46" s="28">
        <f t="shared" si="3"/>
        <v>29.728315742110663</v>
      </c>
      <c r="G46" s="29">
        <v>1.6768794</v>
      </c>
      <c r="H46" s="31"/>
      <c r="O46" s="25">
        <v>70.430000000000007</v>
      </c>
      <c r="P46" s="14">
        <f t="shared" si="2"/>
        <v>235.06</v>
      </c>
      <c r="Q46" s="14" t="s">
        <v>25</v>
      </c>
      <c r="R46" s="38" t="s">
        <v>23</v>
      </c>
      <c r="U46" s="2"/>
    </row>
    <row r="47" spans="1:21">
      <c r="A47" s="25" t="s">
        <v>68</v>
      </c>
      <c r="B47" s="26">
        <v>-30.3677936931158</v>
      </c>
      <c r="C47" s="26">
        <v>-0.14269886712743901</v>
      </c>
      <c r="D47" s="27">
        <v>-6.7589617962698201</v>
      </c>
      <c r="E47" s="28">
        <v>30.2250948259884</v>
      </c>
      <c r="F47" s="28">
        <f t="shared" si="3"/>
        <v>29.587421730279324</v>
      </c>
      <c r="G47" s="29">
        <v>1.2668598</v>
      </c>
      <c r="H47" s="31"/>
      <c r="O47" s="25">
        <v>69.88</v>
      </c>
      <c r="P47" s="14">
        <f t="shared" si="2"/>
        <v>234.51</v>
      </c>
      <c r="Q47" s="14" t="s">
        <v>25</v>
      </c>
      <c r="R47" s="38" t="s">
        <v>23</v>
      </c>
      <c r="U47" s="2"/>
    </row>
    <row r="48" spans="1:21">
      <c r="A48" s="25" t="s">
        <v>69</v>
      </c>
      <c r="B48" s="26">
        <v>-30.506139969715701</v>
      </c>
      <c r="C48" s="26">
        <v>-1.4268598675459401</v>
      </c>
      <c r="D48" s="27">
        <v>-6.3946593487741898</v>
      </c>
      <c r="E48" s="28">
        <v>29.0792801021698</v>
      </c>
      <c r="F48" s="28">
        <f t="shared" si="3"/>
        <v>29.587194053284765</v>
      </c>
      <c r="G48" s="29">
        <v>1.0161795</v>
      </c>
      <c r="H48" s="33">
        <v>1.18167641325536E-2</v>
      </c>
      <c r="I48" s="14">
        <v>0.17927719298245601</v>
      </c>
      <c r="J48" s="14">
        <v>0.294406237816764</v>
      </c>
      <c r="K48" s="17">
        <v>15.251899999999999</v>
      </c>
      <c r="L48" s="17">
        <f>K48*1.25</f>
        <v>19.064875000000001</v>
      </c>
      <c r="M48" s="17">
        <f>J48/I48</f>
        <v>1.6421845574387952</v>
      </c>
      <c r="N48" s="17">
        <v>83.118908382066294</v>
      </c>
      <c r="O48" s="25">
        <v>69.2</v>
      </c>
      <c r="P48" s="14">
        <f t="shared" si="2"/>
        <v>233.82999999999998</v>
      </c>
      <c r="Q48" s="14" t="s">
        <v>25</v>
      </c>
      <c r="R48" s="38" t="s">
        <v>23</v>
      </c>
      <c r="U48" s="2"/>
    </row>
    <row r="49" spans="1:21">
      <c r="A49" s="25" t="s">
        <v>70</v>
      </c>
      <c r="B49" s="26">
        <v>-30.4753515435239</v>
      </c>
      <c r="C49" s="26">
        <v>-1.3271477735725099</v>
      </c>
      <c r="D49" s="27">
        <v>-6.2251837391926399</v>
      </c>
      <c r="E49" s="28">
        <v>29.148203769951401</v>
      </c>
      <c r="F49" s="28">
        <f t="shared" si="3"/>
        <v>29.71281323828784</v>
      </c>
      <c r="G49" s="29">
        <v>1.8339665999999999</v>
      </c>
      <c r="H49" s="30"/>
      <c r="O49" s="25">
        <v>68.5</v>
      </c>
      <c r="P49" s="14">
        <f t="shared" si="2"/>
        <v>233.13</v>
      </c>
      <c r="Q49" s="14" t="s">
        <v>25</v>
      </c>
      <c r="R49" s="38" t="s">
        <v>23</v>
      </c>
      <c r="U49" s="2"/>
    </row>
    <row r="50" spans="1:21">
      <c r="A50" s="25" t="s">
        <v>71</v>
      </c>
      <c r="B50" s="26">
        <v>-30.449406403702401</v>
      </c>
      <c r="C50" s="26">
        <v>-0.72952905952846003</v>
      </c>
      <c r="D50" s="27">
        <v>-6.3507173854748604</v>
      </c>
      <c r="E50" s="28">
        <v>29.719877344173899</v>
      </c>
      <c r="F50" s="28">
        <f t="shared" si="3"/>
        <v>29.523916055072554</v>
      </c>
      <c r="G50" s="29">
        <v>0.68227740000000003</v>
      </c>
      <c r="H50" s="31"/>
      <c r="O50" s="25">
        <v>68.05</v>
      </c>
      <c r="P50" s="14">
        <f t="shared" si="2"/>
        <v>232.68</v>
      </c>
      <c r="Q50" s="14" t="s">
        <v>25</v>
      </c>
      <c r="R50" s="38" t="s">
        <v>23</v>
      </c>
      <c r="U50" s="2"/>
    </row>
    <row r="51" spans="1:21">
      <c r="A51" s="25" t="s">
        <v>72</v>
      </c>
      <c r="B51" s="26">
        <v>-30.914849597873602</v>
      </c>
      <c r="C51" s="26">
        <v>-0.523239448717852</v>
      </c>
      <c r="D51" s="27">
        <v>-6.0888466261595502</v>
      </c>
      <c r="E51" s="28">
        <v>30.391610149155699</v>
      </c>
      <c r="F51" s="28">
        <f t="shared" si="3"/>
        <v>29.769641793843562</v>
      </c>
      <c r="G51" s="29">
        <v>1.5429126</v>
      </c>
      <c r="H51" s="31"/>
      <c r="O51" s="25">
        <v>67.3</v>
      </c>
      <c r="P51" s="14">
        <f t="shared" si="2"/>
        <v>231.93</v>
      </c>
      <c r="Q51" s="14" t="s">
        <v>25</v>
      </c>
      <c r="R51" s="38" t="s">
        <v>23</v>
      </c>
      <c r="U51" s="2"/>
    </row>
    <row r="52" spans="1:21">
      <c r="A52" s="25" t="s">
        <v>73</v>
      </c>
      <c r="B52" s="26">
        <v>-30.677444240473001</v>
      </c>
      <c r="C52" s="26">
        <v>-1.3968353305610399</v>
      </c>
      <c r="D52" s="27">
        <v>-6.2746854089894999</v>
      </c>
      <c r="E52" s="28">
        <v>29.280608909912001</v>
      </c>
      <c r="F52" s="28">
        <f t="shared" si="3"/>
        <v>29.814304088555456</v>
      </c>
      <c r="G52" s="29">
        <v>1.4145432</v>
      </c>
      <c r="H52" s="30">
        <v>9.7519999999999898E-3</v>
      </c>
      <c r="I52" s="14">
        <v>0.14013200000000001</v>
      </c>
      <c r="J52" s="14">
        <v>3.8159999999999999E-2</v>
      </c>
      <c r="K52" s="17">
        <v>14.344099999999999</v>
      </c>
      <c r="L52" s="17">
        <f>K52*1.25</f>
        <v>17.930125</v>
      </c>
      <c r="M52" s="17">
        <f>J52/I52</f>
        <v>0.27231467473524962</v>
      </c>
      <c r="N52" s="17">
        <v>89.4</v>
      </c>
      <c r="O52" s="25">
        <v>66.7</v>
      </c>
      <c r="P52" s="14">
        <f t="shared" si="2"/>
        <v>231.32999999999998</v>
      </c>
      <c r="Q52" s="14" t="s">
        <v>25</v>
      </c>
      <c r="R52" s="38" t="s">
        <v>23</v>
      </c>
      <c r="U52" s="2"/>
    </row>
    <row r="53" spans="1:21">
      <c r="A53" s="25" t="s">
        <v>74</v>
      </c>
      <c r="B53" s="26">
        <v>-30.772412359252002</v>
      </c>
      <c r="C53" s="26">
        <v>-0.46450356322715403</v>
      </c>
      <c r="D53" s="27">
        <v>-7.0398582787251804</v>
      </c>
      <c r="E53" s="28">
        <v>30.307908796024801</v>
      </c>
      <c r="F53" s="28">
        <f t="shared" si="3"/>
        <v>29.87002858544664</v>
      </c>
      <c r="G53" s="29">
        <v>1.9362896999999999</v>
      </c>
      <c r="H53" s="30"/>
      <c r="O53" s="25">
        <v>65.900000000000006</v>
      </c>
      <c r="P53" s="14">
        <f t="shared" si="2"/>
        <v>230.53</v>
      </c>
      <c r="Q53" s="14" t="s">
        <v>25</v>
      </c>
      <c r="R53" s="38" t="s">
        <v>23</v>
      </c>
      <c r="U53" s="2"/>
    </row>
    <row r="54" spans="1:21">
      <c r="A54" s="25" t="s">
        <v>75</v>
      </c>
      <c r="B54" s="26">
        <v>-30.024479277939999</v>
      </c>
      <c r="C54" s="26">
        <v>-0.65296403442911499</v>
      </c>
      <c r="D54" s="27">
        <v>-6.21450690845215</v>
      </c>
      <c r="E54" s="28">
        <v>29.371515243510899</v>
      </c>
      <c r="F54" s="28">
        <f t="shared" si="3"/>
        <v>29.474221118870084</v>
      </c>
      <c r="G54" s="29">
        <v>1.2688896000000001</v>
      </c>
      <c r="H54" s="30"/>
      <c r="O54" s="25">
        <v>65</v>
      </c>
      <c r="P54" s="14">
        <f t="shared" si="2"/>
        <v>229.63</v>
      </c>
      <c r="Q54" s="14" t="s">
        <v>25</v>
      </c>
      <c r="R54" s="38" t="s">
        <v>23</v>
      </c>
      <c r="U54" s="2"/>
    </row>
    <row r="55" spans="1:21">
      <c r="A55" s="25" t="s">
        <v>76</v>
      </c>
      <c r="B55" s="26">
        <v>-30.5345954875954</v>
      </c>
      <c r="C55" s="26">
        <v>-0.53609565896562505</v>
      </c>
      <c r="D55" s="27">
        <v>-5.9097319218597599</v>
      </c>
      <c r="E55" s="28">
        <v>29.9984998286298</v>
      </c>
      <c r="F55" s="28">
        <f t="shared" si="3"/>
        <v>29.4919116612935</v>
      </c>
      <c r="G55" s="29">
        <v>2.3690411999999998</v>
      </c>
      <c r="H55" s="32">
        <v>7.5548880393227803E-3</v>
      </c>
      <c r="I55" s="14">
        <v>0.12304915346805</v>
      </c>
      <c r="J55" s="14">
        <v>0.15005570726379</v>
      </c>
      <c r="K55" s="17">
        <v>16.349499999999999</v>
      </c>
      <c r="L55" s="17">
        <f>K55*1.25</f>
        <v>20.436875000000001</v>
      </c>
      <c r="M55" s="17">
        <f>J55/I55</f>
        <v>1.2194777699364858</v>
      </c>
      <c r="N55" s="17">
        <v>91.316220644456607</v>
      </c>
      <c r="O55" s="25">
        <v>64.150000000000006</v>
      </c>
      <c r="P55" s="14">
        <f t="shared" si="2"/>
        <v>228.78</v>
      </c>
      <c r="Q55" s="14" t="s">
        <v>25</v>
      </c>
      <c r="R55" s="38" t="s">
        <v>23</v>
      </c>
      <c r="U55" s="2"/>
    </row>
    <row r="56" spans="1:21">
      <c r="A56" s="25" t="s">
        <v>77</v>
      </c>
      <c r="B56" s="26">
        <v>-30.048865727329101</v>
      </c>
      <c r="C56" s="26">
        <v>-1.6362929110561599</v>
      </c>
      <c r="D56" s="27">
        <v>-6.3791889341161898</v>
      </c>
      <c r="E56" s="28">
        <v>28.412572816272899</v>
      </c>
      <c r="F56" s="28">
        <f t="shared" si="3"/>
        <v>29.456755098930397</v>
      </c>
      <c r="G56" s="29">
        <v>2.2645341000000001</v>
      </c>
      <c r="H56" s="30"/>
      <c r="O56" s="25">
        <v>63.45</v>
      </c>
      <c r="P56" s="14">
        <f t="shared" si="2"/>
        <v>228.07999999999998</v>
      </c>
      <c r="Q56" s="14" t="s">
        <v>25</v>
      </c>
      <c r="R56" s="38" t="s">
        <v>23</v>
      </c>
      <c r="U56" s="2"/>
    </row>
    <row r="57" spans="1:21">
      <c r="A57" s="25" t="s">
        <v>78</v>
      </c>
      <c r="B57" s="26">
        <v>-30.2240526663503</v>
      </c>
      <c r="C57" s="26">
        <v>-0.85499104432123496</v>
      </c>
      <c r="D57" s="27">
        <v>-6.0569780763971002</v>
      </c>
      <c r="E57" s="28">
        <v>29.369061622029101</v>
      </c>
      <c r="F57" s="28">
        <f t="shared" si="3"/>
        <v>29.473125626313482</v>
      </c>
      <c r="G57" s="29">
        <v>1.1328929999999999</v>
      </c>
      <c r="H57" s="30"/>
      <c r="O57" s="25">
        <v>62.95</v>
      </c>
      <c r="P57" s="14">
        <f t="shared" si="2"/>
        <v>227.57999999999998</v>
      </c>
      <c r="Q57" s="14" t="s">
        <v>25</v>
      </c>
      <c r="R57" s="38" t="s">
        <v>23</v>
      </c>
      <c r="U57" s="2"/>
    </row>
    <row r="58" spans="1:21">
      <c r="A58" s="25" t="s">
        <v>79</v>
      </c>
      <c r="B58" s="26">
        <v>-30.607253945205901</v>
      </c>
      <c r="C58" s="26">
        <v>-0.47512796099655902</v>
      </c>
      <c r="D58" s="27">
        <v>-5.9061729782795904</v>
      </c>
      <c r="E58" s="28">
        <v>30.132125984209299</v>
      </c>
      <c r="F58" s="28">
        <f t="shared" si="3"/>
        <v>29.534545725122399</v>
      </c>
      <c r="G58" s="29">
        <v>1.5378381000000001</v>
      </c>
      <c r="H58" s="30"/>
      <c r="O58" s="25">
        <v>62.3</v>
      </c>
      <c r="P58" s="14">
        <f t="shared" si="2"/>
        <v>226.93</v>
      </c>
      <c r="Q58" s="14" t="s">
        <v>25</v>
      </c>
      <c r="R58" s="38" t="s">
        <v>23</v>
      </c>
      <c r="U58" s="2"/>
    </row>
    <row r="59" spans="1:21">
      <c r="A59" s="25" t="s">
        <v>80</v>
      </c>
      <c r="B59" s="26">
        <v>-29.8846906321582</v>
      </c>
      <c r="C59" s="26">
        <v>-0.43132275173192303</v>
      </c>
      <c r="D59" s="27">
        <v>-6.50507900452891</v>
      </c>
      <c r="E59" s="28">
        <v>29.453367880426299</v>
      </c>
      <c r="F59" s="28">
        <f t="shared" si="3"/>
        <v>29.802688500495037</v>
      </c>
      <c r="G59" s="29">
        <v>1.7286041999999999</v>
      </c>
      <c r="H59" s="30"/>
      <c r="O59" s="25">
        <v>61</v>
      </c>
      <c r="P59" s="14">
        <f t="shared" si="2"/>
        <v>225.63</v>
      </c>
      <c r="Q59" s="14" t="s">
        <v>25</v>
      </c>
      <c r="R59" s="38" t="s">
        <v>23</v>
      </c>
      <c r="U59" s="2"/>
    </row>
    <row r="60" spans="1:21">
      <c r="A60" s="25" t="s">
        <v>81</v>
      </c>
      <c r="B60" s="26">
        <v>-30.660179843320201</v>
      </c>
      <c r="C60" s="26">
        <v>-0.35457952064575299</v>
      </c>
      <c r="D60" s="27">
        <v>-8.0030067760936294</v>
      </c>
      <c r="E60" s="28">
        <v>30.305600322674401</v>
      </c>
      <c r="F60" s="28">
        <f t="shared" si="3"/>
        <v>29.911095220111523</v>
      </c>
      <c r="G60" s="29">
        <v>1.6575963</v>
      </c>
      <c r="H60" s="30">
        <v>4.0732950924155503E-3</v>
      </c>
      <c r="I60" s="14">
        <v>5.3934353091140801E-2</v>
      </c>
      <c r="J60" s="14">
        <v>8.2447418738049699E-2</v>
      </c>
      <c r="K60" s="17">
        <v>13.291600000000001</v>
      </c>
      <c r="L60" s="17">
        <f>K60*1.25</f>
        <v>16.6145</v>
      </c>
      <c r="M60" s="17">
        <f>J60/I60</f>
        <v>1.5286624203821668</v>
      </c>
      <c r="N60" s="17">
        <v>95.092415551306601</v>
      </c>
      <c r="O60" s="25">
        <v>60.4</v>
      </c>
      <c r="P60" s="14">
        <f t="shared" si="2"/>
        <v>225.03</v>
      </c>
      <c r="Q60" s="14" t="s">
        <v>25</v>
      </c>
      <c r="R60" s="38" t="s">
        <v>23</v>
      </c>
      <c r="U60" s="2"/>
    </row>
    <row r="61" spans="1:21">
      <c r="A61" s="25" t="s">
        <v>82</v>
      </c>
      <c r="B61" s="26">
        <v>-30.349139542384101</v>
      </c>
      <c r="C61" s="26">
        <v>-0.59585284924797899</v>
      </c>
      <c r="D61" s="27">
        <v>-6.5788032440318096</v>
      </c>
      <c r="E61" s="28">
        <v>29.753286693136101</v>
      </c>
      <c r="F61" s="28">
        <f t="shared" si="3"/>
        <v>29.910505183326123</v>
      </c>
      <c r="G61" s="29">
        <v>1.9636434</v>
      </c>
      <c r="H61" s="30"/>
      <c r="O61" s="25">
        <v>59.8</v>
      </c>
      <c r="P61" s="14">
        <f t="shared" si="2"/>
        <v>224.43</v>
      </c>
      <c r="Q61" s="14" t="s">
        <v>25</v>
      </c>
      <c r="R61" s="38" t="s">
        <v>23</v>
      </c>
      <c r="U61" s="2"/>
    </row>
    <row r="62" spans="1:21">
      <c r="A62" s="25" t="s">
        <v>83</v>
      </c>
      <c r="B62" s="26"/>
      <c r="C62" s="26">
        <v>-0.45115049037385202</v>
      </c>
      <c r="D62" s="27">
        <v>-6.6611523974817102</v>
      </c>
      <c r="E62" s="25"/>
      <c r="F62" s="28">
        <f t="shared" si="3"/>
        <v>29.799518323668298</v>
      </c>
      <c r="G62" s="29"/>
      <c r="H62" s="30"/>
      <c r="O62" s="25">
        <v>59.53</v>
      </c>
      <c r="P62" s="14">
        <f t="shared" si="2"/>
        <v>224.16</v>
      </c>
      <c r="Q62" s="14" t="s">
        <v>25</v>
      </c>
      <c r="R62" s="38" t="s">
        <v>23</v>
      </c>
      <c r="U62" s="2"/>
    </row>
    <row r="63" spans="1:21">
      <c r="A63" s="25" t="s">
        <v>84</v>
      </c>
      <c r="B63" s="26">
        <v>-31.1679094075091</v>
      </c>
      <c r="C63" s="26">
        <v>-1.0381435704414499</v>
      </c>
      <c r="D63" s="27">
        <v>-6.0674930801258196</v>
      </c>
      <c r="E63" s="28">
        <v>30.129765837067701</v>
      </c>
      <c r="F63" s="28">
        <f t="shared" si="3"/>
        <v>29.542008859507874</v>
      </c>
      <c r="G63" s="29">
        <v>2.4782981999999998</v>
      </c>
      <c r="H63" s="30"/>
      <c r="O63" s="25">
        <v>59.1</v>
      </c>
      <c r="P63" s="14">
        <f t="shared" si="2"/>
        <v>223.73</v>
      </c>
      <c r="Q63" s="14" t="s">
        <v>25</v>
      </c>
      <c r="R63" s="38" t="s">
        <v>23</v>
      </c>
      <c r="U63" s="2"/>
    </row>
    <row r="64" spans="1:21">
      <c r="A64" s="25" t="s">
        <v>85</v>
      </c>
      <c r="B64" s="26">
        <v>-30.7704469267318</v>
      </c>
      <c r="C64" s="26">
        <v>-1.7610264849368</v>
      </c>
      <c r="D64" s="27">
        <v>-7.0625359714394502</v>
      </c>
      <c r="E64" s="28">
        <v>29.009420441795001</v>
      </c>
      <c r="F64" s="28">
        <f t="shared" si="3"/>
        <v>29.571601247044352</v>
      </c>
      <c r="G64" s="29">
        <v>1.0567755000000001</v>
      </c>
      <c r="H64" s="31">
        <v>1.4338375796178301E-2</v>
      </c>
      <c r="I64" s="14">
        <v>0.15755732484076401</v>
      </c>
      <c r="J64" s="14">
        <v>0.22941401273885301</v>
      </c>
      <c r="K64" s="17">
        <v>11.004300000000001</v>
      </c>
      <c r="L64" s="17">
        <f>K64*1.25</f>
        <v>13.755375000000001</v>
      </c>
      <c r="M64" s="17">
        <f>J64/I64</f>
        <v>1.4560669456066944</v>
      </c>
      <c r="N64" s="17">
        <v>83.519108280254798</v>
      </c>
      <c r="O64" s="25">
        <v>58.75</v>
      </c>
      <c r="P64" s="14">
        <f t="shared" si="2"/>
        <v>223.38</v>
      </c>
      <c r="Q64" s="14" t="s">
        <v>25</v>
      </c>
      <c r="R64" s="38" t="s">
        <v>23</v>
      </c>
      <c r="U64" s="2"/>
    </row>
    <row r="65" spans="1:21">
      <c r="A65" s="25" t="s">
        <v>86</v>
      </c>
      <c r="B65" s="26">
        <v>-30.875249672290401</v>
      </c>
      <c r="C65" s="26">
        <v>-1.5996872062576599</v>
      </c>
      <c r="D65" s="27">
        <v>-6.3826196534113002</v>
      </c>
      <c r="E65" s="28">
        <v>29.275562466032699</v>
      </c>
      <c r="F65" s="28">
        <f t="shared" si="3"/>
        <v>29.548671833484025</v>
      </c>
      <c r="G65" s="29">
        <v>1.4353332000000001</v>
      </c>
      <c r="H65" s="33"/>
      <c r="O65" s="25">
        <v>58.45</v>
      </c>
      <c r="P65" s="14">
        <f t="shared" si="2"/>
        <v>223.07999999999998</v>
      </c>
      <c r="Q65" s="14" t="s">
        <v>25</v>
      </c>
      <c r="R65" s="38" t="s">
        <v>23</v>
      </c>
      <c r="U65" s="2"/>
    </row>
    <row r="66" spans="1:21">
      <c r="A66" s="25" t="s">
        <v>87</v>
      </c>
      <c r="B66" s="26">
        <v>-32.1852918820952</v>
      </c>
      <c r="C66" s="26">
        <v>-2.3136356388132202</v>
      </c>
      <c r="D66" s="27">
        <v>-7.0178908716605397</v>
      </c>
      <c r="E66" s="28">
        <v>29.871656243282001</v>
      </c>
      <c r="F66" s="28">
        <f t="shared" si="3"/>
        <v>29.472370462709041</v>
      </c>
      <c r="G66" s="29">
        <v>0.97080540000000004</v>
      </c>
      <c r="H66" s="30"/>
      <c r="O66" s="25">
        <v>57.85</v>
      </c>
      <c r="P66" s="14">
        <f t="shared" si="2"/>
        <v>222.48</v>
      </c>
      <c r="Q66" s="14" t="s">
        <v>25</v>
      </c>
      <c r="R66" s="38" t="s">
        <v>23</v>
      </c>
      <c r="U66" s="2"/>
    </row>
    <row r="67" spans="1:21">
      <c r="A67" s="25" t="s">
        <v>88</v>
      </c>
      <c r="B67" s="26">
        <v>-31.198456524428298</v>
      </c>
      <c r="C67" s="26">
        <v>-1.74150234518559</v>
      </c>
      <c r="D67" s="27">
        <v>-7.5898049334393196</v>
      </c>
      <c r="E67" s="28">
        <v>29.4569541792427</v>
      </c>
      <c r="F67" s="28">
        <f t="shared" si="3"/>
        <v>29.786206387371941</v>
      </c>
      <c r="G67" s="29">
        <v>1.2970235999999999</v>
      </c>
      <c r="H67" s="30">
        <v>9.0391014975041394E-3</v>
      </c>
      <c r="I67" s="14">
        <v>9.8065723793677007E-2</v>
      </c>
      <c r="J67" s="14">
        <v>0.232628951747088</v>
      </c>
      <c r="K67" s="17">
        <v>10.8599</v>
      </c>
      <c r="L67" s="17">
        <f>K67*1.25</f>
        <v>13.574874999999999</v>
      </c>
      <c r="M67" s="17">
        <f>J67/I67</f>
        <v>2.3721739130434814</v>
      </c>
      <c r="N67" s="17">
        <v>82.945091514143101</v>
      </c>
      <c r="O67" s="25">
        <v>57.15</v>
      </c>
      <c r="P67" s="14">
        <f t="shared" ref="P67:P84" si="4">197.63-33+O67</f>
        <v>221.78</v>
      </c>
      <c r="Q67" s="14" t="s">
        <v>25</v>
      </c>
      <c r="R67" s="38" t="s">
        <v>23</v>
      </c>
      <c r="U67" s="2"/>
    </row>
    <row r="68" spans="1:21">
      <c r="A68" s="25" t="s">
        <v>89</v>
      </c>
      <c r="B68" s="26">
        <v>-31.7875975743754</v>
      </c>
      <c r="C68" s="26">
        <v>-2.0393385911826001</v>
      </c>
      <c r="D68" s="27">
        <v>-6.5134416369713799</v>
      </c>
      <c r="E68" s="28">
        <v>29.748258983192802</v>
      </c>
      <c r="F68" s="28">
        <f t="shared" si="3"/>
        <v>30.045863134515042</v>
      </c>
      <c r="G68" s="29">
        <v>1.6890582000000001</v>
      </c>
      <c r="H68" s="31"/>
      <c r="O68" s="25">
        <v>56.65</v>
      </c>
      <c r="P68" s="14">
        <f t="shared" si="4"/>
        <v>221.28</v>
      </c>
      <c r="Q68" s="14" t="s">
        <v>25</v>
      </c>
      <c r="R68" s="38" t="s">
        <v>23</v>
      </c>
      <c r="U68" s="2"/>
    </row>
    <row r="69" spans="1:21">
      <c r="A69" s="25" t="s">
        <v>90</v>
      </c>
      <c r="B69" s="26">
        <v>-31.964040472230899</v>
      </c>
      <c r="C69" s="26">
        <v>-1.3854404071214199</v>
      </c>
      <c r="D69" s="27">
        <v>-7.93857301097679</v>
      </c>
      <c r="E69" s="28">
        <v>30.578600065109502</v>
      </c>
      <c r="F69" s="28">
        <f t="shared" ref="F69:F76" si="5">AVERAGE(E67:E71)</f>
        <v>30.132828012632398</v>
      </c>
      <c r="G69" s="29">
        <v>1.4550672</v>
      </c>
      <c r="H69" s="30"/>
      <c r="O69" s="25">
        <v>55.95</v>
      </c>
      <c r="P69" s="14">
        <f t="shared" si="4"/>
        <v>220.57999999999998</v>
      </c>
      <c r="Q69" s="14" t="s">
        <v>25</v>
      </c>
      <c r="R69" s="38" t="s">
        <v>23</v>
      </c>
      <c r="U69" s="2"/>
    </row>
    <row r="70" spans="1:21">
      <c r="A70" s="25" t="s">
        <v>91</v>
      </c>
      <c r="B70" s="26">
        <v>-32.433666158732699</v>
      </c>
      <c r="C70" s="26">
        <v>-1.8598199569845</v>
      </c>
      <c r="D70" s="27">
        <v>-7.6807148406550203</v>
      </c>
      <c r="E70" s="28">
        <v>30.5738462017482</v>
      </c>
      <c r="F70" s="28">
        <f t="shared" si="5"/>
        <v>30.175310537436662</v>
      </c>
      <c r="G70" s="29">
        <v>-0.1641492</v>
      </c>
      <c r="H70" s="30"/>
      <c r="O70" s="25">
        <v>54.95</v>
      </c>
      <c r="P70" s="14">
        <f t="shared" si="4"/>
        <v>219.57999999999998</v>
      </c>
      <c r="Q70" s="14" t="s">
        <v>25</v>
      </c>
      <c r="R70" s="38" t="s">
        <v>23</v>
      </c>
      <c r="U70" s="2"/>
    </row>
    <row r="71" spans="1:21">
      <c r="A71" s="25" t="s">
        <v>92</v>
      </c>
      <c r="B71" s="26">
        <v>-32.414769548741603</v>
      </c>
      <c r="C71" s="26">
        <v>-2.1082889148728201</v>
      </c>
      <c r="D71" s="27">
        <v>-6.8738161244912996</v>
      </c>
      <c r="E71" s="28">
        <v>30.306480633868802</v>
      </c>
      <c r="F71" s="28">
        <f t="shared" si="5"/>
        <v>30.142869727411</v>
      </c>
      <c r="G71" s="29">
        <v>0.82639320000000005</v>
      </c>
      <c r="H71" s="30">
        <v>1.3883235136582701E-2</v>
      </c>
      <c r="I71" s="14">
        <v>0.15873165506159601</v>
      </c>
      <c r="J71" s="14">
        <v>0.25776539903588602</v>
      </c>
      <c r="K71" s="17">
        <v>11.4206</v>
      </c>
      <c r="L71" s="17">
        <f>K71*1.25</f>
        <v>14.27575</v>
      </c>
      <c r="M71" s="17">
        <f>J71/I71</f>
        <v>1.6239067055393572</v>
      </c>
      <c r="N71" s="17">
        <v>76.861274772362094</v>
      </c>
      <c r="O71" s="25">
        <v>54.25</v>
      </c>
      <c r="P71" s="14">
        <f t="shared" si="4"/>
        <v>218.88</v>
      </c>
      <c r="Q71" s="14" t="s">
        <v>25</v>
      </c>
      <c r="R71" s="38" t="s">
        <v>23</v>
      </c>
      <c r="U71" s="2"/>
    </row>
    <row r="72" spans="1:21">
      <c r="A72" s="25" t="s">
        <v>93</v>
      </c>
      <c r="B72" s="26">
        <v>-31.6982110381804</v>
      </c>
      <c r="C72" s="26">
        <v>-2.02884423491642</v>
      </c>
      <c r="D72" s="27">
        <v>-6.3791296220797804</v>
      </c>
      <c r="E72" s="28">
        <v>29.669366803264001</v>
      </c>
      <c r="F72" s="28">
        <f t="shared" si="5"/>
        <v>30.029457843160582</v>
      </c>
      <c r="G72" s="29">
        <v>1.2605519999999999</v>
      </c>
      <c r="H72" s="30"/>
      <c r="O72" s="25">
        <v>53.15</v>
      </c>
      <c r="P72" s="14">
        <f t="shared" si="4"/>
        <v>217.78</v>
      </c>
      <c r="Q72" s="14" t="s">
        <v>25</v>
      </c>
      <c r="R72" s="38" t="s">
        <v>23</v>
      </c>
      <c r="U72" s="2"/>
    </row>
    <row r="73" spans="1:21">
      <c r="A73" s="25" t="s">
        <v>94</v>
      </c>
      <c r="B73" s="26">
        <v>-31.466872445090399</v>
      </c>
      <c r="C73" s="26">
        <v>-1.8808175120259101</v>
      </c>
      <c r="D73" s="27">
        <v>-7.81039539048398</v>
      </c>
      <c r="E73" s="28">
        <v>29.586054933064499</v>
      </c>
      <c r="F73" s="28">
        <f t="shared" si="5"/>
        <v>29.883136936092558</v>
      </c>
      <c r="G73" s="29">
        <v>0.49655070000000001</v>
      </c>
      <c r="H73" s="32"/>
      <c r="O73" s="25">
        <v>52.05</v>
      </c>
      <c r="P73" s="14">
        <f t="shared" si="4"/>
        <v>216.68</v>
      </c>
      <c r="Q73" s="14" t="s">
        <v>25</v>
      </c>
      <c r="R73" s="38" t="s">
        <v>23</v>
      </c>
      <c r="U73" s="2"/>
    </row>
    <row r="74" spans="1:21">
      <c r="A74" s="25" t="s">
        <v>95</v>
      </c>
      <c r="B74" s="26">
        <v>-31.934365390140801</v>
      </c>
      <c r="C74" s="26">
        <v>-1.92282474628342</v>
      </c>
      <c r="D74" s="27">
        <v>-7.1233612237779198</v>
      </c>
      <c r="E74" s="28">
        <v>30.011540643857401</v>
      </c>
      <c r="F74" s="28">
        <f t="shared" si="5"/>
        <v>29.835916232979322</v>
      </c>
      <c r="G74" s="29">
        <v>1.4834339999999999</v>
      </c>
      <c r="H74" s="30">
        <v>6.0250363598587098E-3</v>
      </c>
      <c r="I74" s="14">
        <v>7.4547060045709407E-2</v>
      </c>
      <c r="J74" s="14">
        <v>7.5670371909411893E-2</v>
      </c>
      <c r="K74" s="17">
        <v>12.3073</v>
      </c>
      <c r="L74" s="17">
        <f t="shared" ref="L74:L79" si="6">K74*1.25</f>
        <v>15.384124999999999</v>
      </c>
      <c r="M74" s="17">
        <f t="shared" ref="M74:M79" si="7">J74/I74</f>
        <v>1.015068493150685</v>
      </c>
      <c r="N74" s="17">
        <v>89.788073966341202</v>
      </c>
      <c r="O74" s="25">
        <v>51.5</v>
      </c>
      <c r="P74" s="14">
        <f t="shared" si="4"/>
        <v>216.13</v>
      </c>
      <c r="Q74" s="14" t="s">
        <v>25</v>
      </c>
      <c r="R74" s="38" t="s">
        <v>23</v>
      </c>
      <c r="U74" s="2"/>
    </row>
    <row r="75" spans="1:21">
      <c r="A75" s="25" t="s">
        <v>96</v>
      </c>
      <c r="B75" s="26">
        <v>-31.329793008692601</v>
      </c>
      <c r="C75" s="26">
        <v>-1.48755134228445</v>
      </c>
      <c r="D75" s="27">
        <v>-6.4563864488005098</v>
      </c>
      <c r="E75" s="28">
        <v>29.8422416664081</v>
      </c>
      <c r="F75" s="28">
        <f t="shared" si="5"/>
        <v>30.024274749915797</v>
      </c>
      <c r="G75" s="29">
        <v>1.3243773000000001</v>
      </c>
      <c r="H75" s="30"/>
      <c r="O75" s="25">
        <v>50.6</v>
      </c>
      <c r="P75" s="14">
        <f t="shared" si="4"/>
        <v>215.23</v>
      </c>
      <c r="Q75" s="14" t="s">
        <v>25</v>
      </c>
      <c r="R75" s="38" t="s">
        <v>23</v>
      </c>
      <c r="U75" s="2"/>
    </row>
    <row r="76" spans="1:21">
      <c r="A76" s="25" t="s">
        <v>97</v>
      </c>
      <c r="B76" s="26">
        <v>-31.724751736201501</v>
      </c>
      <c r="C76" s="26">
        <v>-1.6543746178988601</v>
      </c>
      <c r="D76" s="27">
        <v>-6.57946039558189</v>
      </c>
      <c r="E76" s="28">
        <v>30.070377118302599</v>
      </c>
      <c r="F76" s="28">
        <f t="shared" si="5"/>
        <v>30.121805768472438</v>
      </c>
      <c r="G76" s="29">
        <v>1.2252489</v>
      </c>
      <c r="H76" s="33"/>
      <c r="O76" s="25">
        <v>49.4</v>
      </c>
      <c r="P76" s="14">
        <f t="shared" si="4"/>
        <v>214.03</v>
      </c>
      <c r="Q76" s="14" t="s">
        <v>25</v>
      </c>
      <c r="R76" s="38" t="s">
        <v>23</v>
      </c>
      <c r="U76" s="2"/>
    </row>
    <row r="77" spans="1:21">
      <c r="A77" s="25" t="s">
        <v>98</v>
      </c>
      <c r="B77" s="26">
        <v>-31.455556728723799</v>
      </c>
      <c r="C77" s="26">
        <v>-0.84439734077744799</v>
      </c>
      <c r="D77" s="27">
        <v>-6.9072067452826298</v>
      </c>
      <c r="E77" s="28">
        <v>30.611159387946401</v>
      </c>
      <c r="F77" s="28">
        <f>AVERAGE(E75:E81)</f>
        <v>29.588340943452572</v>
      </c>
      <c r="G77" s="29">
        <v>0.76651409999999998</v>
      </c>
      <c r="H77" s="32">
        <v>2.2319702602230498E-2</v>
      </c>
      <c r="I77" s="14">
        <v>0.21274349442379201</v>
      </c>
      <c r="J77" s="14">
        <v>0.54979925650557604</v>
      </c>
      <c r="K77" s="17">
        <v>9.5465</v>
      </c>
      <c r="L77" s="17">
        <f t="shared" si="6"/>
        <v>11.933125</v>
      </c>
      <c r="M77" s="17">
        <f t="shared" si="7"/>
        <v>2.5843293492695851</v>
      </c>
      <c r="N77" s="17">
        <v>71.747211895910795</v>
      </c>
      <c r="O77" s="25">
        <v>48.25</v>
      </c>
      <c r="P77" s="14">
        <f t="shared" si="4"/>
        <v>212.88</v>
      </c>
      <c r="Q77" s="14" t="s">
        <v>25</v>
      </c>
      <c r="R77" s="38" t="s">
        <v>23</v>
      </c>
      <c r="U77" s="2"/>
    </row>
    <row r="78" spans="1:21">
      <c r="A78" s="25" t="s">
        <v>99</v>
      </c>
      <c r="B78" s="26">
        <v>-30.7306111129706</v>
      </c>
      <c r="C78" s="26">
        <v>-0.65690108712289996</v>
      </c>
      <c r="D78" s="27">
        <v>-7.3097431270868203</v>
      </c>
      <c r="E78" s="28">
        <v>30.073710025847699</v>
      </c>
      <c r="F78" s="28">
        <f>AVERAGE(E76:E80)</f>
        <v>29.582920506581523</v>
      </c>
      <c r="G78" s="29">
        <v>1.5351021</v>
      </c>
      <c r="H78" s="30"/>
      <c r="O78" s="25">
        <v>47.26</v>
      </c>
      <c r="P78" s="14">
        <f t="shared" si="4"/>
        <v>211.89</v>
      </c>
      <c r="Q78" s="14" t="s">
        <v>25</v>
      </c>
      <c r="R78" s="38" t="s">
        <v>23</v>
      </c>
      <c r="U78" s="2"/>
    </row>
    <row r="79" spans="1:21">
      <c r="A79" s="25" t="s">
        <v>100</v>
      </c>
      <c r="B79" s="26">
        <v>-29.983294404307301</v>
      </c>
      <c r="C79" s="26">
        <v>-2.5143585236293799</v>
      </c>
      <c r="D79" s="27">
        <v>-5.8754366473599697</v>
      </c>
      <c r="E79" s="28">
        <v>27.4689358806779</v>
      </c>
      <c r="F79" s="28">
        <f>AVERAGE(E80:E82)</f>
        <v>29.73040331456097</v>
      </c>
      <c r="G79" s="29">
        <v>0.47929739999999998</v>
      </c>
      <c r="H79" s="30">
        <v>1.0607753357753401E-2</v>
      </c>
      <c r="I79" s="14">
        <v>6.5264652014651994E-2</v>
      </c>
      <c r="J79" s="14">
        <v>1.1866300366300399E-2</v>
      </c>
      <c r="K79" s="17">
        <v>6.1090999999999998</v>
      </c>
      <c r="L79" s="17">
        <f t="shared" si="6"/>
        <v>7.6363749999999992</v>
      </c>
      <c r="M79" s="17">
        <f t="shared" si="7"/>
        <v>0.18181818181818238</v>
      </c>
      <c r="N79" s="17">
        <v>82.020757020757003</v>
      </c>
      <c r="O79" s="25">
        <v>46.26</v>
      </c>
      <c r="P79" s="14">
        <f t="shared" si="4"/>
        <v>210.89</v>
      </c>
      <c r="Q79" s="14" t="s">
        <v>25</v>
      </c>
      <c r="R79" s="38" t="s">
        <v>23</v>
      </c>
      <c r="U79" s="2"/>
    </row>
    <row r="80" spans="1:21">
      <c r="A80" s="25" t="s">
        <v>101</v>
      </c>
      <c r="B80" s="26">
        <v>-31.325732317548901</v>
      </c>
      <c r="C80" s="26">
        <v>-1.6353121974158999</v>
      </c>
      <c r="D80" s="27">
        <v>-6.3060688205600597</v>
      </c>
      <c r="E80" s="28">
        <v>29.690420120132998</v>
      </c>
      <c r="F80" s="28">
        <f>AVERAGE(E78:E82)</f>
        <v>29.346771170041698</v>
      </c>
      <c r="G80" s="29">
        <v>1.5199056</v>
      </c>
      <c r="H80" s="30"/>
      <c r="O80" s="19">
        <v>45.86</v>
      </c>
      <c r="P80" s="14">
        <f t="shared" si="4"/>
        <v>210.49</v>
      </c>
      <c r="Q80" s="14" t="s">
        <v>25</v>
      </c>
      <c r="R80" s="38" t="s">
        <v>23</v>
      </c>
      <c r="U80" s="2"/>
    </row>
    <row r="81" spans="1:21">
      <c r="A81" s="40" t="s">
        <v>102</v>
      </c>
      <c r="B81" s="26">
        <v>-30.3515450269817</v>
      </c>
      <c r="C81" s="26">
        <v>-0.99000262212940604</v>
      </c>
      <c r="D81" s="27">
        <v>-6.1869643933832101</v>
      </c>
      <c r="E81" s="28">
        <v>29.361542404852301</v>
      </c>
      <c r="F81" s="28">
        <f>AVERAGE(E77:E80)</f>
        <v>29.461056353651252</v>
      </c>
      <c r="G81" s="29">
        <v>0.98776229999999998</v>
      </c>
      <c r="H81" s="30"/>
      <c r="O81" s="19">
        <v>45.36</v>
      </c>
      <c r="P81" s="14">
        <f t="shared" si="4"/>
        <v>209.99</v>
      </c>
      <c r="Q81" s="14" t="s">
        <v>25</v>
      </c>
      <c r="R81" s="38" t="s">
        <v>23</v>
      </c>
      <c r="U81" s="2"/>
    </row>
    <row r="82" spans="1:21">
      <c r="A82" s="25" t="s">
        <v>103</v>
      </c>
      <c r="B82" s="26">
        <v>-31.664646845547299</v>
      </c>
      <c r="C82" s="26">
        <v>-1.52539942684966</v>
      </c>
      <c r="D82" s="27">
        <v>-6.1845303816400596</v>
      </c>
      <c r="E82" s="28">
        <v>30.1392474186976</v>
      </c>
      <c r="F82" s="28">
        <f>AVERAGE(E80:E83)</f>
        <v>29.787297370354402</v>
      </c>
      <c r="G82" s="29">
        <v>1.2443424000000001</v>
      </c>
      <c r="H82" s="30">
        <v>2.45126512651265E-2</v>
      </c>
      <c r="I82" s="14">
        <v>0.244497983131647</v>
      </c>
      <c r="J82" s="14">
        <v>0.49653832049871599</v>
      </c>
      <c r="K82" s="17">
        <v>9.9281000000000006</v>
      </c>
      <c r="L82" s="17">
        <f>K82*1.25</f>
        <v>12.410125000000001</v>
      </c>
      <c r="M82" s="17">
        <f>J82/I82</f>
        <v>2.0308483290488368</v>
      </c>
      <c r="N82" s="17">
        <v>68.5735240190686</v>
      </c>
      <c r="O82" s="19">
        <v>44.41</v>
      </c>
      <c r="P82" s="14">
        <f t="shared" si="4"/>
        <v>209.04</v>
      </c>
      <c r="Q82" s="14" t="s">
        <v>25</v>
      </c>
      <c r="R82" s="38" t="s">
        <v>23</v>
      </c>
      <c r="U82" s="2"/>
    </row>
    <row r="83" spans="1:21">
      <c r="A83" s="25" t="s">
        <v>104</v>
      </c>
      <c r="B83" s="26">
        <v>-30.301188113294302</v>
      </c>
      <c r="C83" s="26">
        <v>-0.34320857555963602</v>
      </c>
      <c r="D83" s="27">
        <v>-6.12628736544759</v>
      </c>
      <c r="E83" s="28">
        <v>29.957979537734701</v>
      </c>
      <c r="F83" s="28">
        <f>AVERAGE(E82:E84)</f>
        <v>29.846574962342668</v>
      </c>
      <c r="G83" s="29">
        <v>1.8633465</v>
      </c>
      <c r="H83" s="30"/>
      <c r="O83" s="19">
        <v>44.66</v>
      </c>
      <c r="P83" s="14">
        <f t="shared" si="4"/>
        <v>209.29</v>
      </c>
      <c r="Q83" s="14" t="s">
        <v>25</v>
      </c>
      <c r="R83" s="38" t="s">
        <v>23</v>
      </c>
      <c r="U83" s="2"/>
    </row>
    <row r="84" spans="1:21">
      <c r="A84" s="25" t="s">
        <v>105</v>
      </c>
      <c r="B84" s="26">
        <v>-29.9489357996639</v>
      </c>
      <c r="C84" s="26">
        <v>-0.50643786906815802</v>
      </c>
      <c r="D84" s="27">
        <v>-7.8439709846569903</v>
      </c>
      <c r="E84" s="28">
        <v>29.4424979305957</v>
      </c>
      <c r="F84" s="28">
        <f>AVERAGE(E83:E85)</f>
        <v>29.673312370491232</v>
      </c>
      <c r="G84" s="29">
        <v>1.9200801000000001</v>
      </c>
      <c r="H84" s="30">
        <v>6.6615456238361299E-3</v>
      </c>
      <c r="I84" s="14">
        <v>4.4599860335195599E-2</v>
      </c>
      <c r="J84" s="14">
        <v>1.0479748603352001E-2</v>
      </c>
      <c r="K84" s="17">
        <v>6.6665000000000001</v>
      </c>
      <c r="L84" s="17">
        <f>K84*1.25</f>
        <v>8.3331250000000008</v>
      </c>
      <c r="M84" s="17">
        <f>J84/I84</f>
        <v>0.23497267759562909</v>
      </c>
      <c r="N84" s="17">
        <v>91.876163873370601</v>
      </c>
      <c r="O84" s="19">
        <v>44.11</v>
      </c>
      <c r="P84" s="14">
        <f t="shared" si="4"/>
        <v>208.74</v>
      </c>
      <c r="Q84" s="14" t="s">
        <v>25</v>
      </c>
      <c r="R84" s="38" t="s">
        <v>23</v>
      </c>
      <c r="U84" s="2"/>
    </row>
    <row r="85" spans="1:21">
      <c r="A85" s="25" t="s">
        <v>106</v>
      </c>
      <c r="B85" s="26">
        <v>-30.134561120894301</v>
      </c>
      <c r="C85" s="26">
        <v>-0.51510147775103099</v>
      </c>
      <c r="D85" s="27">
        <v>-6.3631422979636003</v>
      </c>
      <c r="E85" s="28">
        <v>29.619459643143301</v>
      </c>
      <c r="F85" s="28">
        <f>AVERAGE(E84:E87)</f>
        <v>29.505739281175899</v>
      </c>
      <c r="G85" s="29">
        <v>1.2962918999999999</v>
      </c>
      <c r="H85" s="30"/>
      <c r="O85" s="19">
        <v>43.01</v>
      </c>
      <c r="P85" s="14">
        <f t="shared" ref="P85:P128" si="8">197.63-33+O85</f>
        <v>207.64</v>
      </c>
      <c r="Q85" s="14" t="s">
        <v>25</v>
      </c>
      <c r="R85" s="38" t="s">
        <v>23</v>
      </c>
      <c r="U85" s="2"/>
    </row>
    <row r="86" spans="1:21">
      <c r="A86" s="25" t="s">
        <v>107</v>
      </c>
      <c r="B86" s="26">
        <v>-30.611753408358599</v>
      </c>
      <c r="C86" s="26">
        <v>-1.5089645115596699</v>
      </c>
      <c r="D86" s="27">
        <v>-6.2128429589558403</v>
      </c>
      <c r="E86" s="28">
        <v>29.102788896798899</v>
      </c>
      <c r="F86" s="28">
        <f>AVERAGE(E85:E88)</f>
        <v>29.835557232042177</v>
      </c>
      <c r="G86" s="29">
        <v>1.6159854</v>
      </c>
      <c r="H86" s="30"/>
      <c r="O86" s="19">
        <v>42.71</v>
      </c>
      <c r="P86" s="14">
        <f t="shared" si="8"/>
        <v>207.34</v>
      </c>
      <c r="Q86" s="14" t="s">
        <v>25</v>
      </c>
      <c r="R86" s="38" t="s">
        <v>23</v>
      </c>
      <c r="U86" s="2"/>
    </row>
    <row r="87" spans="1:21">
      <c r="A87" s="25" t="s">
        <v>108</v>
      </c>
      <c r="B87" s="26">
        <v>-31.061660361418099</v>
      </c>
      <c r="C87" s="26">
        <v>-1.20344970725237</v>
      </c>
      <c r="D87" s="27">
        <v>-7.07532495707256</v>
      </c>
      <c r="E87" s="28">
        <v>29.858210654165699</v>
      </c>
      <c r="F87" s="28">
        <f t="shared" ref="F87:F109" si="9">AVERAGE(E85:E89)</f>
        <v>29.67139617730934</v>
      </c>
      <c r="G87" s="29">
        <v>1.2110403000000001</v>
      </c>
      <c r="H87" s="30"/>
      <c r="O87" s="19">
        <v>42.41</v>
      </c>
      <c r="P87" s="14">
        <f t="shared" si="8"/>
        <v>207.04</v>
      </c>
      <c r="Q87" s="14" t="s">
        <v>25</v>
      </c>
      <c r="R87" s="38" t="s">
        <v>23</v>
      </c>
      <c r="U87" s="2"/>
    </row>
    <row r="88" spans="1:21">
      <c r="A88" s="25" t="s">
        <v>109</v>
      </c>
      <c r="B88" s="26">
        <v>-31.339716426663099</v>
      </c>
      <c r="C88" s="26">
        <v>-0.57794669260228604</v>
      </c>
      <c r="D88" s="27">
        <v>-6.5214705336927699</v>
      </c>
      <c r="E88" s="28">
        <v>30.761769734060799</v>
      </c>
      <c r="F88" s="28">
        <f t="shared" si="9"/>
        <v>29.579785294328765</v>
      </c>
      <c r="G88" s="29">
        <v>1.6374252</v>
      </c>
      <c r="H88" s="32">
        <v>2.0584429588095799E-2</v>
      </c>
      <c r="I88" s="14">
        <v>0.197164114729351</v>
      </c>
      <c r="J88" s="14">
        <v>0.51485874487815397</v>
      </c>
      <c r="K88" s="17">
        <v>9.5277999999999992</v>
      </c>
      <c r="L88" s="17">
        <f>K88*1.25</f>
        <v>11.909749999999999</v>
      </c>
      <c r="M88" s="17">
        <f>J88/I88</f>
        <v>2.6113207547169797</v>
      </c>
      <c r="N88" s="17">
        <v>75.199482423980996</v>
      </c>
      <c r="O88" s="19">
        <v>39.78</v>
      </c>
      <c r="P88" s="14">
        <f t="shared" si="8"/>
        <v>204.41</v>
      </c>
      <c r="Q88" s="14" t="s">
        <v>25</v>
      </c>
      <c r="R88" s="38" t="s">
        <v>23</v>
      </c>
      <c r="U88" s="2"/>
    </row>
    <row r="89" spans="1:21">
      <c r="A89" s="25" t="s">
        <v>110</v>
      </c>
      <c r="B89" s="26">
        <v>-29.5581327625844</v>
      </c>
      <c r="C89" s="26">
        <v>-0.54338080420644297</v>
      </c>
      <c r="D89" s="27">
        <v>-6.5028659729323097</v>
      </c>
      <c r="E89" s="28">
        <v>29.014751958378</v>
      </c>
      <c r="F89" s="28">
        <f t="shared" si="9"/>
        <v>29.782069731460503</v>
      </c>
      <c r="G89" s="29">
        <v>1.9251456</v>
      </c>
      <c r="H89" s="32"/>
      <c r="O89" s="19">
        <v>39.380000000000003</v>
      </c>
      <c r="P89" s="14">
        <f t="shared" si="8"/>
        <v>204.01</v>
      </c>
      <c r="Q89" s="14" t="s">
        <v>25</v>
      </c>
      <c r="R89" s="38" t="s">
        <v>23</v>
      </c>
      <c r="U89" s="2"/>
    </row>
    <row r="90" spans="1:21">
      <c r="A90" s="25" t="s">
        <v>111</v>
      </c>
      <c r="B90" s="26">
        <v>-29.907645247077799</v>
      </c>
      <c r="C90" s="26">
        <v>-0.74624001883744395</v>
      </c>
      <c r="D90" s="27">
        <v>-6.6458784226040502</v>
      </c>
      <c r="E90" s="28">
        <v>29.161405228240401</v>
      </c>
      <c r="F90" s="28">
        <f t="shared" si="9"/>
        <v>29.886683529787938</v>
      </c>
      <c r="G90" s="29">
        <v>2.6505252000000001</v>
      </c>
      <c r="H90" s="30"/>
      <c r="O90" s="19">
        <v>38.979999999999997</v>
      </c>
      <c r="P90" s="14">
        <f t="shared" si="8"/>
        <v>203.60999999999999</v>
      </c>
      <c r="Q90" s="14" t="s">
        <v>25</v>
      </c>
      <c r="R90" s="38" t="s">
        <v>23</v>
      </c>
      <c r="U90" s="2"/>
    </row>
    <row r="91" spans="1:21">
      <c r="A91" s="25" t="s">
        <v>112</v>
      </c>
      <c r="B91" s="26">
        <v>-31.174516780868601</v>
      </c>
      <c r="C91" s="26">
        <v>-1.06030569841099</v>
      </c>
      <c r="D91" s="27">
        <v>-6.7301651717883999</v>
      </c>
      <c r="E91" s="28">
        <v>30.114211082457601</v>
      </c>
      <c r="F91" s="28">
        <f t="shared" si="9"/>
        <v>29.771155635007858</v>
      </c>
      <c r="G91" s="29">
        <v>1.4525865</v>
      </c>
      <c r="H91" s="33"/>
      <c r="O91" s="25">
        <v>38.479999999999997</v>
      </c>
      <c r="P91" s="14">
        <f t="shared" si="8"/>
        <v>203.10999999999999</v>
      </c>
      <c r="Q91" s="14" t="s">
        <v>25</v>
      </c>
      <c r="R91" s="38" t="s">
        <v>23</v>
      </c>
      <c r="U91" s="2"/>
    </row>
    <row r="92" spans="1:21">
      <c r="A92" s="25" t="s">
        <v>113</v>
      </c>
      <c r="B92" s="26">
        <v>-31.553628480042899</v>
      </c>
      <c r="C92" s="26">
        <v>-1.1723488342399799</v>
      </c>
      <c r="D92" s="27">
        <v>-6.5148376033346898</v>
      </c>
      <c r="E92" s="28">
        <v>30.381279645802898</v>
      </c>
      <c r="F92" s="28">
        <f t="shared" si="9"/>
        <v>28.865983242983997</v>
      </c>
      <c r="G92" s="29">
        <v>1.3470369</v>
      </c>
      <c r="H92" s="32">
        <v>1.89320940819423E-2</v>
      </c>
      <c r="I92" s="14">
        <v>0.17838239757207899</v>
      </c>
      <c r="J92" s="14">
        <v>0.36623084218512902</v>
      </c>
      <c r="K92" s="17">
        <v>9.3871000000000002</v>
      </c>
      <c r="L92" s="17">
        <f>K92*1.25</f>
        <v>11.733875000000001</v>
      </c>
      <c r="M92" s="17">
        <f>J92/I92</f>
        <v>2.0530660377358485</v>
      </c>
      <c r="N92" s="17">
        <v>78.964339908952994</v>
      </c>
      <c r="O92" s="25">
        <v>37.229999999999997</v>
      </c>
      <c r="P92" s="14">
        <f t="shared" si="8"/>
        <v>201.85999999999999</v>
      </c>
      <c r="Q92" s="14" t="s">
        <v>25</v>
      </c>
      <c r="R92" s="38" t="s">
        <v>23</v>
      </c>
      <c r="U92" s="2"/>
    </row>
    <row r="93" spans="1:21">
      <c r="A93" s="25" t="s">
        <v>114</v>
      </c>
      <c r="B93" s="26">
        <v>-30.5963787059144</v>
      </c>
      <c r="C93" s="26">
        <v>-0.41224844575398101</v>
      </c>
      <c r="D93" s="27">
        <v>-7.0644001503198703</v>
      </c>
      <c r="E93" s="28">
        <v>30.184130260160401</v>
      </c>
      <c r="F93" s="28">
        <f t="shared" si="9"/>
        <v>28.507970513507342</v>
      </c>
      <c r="G93" s="34">
        <v>-1.8397490999999999</v>
      </c>
      <c r="H93" s="32"/>
      <c r="O93" s="25">
        <v>36.229999999999997</v>
      </c>
      <c r="P93" s="14">
        <f t="shared" si="8"/>
        <v>200.85999999999999</v>
      </c>
      <c r="Q93" s="14" t="s">
        <v>25</v>
      </c>
      <c r="R93" s="38" t="s">
        <v>23</v>
      </c>
      <c r="U93" s="2"/>
    </row>
    <row r="94" spans="1:21">
      <c r="A94" s="25" t="s">
        <v>115</v>
      </c>
      <c r="B94" s="26">
        <v>-27.169835211580899</v>
      </c>
      <c r="C94" s="26">
        <v>-2.6809452133221598</v>
      </c>
      <c r="D94" s="27">
        <v>-7.7115153072055698</v>
      </c>
      <c r="E94" s="28">
        <v>24.488889998258699</v>
      </c>
      <c r="F94" s="28">
        <f t="shared" si="9"/>
        <v>28.266198314578663</v>
      </c>
      <c r="G94" s="29">
        <v>0.51481889999999997</v>
      </c>
      <c r="H94" s="32"/>
      <c r="O94" s="25">
        <v>35.58</v>
      </c>
      <c r="P94" s="14">
        <f t="shared" si="8"/>
        <v>200.20999999999998</v>
      </c>
      <c r="Q94" s="14" t="s">
        <v>25</v>
      </c>
      <c r="R94" s="38" t="s">
        <v>23</v>
      </c>
      <c r="U94" s="2"/>
    </row>
    <row r="95" spans="1:21">
      <c r="A95" s="25" t="s">
        <v>116</v>
      </c>
      <c r="B95" s="26">
        <v>-29.1950882749071</v>
      </c>
      <c r="C95" s="26">
        <v>-1.82374669405003</v>
      </c>
      <c r="D95" s="27">
        <v>-7.12458185991024</v>
      </c>
      <c r="E95" s="28">
        <v>27.371341580857099</v>
      </c>
      <c r="F95" s="28">
        <f t="shared" si="9"/>
        <v>27.995233631429141</v>
      </c>
      <c r="G95" s="29">
        <v>2.2858193999999998</v>
      </c>
      <c r="H95" s="33"/>
      <c r="O95" s="25">
        <v>35.33</v>
      </c>
      <c r="P95" s="14">
        <f t="shared" si="8"/>
        <v>199.95999999999998</v>
      </c>
      <c r="Q95" s="14" t="s">
        <v>25</v>
      </c>
      <c r="R95" s="38" t="s">
        <v>23</v>
      </c>
      <c r="U95" s="2"/>
    </row>
    <row r="96" spans="1:21">
      <c r="A96" s="25" t="s">
        <v>117</v>
      </c>
      <c r="B96" s="26">
        <v>-29.3761180903591</v>
      </c>
      <c r="C96" s="26">
        <v>-0.470768002544947</v>
      </c>
      <c r="D96" s="27">
        <v>-6.3506584564733597</v>
      </c>
      <c r="E96" s="28">
        <v>28.905350087814199</v>
      </c>
      <c r="F96" s="28">
        <f t="shared" si="9"/>
        <v>27.174727249855998</v>
      </c>
      <c r="G96" s="29">
        <v>1.0577904</v>
      </c>
      <c r="H96" s="31">
        <v>1.4039017341040501E-2</v>
      </c>
      <c r="I96" s="14">
        <v>0.12760838150289</v>
      </c>
      <c r="J96" s="14">
        <v>2.0744219653179199E-2</v>
      </c>
      <c r="K96" s="17">
        <v>9.0465999999999998</v>
      </c>
      <c r="L96" s="17">
        <f>K96*1.25</f>
        <v>11.308249999999999</v>
      </c>
      <c r="M96" s="17">
        <f>J96/I96</f>
        <v>0.1625615763546801</v>
      </c>
      <c r="N96" s="17">
        <v>79.046242774566494</v>
      </c>
      <c r="O96" s="25">
        <v>34.78</v>
      </c>
      <c r="P96" s="14">
        <f t="shared" si="8"/>
        <v>199.41</v>
      </c>
      <c r="Q96" s="14" t="s">
        <v>25</v>
      </c>
      <c r="R96" s="38" t="s">
        <v>23</v>
      </c>
      <c r="U96" s="2"/>
    </row>
    <row r="97" spans="1:21">
      <c r="A97" s="25" t="s">
        <v>118</v>
      </c>
      <c r="B97" s="26">
        <v>-30.395668126415899</v>
      </c>
      <c r="C97" s="26">
        <v>-1.3692118963605799</v>
      </c>
      <c r="D97" s="27">
        <v>-6.6157961861831298</v>
      </c>
      <c r="E97" s="28">
        <v>29.026456230055299</v>
      </c>
      <c r="F97" s="28">
        <f t="shared" si="9"/>
        <v>27.945974077729439</v>
      </c>
      <c r="G97" s="29">
        <v>1.0862076000000001</v>
      </c>
      <c r="H97" s="30"/>
      <c r="O97" s="25">
        <v>34.08</v>
      </c>
      <c r="P97" s="14">
        <f t="shared" si="8"/>
        <v>198.70999999999998</v>
      </c>
      <c r="Q97" s="14" t="s">
        <v>25</v>
      </c>
      <c r="R97" s="38" t="s">
        <v>23</v>
      </c>
      <c r="U97" s="2"/>
    </row>
    <row r="98" spans="1:21">
      <c r="A98" s="25" t="s">
        <v>119</v>
      </c>
      <c r="B98" s="26">
        <v>-26.668037311460001</v>
      </c>
      <c r="C98" s="26">
        <v>-0.586438959165275</v>
      </c>
      <c r="D98" s="27">
        <v>-6.9781564757193602</v>
      </c>
      <c r="E98" s="28">
        <v>26.081598352294701</v>
      </c>
      <c r="F98" s="28">
        <f t="shared" si="9"/>
        <v>27.75638794467136</v>
      </c>
      <c r="G98" s="29">
        <v>1.0760586000000001</v>
      </c>
      <c r="H98" s="30"/>
      <c r="O98" s="25">
        <v>33.479999999999997</v>
      </c>
      <c r="P98" s="14">
        <f t="shared" si="8"/>
        <v>198.10999999999999</v>
      </c>
      <c r="Q98" s="14" t="s">
        <v>25</v>
      </c>
      <c r="R98" s="38" t="s">
        <v>23</v>
      </c>
      <c r="S98" s="42" t="s">
        <v>120</v>
      </c>
      <c r="T98" s="14"/>
      <c r="U98" s="2"/>
    </row>
    <row r="99" spans="1:21">
      <c r="A99" s="25" t="s">
        <v>121</v>
      </c>
      <c r="B99" s="26">
        <v>-29.501944039197902</v>
      </c>
      <c r="C99" s="26">
        <v>-1.15681990157199</v>
      </c>
      <c r="D99" s="27">
        <v>-6.2972750209613197</v>
      </c>
      <c r="E99" s="28">
        <v>28.345124137625898</v>
      </c>
      <c r="F99" s="28">
        <f t="shared" si="9"/>
        <v>27.234230318946079</v>
      </c>
      <c r="G99" s="29">
        <v>-6.6609000000000002E-2</v>
      </c>
      <c r="H99" s="30">
        <v>9.8368437598239308E-3</v>
      </c>
      <c r="I99" s="14">
        <v>6.8739390128890104E-2</v>
      </c>
      <c r="J99" s="14">
        <v>4.4443571204023799E-2</v>
      </c>
      <c r="K99" s="17">
        <v>6.9564000000000004</v>
      </c>
      <c r="L99" s="17">
        <f t="shared" ref="L99:L104" si="10">K99*1.25</f>
        <v>8.6955000000000009</v>
      </c>
      <c r="M99" s="17">
        <f t="shared" ref="M99:M104" si="11">J99/I99</f>
        <v>0.64655172413793138</v>
      </c>
      <c r="N99" s="17">
        <v>88.148381012260302</v>
      </c>
      <c r="O99" s="25">
        <v>32.630000000000003</v>
      </c>
      <c r="P99" s="14">
        <f t="shared" si="8"/>
        <v>197.26</v>
      </c>
      <c r="Q99" s="14" t="s">
        <v>25</v>
      </c>
      <c r="R99" s="38" t="s">
        <v>23</v>
      </c>
      <c r="S99" s="42" t="s">
        <v>122</v>
      </c>
      <c r="T99" s="42"/>
      <c r="U99" s="2"/>
    </row>
    <row r="100" spans="1:21">
      <c r="A100" s="25" t="s">
        <v>123</v>
      </c>
      <c r="B100" s="26">
        <v>-27.498499592570301</v>
      </c>
      <c r="C100" s="26">
        <v>-1.0750886770035999</v>
      </c>
      <c r="D100" s="27">
        <v>-6.1970702799213404</v>
      </c>
      <c r="E100" s="28">
        <v>26.423410915566699</v>
      </c>
      <c r="F100" s="28">
        <f t="shared" si="9"/>
        <v>26.674070832572959</v>
      </c>
      <c r="G100" s="29">
        <v>2.1853443000000001</v>
      </c>
      <c r="H100" s="30"/>
      <c r="O100" s="25">
        <v>31.38</v>
      </c>
      <c r="P100" s="14">
        <f t="shared" si="8"/>
        <v>196.01</v>
      </c>
      <c r="Q100" s="14" t="s">
        <v>25</v>
      </c>
      <c r="R100" s="38" t="s">
        <v>23</v>
      </c>
      <c r="U100" s="2"/>
    </row>
    <row r="101" spans="1:21">
      <c r="A101" s="25" t="s">
        <v>124</v>
      </c>
      <c r="B101" s="26">
        <v>-26.951677153748701</v>
      </c>
      <c r="C101" s="26">
        <v>-0.65711519456087297</v>
      </c>
      <c r="D101" s="27">
        <v>-5.9895202832451302</v>
      </c>
      <c r="E101" s="28">
        <v>26.294561959187799</v>
      </c>
      <c r="F101" s="28">
        <f t="shared" si="9"/>
        <v>26.933619082632539</v>
      </c>
      <c r="G101" s="29">
        <v>1.3784988</v>
      </c>
      <c r="H101" s="31"/>
      <c r="O101" s="25">
        <v>32.08</v>
      </c>
      <c r="P101" s="14">
        <f t="shared" si="8"/>
        <v>196.70999999999998</v>
      </c>
      <c r="Q101" s="14" t="s">
        <v>25</v>
      </c>
      <c r="R101" s="38" t="s">
        <v>23</v>
      </c>
      <c r="U101" s="2"/>
    </row>
    <row r="102" spans="1:21">
      <c r="A102" s="25" t="s">
        <v>125</v>
      </c>
      <c r="B102" s="26">
        <v>-27.215988324865901</v>
      </c>
      <c r="C102" s="26">
        <v>-0.99032952667615604</v>
      </c>
      <c r="D102" s="27">
        <v>-6.6608287897834799</v>
      </c>
      <c r="E102" s="28">
        <v>26.225658798189698</v>
      </c>
      <c r="F102" s="28">
        <f t="shared" si="9"/>
        <v>27.077529647270996</v>
      </c>
      <c r="G102" s="29">
        <v>1.4540541</v>
      </c>
      <c r="H102" s="30">
        <v>2.0840517241379301E-2</v>
      </c>
      <c r="I102" s="14">
        <v>3.77734375E-2</v>
      </c>
      <c r="J102" s="14">
        <v>8.8572198275862091E-3</v>
      </c>
      <c r="K102" s="17">
        <v>1.8251999999999999</v>
      </c>
      <c r="L102" s="17">
        <f t="shared" si="10"/>
        <v>2.2814999999999999</v>
      </c>
      <c r="M102" s="17">
        <f t="shared" si="11"/>
        <v>0.23448275862068971</v>
      </c>
      <c r="N102" s="17">
        <v>73.9493534482759</v>
      </c>
      <c r="O102" s="25">
        <v>30.43</v>
      </c>
      <c r="P102" s="14">
        <f t="shared" si="8"/>
        <v>195.06</v>
      </c>
      <c r="Q102" s="14" t="s">
        <v>25</v>
      </c>
      <c r="R102" s="38" t="s">
        <v>23</v>
      </c>
      <c r="U102" s="2"/>
    </row>
    <row r="103" spans="1:21">
      <c r="A103" s="25" t="s">
        <v>126</v>
      </c>
      <c r="B103" s="26">
        <v>-29.4670876927119</v>
      </c>
      <c r="C103" s="26">
        <v>-2.0877480901193102</v>
      </c>
      <c r="D103" s="27">
        <v>-5.9599165035165704</v>
      </c>
      <c r="E103" s="28">
        <v>27.379339602592601</v>
      </c>
      <c r="F103" s="28">
        <f t="shared" si="9"/>
        <v>27.475320064124425</v>
      </c>
      <c r="G103" s="29">
        <v>2.1044643000000001</v>
      </c>
      <c r="H103" s="30">
        <v>1.5394438138479001E-2</v>
      </c>
      <c r="I103" s="14">
        <v>0.11655788876277</v>
      </c>
      <c r="J103" s="14">
        <v>1.23155505107832E-2</v>
      </c>
      <c r="K103" s="17">
        <v>7.53</v>
      </c>
      <c r="L103" s="17">
        <f t="shared" si="10"/>
        <v>9.4124999999999996</v>
      </c>
      <c r="M103" s="17">
        <f t="shared" si="11"/>
        <v>0.10566037735849018</v>
      </c>
      <c r="N103" s="17">
        <v>78.007945516458506</v>
      </c>
      <c r="O103" s="25">
        <v>29.55</v>
      </c>
      <c r="P103" s="14">
        <f t="shared" si="8"/>
        <v>194.18</v>
      </c>
      <c r="Q103" s="14" t="s">
        <v>25</v>
      </c>
      <c r="R103" s="38" t="s">
        <v>23</v>
      </c>
      <c r="U103" s="2"/>
    </row>
    <row r="104" spans="1:21">
      <c r="A104" s="25" t="s">
        <v>127</v>
      </c>
      <c r="B104" s="26">
        <v>-30.262917779228001</v>
      </c>
      <c r="C104" s="26">
        <v>-1.1982408184097999</v>
      </c>
      <c r="D104" s="27">
        <v>-6.4036496608687496</v>
      </c>
      <c r="E104" s="28">
        <v>29.064676960818201</v>
      </c>
      <c r="F104" s="28">
        <f t="shared" si="9"/>
        <v>26.911176644003781</v>
      </c>
      <c r="G104" s="29">
        <v>1.0141496999999999</v>
      </c>
      <c r="H104" s="30">
        <v>1.44271764316451E-2</v>
      </c>
      <c r="I104" s="14">
        <v>0.137885964912281</v>
      </c>
      <c r="J104" s="14">
        <v>7.7339126117179705E-2</v>
      </c>
      <c r="K104" s="17">
        <v>9.4869000000000003</v>
      </c>
      <c r="L104" s="17">
        <f t="shared" si="10"/>
        <v>11.858625</v>
      </c>
      <c r="M104" s="17">
        <f t="shared" si="11"/>
        <v>0.56089193825042738</v>
      </c>
      <c r="N104" s="17">
        <v>76.348891095663703</v>
      </c>
      <c r="O104" s="25">
        <v>29.23</v>
      </c>
      <c r="P104" s="14">
        <f t="shared" si="8"/>
        <v>193.85999999999999</v>
      </c>
      <c r="Q104" s="14" t="s">
        <v>25</v>
      </c>
      <c r="R104" s="38" t="s">
        <v>23</v>
      </c>
      <c r="U104" s="2"/>
    </row>
    <row r="105" spans="1:21">
      <c r="A105" s="25" t="s">
        <v>128</v>
      </c>
      <c r="B105" s="26">
        <v>-30.3492257086865</v>
      </c>
      <c r="C105" s="26">
        <v>-1.93686270885268</v>
      </c>
      <c r="D105" s="27">
        <v>-6.1584904658425996</v>
      </c>
      <c r="E105" s="28">
        <v>28.4123629998338</v>
      </c>
      <c r="F105" s="28">
        <f t="shared" si="9"/>
        <v>26.439902842080436</v>
      </c>
      <c r="G105" s="29">
        <v>0.98979209999999995</v>
      </c>
      <c r="H105" s="31"/>
      <c r="O105" s="25">
        <v>28.96</v>
      </c>
      <c r="P105" s="14">
        <f t="shared" si="8"/>
        <v>193.59</v>
      </c>
      <c r="Q105" s="14" t="s">
        <v>25</v>
      </c>
      <c r="R105" s="38" t="s">
        <v>23</v>
      </c>
      <c r="U105" s="2"/>
    </row>
    <row r="106" spans="1:21">
      <c r="A106" s="25" t="s">
        <v>129</v>
      </c>
      <c r="B106" s="41">
        <v>-25.0310313430018</v>
      </c>
      <c r="C106" s="26">
        <v>-1.5571864844171599</v>
      </c>
      <c r="D106" s="27">
        <v>-6.5626260965042196</v>
      </c>
      <c r="E106" s="28">
        <v>23.473844858584599</v>
      </c>
      <c r="F106" s="28">
        <f t="shared" si="9"/>
        <v>25.93982760276478</v>
      </c>
      <c r="G106" s="29">
        <v>1.5601659000000001</v>
      </c>
      <c r="H106" s="32">
        <v>2.96296158842086E-2</v>
      </c>
      <c r="I106" s="14">
        <v>6.6411208016329604E-2</v>
      </c>
      <c r="J106" s="14">
        <v>1.1775218036741499</v>
      </c>
      <c r="K106" s="17">
        <v>2.2519999999999998</v>
      </c>
      <c r="L106" s="17">
        <f t="shared" ref="L106:L110" si="12">K106*1.25</f>
        <v>2.8149999999999995</v>
      </c>
      <c r="M106" s="17">
        <f t="shared" ref="M106:M110" si="13">J106/I106</f>
        <v>17.730769230769202</v>
      </c>
      <c r="N106" s="17">
        <v>48.914455372054199</v>
      </c>
      <c r="O106" s="25">
        <v>28.79</v>
      </c>
      <c r="P106" s="14">
        <f t="shared" si="8"/>
        <v>193.42</v>
      </c>
      <c r="Q106" s="14" t="s">
        <v>25</v>
      </c>
      <c r="R106" s="38" t="s">
        <v>23</v>
      </c>
      <c r="U106" s="2"/>
    </row>
    <row r="107" spans="1:21">
      <c r="A107" s="25" t="s">
        <v>130</v>
      </c>
      <c r="B107" s="41">
        <v>-24.615366343095701</v>
      </c>
      <c r="C107" s="26">
        <v>-0.74607655452267396</v>
      </c>
      <c r="D107" s="27">
        <v>-6.5949828323458197</v>
      </c>
      <c r="E107" s="28">
        <v>23.869289788572999</v>
      </c>
      <c r="F107" s="28">
        <f t="shared" si="9"/>
        <v>24.609256296827219</v>
      </c>
      <c r="G107" s="29">
        <v>1.7326566000000001</v>
      </c>
      <c r="H107" s="30"/>
      <c r="O107" s="25">
        <v>27.29</v>
      </c>
      <c r="P107" s="14">
        <f t="shared" si="8"/>
        <v>191.92</v>
      </c>
      <c r="Q107" s="14" t="s">
        <v>25</v>
      </c>
      <c r="R107" s="38" t="s">
        <v>23</v>
      </c>
      <c r="U107" s="2"/>
    </row>
    <row r="108" spans="1:21">
      <c r="A108" s="25" t="s">
        <v>131</v>
      </c>
      <c r="B108" s="41">
        <v>-25.2185456601295</v>
      </c>
      <c r="C108" s="26">
        <v>-0.33958225411521098</v>
      </c>
      <c r="D108" s="27">
        <v>-6.2185122108287798</v>
      </c>
      <c r="E108" s="28">
        <v>24.8789634060143</v>
      </c>
      <c r="F108" s="28">
        <f>AVERAGE(E106:E112)</f>
        <v>24.131649922128211</v>
      </c>
      <c r="G108" s="29">
        <v>2.2797299999999998</v>
      </c>
      <c r="H108" s="30">
        <v>2.39124154886294E-2</v>
      </c>
      <c r="I108" s="14">
        <v>5.0409956976029499E-2</v>
      </c>
      <c r="J108" s="14">
        <v>8.1431468961278397E-2</v>
      </c>
      <c r="K108" s="17">
        <v>2.0992999999999999</v>
      </c>
      <c r="L108" s="17">
        <f t="shared" si="12"/>
        <v>2.6241249999999998</v>
      </c>
      <c r="M108" s="17">
        <f t="shared" si="13"/>
        <v>1.615384615384615</v>
      </c>
      <c r="N108" s="17">
        <v>67.685925015365697</v>
      </c>
      <c r="O108" s="25">
        <v>26.89</v>
      </c>
      <c r="P108" s="14">
        <f t="shared" si="8"/>
        <v>191.51999999999998</v>
      </c>
      <c r="Q108" s="14" t="s">
        <v>25</v>
      </c>
      <c r="R108" s="38" t="s">
        <v>23</v>
      </c>
      <c r="U108" s="2"/>
    </row>
    <row r="109" spans="1:21">
      <c r="A109" s="25" t="s">
        <v>132</v>
      </c>
      <c r="B109" s="41">
        <v>-23.673221209634701</v>
      </c>
      <c r="C109" s="26">
        <v>-1.26140077850433</v>
      </c>
      <c r="D109" s="27">
        <v>-6.6973919012844902</v>
      </c>
      <c r="E109" s="28">
        <v>22.411820431130401</v>
      </c>
      <c r="F109" s="28">
        <f t="shared" si="9"/>
        <v>24.301095977800141</v>
      </c>
      <c r="G109" s="29">
        <v>3.1155381000000002</v>
      </c>
      <c r="H109" s="30"/>
      <c r="O109" s="25">
        <v>26.49</v>
      </c>
      <c r="P109" s="14">
        <f t="shared" si="8"/>
        <v>191.12</v>
      </c>
      <c r="Q109" s="14" t="s">
        <v>25</v>
      </c>
      <c r="R109" s="38" t="s">
        <v>23</v>
      </c>
      <c r="U109" s="2"/>
    </row>
    <row r="110" spans="1:21">
      <c r="A110" s="25" t="s">
        <v>133</v>
      </c>
      <c r="B110" s="41">
        <v>-24.687083489698299</v>
      </c>
      <c r="C110" s="26">
        <v>-0.43341197900198097</v>
      </c>
      <c r="D110" s="27">
        <v>-6.5675219497487198</v>
      </c>
      <c r="E110" s="28">
        <v>24.2536715106963</v>
      </c>
      <c r="F110" s="28">
        <f>AVERAGE(E111:E114)</f>
        <v>24.837925454458649</v>
      </c>
      <c r="G110" s="29">
        <v>0.58383209999999996</v>
      </c>
      <c r="H110" s="32">
        <v>4.5145756855970602E-2</v>
      </c>
      <c r="I110" s="14">
        <v>6.9725113366443506E-2</v>
      </c>
      <c r="J110" s="14">
        <v>0.105340099330598</v>
      </c>
      <c r="K110" s="17">
        <v>1.5368999999999999</v>
      </c>
      <c r="L110" s="17">
        <f t="shared" si="12"/>
        <v>1.921125</v>
      </c>
      <c r="M110" s="17">
        <f t="shared" si="13"/>
        <v>1.5107913669064734</v>
      </c>
      <c r="N110" s="17">
        <v>49.838047937810401</v>
      </c>
      <c r="O110" s="25">
        <v>26.19</v>
      </c>
      <c r="P110" s="21">
        <f t="shared" si="8"/>
        <v>190.82</v>
      </c>
      <c r="Q110" s="14" t="s">
        <v>25</v>
      </c>
      <c r="R110" s="38" t="s">
        <v>23</v>
      </c>
      <c r="U110" s="2"/>
    </row>
    <row r="111" spans="1:21">
      <c r="A111" s="25" t="s">
        <v>134</v>
      </c>
      <c r="B111" s="41">
        <v>-26.105691898732498</v>
      </c>
      <c r="C111" s="26">
        <v>-1.3957146145788401E-2</v>
      </c>
      <c r="D111" s="27">
        <v>-6.17555496459949</v>
      </c>
      <c r="E111" s="28">
        <v>26.091734752586699</v>
      </c>
      <c r="F111" s="28">
        <f>AVERAGE(E109:E113)</f>
        <v>24.220394838529181</v>
      </c>
      <c r="G111" s="29">
        <v>1.6799241</v>
      </c>
      <c r="H111" s="31"/>
      <c r="O111" s="25">
        <v>25.99</v>
      </c>
      <c r="P111" s="21">
        <f t="shared" si="8"/>
        <v>190.62</v>
      </c>
      <c r="Q111" s="14" t="s">
        <v>25</v>
      </c>
      <c r="R111" s="38" t="s">
        <v>23</v>
      </c>
      <c r="U111" s="2"/>
    </row>
    <row r="112" spans="1:21">
      <c r="A112" s="25" t="s">
        <v>135</v>
      </c>
      <c r="B112" s="41">
        <v>-24.2979901369741</v>
      </c>
      <c r="C112" s="26">
        <v>-0.35576542966188301</v>
      </c>
      <c r="D112" s="27">
        <v>-6.3834284998519699</v>
      </c>
      <c r="E112" s="28">
        <v>23.942224707312199</v>
      </c>
      <c r="F112" s="28">
        <f>AVERAGE(E108:E112)</f>
        <v>24.315682961547981</v>
      </c>
      <c r="G112" s="29">
        <v>2.1389097000000001</v>
      </c>
      <c r="H112" s="30">
        <v>1.8178028288844E-2</v>
      </c>
      <c r="I112" s="14">
        <v>3.4588748271828097E-2</v>
      </c>
      <c r="J112" s="14">
        <v>6.7662660852919304E-2</v>
      </c>
      <c r="K112" s="17">
        <v>1.9040999999999999</v>
      </c>
      <c r="L112" s="17">
        <f t="shared" ref="L112:L116" si="14">K112*1.25</f>
        <v>2.380125</v>
      </c>
      <c r="M112" s="17">
        <f t="shared" ref="M112:M116" si="15">J112/I112</f>
        <v>1.956204379562047</v>
      </c>
      <c r="N112" s="17">
        <v>74.752738487716698</v>
      </c>
      <c r="O112" s="25">
        <v>25.39</v>
      </c>
      <c r="P112" s="21">
        <f t="shared" si="8"/>
        <v>190.01999999999998</v>
      </c>
      <c r="Q112" s="14" t="s">
        <v>25</v>
      </c>
      <c r="R112" s="38" t="s">
        <v>23</v>
      </c>
      <c r="U112" s="2"/>
    </row>
    <row r="113" spans="1:21">
      <c r="A113" s="25" t="s">
        <v>136</v>
      </c>
      <c r="B113" s="41">
        <v>-25.080674543235101</v>
      </c>
      <c r="C113" s="26">
        <v>-0.67815175231478597</v>
      </c>
      <c r="D113" s="27">
        <v>-6.32350981863478</v>
      </c>
      <c r="E113" s="28">
        <v>24.402522790920301</v>
      </c>
      <c r="F113" s="28">
        <f>AVERAGE(E111:E115)</f>
        <v>25.630755786137918</v>
      </c>
      <c r="G113" s="29">
        <v>2.6718003000000001</v>
      </c>
      <c r="H113" s="32"/>
      <c r="O113" s="25">
        <v>25.49</v>
      </c>
      <c r="P113" s="21">
        <f t="shared" si="8"/>
        <v>190.12</v>
      </c>
      <c r="Q113" s="14" t="s">
        <v>25</v>
      </c>
      <c r="R113" s="38" t="s">
        <v>23</v>
      </c>
      <c r="U113" s="2"/>
    </row>
    <row r="114" spans="1:21">
      <c r="A114" s="25" t="s">
        <v>137</v>
      </c>
      <c r="B114" s="41">
        <v>-25.421701035606901</v>
      </c>
      <c r="C114" s="26">
        <v>-0.506481468591506</v>
      </c>
      <c r="D114" s="27">
        <v>-6.0206507711573698</v>
      </c>
      <c r="E114" s="28">
        <v>24.915219567015399</v>
      </c>
      <c r="F114" s="28">
        <f>AVERAGE(E110:E116)</f>
        <v>25.81681878787597</v>
      </c>
      <c r="G114" s="29">
        <v>1.9636434</v>
      </c>
      <c r="H114" s="30">
        <v>1.24464431725266E-2</v>
      </c>
      <c r="I114" s="14">
        <v>2.02518397383483E-2</v>
      </c>
      <c r="J114" s="14">
        <v>0.258632869991823</v>
      </c>
      <c r="K114" s="17">
        <v>1.6267</v>
      </c>
      <c r="L114" s="17">
        <f t="shared" si="14"/>
        <v>2.0333749999999999</v>
      </c>
      <c r="M114" s="17">
        <f t="shared" si="15"/>
        <v>12.770833333333329</v>
      </c>
      <c r="N114" s="17">
        <v>78.904333605887203</v>
      </c>
      <c r="O114" s="25">
        <v>25.24</v>
      </c>
      <c r="P114" s="14">
        <f t="shared" si="8"/>
        <v>189.87</v>
      </c>
      <c r="Q114" s="14" t="s">
        <v>25</v>
      </c>
      <c r="R114" s="38" t="s">
        <v>23</v>
      </c>
      <c r="U114" s="2"/>
    </row>
    <row r="115" spans="1:21">
      <c r="A115" s="25" t="s">
        <v>138</v>
      </c>
      <c r="B115" s="26">
        <v>-28.528823759652301</v>
      </c>
      <c r="C115" s="26">
        <v>0.27325335320274002</v>
      </c>
      <c r="D115" s="27">
        <v>-6.3633691081233303</v>
      </c>
      <c r="E115" s="28">
        <v>28.802077112854999</v>
      </c>
      <c r="F115" s="28">
        <f t="shared" ref="F115:F134" si="16">AVERAGE(E113:E117)</f>
        <v>27.220746372265818</v>
      </c>
      <c r="G115" s="29">
        <v>1.8917132999999999</v>
      </c>
      <c r="H115" s="32"/>
      <c r="O115" s="25">
        <v>24.54</v>
      </c>
      <c r="P115" s="14">
        <f t="shared" si="8"/>
        <v>189.17</v>
      </c>
      <c r="Q115" s="14" t="s">
        <v>25</v>
      </c>
      <c r="R115" s="38" t="s">
        <v>23</v>
      </c>
      <c r="U115" s="2"/>
    </row>
    <row r="116" spans="1:21">
      <c r="A116" s="25" t="s">
        <v>139</v>
      </c>
      <c r="B116" s="26">
        <v>-27.823867509302101</v>
      </c>
      <c r="C116" s="26">
        <v>0.48641356444376899</v>
      </c>
      <c r="D116" s="27">
        <v>-7.2452688366694202</v>
      </c>
      <c r="E116" s="28">
        <v>28.310281073745902</v>
      </c>
      <c r="F116" s="28">
        <f t="shared" si="16"/>
        <v>28.322241155782699</v>
      </c>
      <c r="G116" s="29">
        <v>1.1288334</v>
      </c>
      <c r="H116" s="31">
        <v>1.21778625954199E-2</v>
      </c>
      <c r="I116" s="14">
        <v>1.69923664122138E-2</v>
      </c>
      <c r="J116" s="14">
        <v>0.184367175572519</v>
      </c>
      <c r="K116" s="17">
        <v>1.3896999999999999</v>
      </c>
      <c r="L116" s="17">
        <f t="shared" si="14"/>
        <v>1.7371249999999998</v>
      </c>
      <c r="M116" s="17">
        <f t="shared" si="15"/>
        <v>10.849999999999957</v>
      </c>
      <c r="N116" s="17">
        <v>85.839694656488504</v>
      </c>
      <c r="O116" s="25">
        <v>23.34</v>
      </c>
      <c r="P116" s="14">
        <f t="shared" si="8"/>
        <v>187.97</v>
      </c>
      <c r="Q116" s="14" t="s">
        <v>25</v>
      </c>
      <c r="R116" s="38" t="s">
        <v>23</v>
      </c>
      <c r="U116" s="2"/>
    </row>
    <row r="117" spans="1:21">
      <c r="A117" s="25" t="s">
        <v>140</v>
      </c>
      <c r="B117" s="26">
        <v>-28.755666404437498</v>
      </c>
      <c r="C117" s="26">
        <v>0.91796491235504996</v>
      </c>
      <c r="D117" s="27">
        <v>-6.1657189761948503</v>
      </c>
      <c r="E117" s="28">
        <v>29.673631316792498</v>
      </c>
      <c r="F117" s="28">
        <f t="shared" si="16"/>
        <v>28.256427333242016</v>
      </c>
      <c r="G117" s="29">
        <v>1.4718696</v>
      </c>
      <c r="H117" s="30"/>
      <c r="O117" s="25">
        <v>21.77</v>
      </c>
      <c r="P117" s="14">
        <f t="shared" si="8"/>
        <v>186.4</v>
      </c>
      <c r="Q117" s="14" t="s">
        <v>25</v>
      </c>
      <c r="R117" s="38" t="s">
        <v>23</v>
      </c>
      <c r="U117" s="2"/>
    </row>
    <row r="118" spans="1:21">
      <c r="A118" s="25" t="s">
        <v>141</v>
      </c>
      <c r="B118" s="26">
        <v>-28.982223810969799</v>
      </c>
      <c r="C118" s="26">
        <v>0.92777289753485803</v>
      </c>
      <c r="D118" s="27">
        <v>-6.2283273676235398</v>
      </c>
      <c r="E118" s="28">
        <v>29.9099967085047</v>
      </c>
      <c r="F118" s="28">
        <f t="shared" si="16"/>
        <v>28.3767349585072</v>
      </c>
      <c r="G118" s="29">
        <v>1.230159</v>
      </c>
      <c r="H118" s="30"/>
      <c r="O118" s="19">
        <v>20.67</v>
      </c>
      <c r="P118" s="14">
        <f t="shared" si="8"/>
        <v>185.3</v>
      </c>
      <c r="Q118" s="14" t="s">
        <v>25</v>
      </c>
      <c r="R118" s="38" t="s">
        <v>23</v>
      </c>
      <c r="U118" s="2"/>
    </row>
    <row r="119" spans="1:21">
      <c r="A119" s="25" t="s">
        <v>142</v>
      </c>
      <c r="B119" s="26">
        <v>-23.860748984320399</v>
      </c>
      <c r="C119" s="26">
        <v>0.72540146999161004</v>
      </c>
      <c r="D119" s="27">
        <v>-6.1289951910415903</v>
      </c>
      <c r="E119" s="28">
        <v>24.586150454312001</v>
      </c>
      <c r="F119" s="28">
        <f t="shared" si="16"/>
        <v>28.522015995438302</v>
      </c>
      <c r="G119" s="29">
        <v>1.6657154999999999</v>
      </c>
      <c r="H119" s="31"/>
      <c r="O119" s="19">
        <v>19.27</v>
      </c>
      <c r="P119" s="14">
        <f t="shared" si="8"/>
        <v>183.9</v>
      </c>
      <c r="Q119" s="14" t="s">
        <v>25</v>
      </c>
      <c r="R119" s="38" t="s">
        <v>23</v>
      </c>
      <c r="U119" s="2"/>
    </row>
    <row r="120" spans="1:21">
      <c r="A120" s="25" t="s">
        <v>143</v>
      </c>
      <c r="B120" s="26">
        <v>-27.1950829435836</v>
      </c>
      <c r="C120" s="26">
        <v>2.2085322955973199</v>
      </c>
      <c r="D120" s="27">
        <v>-6.2375487586091696</v>
      </c>
      <c r="E120" s="28">
        <v>29.403615239180901</v>
      </c>
      <c r="F120" s="28">
        <f t="shared" si="16"/>
        <v>28.434647610018722</v>
      </c>
      <c r="G120" s="29">
        <v>2.7437304</v>
      </c>
      <c r="H120" s="30">
        <v>7.73013375295044E-3</v>
      </c>
      <c r="I120" s="14">
        <v>2.8962234461054299E-2</v>
      </c>
      <c r="J120" s="14">
        <v>9.2761605035405308E-3</v>
      </c>
      <c r="K120" s="17">
        <v>3.7614000000000001</v>
      </c>
      <c r="L120" s="17">
        <f>K120*1.25</f>
        <v>4.7017500000000005</v>
      </c>
      <c r="M120" s="17">
        <f>J120/I120</f>
        <v>0.3202846975088971</v>
      </c>
      <c r="N120" s="17">
        <v>89.693154996066099</v>
      </c>
      <c r="O120" s="19">
        <v>18.079999999999998</v>
      </c>
      <c r="P120" s="14">
        <f t="shared" si="8"/>
        <v>182.70999999999998</v>
      </c>
      <c r="Q120" s="14" t="s">
        <v>25</v>
      </c>
      <c r="R120" s="38" t="s">
        <v>23</v>
      </c>
      <c r="U120" s="2"/>
    </row>
    <row r="121" spans="1:21">
      <c r="A121" s="25" t="s">
        <v>144</v>
      </c>
      <c r="B121" s="26">
        <v>-27.693054789243</v>
      </c>
      <c r="C121" s="26">
        <v>1.3436314691584501</v>
      </c>
      <c r="D121" s="27">
        <v>-7.0284852591127098</v>
      </c>
      <c r="E121" s="28">
        <v>29.036686258401399</v>
      </c>
      <c r="F121" s="28">
        <f t="shared" si="16"/>
        <v>28.367840165346518</v>
      </c>
      <c r="G121" s="29">
        <v>1.5195699</v>
      </c>
      <c r="H121" s="32"/>
      <c r="O121" s="19">
        <v>16.88</v>
      </c>
      <c r="P121" s="14">
        <f t="shared" si="8"/>
        <v>181.51</v>
      </c>
      <c r="Q121" s="14" t="s">
        <v>25</v>
      </c>
      <c r="R121" s="38" t="s">
        <v>23</v>
      </c>
      <c r="U121" s="2"/>
    </row>
    <row r="122" spans="1:21">
      <c r="A122" s="25" t="s">
        <v>145</v>
      </c>
      <c r="B122" s="26">
        <v>-28.212571304558399</v>
      </c>
      <c r="C122" s="26">
        <v>1.0242180851362399</v>
      </c>
      <c r="D122" s="27">
        <v>-6.5793873402340397</v>
      </c>
      <c r="E122" s="28">
        <v>29.2367893896946</v>
      </c>
      <c r="F122" s="28">
        <f t="shared" si="16"/>
        <v>29.437642557977359</v>
      </c>
      <c r="G122" s="29">
        <v>1.6060190999999999</v>
      </c>
      <c r="H122" s="30"/>
      <c r="O122" s="19">
        <v>15.68</v>
      </c>
      <c r="P122" s="14">
        <f t="shared" si="8"/>
        <v>180.31</v>
      </c>
      <c r="Q122" s="14" t="s">
        <v>25</v>
      </c>
      <c r="R122" s="38" t="s">
        <v>23</v>
      </c>
      <c r="U122" s="2"/>
    </row>
    <row r="123" spans="1:21">
      <c r="A123" s="25" t="s">
        <v>146</v>
      </c>
      <c r="B123" s="26">
        <v>-28.2993492480472</v>
      </c>
      <c r="C123" s="26">
        <v>1.27661023709647</v>
      </c>
      <c r="D123" s="27">
        <v>-6.2453141404918</v>
      </c>
      <c r="E123" s="28">
        <v>29.575959485143699</v>
      </c>
      <c r="F123" s="28">
        <f t="shared" si="16"/>
        <v>29.573002006531944</v>
      </c>
      <c r="G123" s="29">
        <v>1.9849185</v>
      </c>
      <c r="H123" s="30"/>
      <c r="O123" s="19">
        <v>14.48</v>
      </c>
      <c r="P123" s="14">
        <f t="shared" si="8"/>
        <v>179.10999999999999</v>
      </c>
      <c r="Q123" s="14" t="s">
        <v>25</v>
      </c>
      <c r="R123" s="38" t="s">
        <v>23</v>
      </c>
      <c r="U123" s="2"/>
    </row>
    <row r="124" spans="1:21">
      <c r="A124" s="25" t="s">
        <v>147</v>
      </c>
      <c r="B124" s="26">
        <v>-29.261089403248899</v>
      </c>
      <c r="C124" s="26">
        <v>0.67407301421731303</v>
      </c>
      <c r="D124" s="27">
        <v>-7.1378477206264002</v>
      </c>
      <c r="E124" s="28">
        <v>29.935162417466199</v>
      </c>
      <c r="F124" s="28">
        <f t="shared" si="16"/>
        <v>29.150105585722837</v>
      </c>
      <c r="G124" s="29">
        <v>1.1988615</v>
      </c>
      <c r="H124" s="31">
        <v>6.6626213592233001E-3</v>
      </c>
      <c r="I124" s="14">
        <v>8.3758668515949999E-2</v>
      </c>
      <c r="J124" s="14">
        <v>4.9070735090152501E-2</v>
      </c>
      <c r="K124" s="17">
        <v>12.5505</v>
      </c>
      <c r="L124" s="17">
        <f>K124*1.25</f>
        <v>15.688124999999999</v>
      </c>
      <c r="M124" s="17">
        <f>J124/I124</f>
        <v>0.58585858585858552</v>
      </c>
      <c r="N124" s="17">
        <v>89.424410540915403</v>
      </c>
      <c r="O124" s="19">
        <v>13.08</v>
      </c>
      <c r="P124" s="14">
        <f t="shared" si="8"/>
        <v>177.71</v>
      </c>
      <c r="Q124" s="14" t="s">
        <v>25</v>
      </c>
      <c r="R124" s="38" t="s">
        <v>23</v>
      </c>
      <c r="U124" s="2"/>
    </row>
    <row r="125" spans="1:21">
      <c r="A125" s="25" t="s">
        <v>148</v>
      </c>
      <c r="B125" s="26">
        <v>-28.885698921108698</v>
      </c>
      <c r="C125" s="26">
        <v>1.19471356084513</v>
      </c>
      <c r="D125" s="27">
        <v>-11.380658246747499</v>
      </c>
      <c r="E125" s="28">
        <v>30.0804124819538</v>
      </c>
      <c r="F125" s="28">
        <f t="shared" si="16"/>
        <v>29.390037694617781</v>
      </c>
      <c r="G125" s="29">
        <v>2.3729358</v>
      </c>
      <c r="H125" s="30"/>
      <c r="O125" s="19">
        <v>12.33</v>
      </c>
      <c r="P125" s="14">
        <f t="shared" si="8"/>
        <v>176.96</v>
      </c>
      <c r="Q125" s="14" t="s">
        <v>25</v>
      </c>
      <c r="R125" s="38" t="s">
        <v>23</v>
      </c>
      <c r="U125" s="2"/>
    </row>
    <row r="126" spans="1:21">
      <c r="A126" s="25" t="s">
        <v>149</v>
      </c>
      <c r="B126" s="26">
        <v>-26.054586899257199</v>
      </c>
      <c r="C126" s="26">
        <v>0.867617255098736</v>
      </c>
      <c r="D126" s="27">
        <v>-9.0934297247349907</v>
      </c>
      <c r="E126" s="28">
        <v>26.922204154355899</v>
      </c>
      <c r="F126" s="28">
        <f t="shared" si="16"/>
        <v>29.357843059444139</v>
      </c>
      <c r="G126" s="29">
        <v>3.3890750999999999</v>
      </c>
      <c r="H126" s="30"/>
      <c r="O126" s="19">
        <v>10.98</v>
      </c>
      <c r="P126" s="14">
        <f t="shared" si="8"/>
        <v>175.60999999999999</v>
      </c>
      <c r="Q126" s="14" t="s">
        <v>25</v>
      </c>
      <c r="R126" s="38" t="s">
        <v>23</v>
      </c>
      <c r="U126" s="2"/>
    </row>
    <row r="127" spans="1:21">
      <c r="A127" s="25" t="s">
        <v>150</v>
      </c>
      <c r="B127" s="26">
        <v>-29.192511920667901</v>
      </c>
      <c r="C127" s="26">
        <v>1.2439380135014</v>
      </c>
      <c r="D127" s="27">
        <v>-8.9122060119661999</v>
      </c>
      <c r="E127" s="28">
        <v>30.4364499341693</v>
      </c>
      <c r="F127" s="28">
        <f t="shared" si="16"/>
        <v>29.345886096189201</v>
      </c>
      <c r="G127" s="29">
        <v>1.8270846000000001</v>
      </c>
      <c r="H127" s="33"/>
      <c r="O127" s="19">
        <v>9.7799999999999994</v>
      </c>
      <c r="P127" s="14">
        <f t="shared" si="8"/>
        <v>174.41</v>
      </c>
      <c r="Q127" s="14" t="s">
        <v>25</v>
      </c>
      <c r="R127" s="38" t="s">
        <v>23</v>
      </c>
      <c r="U127" s="2"/>
    </row>
    <row r="128" spans="1:21">
      <c r="A128" s="25" t="s">
        <v>151</v>
      </c>
      <c r="B128" s="26">
        <v>-28.471822634953</v>
      </c>
      <c r="C128" s="26">
        <v>0.94316367432246995</v>
      </c>
      <c r="D128" s="27">
        <v>-10.0892393524308</v>
      </c>
      <c r="E128" s="28">
        <v>29.414986309275498</v>
      </c>
      <c r="F128" s="28">
        <f t="shared" si="16"/>
        <v>29.22454956567816</v>
      </c>
      <c r="G128" s="29">
        <v>0.96877919999999995</v>
      </c>
      <c r="H128" s="30"/>
      <c r="O128" s="19">
        <v>8.58</v>
      </c>
      <c r="P128" s="14">
        <f t="shared" si="8"/>
        <v>173.21</v>
      </c>
      <c r="Q128" s="14" t="s">
        <v>25</v>
      </c>
      <c r="R128" s="38" t="s">
        <v>23</v>
      </c>
      <c r="U128" s="2"/>
    </row>
    <row r="129" spans="1:21">
      <c r="A129" s="25" t="s">
        <v>152</v>
      </c>
      <c r="B129" s="26">
        <v>-28.839512210042798</v>
      </c>
      <c r="C129" s="26">
        <v>1.0358653911486999</v>
      </c>
      <c r="D129" s="27">
        <v>-7.9212073528559301</v>
      </c>
      <c r="E129" s="28">
        <v>29.875377601191499</v>
      </c>
      <c r="F129" s="28">
        <f t="shared" si="16"/>
        <v>29.6263772702913</v>
      </c>
      <c r="G129" s="29">
        <v>0.20019989999999999</v>
      </c>
      <c r="H129" s="31"/>
      <c r="O129" s="25">
        <v>7.08</v>
      </c>
      <c r="P129" s="14">
        <f t="shared" ref="P129:P136" si="17">197.63-33+O129</f>
        <v>171.71</v>
      </c>
      <c r="Q129" s="14" t="s">
        <v>25</v>
      </c>
      <c r="R129" s="38" t="s">
        <v>23</v>
      </c>
      <c r="U129" s="2"/>
    </row>
    <row r="130" spans="1:21">
      <c r="A130" s="25" t="s">
        <v>153</v>
      </c>
      <c r="B130" s="26">
        <v>-28.847225543303299</v>
      </c>
      <c r="C130" s="26">
        <v>0.62650428609527598</v>
      </c>
      <c r="D130" s="27">
        <v>-9.9286024493135407</v>
      </c>
      <c r="E130" s="28">
        <v>29.4737298293986</v>
      </c>
      <c r="F130" s="28">
        <f t="shared" si="16"/>
        <v>29.310789214762856</v>
      </c>
      <c r="G130" s="29">
        <v>0.40723949999999998</v>
      </c>
      <c r="H130" s="31"/>
      <c r="O130" s="25">
        <v>5.88</v>
      </c>
      <c r="P130" s="14">
        <f t="shared" si="17"/>
        <v>170.51</v>
      </c>
      <c r="Q130" s="14" t="s">
        <v>25</v>
      </c>
      <c r="R130" s="38" t="s">
        <v>23</v>
      </c>
      <c r="U130" s="2"/>
    </row>
    <row r="131" spans="1:21">
      <c r="A131" s="25" t="s">
        <v>154</v>
      </c>
      <c r="B131" s="26">
        <v>-27.882890677689399</v>
      </c>
      <c r="C131" s="26">
        <v>1.0484519997322299</v>
      </c>
      <c r="D131" s="27">
        <v>-9.4816339061986792</v>
      </c>
      <c r="E131" s="28">
        <v>28.9313426774216</v>
      </c>
      <c r="F131" s="28">
        <f t="shared" si="16"/>
        <v>28.4960181986336</v>
      </c>
      <c r="G131" s="29">
        <v>0.66806880000000002</v>
      </c>
      <c r="H131" s="33"/>
      <c r="O131" s="25">
        <v>5.08</v>
      </c>
      <c r="P131" s="14">
        <f t="shared" si="17"/>
        <v>169.71</v>
      </c>
      <c r="Q131" s="14" t="s">
        <v>25</v>
      </c>
      <c r="R131" s="38" t="s">
        <v>23</v>
      </c>
      <c r="U131" s="2"/>
    </row>
    <row r="132" spans="1:21">
      <c r="A132" s="25" t="s">
        <v>155</v>
      </c>
      <c r="B132" s="26">
        <v>-28.169724664540102</v>
      </c>
      <c r="C132" s="26">
        <v>0.68878499198701704</v>
      </c>
      <c r="D132" s="27">
        <v>-6.8504564346954799</v>
      </c>
      <c r="E132" s="28">
        <v>28.858509656527101</v>
      </c>
      <c r="F132" s="28">
        <f t="shared" si="16"/>
        <v>28.208130175998178</v>
      </c>
      <c r="G132" s="29">
        <v>1.4884995000000001</v>
      </c>
      <c r="H132" s="30">
        <v>3.6472550803761101E-3</v>
      </c>
      <c r="I132" s="14">
        <v>2.40157719138611E-2</v>
      </c>
      <c r="J132" s="14">
        <v>8.7478010312405402E-2</v>
      </c>
      <c r="K132" s="17">
        <v>6.5735000000000001</v>
      </c>
      <c r="L132" s="17">
        <f>K132*1.25</f>
        <v>8.2168749999999999</v>
      </c>
      <c r="M132" s="17">
        <f>J132/I132</f>
        <v>3.6425233644859869</v>
      </c>
      <c r="N132" s="17">
        <v>94.388838337882902</v>
      </c>
      <c r="O132" s="25">
        <v>3.48</v>
      </c>
      <c r="P132" s="14">
        <f t="shared" si="17"/>
        <v>168.10999999999999</v>
      </c>
      <c r="Q132" s="14" t="s">
        <v>25</v>
      </c>
      <c r="R132" s="38" t="s">
        <v>23</v>
      </c>
      <c r="U132" s="2"/>
    </row>
    <row r="133" spans="1:21">
      <c r="A133" s="25" t="s">
        <v>156</v>
      </c>
      <c r="B133" s="26">
        <v>-24.749088902435201</v>
      </c>
      <c r="C133" s="26">
        <v>0.59204232619402197</v>
      </c>
      <c r="D133" s="27">
        <v>-6.4766076098172798</v>
      </c>
      <c r="E133" s="28">
        <v>25.341131228629202</v>
      </c>
      <c r="F133" s="28">
        <f t="shared" si="16"/>
        <v>27.343039032310124</v>
      </c>
      <c r="G133" s="29">
        <v>3.2286614999999999</v>
      </c>
      <c r="H133" s="32"/>
      <c r="O133" s="25">
        <v>2.33</v>
      </c>
      <c r="P133" s="14">
        <f t="shared" si="17"/>
        <v>166.96</v>
      </c>
      <c r="Q133" s="14" t="s">
        <v>25</v>
      </c>
      <c r="R133" s="38" t="s">
        <v>23</v>
      </c>
      <c r="U133" s="2"/>
    </row>
    <row r="134" spans="1:21">
      <c r="A134" s="25" t="s">
        <v>157</v>
      </c>
      <c r="B134" s="26">
        <v>-27.6078328697185</v>
      </c>
      <c r="C134" s="26">
        <v>0.82810461829585702</v>
      </c>
      <c r="D134" s="27">
        <v>-6.3103087816152996</v>
      </c>
      <c r="E134" s="28">
        <v>28.4359374880144</v>
      </c>
      <c r="F134" s="28">
        <f t="shared" si="16"/>
        <v>26.645866477696963</v>
      </c>
      <c r="G134" s="29">
        <v>2.6430642</v>
      </c>
      <c r="H134" s="31"/>
      <c r="O134" s="25">
        <v>1.43</v>
      </c>
      <c r="P134" s="14">
        <f t="shared" si="17"/>
        <v>166.06</v>
      </c>
      <c r="Q134" s="14" t="s">
        <v>25</v>
      </c>
      <c r="R134" s="38" t="s">
        <v>23</v>
      </c>
      <c r="U134" s="2"/>
    </row>
    <row r="135" spans="1:21">
      <c r="A135" s="25" t="s">
        <v>158</v>
      </c>
      <c r="B135" s="26">
        <v>-24.534193272757399</v>
      </c>
      <c r="C135" s="26">
        <v>0.61408083820085901</v>
      </c>
      <c r="D135" s="27">
        <v>-6.47078391544445</v>
      </c>
      <c r="E135" s="28">
        <v>25.148274110958301</v>
      </c>
      <c r="F135" s="28">
        <f>AVERAGE(E133:E136)</f>
        <v>26.092705682989425</v>
      </c>
      <c r="G135" s="29">
        <v>2.4228309000000001</v>
      </c>
      <c r="H135" s="32"/>
      <c r="O135" s="25">
        <v>1</v>
      </c>
      <c r="P135" s="14">
        <f t="shared" si="17"/>
        <v>165.63</v>
      </c>
      <c r="Q135" s="14" t="s">
        <v>25</v>
      </c>
      <c r="R135" s="38" t="s">
        <v>23</v>
      </c>
      <c r="U135" s="2"/>
    </row>
    <row r="136" spans="1:21">
      <c r="A136" s="25" t="s">
        <v>159</v>
      </c>
      <c r="B136" s="26">
        <v>-24.550236824334</v>
      </c>
      <c r="C136" s="26">
        <v>0.89524308002184605</v>
      </c>
      <c r="D136" s="27">
        <v>-8.6554781516971797</v>
      </c>
      <c r="E136" s="28">
        <v>25.4454799043558</v>
      </c>
      <c r="F136" s="28">
        <f>AVERAGE(E134:E137)</f>
        <v>26.343230501109502</v>
      </c>
      <c r="G136" s="29">
        <v>3.0713520000000001</v>
      </c>
      <c r="H136" s="30">
        <v>7.8907636110627805E-3</v>
      </c>
      <c r="I136" s="14">
        <v>1.3808836319359899E-2</v>
      </c>
      <c r="J136" s="14">
        <v>1.82922247347365E-2</v>
      </c>
      <c r="K136" s="17">
        <v>1.7402</v>
      </c>
      <c r="L136" s="17">
        <f>K136*1.25</f>
        <v>2.1752500000000001</v>
      </c>
      <c r="M136" s="17">
        <f>J136/I136</f>
        <v>1.3246753246753253</v>
      </c>
      <c r="N136" s="17">
        <v>82.066446338493705</v>
      </c>
      <c r="O136" s="25">
        <v>0</v>
      </c>
      <c r="P136" s="14">
        <f t="shared" si="17"/>
        <v>164.63</v>
      </c>
      <c r="Q136" s="14" t="s">
        <v>25</v>
      </c>
      <c r="R136" s="38" t="s">
        <v>23</v>
      </c>
      <c r="U136" s="2"/>
    </row>
    <row r="137" spans="1:21">
      <c r="R137" s="38"/>
      <c r="S137" s="42" t="s">
        <v>120</v>
      </c>
      <c r="T137" s="14"/>
      <c r="U137" s="2"/>
    </row>
    <row r="138" spans="1:21" ht="14" customHeight="1">
      <c r="A138" s="43" t="s">
        <v>160</v>
      </c>
      <c r="B138" s="17"/>
      <c r="C138" s="26">
        <v>-0.97235435609631404</v>
      </c>
      <c r="D138" s="26">
        <v>-6.5584601601960504</v>
      </c>
      <c r="F138" s="28">
        <f>AVERAGE(E137:E140)</f>
        <v>28.244785802151352</v>
      </c>
      <c r="H138" s="33"/>
      <c r="O138" s="14">
        <v>100.12</v>
      </c>
      <c r="P138" s="14">
        <f t="shared" ref="P138:P162" si="18">95.01+O138</f>
        <v>195.13</v>
      </c>
      <c r="Q138" s="14" t="s">
        <v>161</v>
      </c>
      <c r="R138" s="38" t="s">
        <v>23</v>
      </c>
      <c r="S138" s="42" t="s">
        <v>122</v>
      </c>
      <c r="T138" s="14"/>
      <c r="U138" s="2"/>
    </row>
    <row r="139" spans="1:21">
      <c r="A139" s="17" t="s">
        <v>162</v>
      </c>
      <c r="B139" s="17">
        <v>-30.117436000000001</v>
      </c>
      <c r="C139" s="26">
        <v>-1.3474542464266399</v>
      </c>
      <c r="D139" s="26">
        <v>-8.3742345051019402</v>
      </c>
      <c r="E139" s="17">
        <f t="shared" ref="E139:E162" si="19">C139-B139</f>
        <v>28.769981753573362</v>
      </c>
      <c r="F139" s="28">
        <f t="shared" ref="F139:F162" si="20">AVERAGE(E137:E141)</f>
        <v>28.864833706211744</v>
      </c>
      <c r="G139" s="44">
        <v>2.4403215999999999</v>
      </c>
      <c r="H139" s="33">
        <v>5.0478989718372801E-2</v>
      </c>
      <c r="I139" s="14">
        <v>0.32720116227089902</v>
      </c>
      <c r="J139" s="14">
        <v>1.0369479213232</v>
      </c>
      <c r="K139" s="17">
        <v>6.4688999999999997</v>
      </c>
      <c r="L139" s="17">
        <f>K139*1.25</f>
        <v>8.0861249999999991</v>
      </c>
      <c r="M139" s="17">
        <f>J139/I139</f>
        <v>3.1691449814126327</v>
      </c>
      <c r="N139" s="17">
        <v>39.181940098345997</v>
      </c>
      <c r="O139" s="14">
        <f>95.62+2.5</f>
        <v>98.12</v>
      </c>
      <c r="P139" s="14">
        <f t="shared" si="18"/>
        <v>193.13</v>
      </c>
      <c r="Q139" s="14" t="s">
        <v>163</v>
      </c>
      <c r="R139" s="38" t="s">
        <v>23</v>
      </c>
      <c r="U139" s="2"/>
    </row>
    <row r="140" spans="1:21">
      <c r="A140" s="17" t="s">
        <v>164</v>
      </c>
      <c r="B140" s="17">
        <v>-28.956720600000001</v>
      </c>
      <c r="C140" s="26">
        <v>-1.23713074927066</v>
      </c>
      <c r="D140" s="26">
        <v>-9.0814478640358693</v>
      </c>
      <c r="E140" s="17">
        <f t="shared" si="19"/>
        <v>27.719589850729342</v>
      </c>
      <c r="F140" s="28">
        <f t="shared" si="20"/>
        <v>28.109031516059687</v>
      </c>
      <c r="G140" s="44">
        <v>2.9334557999999999</v>
      </c>
      <c r="H140" s="33">
        <v>7.2827669253411803E-2</v>
      </c>
      <c r="I140" s="14">
        <v>0.64316483810543201</v>
      </c>
      <c r="J140" s="14">
        <v>0.69405646240299701</v>
      </c>
      <c r="K140" s="17">
        <v>8.8554999999999993</v>
      </c>
      <c r="L140" s="17">
        <f t="shared" ref="L140:L162" si="21">K140*1.25</f>
        <v>11.069374999999999</v>
      </c>
      <c r="M140" s="17">
        <f t="shared" ref="M140:M162" si="22">J140/I140</f>
        <v>1.0791268758526604</v>
      </c>
      <c r="N140" s="17">
        <v>12.2558201766123</v>
      </c>
      <c r="O140" s="14">
        <f>85.15+0.6</f>
        <v>85.75</v>
      </c>
      <c r="P140" s="14">
        <f t="shared" si="18"/>
        <v>180.76</v>
      </c>
      <c r="Q140" s="14" t="s">
        <v>163</v>
      </c>
      <c r="R140" s="38" t="s">
        <v>23</v>
      </c>
      <c r="U140" s="2"/>
    </row>
    <row r="141" spans="1:21">
      <c r="A141" s="17" t="s">
        <v>165</v>
      </c>
      <c r="B141" s="17">
        <v>-29.197453200000002</v>
      </c>
      <c r="C141" s="26">
        <v>0.90747631433253395</v>
      </c>
      <c r="D141" s="26">
        <v>-6.2104367440890904</v>
      </c>
      <c r="E141" s="17">
        <f t="shared" si="19"/>
        <v>30.104929514332536</v>
      </c>
      <c r="F141" s="28">
        <f t="shared" si="20"/>
        <v>28.344970355341037</v>
      </c>
      <c r="G141" s="44">
        <v>3.9473479</v>
      </c>
      <c r="H141" s="33">
        <v>1.7729967489003499E-3</v>
      </c>
      <c r="I141" s="14">
        <v>1.51554790590934E-2</v>
      </c>
      <c r="J141" s="14">
        <v>9.3750239051443099E-3</v>
      </c>
      <c r="K141" s="17">
        <v>8.4914000000000005</v>
      </c>
      <c r="L141" s="17">
        <f t="shared" si="21"/>
        <v>10.61425</v>
      </c>
      <c r="M141" s="17">
        <f t="shared" si="22"/>
        <v>0.61858974358974328</v>
      </c>
      <c r="N141" s="17">
        <v>97.571237330273505</v>
      </c>
      <c r="O141" s="14">
        <f>77.74+3</f>
        <v>80.739999999999995</v>
      </c>
      <c r="P141" s="14">
        <f t="shared" si="18"/>
        <v>175.75</v>
      </c>
      <c r="Q141" s="14" t="s">
        <v>163</v>
      </c>
      <c r="R141" s="38" t="s">
        <v>23</v>
      </c>
      <c r="U141" s="2"/>
    </row>
    <row r="142" spans="1:21">
      <c r="A142" s="17" t="s">
        <v>166</v>
      </c>
      <c r="B142" s="17">
        <v>-25.155857999999998</v>
      </c>
      <c r="C142" s="26">
        <v>0.68576694560351503</v>
      </c>
      <c r="D142" s="26">
        <v>-6.2046916470084996</v>
      </c>
      <c r="E142" s="17">
        <f t="shared" si="19"/>
        <v>25.841624945603513</v>
      </c>
      <c r="F142" s="28">
        <f t="shared" si="20"/>
        <v>28.095408054016502</v>
      </c>
      <c r="G142" s="44">
        <v>3.7867212000000001</v>
      </c>
      <c r="H142" s="33">
        <v>1.85475285171103E-2</v>
      </c>
      <c r="I142" s="14">
        <v>2.3802661596958201E-2</v>
      </c>
      <c r="J142" s="14">
        <v>0.28748669201520899</v>
      </c>
      <c r="K142" s="17">
        <v>1.2994000000000001</v>
      </c>
      <c r="L142" s="17">
        <f t="shared" si="21"/>
        <v>1.6242500000000002</v>
      </c>
      <c r="M142" s="17">
        <f t="shared" si="22"/>
        <v>12.077922077922059</v>
      </c>
      <c r="N142" s="17">
        <v>69.087452471482905</v>
      </c>
      <c r="O142" s="14">
        <f>69.34+6.8</f>
        <v>76.14</v>
      </c>
      <c r="P142" s="14">
        <f t="shared" si="18"/>
        <v>171.15</v>
      </c>
      <c r="Q142" s="14" t="s">
        <v>163</v>
      </c>
      <c r="R142" s="38" t="s">
        <v>23</v>
      </c>
      <c r="U142" s="2"/>
    </row>
    <row r="143" spans="1:21">
      <c r="A143" s="17" t="s">
        <v>167</v>
      </c>
      <c r="B143" s="17">
        <v>-28.696774600000001</v>
      </c>
      <c r="C143" s="26">
        <v>0.59195111246643595</v>
      </c>
      <c r="D143" s="26">
        <v>-6.0165761302064897</v>
      </c>
      <c r="E143" s="17">
        <f t="shared" si="19"/>
        <v>29.288725712466437</v>
      </c>
      <c r="F143" s="28">
        <f t="shared" si="20"/>
        <v>27.632964194973844</v>
      </c>
      <c r="G143" s="44">
        <v>3.9473479</v>
      </c>
      <c r="H143" s="33">
        <v>2.9116296863045E-3</v>
      </c>
      <c r="I143" s="14">
        <v>1.1646518745218E-2</v>
      </c>
      <c r="J143" s="14">
        <v>6.0897475133894201E-2</v>
      </c>
      <c r="K143" s="17">
        <v>4.0167000000000002</v>
      </c>
      <c r="L143" s="17">
        <f t="shared" si="21"/>
        <v>5.0208750000000002</v>
      </c>
      <c r="M143" s="17">
        <f t="shared" si="22"/>
        <v>5.2288135593220408</v>
      </c>
      <c r="N143" s="17">
        <v>95.065034429992394</v>
      </c>
      <c r="O143" s="14">
        <f>69.34+1</f>
        <v>70.34</v>
      </c>
      <c r="P143" s="14">
        <f t="shared" si="18"/>
        <v>165.35000000000002</v>
      </c>
      <c r="Q143" s="14" t="s">
        <v>163</v>
      </c>
      <c r="R143" s="38" t="s">
        <v>23</v>
      </c>
      <c r="U143" s="2"/>
    </row>
    <row r="144" spans="1:21">
      <c r="A144" s="17" t="s">
        <v>168</v>
      </c>
      <c r="B144" s="17">
        <v>-27.1472704</v>
      </c>
      <c r="C144" s="26">
        <v>0.37489984695067602</v>
      </c>
      <c r="D144" s="26">
        <v>-5.33208422564197</v>
      </c>
      <c r="E144" s="17">
        <f t="shared" si="19"/>
        <v>27.522170246950676</v>
      </c>
      <c r="F144" s="28">
        <f t="shared" si="20"/>
        <v>26.964923708293885</v>
      </c>
      <c r="G144" s="44"/>
      <c r="H144" s="33">
        <v>2.4669618696187001E-2</v>
      </c>
      <c r="I144" s="14">
        <v>2.4669618696187001E-2</v>
      </c>
      <c r="J144" s="14">
        <v>7.9112915129151307E-2</v>
      </c>
      <c r="K144" s="17">
        <v>1.0019</v>
      </c>
      <c r="L144" s="17">
        <f t="shared" si="21"/>
        <v>1.252375</v>
      </c>
      <c r="M144" s="17">
        <f t="shared" si="22"/>
        <v>3.2068965517241335</v>
      </c>
      <c r="N144" s="17">
        <v>57.466174661746599</v>
      </c>
      <c r="O144" s="14">
        <f>59.34+6.2</f>
        <v>65.540000000000006</v>
      </c>
      <c r="P144" s="14">
        <f t="shared" si="18"/>
        <v>160.55000000000001</v>
      </c>
      <c r="Q144" s="14" t="s">
        <v>163</v>
      </c>
      <c r="R144" s="38" t="s">
        <v>23</v>
      </c>
      <c r="U144" s="2"/>
    </row>
    <row r="145" spans="1:21">
      <c r="A145" s="17" t="s">
        <v>169</v>
      </c>
      <c r="B145" s="17">
        <v>-24.1578914</v>
      </c>
      <c r="C145" s="26">
        <v>1.24947915551606</v>
      </c>
      <c r="D145" s="26">
        <v>-4.3830103713014497</v>
      </c>
      <c r="E145" s="17">
        <f t="shared" si="19"/>
        <v>25.40737055551606</v>
      </c>
      <c r="F145" s="28">
        <f t="shared" si="20"/>
        <v>28.104361758568995</v>
      </c>
      <c r="G145" s="45">
        <v>2.9747870999999999</v>
      </c>
      <c r="H145" s="33">
        <v>3.4204582356124801E-2</v>
      </c>
      <c r="I145" s="14">
        <v>4.0273137290275998E-2</v>
      </c>
      <c r="J145" s="14">
        <v>3.69299152083709</v>
      </c>
      <c r="K145" s="17">
        <v>1.1879999999999999</v>
      </c>
      <c r="L145" s="17">
        <f t="shared" si="21"/>
        <v>1.4849999999999999</v>
      </c>
      <c r="M145" s="17">
        <f t="shared" si="22"/>
        <v>91.69863013698631</v>
      </c>
      <c r="N145" s="17">
        <v>44.831318780443802</v>
      </c>
      <c r="O145" s="14">
        <f>59.34+2.7</f>
        <v>62.040000000000006</v>
      </c>
      <c r="P145" s="14">
        <f t="shared" si="18"/>
        <v>157.05000000000001</v>
      </c>
      <c r="Q145" s="14" t="s">
        <v>163</v>
      </c>
      <c r="R145" s="38" t="s">
        <v>23</v>
      </c>
      <c r="U145" s="2"/>
    </row>
    <row r="146" spans="1:21">
      <c r="A146" s="17" t="s">
        <v>170</v>
      </c>
      <c r="B146" s="17">
        <v>-24.173714199999999</v>
      </c>
      <c r="C146" s="26">
        <v>2.5910128809327402</v>
      </c>
      <c r="D146" s="26">
        <v>-4.0033484628211298</v>
      </c>
      <c r="E146" s="17">
        <f t="shared" si="19"/>
        <v>26.76472708093274</v>
      </c>
      <c r="F146" s="28">
        <f t="shared" si="20"/>
        <v>27.602538934745706</v>
      </c>
      <c r="G146" s="45">
        <v>3.4453073000000001</v>
      </c>
      <c r="H146" s="33">
        <v>2.4169583819525501E-2</v>
      </c>
      <c r="I146" s="14">
        <v>3.2350058343057202E-2</v>
      </c>
      <c r="J146" s="14">
        <v>0.68455698171917501</v>
      </c>
      <c r="K146" s="17">
        <v>1.3245</v>
      </c>
      <c r="L146" s="17">
        <f t="shared" si="21"/>
        <v>1.6556250000000001</v>
      </c>
      <c r="M146" s="17">
        <f t="shared" si="22"/>
        <v>21.160919540229855</v>
      </c>
      <c r="N146" s="17">
        <v>62.816024893037699</v>
      </c>
      <c r="O146" s="14">
        <f>59.34+0.2</f>
        <v>59.540000000000006</v>
      </c>
      <c r="P146" s="14">
        <f t="shared" si="18"/>
        <v>154.55000000000001</v>
      </c>
      <c r="Q146" s="14" t="s">
        <v>163</v>
      </c>
      <c r="R146" s="38" t="s">
        <v>23</v>
      </c>
      <c r="S146" s="42" t="s">
        <v>171</v>
      </c>
      <c r="T146" s="14"/>
      <c r="U146" s="2"/>
    </row>
    <row r="147" spans="1:21">
      <c r="A147" s="17" t="s">
        <v>172</v>
      </c>
      <c r="B147" s="17">
        <v>-28.665129</v>
      </c>
      <c r="C147" s="26">
        <v>2.8736861969790599</v>
      </c>
      <c r="D147" s="26">
        <v>-6.2099512429273496</v>
      </c>
      <c r="E147" s="17">
        <f t="shared" si="19"/>
        <v>31.538815196979058</v>
      </c>
      <c r="F147" s="28">
        <f t="shared" si="20"/>
        <v>28.643752379023418</v>
      </c>
      <c r="G147" s="45">
        <v>3.03234</v>
      </c>
      <c r="H147" s="33">
        <v>3.6511409815567402E-3</v>
      </c>
      <c r="I147" s="14">
        <v>3.7611753673022899E-2</v>
      </c>
      <c r="J147" s="14">
        <v>9.1578618318224503E-2</v>
      </c>
      <c r="K147" s="17">
        <v>10.336600000000001</v>
      </c>
      <c r="L147" s="17">
        <f t="shared" si="21"/>
        <v>12.920750000000002</v>
      </c>
      <c r="M147" s="17">
        <f t="shared" si="22"/>
        <v>2.4348404255319114</v>
      </c>
      <c r="N147" s="17">
        <v>94.998437011566097</v>
      </c>
      <c r="O147" s="14">
        <f>57.16+1.5</f>
        <v>58.66</v>
      </c>
      <c r="P147" s="14">
        <f t="shared" si="18"/>
        <v>153.67000000000002</v>
      </c>
      <c r="Q147" s="14" t="s">
        <v>163</v>
      </c>
      <c r="R147" s="38" t="s">
        <v>23</v>
      </c>
      <c r="S147" s="14" t="s">
        <v>173</v>
      </c>
      <c r="T147" s="14"/>
      <c r="U147" s="2"/>
    </row>
    <row r="148" spans="1:21">
      <c r="A148" s="17" t="s">
        <v>174</v>
      </c>
      <c r="B148" s="17">
        <v>-24.239265799999998</v>
      </c>
      <c r="C148" s="26">
        <v>2.5403457933500002</v>
      </c>
      <c r="D148" s="26">
        <v>-7.4464417850176803</v>
      </c>
      <c r="E148" s="17">
        <f t="shared" si="19"/>
        <v>26.779611593349998</v>
      </c>
      <c r="F148" s="28">
        <f t="shared" si="20"/>
        <v>29.583990071863148</v>
      </c>
      <c r="G148" s="45">
        <v>3.0434467000000001</v>
      </c>
      <c r="H148" s="33">
        <v>3.3690658499234298E-2</v>
      </c>
      <c r="I148" s="14">
        <v>4.8514548238897399E-2</v>
      </c>
      <c r="J148" s="14">
        <v>0.54938233792751401</v>
      </c>
      <c r="K148" s="17">
        <v>1.4368000000000001</v>
      </c>
      <c r="L148" s="17">
        <f t="shared" si="21"/>
        <v>1.796</v>
      </c>
      <c r="M148" s="17">
        <f t="shared" si="22"/>
        <v>11.324074074074073</v>
      </c>
      <c r="N148" s="17">
        <v>55.079122001020899</v>
      </c>
      <c r="O148" s="14">
        <f>45.56+8.8</f>
        <v>54.36</v>
      </c>
      <c r="P148" s="14">
        <f t="shared" si="18"/>
        <v>149.37</v>
      </c>
      <c r="Q148" s="14" t="s">
        <v>163</v>
      </c>
      <c r="R148" s="38" t="s">
        <v>23</v>
      </c>
      <c r="U148" s="2"/>
    </row>
    <row r="149" spans="1:21">
      <c r="A149" s="17" t="s">
        <v>175</v>
      </c>
      <c r="B149" s="17">
        <v>-28.614270000000001</v>
      </c>
      <c r="C149" s="26">
        <v>4.1139674683392498</v>
      </c>
      <c r="D149" s="26">
        <v>-5.9805519440054198</v>
      </c>
      <c r="E149" s="17">
        <f t="shared" si="19"/>
        <v>32.728237468339252</v>
      </c>
      <c r="F149" s="28">
        <f t="shared" si="20"/>
        <v>30.501832520471076</v>
      </c>
      <c r="G149" s="44"/>
      <c r="H149" s="33">
        <v>2.42510699001429E-3</v>
      </c>
      <c r="I149" s="14">
        <v>4.0087018544936202E-2</v>
      </c>
      <c r="J149" s="14">
        <v>7.4935805991441506E-2</v>
      </c>
      <c r="K149" s="17">
        <v>16.594000000000001</v>
      </c>
      <c r="L149" s="17">
        <f t="shared" si="21"/>
        <v>20.7425</v>
      </c>
      <c r="M149" s="17">
        <f t="shared" si="22"/>
        <v>1.869328493647912</v>
      </c>
      <c r="N149" s="17">
        <v>97.574893009985701</v>
      </c>
      <c r="O149" s="14">
        <f>45.56+2.3</f>
        <v>47.86</v>
      </c>
      <c r="P149" s="14">
        <f t="shared" si="18"/>
        <v>142.87</v>
      </c>
      <c r="Q149" s="14" t="s">
        <v>163</v>
      </c>
      <c r="R149" s="38" t="s">
        <v>23</v>
      </c>
      <c r="U149" s="2"/>
    </row>
    <row r="150" spans="1:21">
      <c r="A150" s="17" t="s">
        <v>176</v>
      </c>
      <c r="B150" s="17">
        <v>-26.263453999999999</v>
      </c>
      <c r="C150" s="26">
        <v>3.8451050197146901</v>
      </c>
      <c r="D150" s="26">
        <v>-5.4333921347249499</v>
      </c>
      <c r="E150" s="17">
        <f t="shared" si="19"/>
        <v>30.10855901971469</v>
      </c>
      <c r="F150" s="28">
        <f t="shared" si="20"/>
        <v>29.720407981804271</v>
      </c>
      <c r="G150" s="45">
        <v>2.7708276999999999</v>
      </c>
      <c r="H150" s="33">
        <v>1.35206301575394E-2</v>
      </c>
      <c r="I150" s="14">
        <v>2.0785446361590399E-2</v>
      </c>
      <c r="J150" s="14">
        <v>0.37837584396099</v>
      </c>
      <c r="K150" s="17">
        <v>1.5394000000000001</v>
      </c>
      <c r="L150" s="17">
        <f t="shared" si="21"/>
        <v>1.9242500000000002</v>
      </c>
      <c r="M150" s="17">
        <f t="shared" si="22"/>
        <v>18.203883495145618</v>
      </c>
      <c r="N150" s="17">
        <v>79.819954988747199</v>
      </c>
      <c r="O150" s="14">
        <f>41.26+2.3</f>
        <v>43.559999999999995</v>
      </c>
      <c r="P150" s="14">
        <f t="shared" si="18"/>
        <v>138.57</v>
      </c>
      <c r="Q150" s="14" t="s">
        <v>163</v>
      </c>
      <c r="R150" s="38" t="s">
        <v>23</v>
      </c>
      <c r="U150" s="2"/>
    </row>
    <row r="151" spans="1:21">
      <c r="A151" s="17" t="s">
        <v>177</v>
      </c>
      <c r="B151" s="17">
        <v>-27.975707</v>
      </c>
      <c r="C151" s="26">
        <v>3.3782323239723899</v>
      </c>
      <c r="D151" s="26">
        <v>-6.2422370701830303</v>
      </c>
      <c r="E151" s="17">
        <f t="shared" si="19"/>
        <v>31.353939323972391</v>
      </c>
      <c r="F151" s="28">
        <f t="shared" si="20"/>
        <v>29.101805263134271</v>
      </c>
      <c r="G151" s="44"/>
      <c r="H151" s="33">
        <v>1.5237707144797601E-3</v>
      </c>
      <c r="I151" s="14">
        <v>2.22586253735397E-2</v>
      </c>
      <c r="J151" s="14">
        <v>1.0377071447976101E-2</v>
      </c>
      <c r="K151" s="17">
        <v>14.607100000000001</v>
      </c>
      <c r="L151" s="17">
        <f t="shared" si="21"/>
        <v>18.258875</v>
      </c>
      <c r="M151" s="17">
        <f t="shared" si="22"/>
        <v>0.46620450606586028</v>
      </c>
      <c r="N151" s="17">
        <v>98.071176310785106</v>
      </c>
      <c r="O151" s="14">
        <v>38.92</v>
      </c>
      <c r="P151" s="14">
        <f t="shared" si="18"/>
        <v>133.93</v>
      </c>
      <c r="Q151" s="14" t="s">
        <v>163</v>
      </c>
      <c r="R151" s="38" t="s">
        <v>23</v>
      </c>
      <c r="U151" s="2"/>
    </row>
    <row r="152" spans="1:21">
      <c r="A152" s="17" t="s">
        <v>178</v>
      </c>
      <c r="B152" s="17">
        <v>-25.404502000000001</v>
      </c>
      <c r="C152" s="26">
        <v>2.2271905036450299</v>
      </c>
      <c r="D152" s="26">
        <v>-6.8131864363887296</v>
      </c>
      <c r="E152" s="17">
        <f t="shared" si="19"/>
        <v>27.631692503645031</v>
      </c>
      <c r="F152" s="28">
        <f t="shared" si="20"/>
        <v>27.719041006454603</v>
      </c>
      <c r="G152" s="45">
        <v>2.4860923000000001</v>
      </c>
      <c r="H152" s="33">
        <v>2.2575012543903601E-2</v>
      </c>
      <c r="I152" s="14">
        <v>2.8371299548419399E-2</v>
      </c>
      <c r="J152" s="14">
        <v>0.81697139989964795</v>
      </c>
      <c r="K152" s="17">
        <v>1.2529999999999999</v>
      </c>
      <c r="L152" s="17">
        <f t="shared" si="21"/>
        <v>1.5662499999999999</v>
      </c>
      <c r="M152" s="17">
        <f t="shared" si="22"/>
        <v>28.795698924731223</v>
      </c>
      <c r="N152" s="17">
        <v>69.493226292022101</v>
      </c>
      <c r="O152" s="14">
        <v>35.450000000000003</v>
      </c>
      <c r="P152" s="14">
        <f t="shared" si="18"/>
        <v>130.46</v>
      </c>
      <c r="Q152" s="14" t="s">
        <v>163</v>
      </c>
      <c r="R152" s="38" t="s">
        <v>23</v>
      </c>
      <c r="U152" s="2"/>
    </row>
    <row r="153" spans="1:21">
      <c r="A153" s="17" t="s">
        <v>179</v>
      </c>
      <c r="B153" s="17">
        <v>-23.686598</v>
      </c>
      <c r="C153" s="26"/>
      <c r="D153" s="26"/>
      <c r="E153" s="17">
        <f t="shared" si="19"/>
        <v>23.686598</v>
      </c>
      <c r="F153" s="28">
        <f t="shared" si="20"/>
        <v>27.012429965793295</v>
      </c>
      <c r="G153" s="45">
        <v>2.5224414999999998</v>
      </c>
      <c r="H153" s="33">
        <v>6.5369188238250803E-2</v>
      </c>
      <c r="I153" s="14">
        <v>0.100445338024629</v>
      </c>
      <c r="J153" s="14">
        <v>0.50541543101281705</v>
      </c>
      <c r="K153" s="17">
        <v>1.5392999999999999</v>
      </c>
      <c r="L153" s="17">
        <f t="shared" si="21"/>
        <v>1.9241249999999999</v>
      </c>
      <c r="M153" s="17">
        <f t="shared" si="22"/>
        <v>5.0317460317460441</v>
      </c>
      <c r="N153" s="17">
        <v>20.2814777582307</v>
      </c>
      <c r="O153" s="14">
        <v>31.23</v>
      </c>
      <c r="P153" s="21">
        <f t="shared" si="18"/>
        <v>126.24000000000001</v>
      </c>
      <c r="Q153" s="14" t="s">
        <v>163</v>
      </c>
      <c r="R153" s="38" t="s">
        <v>23</v>
      </c>
      <c r="U153" s="2"/>
    </row>
    <row r="154" spans="1:21">
      <c r="A154" s="17" t="s">
        <v>180</v>
      </c>
      <c r="B154" s="17">
        <v>-25.361554399999999</v>
      </c>
      <c r="C154" s="26">
        <v>0.45286178494090001</v>
      </c>
      <c r="D154" s="26">
        <v>-6.8450676793429599</v>
      </c>
      <c r="E154" s="17">
        <f t="shared" si="19"/>
        <v>25.8144161849409</v>
      </c>
      <c r="F154" s="28">
        <f t="shared" si="20"/>
        <v>25.9580195097024</v>
      </c>
      <c r="G154" s="45">
        <v>2.8465552000000001</v>
      </c>
      <c r="H154" s="33">
        <v>2.4155922038980499E-2</v>
      </c>
      <c r="I154" s="14">
        <v>4.19550224887556E-2</v>
      </c>
      <c r="J154" s="14">
        <v>0.43385307346326801</v>
      </c>
      <c r="K154" s="17">
        <v>1.7323</v>
      </c>
      <c r="L154" s="17">
        <f t="shared" si="21"/>
        <v>2.165375</v>
      </c>
      <c r="M154" s="17">
        <f t="shared" si="22"/>
        <v>10.340909090909088</v>
      </c>
      <c r="N154" s="17">
        <v>68.215892053972993</v>
      </c>
      <c r="O154" s="21">
        <v>26.51</v>
      </c>
      <c r="P154" s="21">
        <f t="shared" si="18"/>
        <v>121.52000000000001</v>
      </c>
      <c r="Q154" s="14" t="s">
        <v>163</v>
      </c>
      <c r="R154" s="38" t="s">
        <v>23</v>
      </c>
      <c r="U154" s="2"/>
    </row>
    <row r="155" spans="1:21">
      <c r="A155" s="17" t="s">
        <v>181</v>
      </c>
      <c r="B155" s="17">
        <v>-25.619240000000001</v>
      </c>
      <c r="C155" s="26">
        <v>0.95626381640817104</v>
      </c>
      <c r="D155" s="26">
        <v>-7.3239336585387296</v>
      </c>
      <c r="E155" s="17">
        <f t="shared" si="19"/>
        <v>26.575503816408172</v>
      </c>
      <c r="F155" s="28">
        <f t="shared" si="20"/>
        <v>26.23244113035371</v>
      </c>
      <c r="G155" s="45">
        <v>2.7304396999999998</v>
      </c>
      <c r="H155" s="33">
        <v>6.4358243130724399E-2</v>
      </c>
      <c r="I155" s="14">
        <v>0.188307452123231</v>
      </c>
      <c r="J155" s="14">
        <v>0.76832618651124096</v>
      </c>
      <c r="K155" s="17">
        <v>2.9144999999999999</v>
      </c>
      <c r="L155" s="17">
        <f t="shared" si="21"/>
        <v>3.6431249999999999</v>
      </c>
      <c r="M155" s="17">
        <f t="shared" si="22"/>
        <v>4.0801687763713019</v>
      </c>
      <c r="N155" s="17">
        <v>20.545378850957501</v>
      </c>
      <c r="O155" s="21">
        <v>23.8</v>
      </c>
      <c r="P155" s="21">
        <f t="shared" si="18"/>
        <v>118.81</v>
      </c>
      <c r="Q155" s="14" t="s">
        <v>163</v>
      </c>
      <c r="R155" s="38" t="s">
        <v>23</v>
      </c>
      <c r="U155" s="2"/>
    </row>
    <row r="156" spans="1:21">
      <c r="A156" s="17" t="s">
        <v>182</v>
      </c>
      <c r="B156" s="17">
        <v>-25.315216199999998</v>
      </c>
      <c r="C156" s="26">
        <v>0.76667084351789705</v>
      </c>
      <c r="D156" s="26">
        <v>-7.9081533898319796</v>
      </c>
      <c r="E156" s="17">
        <f t="shared" si="19"/>
        <v>26.081887043517895</v>
      </c>
      <c r="F156" s="28">
        <f t="shared" si="20"/>
        <v>26.746796808295905</v>
      </c>
      <c r="G156" s="45">
        <v>2.4073357</v>
      </c>
      <c r="H156" s="33">
        <v>8.0884576442794398E-2</v>
      </c>
      <c r="I156" s="14">
        <v>0.14002598717515999</v>
      </c>
      <c r="J156" s="14">
        <v>1.0923766452919299</v>
      </c>
      <c r="K156" s="17">
        <v>1.7290000000000001</v>
      </c>
      <c r="L156" s="17">
        <f t="shared" si="21"/>
        <v>2.1612499999999999</v>
      </c>
      <c r="M156" s="17">
        <f t="shared" si="22"/>
        <v>7.8012422360248346</v>
      </c>
      <c r="N156" s="17">
        <v>13.027337158285601</v>
      </c>
      <c r="O156" s="21">
        <f>21.77</f>
        <v>21.77</v>
      </c>
      <c r="P156" s="21">
        <f t="shared" si="18"/>
        <v>116.78</v>
      </c>
      <c r="Q156" s="14" t="s">
        <v>163</v>
      </c>
      <c r="R156" s="38" t="s">
        <v>23</v>
      </c>
      <c r="U156" s="2"/>
    </row>
    <row r="157" spans="1:21">
      <c r="A157" s="17" t="s">
        <v>183</v>
      </c>
      <c r="B157" s="17">
        <v>-25.696093600000001</v>
      </c>
      <c r="C157" s="26">
        <v>3.3077070069015702</v>
      </c>
      <c r="D157" s="26">
        <v>-6.28382833637205</v>
      </c>
      <c r="E157" s="17">
        <f t="shared" si="19"/>
        <v>29.003800606901571</v>
      </c>
      <c r="F157" s="28">
        <f t="shared" si="20"/>
        <v>27.422597419660065</v>
      </c>
      <c r="G157" s="44">
        <v>1.9158717000000001</v>
      </c>
      <c r="H157" s="33">
        <v>6.7447501146263203E-2</v>
      </c>
      <c r="I157" s="14">
        <v>0.17489293901879899</v>
      </c>
      <c r="J157" s="14">
        <v>1.2109179275561699</v>
      </c>
      <c r="K157" s="17">
        <v>2.5975999999999999</v>
      </c>
      <c r="L157" s="17">
        <f t="shared" si="21"/>
        <v>3.2469999999999999</v>
      </c>
      <c r="M157" s="17">
        <f t="shared" si="22"/>
        <v>6.9237668161435044</v>
      </c>
      <c r="N157" s="17">
        <v>21.572673085740501</v>
      </c>
      <c r="O157" s="14">
        <f>17.68+1.4</f>
        <v>19.079999999999998</v>
      </c>
      <c r="P157" s="14">
        <f t="shared" si="18"/>
        <v>114.09</v>
      </c>
      <c r="Q157" s="14" t="s">
        <v>163</v>
      </c>
      <c r="R157" s="38" t="s">
        <v>23</v>
      </c>
      <c r="U157" s="2"/>
    </row>
    <row r="158" spans="1:21">
      <c r="A158" s="17" t="s">
        <v>184</v>
      </c>
      <c r="B158" s="17">
        <v>-23.921679600000001</v>
      </c>
      <c r="C158" s="26">
        <v>2.3366967897109601</v>
      </c>
      <c r="D158" s="26">
        <v>-7.5284914813516597</v>
      </c>
      <c r="E158" s="17">
        <f t="shared" si="19"/>
        <v>26.258376389710961</v>
      </c>
      <c r="F158" s="28">
        <f t="shared" si="20"/>
        <v>27.834454536108886</v>
      </c>
      <c r="G158" s="44">
        <v>1.8601182000000001</v>
      </c>
      <c r="H158" s="33">
        <v>5.6551787351054102E-2</v>
      </c>
      <c r="I158" s="14">
        <v>0.114450045829514</v>
      </c>
      <c r="J158" s="14">
        <v>0.64226672777268501</v>
      </c>
      <c r="K158" s="17">
        <v>2.0207999999999999</v>
      </c>
      <c r="L158" s="17">
        <f t="shared" si="21"/>
        <v>2.5259999999999998</v>
      </c>
      <c r="M158" s="17">
        <f t="shared" si="22"/>
        <v>5.6117647058823579</v>
      </c>
      <c r="N158" s="17">
        <v>32.676443629697502</v>
      </c>
      <c r="O158" s="14">
        <f>14.96+0.6</f>
        <v>15.56</v>
      </c>
      <c r="P158" s="14">
        <f t="shared" si="18"/>
        <v>110.57000000000001</v>
      </c>
      <c r="Q158" s="14" t="s">
        <v>163</v>
      </c>
      <c r="R158" s="38" t="s">
        <v>23</v>
      </c>
      <c r="U158" s="2"/>
    </row>
    <row r="159" spans="1:21">
      <c r="A159" s="17" t="s">
        <v>185</v>
      </c>
      <c r="B159" s="17">
        <v>-25.255315599999999</v>
      </c>
      <c r="C159" s="26">
        <v>3.9381036417617299</v>
      </c>
      <c r="D159" s="26">
        <v>-7.3323490120088799</v>
      </c>
      <c r="E159" s="17">
        <f t="shared" si="19"/>
        <v>29.193419241761731</v>
      </c>
      <c r="F159" s="28">
        <f t="shared" si="20"/>
        <v>28.242466734381431</v>
      </c>
      <c r="G159" s="44">
        <v>2.1713241000000001</v>
      </c>
      <c r="H159" s="33">
        <v>3.3951616356240603E-2</v>
      </c>
      <c r="I159" s="14">
        <v>4.4302718903875001E-2</v>
      </c>
      <c r="J159" s="14">
        <v>0.68896938557054199</v>
      </c>
      <c r="K159" s="17">
        <v>1.3012999999999999</v>
      </c>
      <c r="L159" s="17">
        <f t="shared" si="21"/>
        <v>1.6266249999999998</v>
      </c>
      <c r="M159" s="17">
        <f t="shared" si="22"/>
        <v>15.551401869158877</v>
      </c>
      <c r="N159" s="17">
        <v>58.595589809462602</v>
      </c>
      <c r="O159" s="14">
        <f>12.58+2.2</f>
        <v>14.780000000000001</v>
      </c>
      <c r="P159" s="14">
        <f t="shared" si="18"/>
        <v>109.79</v>
      </c>
      <c r="Q159" s="14" t="s">
        <v>163</v>
      </c>
      <c r="R159" s="38" t="s">
        <v>23</v>
      </c>
      <c r="U159" s="2"/>
    </row>
    <row r="160" spans="1:21">
      <c r="A160" s="17" t="s">
        <v>186</v>
      </c>
      <c r="B160" s="17">
        <v>-24.576065400000001</v>
      </c>
      <c r="C160" s="26">
        <v>4.0587239986522601</v>
      </c>
      <c r="D160" s="26">
        <v>-5.7564122410023204</v>
      </c>
      <c r="E160" s="17">
        <f t="shared" si="19"/>
        <v>28.634789398652259</v>
      </c>
      <c r="F160" s="28">
        <f t="shared" si="20"/>
        <v>28.197896816084512</v>
      </c>
      <c r="G160" s="44">
        <v>1.5286382999999999</v>
      </c>
      <c r="H160" s="33">
        <v>3.2427779061705603E-2</v>
      </c>
      <c r="I160" s="14">
        <v>4.2668130344349402E-2</v>
      </c>
      <c r="J160" s="14">
        <v>0.54956551883522098</v>
      </c>
      <c r="K160" s="17">
        <v>1.3178000000000001</v>
      </c>
      <c r="L160" s="17">
        <f t="shared" si="21"/>
        <v>1.6472500000000001</v>
      </c>
      <c r="M160" s="17">
        <f t="shared" si="22"/>
        <v>12.880000000000017</v>
      </c>
      <c r="N160" s="17">
        <v>65.8654957245205</v>
      </c>
      <c r="O160" s="14">
        <v>7.82</v>
      </c>
      <c r="P160" s="14">
        <f t="shared" si="18"/>
        <v>102.83000000000001</v>
      </c>
      <c r="Q160" s="14" t="s">
        <v>163</v>
      </c>
      <c r="R160" s="38" t="s">
        <v>23</v>
      </c>
      <c r="U160" s="2"/>
    </row>
    <row r="161" spans="1:21">
      <c r="A161" s="17" t="s">
        <v>187</v>
      </c>
      <c r="B161" s="17">
        <v>-28.338545574904</v>
      </c>
      <c r="C161" s="26">
        <v>-0.21659754002336801</v>
      </c>
      <c r="D161" s="26">
        <v>-8.7000867014894592</v>
      </c>
      <c r="E161" s="17">
        <f t="shared" si="19"/>
        <v>28.121948034880631</v>
      </c>
      <c r="F161" s="28">
        <f t="shared" si="20"/>
        <v>28.682776922677903</v>
      </c>
      <c r="G161" s="44">
        <v>1.5347204999999999</v>
      </c>
      <c r="H161" s="33">
        <v>6.1664155208137103E-2</v>
      </c>
      <c r="I161" s="14">
        <v>1.0265848559050701</v>
      </c>
      <c r="J161" s="14">
        <v>0.78190148803917903</v>
      </c>
      <c r="K161" s="17">
        <v>16.703199999999999</v>
      </c>
      <c r="L161" s="17">
        <f t="shared" si="21"/>
        <v>20.878999999999998</v>
      </c>
      <c r="M161" s="17">
        <f t="shared" si="22"/>
        <v>0.76165305141758555</v>
      </c>
      <c r="N161" s="17">
        <v>50.668675833490298</v>
      </c>
      <c r="O161" s="14">
        <f>1.36+1.8</f>
        <v>3.16</v>
      </c>
      <c r="P161" s="14">
        <f t="shared" si="18"/>
        <v>98.17</v>
      </c>
      <c r="Q161" s="14" t="s">
        <v>163</v>
      </c>
      <c r="R161" s="38" t="s">
        <v>23</v>
      </c>
      <c r="U161" s="2"/>
    </row>
    <row r="162" spans="1:21">
      <c r="A162" s="17" t="s">
        <v>188</v>
      </c>
      <c r="B162" s="17">
        <v>-26.406989400000001</v>
      </c>
      <c r="C162" s="26">
        <v>2.37396161541698</v>
      </c>
      <c r="D162" s="26">
        <v>-7.8786996526864499</v>
      </c>
      <c r="E162" s="17">
        <f t="shared" si="19"/>
        <v>28.780951015416981</v>
      </c>
      <c r="F162" s="28">
        <f t="shared" si="20"/>
        <v>28.51256281631662</v>
      </c>
      <c r="G162" s="44">
        <v>1.7405016</v>
      </c>
      <c r="H162" s="33">
        <v>5.3602179836512297E-2</v>
      </c>
      <c r="I162" s="14">
        <v>0.21956277509955999</v>
      </c>
      <c r="J162" s="14">
        <v>3.09243345210648E-2</v>
      </c>
      <c r="K162" s="17">
        <v>4.0792999999999999</v>
      </c>
      <c r="L162" s="17">
        <f t="shared" si="21"/>
        <v>5.0991249999999999</v>
      </c>
      <c r="M162" s="17">
        <f t="shared" si="22"/>
        <v>0.14084507042253527</v>
      </c>
      <c r="N162" s="17">
        <v>48.459442464892</v>
      </c>
      <c r="O162" s="14">
        <v>1</v>
      </c>
      <c r="P162" s="14">
        <f t="shared" si="18"/>
        <v>96.01</v>
      </c>
      <c r="Q162" s="14" t="s">
        <v>163</v>
      </c>
      <c r="R162" s="38" t="s">
        <v>23</v>
      </c>
      <c r="S162" s="14" t="s">
        <v>189</v>
      </c>
      <c r="U162" s="2"/>
    </row>
    <row r="163" spans="1:21">
      <c r="U163" s="2"/>
    </row>
    <row r="164" spans="1:21">
      <c r="U164" s="2"/>
    </row>
    <row r="165" spans="1:21">
      <c r="A165" s="17" t="s">
        <v>190</v>
      </c>
      <c r="B165" s="17">
        <v>-23.989058199999999</v>
      </c>
      <c r="C165" s="26">
        <v>1.3959233828519999</v>
      </c>
      <c r="D165" s="26">
        <v>-9.1256284697541705</v>
      </c>
      <c r="E165" s="17">
        <f t="shared" ref="E165:E185" si="23">C165-B165</f>
        <v>25.384981582851999</v>
      </c>
      <c r="F165" s="28">
        <f t="shared" ref="F165:F185" si="24">AVERAGE(E163:E167)</f>
        <v>28.318576062807495</v>
      </c>
      <c r="G165" s="46">
        <v>2.4224812</v>
      </c>
      <c r="H165" s="33">
        <v>7.1600660066006599E-2</v>
      </c>
      <c r="I165" s="14">
        <v>0.15115694902823601</v>
      </c>
      <c r="J165" s="14">
        <v>0.77010487715438203</v>
      </c>
      <c r="K165" s="17">
        <v>2.1131000000000002</v>
      </c>
      <c r="L165" s="17">
        <f>K165*1.25</f>
        <v>2.641375</v>
      </c>
      <c r="M165" s="17">
        <f>J165/I165</f>
        <v>5.0947368421052674</v>
      </c>
      <c r="N165" s="17">
        <v>20.443711037770399</v>
      </c>
      <c r="O165" s="21">
        <v>111.72</v>
      </c>
      <c r="P165" s="21">
        <v>111.72</v>
      </c>
      <c r="Q165" s="14" t="s">
        <v>191</v>
      </c>
      <c r="R165" s="38" t="s">
        <v>23</v>
      </c>
      <c r="U165" s="2"/>
    </row>
    <row r="166" spans="1:21">
      <c r="A166" s="17" t="s">
        <v>192</v>
      </c>
      <c r="B166" s="17">
        <v>-27.079905700000001</v>
      </c>
      <c r="C166" s="26">
        <v>4.2488072981965601</v>
      </c>
      <c r="D166" s="26">
        <v>-6.3466198199570298</v>
      </c>
      <c r="E166" s="17">
        <f t="shared" si="23"/>
        <v>31.328712998196561</v>
      </c>
      <c r="F166" s="28">
        <f t="shared" si="24"/>
        <v>28.792434797493009</v>
      </c>
      <c r="G166" s="47"/>
      <c r="H166" s="33">
        <v>1.0848440899202099E-3</v>
      </c>
      <c r="I166" s="14">
        <v>1.5108049311094799E-2</v>
      </c>
      <c r="J166" s="14">
        <v>8.7026831036981899E-3</v>
      </c>
      <c r="K166" s="17">
        <v>13.928900000000001</v>
      </c>
      <c r="L166" s="17">
        <f t="shared" ref="L166:L205" si="25">K166*1.25</f>
        <v>17.411125000000002</v>
      </c>
      <c r="M166" s="17">
        <f t="shared" ref="M166:M205" si="26">J166/I166</f>
        <v>0.57602956705385233</v>
      </c>
      <c r="N166" s="17">
        <v>99.202320522117503</v>
      </c>
      <c r="O166" s="14">
        <f>103.11+2.4</f>
        <v>105.51</v>
      </c>
      <c r="P166" s="14">
        <f>103.11+2.4</f>
        <v>105.51</v>
      </c>
      <c r="Q166" s="14" t="s">
        <v>193</v>
      </c>
      <c r="R166" s="38" t="s">
        <v>23</v>
      </c>
      <c r="U166" s="2"/>
    </row>
    <row r="167" spans="1:21">
      <c r="A167" s="17" t="s">
        <v>194</v>
      </c>
      <c r="B167" s="17">
        <v>-24.521635</v>
      </c>
      <c r="C167" s="26">
        <v>3.7203986073739301</v>
      </c>
      <c r="D167" s="26">
        <v>-6.2826955003279901</v>
      </c>
      <c r="E167" s="17">
        <f t="shared" si="23"/>
        <v>28.24203360737393</v>
      </c>
      <c r="F167" s="28">
        <f t="shared" si="24"/>
        <v>27.823701740575501</v>
      </c>
      <c r="G167" s="46">
        <v>1.8651268000000001</v>
      </c>
      <c r="H167" s="33">
        <v>1.28111405835544E-2</v>
      </c>
      <c r="I167" s="14">
        <v>1.6248275862068999E-2</v>
      </c>
      <c r="J167" s="14">
        <v>0.296687267904509</v>
      </c>
      <c r="K167" s="17">
        <v>1.2737000000000001</v>
      </c>
      <c r="L167" s="17">
        <f t="shared" si="25"/>
        <v>1.592125</v>
      </c>
      <c r="M167" s="17">
        <f t="shared" si="26"/>
        <v>18.25961538461533</v>
      </c>
      <c r="N167" s="17">
        <v>84.376657824933702</v>
      </c>
      <c r="O167" s="14">
        <v>100.39</v>
      </c>
      <c r="P167" s="14">
        <v>100.39</v>
      </c>
      <c r="Q167" s="14" t="s">
        <v>193</v>
      </c>
      <c r="R167" s="38" t="s">
        <v>23</v>
      </c>
      <c r="U167" s="2"/>
    </row>
    <row r="168" spans="1:21">
      <c r="A168" s="17" t="s">
        <v>195</v>
      </c>
      <c r="B168" s="17">
        <v>-25.319443499999998</v>
      </c>
      <c r="C168" s="26">
        <v>4.8945675015495498</v>
      </c>
      <c r="D168" s="26">
        <v>-6.3467169201893796</v>
      </c>
      <c r="E168" s="17">
        <f t="shared" si="23"/>
        <v>30.214011001549547</v>
      </c>
      <c r="F168" s="28">
        <f t="shared" si="24"/>
        <v>28.565255209558824</v>
      </c>
      <c r="G168" s="46">
        <v>2.0790774000000001</v>
      </c>
      <c r="H168" s="33">
        <v>4.86399999999995E-3</v>
      </c>
      <c r="I168" s="14">
        <v>7.6031999999999197E-2</v>
      </c>
      <c r="J168" s="14">
        <v>4.2751999999999603E-2</v>
      </c>
      <c r="K168" s="17">
        <v>15.683400000000001</v>
      </c>
      <c r="L168" s="17">
        <f t="shared" si="25"/>
        <v>19.60425</v>
      </c>
      <c r="M168" s="17">
        <f t="shared" si="26"/>
        <v>0.56228956228956295</v>
      </c>
      <c r="N168" s="17">
        <v>95.733333333333405</v>
      </c>
      <c r="O168" s="14">
        <v>97.01</v>
      </c>
      <c r="P168" s="14">
        <v>97.01</v>
      </c>
      <c r="Q168" s="14" t="s">
        <v>193</v>
      </c>
      <c r="R168" s="38" t="s">
        <v>23</v>
      </c>
      <c r="S168" s="14" t="s">
        <v>196</v>
      </c>
      <c r="T168" s="14"/>
      <c r="U168" s="2"/>
    </row>
    <row r="169" spans="1:21">
      <c r="A169" s="17" t="s">
        <v>197</v>
      </c>
      <c r="B169" s="17">
        <v>-24.149676599999999</v>
      </c>
      <c r="C169" s="26">
        <v>-0.20090708709452099</v>
      </c>
      <c r="D169" s="26">
        <v>-8.1128730463654897</v>
      </c>
      <c r="E169" s="17">
        <f t="shared" si="23"/>
        <v>23.948769512905479</v>
      </c>
      <c r="F169" s="28">
        <f t="shared" si="24"/>
        <v>28.241231606192116</v>
      </c>
      <c r="G169" s="48">
        <v>1.1191035</v>
      </c>
      <c r="H169" s="16">
        <v>6.5458072860530306E-2</v>
      </c>
      <c r="I169" s="14">
        <v>0.118447941366674</v>
      </c>
      <c r="J169" s="14">
        <v>1.0107038154774699</v>
      </c>
      <c r="K169" s="17">
        <v>1.7950999999999999</v>
      </c>
      <c r="L169" s="17">
        <f t="shared" si="25"/>
        <v>2.2438750000000001</v>
      </c>
      <c r="M169" s="17">
        <f t="shared" si="26"/>
        <v>8.5328947368420636</v>
      </c>
      <c r="N169" s="17">
        <v>22.073722785083</v>
      </c>
      <c r="O169" s="14">
        <v>94.92</v>
      </c>
      <c r="P169" s="14">
        <v>94.92</v>
      </c>
      <c r="Q169" s="14" t="s">
        <v>193</v>
      </c>
      <c r="R169" s="38" t="s">
        <v>23</v>
      </c>
      <c r="U169" s="2"/>
    </row>
    <row r="170" spans="1:21">
      <c r="A170" s="17" t="s">
        <v>198</v>
      </c>
      <c r="B170" s="17">
        <v>-27.911351174816598</v>
      </c>
      <c r="C170" s="26">
        <v>1.1813977529520101</v>
      </c>
      <c r="D170" s="26">
        <v>-8.4386293380651392</v>
      </c>
      <c r="E170" s="17">
        <f t="shared" si="23"/>
        <v>29.092748927768607</v>
      </c>
      <c r="F170" s="28">
        <f t="shared" si="24"/>
        <v>28.546857373095598</v>
      </c>
      <c r="G170" s="48">
        <v>1.6553507999999999</v>
      </c>
      <c r="H170" s="16">
        <v>6.4723110465116293E-2</v>
      </c>
      <c r="I170" s="14">
        <v>0.441364825581395</v>
      </c>
      <c r="J170" s="14">
        <v>0.725210755813954</v>
      </c>
      <c r="K170" s="17">
        <v>6.7929000000000004</v>
      </c>
      <c r="L170" s="17">
        <f t="shared" si="25"/>
        <v>8.4911250000000003</v>
      </c>
      <c r="M170" s="17">
        <f t="shared" si="26"/>
        <v>1.6431095406360448</v>
      </c>
      <c r="N170" s="17">
        <v>22.020348837209301</v>
      </c>
      <c r="O170" s="14">
        <v>94.52</v>
      </c>
      <c r="P170" s="14">
        <v>94.52</v>
      </c>
      <c r="Q170" s="14" t="s">
        <v>193</v>
      </c>
      <c r="R170" s="38" t="s">
        <v>23</v>
      </c>
      <c r="U170" s="2"/>
    </row>
    <row r="171" spans="1:21">
      <c r="A171" s="17" t="s">
        <v>199</v>
      </c>
      <c r="B171" s="17">
        <v>-28.969147327311902</v>
      </c>
      <c r="C171" s="26">
        <v>0.73944765405110502</v>
      </c>
      <c r="D171" s="26">
        <v>-9.7716691618706797</v>
      </c>
      <c r="E171" s="17">
        <f t="shared" si="23"/>
        <v>29.708594981363007</v>
      </c>
      <c r="F171" s="28">
        <f t="shared" si="24"/>
        <v>28.53719986615361</v>
      </c>
      <c r="G171" s="48">
        <v>1.6056794999999999</v>
      </c>
      <c r="H171" s="16">
        <v>8.9352569882777302E-2</v>
      </c>
      <c r="I171" s="14">
        <v>1.2485426059513101</v>
      </c>
      <c r="J171" s="14">
        <v>1.07302862939585</v>
      </c>
      <c r="K171" s="17">
        <v>13.9177</v>
      </c>
      <c r="L171" s="17">
        <f t="shared" si="25"/>
        <v>17.397124999999999</v>
      </c>
      <c r="M171" s="17">
        <f t="shared" si="26"/>
        <v>0.85942492012779204</v>
      </c>
      <c r="N171" s="17">
        <v>20.220919747520298</v>
      </c>
      <c r="O171" s="14">
        <v>94.44</v>
      </c>
      <c r="P171" s="14">
        <v>94.44</v>
      </c>
      <c r="Q171" s="14" t="s">
        <v>193</v>
      </c>
      <c r="R171" s="38" t="s">
        <v>23</v>
      </c>
      <c r="U171" s="2"/>
    </row>
    <row r="172" spans="1:21">
      <c r="A172" s="17" t="s">
        <v>200</v>
      </c>
      <c r="B172" s="17">
        <v>-29.0452612223085</v>
      </c>
      <c r="C172" s="26">
        <v>0.72490121958284703</v>
      </c>
      <c r="D172" s="26">
        <v>-10.517245763579099</v>
      </c>
      <c r="E172" s="17">
        <f t="shared" si="23"/>
        <v>29.770162441891348</v>
      </c>
      <c r="F172" s="28">
        <f t="shared" si="24"/>
        <v>29.813271582507838</v>
      </c>
      <c r="G172" s="48">
        <v>0.84844560000000002</v>
      </c>
      <c r="H172" s="16">
        <v>8.1401195977167703E-2</v>
      </c>
      <c r="I172" s="14">
        <v>0.96201413427561799</v>
      </c>
      <c r="J172" s="14">
        <v>2.2751223158467</v>
      </c>
      <c r="K172" s="17">
        <v>11.7934</v>
      </c>
      <c r="L172" s="17">
        <f t="shared" si="25"/>
        <v>14.74175</v>
      </c>
      <c r="M172" s="17">
        <f t="shared" si="26"/>
        <v>2.3649572649572685</v>
      </c>
      <c r="N172" s="17">
        <v>17.776569720032601</v>
      </c>
      <c r="O172" s="14">
        <v>93.94</v>
      </c>
      <c r="P172" s="14">
        <v>93.94</v>
      </c>
      <c r="Q172" s="14" t="s">
        <v>193</v>
      </c>
      <c r="R172" s="38" t="s">
        <v>201</v>
      </c>
      <c r="U172" s="2"/>
    </row>
    <row r="173" spans="1:21">
      <c r="A173" s="17" t="s">
        <v>202</v>
      </c>
      <c r="B173" s="17">
        <v>-29.6915439379794</v>
      </c>
      <c r="C173" s="26">
        <v>0.47417952886021603</v>
      </c>
      <c r="D173" s="26">
        <v>-9.7749058738381507</v>
      </c>
      <c r="E173" s="17">
        <f t="shared" si="23"/>
        <v>30.165723466839616</v>
      </c>
      <c r="F173" s="28">
        <f t="shared" si="24"/>
        <v>29.658504094052926</v>
      </c>
      <c r="G173" s="48">
        <v>1.9349102</v>
      </c>
      <c r="H173" s="16">
        <v>9.7375213675213707E-2</v>
      </c>
      <c r="I173" s="14">
        <v>0.95724786324786304</v>
      </c>
      <c r="J173" s="14">
        <v>1.4746568376068401</v>
      </c>
      <c r="K173" s="17">
        <v>9.8438999999999997</v>
      </c>
      <c r="L173" s="17">
        <f t="shared" si="25"/>
        <v>12.304874999999999</v>
      </c>
      <c r="M173" s="17">
        <f t="shared" si="26"/>
        <v>1.5405172413793133</v>
      </c>
      <c r="N173" s="17">
        <v>17.478632478632498</v>
      </c>
      <c r="O173" s="14">
        <v>93.54</v>
      </c>
      <c r="P173" s="14">
        <v>93.54</v>
      </c>
      <c r="Q173" s="14" t="s">
        <v>193</v>
      </c>
      <c r="R173" s="38" t="s">
        <v>201</v>
      </c>
      <c r="U173" s="2"/>
    </row>
    <row r="174" spans="1:21">
      <c r="A174" s="17" t="s">
        <v>203</v>
      </c>
      <c r="B174" s="17">
        <v>-29.986571558125501</v>
      </c>
      <c r="C174" s="26">
        <v>0.34255653655111501</v>
      </c>
      <c r="D174" s="26">
        <v>-8.8936590179367592</v>
      </c>
      <c r="E174" s="17">
        <f t="shared" si="23"/>
        <v>30.329128094676616</v>
      </c>
      <c r="F174" s="28">
        <f t="shared" si="24"/>
        <v>29.488095041289967</v>
      </c>
      <c r="G174" s="48">
        <v>1.4376836</v>
      </c>
      <c r="H174" s="16">
        <v>0.11055904230590401</v>
      </c>
      <c r="I174" s="14">
        <v>1.6345048814504901</v>
      </c>
      <c r="J174" s="14">
        <v>2.0723186889818699</v>
      </c>
      <c r="K174" s="17">
        <v>14.7811</v>
      </c>
      <c r="L174" s="17">
        <f t="shared" si="25"/>
        <v>18.476375000000001</v>
      </c>
      <c r="M174" s="17">
        <f t="shared" si="26"/>
        <v>1.2678571428571419</v>
      </c>
      <c r="N174" s="17">
        <v>11.552766155276601</v>
      </c>
      <c r="O174" s="14">
        <v>92.37</v>
      </c>
      <c r="P174" s="14">
        <v>92.37</v>
      </c>
      <c r="Q174" s="14" t="s">
        <v>193</v>
      </c>
      <c r="R174" s="38" t="s">
        <v>201</v>
      </c>
      <c r="U174" s="2"/>
    </row>
    <row r="175" spans="1:21">
      <c r="A175" s="17" t="s">
        <v>204</v>
      </c>
      <c r="B175" s="17">
        <v>-29.880298669590601</v>
      </c>
      <c r="C175" s="26">
        <v>-1.5613871840965501</v>
      </c>
      <c r="D175" s="26">
        <v>-8.1929464241445302</v>
      </c>
      <c r="E175" s="17">
        <f t="shared" si="23"/>
        <v>28.318911485494052</v>
      </c>
      <c r="F175" s="28">
        <f t="shared" si="24"/>
        <v>28.206705344724401</v>
      </c>
      <c r="G175" s="48">
        <v>1.5205546999999999</v>
      </c>
      <c r="H175" s="16">
        <v>6.2305699481865297E-2</v>
      </c>
      <c r="I175" s="14">
        <v>0.62305699481865295</v>
      </c>
      <c r="J175" s="14">
        <v>1.1826856649395501</v>
      </c>
      <c r="K175" s="17">
        <v>10.0092</v>
      </c>
      <c r="L175" s="17">
        <f t="shared" si="25"/>
        <v>12.5115</v>
      </c>
      <c r="M175" s="17">
        <f t="shared" si="26"/>
        <v>1.8981981981981966</v>
      </c>
      <c r="N175" s="17">
        <v>43.868739205526801</v>
      </c>
      <c r="O175" s="14">
        <v>92.12</v>
      </c>
      <c r="P175" s="14">
        <v>92.12</v>
      </c>
      <c r="Q175" s="14" t="s">
        <v>193</v>
      </c>
      <c r="R175" s="38" t="s">
        <v>201</v>
      </c>
      <c r="U175" s="2"/>
    </row>
    <row r="176" spans="1:21">
      <c r="A176" s="17" t="s">
        <v>205</v>
      </c>
      <c r="B176" s="17">
        <v>-30.112905561159401</v>
      </c>
      <c r="C176" s="26">
        <v>-1.2563558436111999</v>
      </c>
      <c r="D176" s="26">
        <v>-8.7715251639201792</v>
      </c>
      <c r="E176" s="17">
        <f t="shared" si="23"/>
        <v>28.856549717548202</v>
      </c>
      <c r="F176" s="28">
        <f t="shared" si="24"/>
        <v>28.149161317402587</v>
      </c>
      <c r="G176" s="48">
        <v>1.984019</v>
      </c>
      <c r="H176" s="16">
        <v>9.0549108491991506E-2</v>
      </c>
      <c r="I176" s="14">
        <v>0.76043668782109397</v>
      </c>
      <c r="J176" s="14">
        <v>0.95384255061952194</v>
      </c>
      <c r="K176" s="17">
        <v>8.3626000000000005</v>
      </c>
      <c r="L176" s="17">
        <f t="shared" si="25"/>
        <v>10.453250000000001</v>
      </c>
      <c r="M176" s="17">
        <f t="shared" si="26"/>
        <v>1.2543352601156061</v>
      </c>
      <c r="N176" s="17">
        <v>12.088244182532501</v>
      </c>
      <c r="O176" s="14">
        <v>91.59</v>
      </c>
      <c r="P176" s="14">
        <v>91.59</v>
      </c>
      <c r="Q176" s="14" t="s">
        <v>193</v>
      </c>
      <c r="R176" s="38" t="s">
        <v>201</v>
      </c>
      <c r="U176" s="2"/>
    </row>
    <row r="177" spans="1:291">
      <c r="A177" s="17" t="s">
        <v>206</v>
      </c>
      <c r="B177" s="49">
        <v>-25.860473899999999</v>
      </c>
      <c r="C177" s="26">
        <v>-2.4972599409364999</v>
      </c>
      <c r="D177" s="26">
        <v>-7.5365745349017397</v>
      </c>
      <c r="E177" s="17">
        <f t="shared" si="23"/>
        <v>23.363213959063501</v>
      </c>
      <c r="F177" s="28">
        <f t="shared" si="24"/>
        <v>26.975732937346173</v>
      </c>
      <c r="G177" s="48">
        <v>2.5559319</v>
      </c>
      <c r="H177" s="16">
        <v>6.1787278415015599E-2</v>
      </c>
      <c r="I177" s="14">
        <v>0.101302398331595</v>
      </c>
      <c r="J177" s="14">
        <v>5.5321167883211703E-2</v>
      </c>
      <c r="K177" s="17">
        <v>1.645</v>
      </c>
      <c r="L177" s="17">
        <f t="shared" si="25"/>
        <v>2.0562499999999999</v>
      </c>
      <c r="M177" s="17">
        <f t="shared" si="26"/>
        <v>0.5460992907801443</v>
      </c>
      <c r="N177" s="17">
        <v>28.1543274244004</v>
      </c>
      <c r="O177" s="14">
        <v>90.41</v>
      </c>
      <c r="P177" s="14">
        <v>90.41</v>
      </c>
      <c r="Q177" s="14" t="s">
        <v>193</v>
      </c>
      <c r="R177" s="38" t="s">
        <v>201</v>
      </c>
      <c r="U177" s="2"/>
    </row>
    <row r="178" spans="1:291">
      <c r="A178" s="17" t="s">
        <v>207</v>
      </c>
      <c r="B178" s="17">
        <v>-31.702860106368</v>
      </c>
      <c r="C178" s="26">
        <v>-1.8248567761374199</v>
      </c>
      <c r="D178" s="26">
        <v>-7.2604970094953698</v>
      </c>
      <c r="E178" s="17">
        <f t="shared" si="23"/>
        <v>29.87800333023058</v>
      </c>
      <c r="F178" s="28">
        <f t="shared" si="24"/>
        <v>26.071182204171929</v>
      </c>
      <c r="G178" s="48">
        <v>1.2064630000000001</v>
      </c>
      <c r="H178" s="16">
        <v>4.20110156422119E-2</v>
      </c>
      <c r="I178" s="14">
        <v>0.37643533818021602</v>
      </c>
      <c r="J178" s="14">
        <v>0.99204230006609395</v>
      </c>
      <c r="K178" s="17">
        <v>8.9183000000000003</v>
      </c>
      <c r="L178" s="17">
        <f t="shared" si="25"/>
        <v>11.147875000000001</v>
      </c>
      <c r="M178" s="17">
        <f t="shared" si="26"/>
        <v>2.6353591160220988</v>
      </c>
      <c r="N178" s="17">
        <v>58.404935007710897</v>
      </c>
      <c r="O178" s="14">
        <v>88.93</v>
      </c>
      <c r="P178" s="14">
        <v>88.93</v>
      </c>
      <c r="Q178" s="14" t="s">
        <v>193</v>
      </c>
      <c r="R178" s="38" t="s">
        <v>201</v>
      </c>
      <c r="U178" s="2"/>
    </row>
    <row r="179" spans="1:291">
      <c r="A179" s="17" t="s">
        <v>208</v>
      </c>
      <c r="B179" s="17">
        <v>-27.2088231</v>
      </c>
      <c r="C179" s="26">
        <v>-2.74683690560548</v>
      </c>
      <c r="D179" s="26">
        <v>-6.5120453359875103</v>
      </c>
      <c r="E179" s="17">
        <f t="shared" si="23"/>
        <v>24.46198619439452</v>
      </c>
      <c r="F179" s="28">
        <f t="shared" si="24"/>
        <v>25.480749975329765</v>
      </c>
      <c r="G179" s="48">
        <v>3.1073827999999999</v>
      </c>
      <c r="H179" s="16">
        <v>4.0718241315657001E-3</v>
      </c>
      <c r="I179" s="14">
        <v>1.1989259942943401E-2</v>
      </c>
      <c r="J179" s="14">
        <v>2.9973149857358602E-3</v>
      </c>
      <c r="K179" s="17">
        <v>2.9525999999999999</v>
      </c>
      <c r="L179" s="17">
        <f t="shared" si="25"/>
        <v>3.69075</v>
      </c>
      <c r="M179" s="17">
        <f t="shared" si="26"/>
        <v>0.25000000000000083</v>
      </c>
      <c r="N179" s="17">
        <v>94.344688706158706</v>
      </c>
      <c r="O179" s="14">
        <v>88.15</v>
      </c>
      <c r="P179" s="14">
        <v>88.15</v>
      </c>
      <c r="Q179" s="14" t="s">
        <v>193</v>
      </c>
      <c r="R179" s="38" t="s">
        <v>201</v>
      </c>
      <c r="U179" s="2"/>
    </row>
    <row r="180" spans="1:291">
      <c r="A180" s="17" t="s">
        <v>209</v>
      </c>
      <c r="B180" s="17">
        <v>-26.334932200000001</v>
      </c>
      <c r="C180" s="26">
        <v>-2.5387743803771801</v>
      </c>
      <c r="D180" s="26">
        <v>-7.2789453318261703</v>
      </c>
      <c r="E180" s="17">
        <f t="shared" si="23"/>
        <v>23.79615781962282</v>
      </c>
      <c r="F180" s="28">
        <f t="shared" si="24"/>
        <v>25.84110119383022</v>
      </c>
      <c r="G180" s="48">
        <v>2.4311137</v>
      </c>
      <c r="H180" s="16">
        <v>2.5881665107577199E-2</v>
      </c>
      <c r="I180" s="14">
        <v>2.6186155285313401E-2</v>
      </c>
      <c r="J180" s="14">
        <v>1.00481758652947E-2</v>
      </c>
      <c r="K180" s="17">
        <v>1.0083</v>
      </c>
      <c r="L180" s="17">
        <f t="shared" si="25"/>
        <v>1.260375</v>
      </c>
      <c r="M180" s="17">
        <f t="shared" si="26"/>
        <v>0.38372093023255904</v>
      </c>
      <c r="N180" s="17">
        <v>69.550982226379801</v>
      </c>
      <c r="O180" s="14">
        <v>85.61</v>
      </c>
      <c r="P180" s="14">
        <v>85.61</v>
      </c>
      <c r="Q180" s="14" t="s">
        <v>193</v>
      </c>
      <c r="R180" s="38" t="s">
        <v>201</v>
      </c>
      <c r="U180" s="2"/>
    </row>
    <row r="181" spans="1:291">
      <c r="A181" s="17" t="s">
        <v>210</v>
      </c>
      <c r="B181" s="17">
        <v>-28.619517599999998</v>
      </c>
      <c r="C181" s="26">
        <v>-2.7151290266625998</v>
      </c>
      <c r="D181" s="26">
        <v>-7.30046837454542</v>
      </c>
      <c r="E181" s="17">
        <f t="shared" si="23"/>
        <v>25.9043885733374</v>
      </c>
      <c r="F181" s="28">
        <f t="shared" si="24"/>
        <v>24.852016072371061</v>
      </c>
      <c r="G181" s="48">
        <v>2.2397939999999998</v>
      </c>
      <c r="H181" s="16">
        <v>4.72609789569991E-2</v>
      </c>
      <c r="I181" s="14">
        <v>5.5718206770356798E-2</v>
      </c>
      <c r="J181" s="14">
        <v>7.1637694419030104E-2</v>
      </c>
      <c r="K181" s="17">
        <v>1.1735</v>
      </c>
      <c r="L181" s="17">
        <f t="shared" si="25"/>
        <v>1.4668749999999999</v>
      </c>
      <c r="M181" s="17">
        <f t="shared" si="26"/>
        <v>1.2857142857142845</v>
      </c>
      <c r="N181" s="17">
        <v>50.251601097895701</v>
      </c>
      <c r="O181" s="14">
        <v>83.91</v>
      </c>
      <c r="P181" s="14">
        <v>83.91</v>
      </c>
      <c r="Q181" s="14" t="s">
        <v>193</v>
      </c>
      <c r="R181" s="38" t="s">
        <v>201</v>
      </c>
      <c r="U181" s="2"/>
    </row>
    <row r="182" spans="1:291">
      <c r="A182" s="17" t="s">
        <v>211</v>
      </c>
      <c r="B182" s="17">
        <v>-27.783667900000001</v>
      </c>
      <c r="C182" s="26">
        <f>-2.61869784843424</f>
        <v>-2.6186978484342398</v>
      </c>
      <c r="D182" s="26">
        <v>-7.2540239139407197</v>
      </c>
      <c r="E182" s="17">
        <f t="shared" si="23"/>
        <v>25.16497005156576</v>
      </c>
      <c r="F182" s="28">
        <f t="shared" si="24"/>
        <v>25.458180607363772</v>
      </c>
      <c r="G182" s="48">
        <v>1.1307536</v>
      </c>
      <c r="H182" s="16">
        <v>1.8105375199574201E-2</v>
      </c>
      <c r="I182" s="14">
        <v>2.5347525279403899E-2</v>
      </c>
      <c r="J182" s="14">
        <v>6.3799893560404402E-3</v>
      </c>
      <c r="K182" s="17">
        <v>1.3996999999999999</v>
      </c>
      <c r="L182" s="17">
        <f t="shared" si="25"/>
        <v>1.749625</v>
      </c>
      <c r="M182" s="17">
        <f t="shared" si="26"/>
        <v>0.25170068027210896</v>
      </c>
      <c r="N182" s="17">
        <v>82.756785524215005</v>
      </c>
      <c r="O182" s="21">
        <v>82.41</v>
      </c>
      <c r="P182" s="21">
        <v>82.41</v>
      </c>
      <c r="Q182" s="14" t="s">
        <v>193</v>
      </c>
      <c r="R182" s="38" t="s">
        <v>201</v>
      </c>
      <c r="U182" s="2"/>
    </row>
    <row r="183" spans="1:291">
      <c r="A183" s="17" t="s">
        <v>212</v>
      </c>
      <c r="B183" s="17">
        <v>-27.726606100000001</v>
      </c>
      <c r="C183" s="26">
        <v>-2.7940283770652101</v>
      </c>
      <c r="D183" s="26">
        <v>-7.3928477013732099</v>
      </c>
      <c r="E183" s="17">
        <f t="shared" si="23"/>
        <v>24.932577722934791</v>
      </c>
      <c r="F183" s="28">
        <f t="shared" si="24"/>
        <v>25.582090158145515</v>
      </c>
      <c r="G183" s="45">
        <v>1.0560556000000001</v>
      </c>
      <c r="H183" s="16">
        <v>2.66188898094449E-2</v>
      </c>
      <c r="I183" s="14">
        <v>2.75161557580779E-2</v>
      </c>
      <c r="J183" s="14">
        <v>8.0753935376967692E-3</v>
      </c>
      <c r="K183" s="17">
        <v>1.0266999999999999</v>
      </c>
      <c r="L183" s="17">
        <f t="shared" si="25"/>
        <v>1.2833749999999999</v>
      </c>
      <c r="M183" s="17">
        <f t="shared" si="26"/>
        <v>0.29347826086956502</v>
      </c>
      <c r="N183" s="17">
        <v>70.091135045567498</v>
      </c>
      <c r="O183" s="14">
        <v>81.25</v>
      </c>
      <c r="P183" s="14">
        <v>81.25</v>
      </c>
      <c r="Q183" s="14" t="s">
        <v>193</v>
      </c>
      <c r="R183" s="38" t="s">
        <v>201</v>
      </c>
      <c r="U183" s="2"/>
    </row>
    <row r="184" spans="1:291">
      <c r="A184" s="17" t="s">
        <v>213</v>
      </c>
      <c r="B184" s="17">
        <v>-30.1276875426137</v>
      </c>
      <c r="C184" s="26">
        <v>-2.63487867325561</v>
      </c>
      <c r="D184" s="26">
        <v>-8.2321086522502398</v>
      </c>
      <c r="E184" s="17">
        <f t="shared" si="23"/>
        <v>27.49280886935809</v>
      </c>
      <c r="F184" s="28">
        <f t="shared" si="24"/>
        <v>25.501515554347545</v>
      </c>
      <c r="G184" s="45">
        <v>0.97753239999999997</v>
      </c>
      <c r="H184" s="16">
        <v>8.8647355716480095E-2</v>
      </c>
      <c r="I184" s="14">
        <v>0.362116085143735</v>
      </c>
      <c r="J184" s="14">
        <v>8.6974764099188001E-2</v>
      </c>
      <c r="K184" s="17">
        <v>4.0865999999999998</v>
      </c>
      <c r="L184" s="17">
        <f t="shared" si="25"/>
        <v>5.10825</v>
      </c>
      <c r="M184" s="17">
        <f t="shared" si="26"/>
        <v>0.24018475750577345</v>
      </c>
      <c r="N184" s="17">
        <v>16.370419135396101</v>
      </c>
      <c r="O184" s="14">
        <v>78.709999999999994</v>
      </c>
      <c r="P184" s="14">
        <v>78.709999999999994</v>
      </c>
      <c r="Q184" s="14" t="s">
        <v>193</v>
      </c>
      <c r="R184" s="38" t="s">
        <v>201</v>
      </c>
      <c r="U184" s="2"/>
    </row>
    <row r="185" spans="1:291">
      <c r="A185" s="17" t="s">
        <v>214</v>
      </c>
      <c r="B185" s="17">
        <v>-28.886862699999998</v>
      </c>
      <c r="C185" s="26">
        <v>-4.4711571264684604</v>
      </c>
      <c r="D185" s="26">
        <v>-9.9212629372394492</v>
      </c>
      <c r="E185" s="17">
        <f t="shared" si="23"/>
        <v>24.41570557353154</v>
      </c>
      <c r="F185" s="28">
        <f t="shared" si="24"/>
        <v>25.380402157496533</v>
      </c>
      <c r="G185" s="45">
        <v>1.1035828000000001</v>
      </c>
      <c r="H185" s="16">
        <v>8.1271295633500301E-2</v>
      </c>
      <c r="I185" s="14">
        <v>0.209104271057027</v>
      </c>
      <c r="J185" s="14">
        <v>4.7408255786208497E-2</v>
      </c>
      <c r="K185" s="17">
        <v>2.5606</v>
      </c>
      <c r="L185" s="17">
        <f t="shared" si="25"/>
        <v>3.2007500000000002</v>
      </c>
      <c r="M185" s="17">
        <f t="shared" si="26"/>
        <v>0.2267206477732791</v>
      </c>
      <c r="N185" s="17">
        <v>15.342400381770499</v>
      </c>
      <c r="O185" s="14">
        <v>76.92</v>
      </c>
      <c r="P185" s="14">
        <v>76.92</v>
      </c>
      <c r="Q185" s="14" t="s">
        <v>193</v>
      </c>
      <c r="R185" s="38" t="s">
        <v>201</v>
      </c>
      <c r="U185" s="2"/>
    </row>
    <row r="186" spans="1:291">
      <c r="A186" s="17" t="s">
        <v>215</v>
      </c>
      <c r="B186" s="17">
        <v>-26.6804731</v>
      </c>
      <c r="E186" s="17"/>
      <c r="F186" s="17"/>
      <c r="G186" s="45">
        <v>1.672876</v>
      </c>
      <c r="H186" s="16">
        <v>8.5503119066992095E-2</v>
      </c>
      <c r="I186" s="14">
        <v>0.13486574450773001</v>
      </c>
      <c r="J186" s="14">
        <v>2.55627881746677E-2</v>
      </c>
      <c r="K186" s="17">
        <v>1.5854999999999999</v>
      </c>
      <c r="L186" s="17">
        <f t="shared" si="25"/>
        <v>1.9818749999999998</v>
      </c>
      <c r="M186" s="17">
        <f t="shared" si="26"/>
        <v>0.18954248366013013</v>
      </c>
      <c r="N186" s="17">
        <v>11.852454570111201</v>
      </c>
      <c r="O186" s="14">
        <v>75.099999999999994</v>
      </c>
      <c r="P186" s="14">
        <v>75.099999999999994</v>
      </c>
      <c r="Q186" s="14" t="s">
        <v>193</v>
      </c>
      <c r="R186" s="38" t="s">
        <v>201</v>
      </c>
      <c r="U186" s="2"/>
    </row>
    <row r="187" spans="1:291">
      <c r="A187" s="17" t="s">
        <v>216</v>
      </c>
      <c r="B187" s="17">
        <v>-28.021425399999998</v>
      </c>
      <c r="C187" s="26">
        <v>-3.3409089358382902</v>
      </c>
      <c r="D187" s="26">
        <v>-8.1821199146425592</v>
      </c>
      <c r="E187" s="17">
        <f t="shared" ref="E187:E193" si="27">C187-B187</f>
        <v>24.680516464161709</v>
      </c>
      <c r="F187" s="28">
        <f t="shared" ref="F187:F193" si="28">AVERAGE(E185:E189)</f>
        <v>24.548111018846626</v>
      </c>
      <c r="G187" s="45">
        <v>1.2337659999999999</v>
      </c>
      <c r="H187" s="16">
        <v>8.5874601487779006E-2</v>
      </c>
      <c r="I187" s="14">
        <v>0.194112380446334</v>
      </c>
      <c r="J187" s="14">
        <v>1.78905419766206E-2</v>
      </c>
      <c r="K187" s="17">
        <v>2.2645</v>
      </c>
      <c r="L187" s="17">
        <f t="shared" si="25"/>
        <v>2.8306249999999999</v>
      </c>
      <c r="M187" s="17">
        <f t="shared" si="26"/>
        <v>9.2165898617511288E-2</v>
      </c>
      <c r="N187" s="17">
        <v>10.5472901168969</v>
      </c>
      <c r="O187" s="21">
        <v>74.7</v>
      </c>
      <c r="P187" s="21">
        <v>74.7</v>
      </c>
      <c r="Q187" s="14" t="s">
        <v>193</v>
      </c>
      <c r="R187" s="38" t="s">
        <v>201</v>
      </c>
      <c r="U187" s="2"/>
    </row>
    <row r="188" spans="1:291">
      <c r="A188" s="17" t="s">
        <v>217</v>
      </c>
      <c r="B188" s="17">
        <v>-29.9803399895982</v>
      </c>
      <c r="E188" s="17"/>
      <c r="F188" s="17"/>
      <c r="G188" s="45">
        <v>1.2234339999999999</v>
      </c>
      <c r="H188" s="16">
        <v>9.6408454570409099E-2</v>
      </c>
      <c r="I188" s="14">
        <v>0.341892945374691</v>
      </c>
      <c r="J188" s="14">
        <v>2.5887455393906099E-2</v>
      </c>
      <c r="K188" s="17">
        <v>3.5419</v>
      </c>
      <c r="L188" s="17">
        <f t="shared" si="25"/>
        <v>4.4273749999999996</v>
      </c>
      <c r="M188" s="17">
        <f t="shared" si="26"/>
        <v>7.571801566579632E-2</v>
      </c>
      <c r="N188" s="17">
        <v>10.7329124348064</v>
      </c>
      <c r="O188" s="14">
        <v>72.819999999999993</v>
      </c>
      <c r="P188" s="14">
        <v>72.819999999999993</v>
      </c>
      <c r="Q188" s="14" t="s">
        <v>193</v>
      </c>
      <c r="R188" s="38" t="s">
        <v>201</v>
      </c>
      <c r="U188" s="2"/>
    </row>
    <row r="189" spans="1:291">
      <c r="A189" s="17" t="s">
        <v>218</v>
      </c>
      <c r="B189" s="17">
        <v>-29.742789699999999</v>
      </c>
      <c r="E189" s="17"/>
      <c r="F189" s="17"/>
      <c r="G189" s="45">
        <v>1.0643212</v>
      </c>
      <c r="H189" s="16">
        <v>8.6890688259109297E-2</v>
      </c>
      <c r="I189" s="14">
        <v>0.266878542510121</v>
      </c>
      <c r="J189" s="14">
        <v>1.95060728744939E-2</v>
      </c>
      <c r="K189" s="17">
        <v>3.0598999999999998</v>
      </c>
      <c r="L189" s="17">
        <f t="shared" si="25"/>
        <v>3.8248749999999996</v>
      </c>
      <c r="M189" s="17">
        <f t="shared" si="26"/>
        <v>7.3089700996677762E-2</v>
      </c>
      <c r="N189" s="17">
        <v>11.336032388663901</v>
      </c>
      <c r="O189" s="14">
        <v>70.900000000000006</v>
      </c>
      <c r="P189" s="14">
        <v>70.900000000000006</v>
      </c>
      <c r="Q189" s="14" t="s">
        <v>193</v>
      </c>
      <c r="R189" s="38" t="s">
        <v>201</v>
      </c>
      <c r="U189" s="2"/>
    </row>
    <row r="190" spans="1:291">
      <c r="A190" s="17" t="s">
        <v>219</v>
      </c>
      <c r="B190" s="17">
        <v>-29.144697499999999</v>
      </c>
      <c r="E190" s="17"/>
      <c r="F190" s="17"/>
      <c r="G190" s="45">
        <v>1.3246876000000001</v>
      </c>
      <c r="H190" s="16">
        <v>9.5405616224649006E-2</v>
      </c>
      <c r="I190" s="14">
        <v>0.265318475596167</v>
      </c>
      <c r="J190" s="14">
        <v>2.36242478270559E-2</v>
      </c>
      <c r="K190" s="17">
        <v>2.7780999999999998</v>
      </c>
      <c r="L190" s="17">
        <f t="shared" si="25"/>
        <v>3.4726249999999999</v>
      </c>
      <c r="M190" s="17">
        <f t="shared" si="26"/>
        <v>8.9041095890410718E-2</v>
      </c>
      <c r="N190" s="17">
        <v>9.1375083574771203</v>
      </c>
      <c r="O190" s="14">
        <v>69.290000000000006</v>
      </c>
      <c r="P190" s="14">
        <v>69.290000000000006</v>
      </c>
      <c r="Q190" s="14" t="s">
        <v>193</v>
      </c>
      <c r="R190" s="38" t="s">
        <v>201</v>
      </c>
      <c r="U190" s="2"/>
    </row>
    <row r="191" spans="1:291">
      <c r="A191" s="17" t="s">
        <v>220</v>
      </c>
      <c r="B191" s="17">
        <v>-29.920281599999999</v>
      </c>
      <c r="C191" s="26">
        <v>-4.0868631708174696</v>
      </c>
      <c r="D191" s="26">
        <v>-9.3118942268905194</v>
      </c>
      <c r="E191" s="17">
        <f t="shared" si="27"/>
        <v>25.83341842918253</v>
      </c>
      <c r="F191" s="28">
        <f t="shared" si="28"/>
        <v>27.626300781694749</v>
      </c>
      <c r="G191" s="45">
        <v>1.2422812000000001</v>
      </c>
      <c r="H191" s="16">
        <v>9.2349309026756796E-2</v>
      </c>
      <c r="I191" s="14">
        <v>0.27971184945604199</v>
      </c>
      <c r="J191" s="14">
        <v>2.0423404880917401E-2</v>
      </c>
      <c r="K191" s="17">
        <v>3.0211999999999999</v>
      </c>
      <c r="L191" s="17">
        <f t="shared" si="25"/>
        <v>3.7765</v>
      </c>
      <c r="M191" s="17">
        <f t="shared" si="26"/>
        <v>7.3015873015873187E-2</v>
      </c>
      <c r="N191" s="17">
        <v>11.202587474272301</v>
      </c>
      <c r="O191" s="14">
        <v>67.739999999999995</v>
      </c>
      <c r="P191" s="14">
        <v>67.739999999999995</v>
      </c>
      <c r="Q191" s="14" t="s">
        <v>193</v>
      </c>
      <c r="R191" s="38" t="s">
        <v>201</v>
      </c>
      <c r="U191" s="2"/>
    </row>
    <row r="192" spans="1:291" s="13" customFormat="1">
      <c r="A192" s="49" t="s">
        <v>221</v>
      </c>
      <c r="B192" s="49">
        <v>-29.016866799999999</v>
      </c>
      <c r="C192" s="41">
        <v>2.7800345567055902</v>
      </c>
      <c r="D192" s="41">
        <v>-8.0130017143418595</v>
      </c>
      <c r="E192" s="49">
        <f t="shared" si="27"/>
        <v>31.79690135670559</v>
      </c>
      <c r="F192" s="50">
        <f t="shared" si="28"/>
        <v>27.626300781694749</v>
      </c>
      <c r="G192" s="51">
        <v>1.6298344</v>
      </c>
      <c r="H192" s="52">
        <v>9.0964771538193198E-2</v>
      </c>
      <c r="I192" s="53">
        <v>0.20047575863271699</v>
      </c>
      <c r="J192" s="53">
        <v>2.2078828043250801E-2</v>
      </c>
      <c r="K192" s="49">
        <v>2.2090000000000001</v>
      </c>
      <c r="L192" s="49">
        <f t="shared" si="25"/>
        <v>2.76125</v>
      </c>
      <c r="M192" s="49">
        <f t="shared" si="26"/>
        <v>0.11013215859030852</v>
      </c>
      <c r="N192" s="49">
        <v>11.6846878269969</v>
      </c>
      <c r="O192" s="53">
        <v>65.94</v>
      </c>
      <c r="P192" s="53">
        <v>65.94</v>
      </c>
      <c r="Q192" s="53" t="s">
        <v>193</v>
      </c>
      <c r="R192" s="54" t="s">
        <v>201</v>
      </c>
      <c r="S192" s="3"/>
      <c r="T192" s="3"/>
      <c r="U192" s="2"/>
      <c r="V192" s="1"/>
      <c r="W192" s="1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</row>
    <row r="193" spans="1:21">
      <c r="A193" s="17" t="s">
        <v>222</v>
      </c>
      <c r="B193" s="17">
        <v>-29.450549599999999</v>
      </c>
      <c r="C193" s="26">
        <v>-4.2019670408038801</v>
      </c>
      <c r="D193" s="26">
        <v>-9.1957907529506393</v>
      </c>
      <c r="E193" s="17">
        <f t="shared" si="27"/>
        <v>25.248582559196119</v>
      </c>
      <c r="F193" s="28">
        <f t="shared" si="28"/>
        <v>27.164966443475734</v>
      </c>
      <c r="G193" s="45">
        <v>1.14463</v>
      </c>
      <c r="H193" s="16">
        <v>9.8059377262853006E-2</v>
      </c>
      <c r="I193" s="14">
        <v>0.23940622737146999</v>
      </c>
      <c r="J193" s="14">
        <v>1.7668356263577101E-2</v>
      </c>
      <c r="K193" s="17">
        <v>2.4355000000000002</v>
      </c>
      <c r="L193" s="17">
        <f t="shared" si="25"/>
        <v>3.0443750000000005</v>
      </c>
      <c r="M193" s="17">
        <f t="shared" si="26"/>
        <v>7.380073800737999E-2</v>
      </c>
      <c r="N193" s="17">
        <v>11.6582186821144</v>
      </c>
      <c r="O193" s="21">
        <v>64.08</v>
      </c>
      <c r="P193" s="21">
        <v>64.08</v>
      </c>
      <c r="Q193" s="14" t="s">
        <v>193</v>
      </c>
      <c r="R193" s="38" t="s">
        <v>201</v>
      </c>
      <c r="U193" s="2"/>
    </row>
    <row r="194" spans="1:21">
      <c r="A194" s="17" t="s">
        <v>223</v>
      </c>
      <c r="B194" s="17">
        <v>-28.697886</v>
      </c>
      <c r="E194" s="17"/>
      <c r="F194" s="17"/>
      <c r="G194" s="45">
        <v>1.5372691999999999</v>
      </c>
      <c r="H194" s="16">
        <v>9.1313040692085901E-2</v>
      </c>
      <c r="I194" s="14">
        <v>0.220225568727972</v>
      </c>
      <c r="J194" s="14">
        <v>1.52188401153476E-2</v>
      </c>
      <c r="K194" s="17">
        <v>2.4013</v>
      </c>
      <c r="L194" s="17">
        <f t="shared" si="25"/>
        <v>3.0016249999999998</v>
      </c>
      <c r="M194" s="17">
        <f t="shared" si="26"/>
        <v>6.9105691056910307E-2</v>
      </c>
      <c r="N194" s="17">
        <v>10.477411086190299</v>
      </c>
      <c r="O194" s="21">
        <v>62.79</v>
      </c>
      <c r="P194" s="21">
        <v>62.79</v>
      </c>
      <c r="Q194" s="14" t="s">
        <v>193</v>
      </c>
      <c r="R194" s="38" t="s">
        <v>201</v>
      </c>
      <c r="U194" s="2"/>
    </row>
    <row r="195" spans="1:21">
      <c r="A195" s="17" t="s">
        <v>224</v>
      </c>
      <c r="B195" s="17">
        <v>-28.725196</v>
      </c>
      <c r="C195" s="26">
        <v>-2.9442325711813102</v>
      </c>
      <c r="D195" s="26">
        <v>-8.1421465218442108</v>
      </c>
      <c r="E195" s="17">
        <f t="shared" ref="E195:E205" si="29">C195-B195</f>
        <v>25.780963428818691</v>
      </c>
      <c r="F195" s="28">
        <f t="shared" ref="F195:F205" si="30">AVERAGE(E193:E197)</f>
        <v>25.118347415875792</v>
      </c>
      <c r="G195" s="45">
        <v>1.2036275999999999</v>
      </c>
      <c r="H195" s="16">
        <v>9.2008183306055605E-2</v>
      </c>
      <c r="I195" s="14">
        <v>0.20417054009819999</v>
      </c>
      <c r="J195" s="14">
        <v>1.6649099836333899E-2</v>
      </c>
      <c r="K195" s="17">
        <v>2.222</v>
      </c>
      <c r="L195" s="17">
        <f t="shared" si="25"/>
        <v>2.7774999999999999</v>
      </c>
      <c r="M195" s="17">
        <f t="shared" si="26"/>
        <v>8.1545064377682372E-2</v>
      </c>
      <c r="N195" s="17">
        <v>12.373158756137499</v>
      </c>
      <c r="O195" s="21">
        <v>60.99</v>
      </c>
      <c r="P195" s="21">
        <v>60.99</v>
      </c>
      <c r="Q195" s="14" t="s">
        <v>193</v>
      </c>
      <c r="R195" s="38" t="s">
        <v>201</v>
      </c>
      <c r="U195" s="2"/>
    </row>
    <row r="196" spans="1:21">
      <c r="A196" s="17" t="s">
        <v>225</v>
      </c>
      <c r="B196" s="17">
        <v>-27.397929999999999</v>
      </c>
      <c r="E196" s="17"/>
      <c r="F196" s="17"/>
      <c r="G196" s="45">
        <v>1.5179423999999999</v>
      </c>
      <c r="H196" s="16">
        <v>9.1009232392508604E-2</v>
      </c>
      <c r="I196" s="14">
        <v>0.16219467159060899</v>
      </c>
      <c r="J196" s="14">
        <v>1.8922711685571102E-2</v>
      </c>
      <c r="K196" s="17">
        <v>1.7849999999999999</v>
      </c>
      <c r="L196" s="17">
        <f t="shared" si="25"/>
        <v>2.2312499999999997</v>
      </c>
      <c r="M196" s="17">
        <f t="shared" si="26"/>
        <v>0.11666666666666699</v>
      </c>
      <c r="N196" s="17">
        <v>9.8918491163281406</v>
      </c>
      <c r="O196" s="21">
        <v>60.07</v>
      </c>
      <c r="P196" s="21">
        <v>60.07</v>
      </c>
      <c r="Q196" s="14" t="s">
        <v>193</v>
      </c>
      <c r="R196" s="38" t="s">
        <v>201</v>
      </c>
      <c r="U196" s="2"/>
    </row>
    <row r="197" spans="1:21">
      <c r="A197" s="17" t="s">
        <v>226</v>
      </c>
      <c r="B197" s="17">
        <v>-27.8447216</v>
      </c>
      <c r="C197" s="26">
        <v>-3.5192253403874298</v>
      </c>
      <c r="D197" s="26">
        <v>-8.1748373127157308</v>
      </c>
      <c r="E197" s="17">
        <f t="shared" si="29"/>
        <v>24.325496259612571</v>
      </c>
      <c r="F197" s="28">
        <f t="shared" si="30"/>
        <v>24.988413858682474</v>
      </c>
      <c r="G197" s="45">
        <v>0.98086079999999998</v>
      </c>
      <c r="H197" s="16">
        <v>9.0529049897470903E-2</v>
      </c>
      <c r="I197" s="14">
        <v>0.15233253588516699</v>
      </c>
      <c r="J197" s="14">
        <v>1.21866028708134E-2</v>
      </c>
      <c r="K197" s="17">
        <v>1.6868000000000001</v>
      </c>
      <c r="L197" s="17">
        <f t="shared" si="25"/>
        <v>2.1085000000000003</v>
      </c>
      <c r="M197" s="17">
        <f t="shared" si="26"/>
        <v>8.0000000000000265E-2</v>
      </c>
      <c r="N197" s="17">
        <v>12.9528366370472</v>
      </c>
      <c r="O197" s="21">
        <v>58.27</v>
      </c>
      <c r="P197" s="21">
        <v>58.27</v>
      </c>
      <c r="Q197" s="14" t="s">
        <v>193</v>
      </c>
      <c r="R197" s="38" t="s">
        <v>201</v>
      </c>
      <c r="U197" s="2"/>
    </row>
    <row r="198" spans="1:21">
      <c r="A198" s="17" t="s">
        <v>227</v>
      </c>
      <c r="B198" s="49">
        <v>-25.961424000000001</v>
      </c>
      <c r="C198" s="26">
        <v>-2.9110967939436101</v>
      </c>
      <c r="D198" s="26">
        <v>-7.7691204927029904</v>
      </c>
      <c r="E198" s="17">
        <f t="shared" si="29"/>
        <v>23.050327206056391</v>
      </c>
      <c r="F198" s="28">
        <f t="shared" si="30"/>
        <v>24.672968909785197</v>
      </c>
      <c r="G198" s="45">
        <v>1.0388412</v>
      </c>
      <c r="H198" s="16">
        <v>7.2258064516129095E-2</v>
      </c>
      <c r="I198" s="14">
        <v>8.9045291625936801E-2</v>
      </c>
      <c r="J198" s="14">
        <v>1.0948191593352899E-2</v>
      </c>
      <c r="K198" s="17">
        <v>1.2361</v>
      </c>
      <c r="L198" s="17">
        <f t="shared" si="25"/>
        <v>1.5451250000000001</v>
      </c>
      <c r="M198" s="17">
        <f t="shared" si="26"/>
        <v>0.1229508196721313</v>
      </c>
      <c r="N198" s="17">
        <v>27.0120560443141</v>
      </c>
      <c r="O198" s="21">
        <v>55.7</v>
      </c>
      <c r="P198" s="21">
        <v>55.7</v>
      </c>
      <c r="Q198" s="14" t="s">
        <v>193</v>
      </c>
      <c r="R198" s="38" t="s">
        <v>201</v>
      </c>
      <c r="U198" s="2"/>
    </row>
    <row r="199" spans="1:21">
      <c r="A199" s="17" t="s">
        <v>228</v>
      </c>
      <c r="B199" s="17">
        <v>-29.533571999999999</v>
      </c>
      <c r="C199" s="26">
        <v>-2.7367034597577602</v>
      </c>
      <c r="D199" s="26">
        <v>-8.2989433638521195</v>
      </c>
      <c r="E199" s="17">
        <f t="shared" si="29"/>
        <v>26.79686854024224</v>
      </c>
      <c r="F199" s="28">
        <f t="shared" si="30"/>
        <v>24.354857383096864</v>
      </c>
      <c r="G199" s="45">
        <v>0.4407276</v>
      </c>
      <c r="H199" s="16">
        <v>8.9815947053261805E-2</v>
      </c>
      <c r="I199" s="14">
        <v>0.23844941695556199</v>
      </c>
      <c r="J199" s="14">
        <v>1.3512133627481901E-2</v>
      </c>
      <c r="K199" s="17">
        <v>2.6480000000000001</v>
      </c>
      <c r="L199" s="17">
        <f t="shared" si="25"/>
        <v>3.31</v>
      </c>
      <c r="M199" s="17">
        <f t="shared" si="26"/>
        <v>5.6666666666666893E-2</v>
      </c>
      <c r="N199" s="17">
        <v>20.516861014812498</v>
      </c>
      <c r="O199" s="21">
        <v>55.3</v>
      </c>
      <c r="P199" s="21">
        <v>55.3</v>
      </c>
      <c r="Q199" s="14" t="s">
        <v>193</v>
      </c>
      <c r="R199" s="38" t="s">
        <v>201</v>
      </c>
      <c r="U199" s="2"/>
    </row>
    <row r="200" spans="1:21">
      <c r="A200" s="17" t="s">
        <v>229</v>
      </c>
      <c r="B200" s="17">
        <v>-28.313361199999999</v>
      </c>
      <c r="C200" s="26">
        <v>-3.7941775667704101</v>
      </c>
      <c r="D200" s="26">
        <v>-8.2578392070800302</v>
      </c>
      <c r="E200" s="17">
        <f t="shared" si="29"/>
        <v>24.519183633229588</v>
      </c>
      <c r="F200" s="28">
        <f t="shared" si="30"/>
        <v>24.865824355014549</v>
      </c>
      <c r="G200" s="45">
        <v>0.53634440000000005</v>
      </c>
      <c r="H200" s="16">
        <v>8.4663280116110295E-2</v>
      </c>
      <c r="I200" s="14">
        <v>0.17317489114658899</v>
      </c>
      <c r="J200" s="14">
        <v>1.1544992743106001E-2</v>
      </c>
      <c r="K200" s="17">
        <v>2.0392999999999999</v>
      </c>
      <c r="L200" s="17">
        <f t="shared" si="25"/>
        <v>2.5491250000000001</v>
      </c>
      <c r="M200" s="17">
        <f t="shared" si="26"/>
        <v>6.6666666666667054E-2</v>
      </c>
      <c r="N200" s="17">
        <v>3.7917271407837401</v>
      </c>
      <c r="O200" s="21">
        <v>54.7</v>
      </c>
      <c r="P200" s="21">
        <v>54.7</v>
      </c>
      <c r="Q200" s="14" t="s">
        <v>193</v>
      </c>
      <c r="R200" s="38" t="s">
        <v>201</v>
      </c>
      <c r="U200" s="2"/>
    </row>
    <row r="201" spans="1:21">
      <c r="A201" s="17" t="s">
        <v>230</v>
      </c>
      <c r="B201" s="49">
        <v>-25.402115200000001</v>
      </c>
      <c r="C201" s="26">
        <v>-2.31970392365647</v>
      </c>
      <c r="D201" s="26">
        <v>-7.9802136351825697</v>
      </c>
      <c r="E201" s="17">
        <f t="shared" si="29"/>
        <v>23.082411276343532</v>
      </c>
      <c r="F201" s="28">
        <f t="shared" si="30"/>
        <v>25.143415544952667</v>
      </c>
      <c r="G201" s="45">
        <v>0.73469839999999997</v>
      </c>
      <c r="H201" s="16">
        <v>6.8103564923237006E-2</v>
      </c>
      <c r="I201" s="14">
        <v>6.3011709601873495E-2</v>
      </c>
      <c r="J201" s="14">
        <v>7.6377829820452802E-3</v>
      </c>
      <c r="K201" s="17">
        <v>0.92900000000000005</v>
      </c>
      <c r="L201" s="17">
        <f t="shared" si="25"/>
        <v>1.1612500000000001</v>
      </c>
      <c r="M201" s="17">
        <f t="shared" si="26"/>
        <v>0.12121212121212134</v>
      </c>
      <c r="N201" s="17">
        <v>36.351808482956002</v>
      </c>
      <c r="O201" s="21">
        <v>52.73</v>
      </c>
      <c r="P201" s="21">
        <v>52.73</v>
      </c>
      <c r="Q201" s="14" t="s">
        <v>193</v>
      </c>
      <c r="R201" s="38" t="s">
        <v>201</v>
      </c>
      <c r="U201" s="2"/>
    </row>
    <row r="202" spans="1:21">
      <c r="A202" s="17" t="s">
        <v>231</v>
      </c>
      <c r="B202" s="17">
        <v>-27.8884176</v>
      </c>
      <c r="C202" s="26">
        <v>-1.008086480799</v>
      </c>
      <c r="D202" s="26">
        <v>-7.32558077951402</v>
      </c>
      <c r="E202" s="17">
        <f t="shared" si="29"/>
        <v>26.880331119200999</v>
      </c>
      <c r="F202" s="28">
        <f t="shared" si="30"/>
        <v>24.670547689837093</v>
      </c>
      <c r="G202" s="45">
        <v>0.52006920000000001</v>
      </c>
      <c r="H202" s="16">
        <v>6.6343922651933701E-2</v>
      </c>
      <c r="I202" s="14">
        <v>0.18920303867403299</v>
      </c>
      <c r="J202" s="14">
        <v>9.2144337016574606E-3</v>
      </c>
      <c r="K202" s="17">
        <v>2.8662000000000001</v>
      </c>
      <c r="L202" s="17">
        <f t="shared" si="25"/>
        <v>3.5827499999999999</v>
      </c>
      <c r="M202" s="17">
        <f t="shared" si="26"/>
        <v>4.8701298701298752E-2</v>
      </c>
      <c r="N202" s="17">
        <v>38.5704419889503</v>
      </c>
      <c r="O202" s="21">
        <f>50.16</f>
        <v>50.16</v>
      </c>
      <c r="P202" s="21">
        <f>50.16</f>
        <v>50.16</v>
      </c>
      <c r="Q202" s="14" t="s">
        <v>193</v>
      </c>
      <c r="R202" s="38" t="s">
        <v>201</v>
      </c>
      <c r="U202" s="2"/>
    </row>
    <row r="203" spans="1:21">
      <c r="A203" s="17" t="s">
        <v>232</v>
      </c>
      <c r="B203" s="17">
        <v>-26.372592197128299</v>
      </c>
      <c r="C203" s="26">
        <v>-1.93430904138134</v>
      </c>
      <c r="D203" s="26">
        <v>-7.3982458356809397</v>
      </c>
      <c r="E203" s="17">
        <f t="shared" si="29"/>
        <v>24.438283155746959</v>
      </c>
      <c r="F203" s="28">
        <f t="shared" si="30"/>
        <v>24.877167962853186</v>
      </c>
      <c r="G203" s="48">
        <v>1.5379474</v>
      </c>
      <c r="H203" s="16">
        <v>7.0050051422694506E-2</v>
      </c>
      <c r="I203" s="14">
        <v>7.0050051422694506E-2</v>
      </c>
      <c r="J203" s="14">
        <v>9.7291738087075703E-3</v>
      </c>
      <c r="K203" s="17">
        <v>1.002</v>
      </c>
      <c r="L203" s="17">
        <f t="shared" si="25"/>
        <v>1.2524999999999999</v>
      </c>
      <c r="M203" s="17">
        <f t="shared" si="26"/>
        <v>0.1388888888888889</v>
      </c>
      <c r="N203" s="17">
        <v>35.1388412752828</v>
      </c>
      <c r="O203" s="21">
        <v>49.56</v>
      </c>
      <c r="P203" s="21">
        <v>49.56</v>
      </c>
      <c r="Q203" s="14" t="s">
        <v>193</v>
      </c>
      <c r="R203" s="38" t="s">
        <v>201</v>
      </c>
      <c r="U203" s="2"/>
    </row>
    <row r="204" spans="1:21">
      <c r="A204" s="17" t="s">
        <v>233</v>
      </c>
      <c r="B204" s="49">
        <v>-25.075487599999999</v>
      </c>
      <c r="C204" s="26">
        <f>-0.642958335335621</f>
        <v>-0.64295833533562097</v>
      </c>
      <c r="D204" s="26">
        <v>-7.4257582177485899</v>
      </c>
      <c r="E204" s="17">
        <f t="shared" si="29"/>
        <v>24.432529264664378</v>
      </c>
      <c r="F204" s="28">
        <f t="shared" si="30"/>
        <v>25.325857134480596</v>
      </c>
      <c r="G204" s="48">
        <v>1.8233923000000001</v>
      </c>
      <c r="H204" s="16">
        <v>7.3887304820095007E-2</v>
      </c>
      <c r="I204" s="14">
        <v>4.8310930074677502E-2</v>
      </c>
      <c r="J204" s="14">
        <v>1.20777325186694E-2</v>
      </c>
      <c r="K204" s="17">
        <v>0.65669999999999995</v>
      </c>
      <c r="L204" s="17">
        <f t="shared" si="25"/>
        <v>0.82087499999999991</v>
      </c>
      <c r="M204" s="17">
        <f t="shared" si="26"/>
        <v>0.2500000000000005</v>
      </c>
      <c r="N204" s="17">
        <v>28.954514596062499</v>
      </c>
      <c r="O204" s="21">
        <v>47.92</v>
      </c>
      <c r="P204" s="21">
        <v>47.92</v>
      </c>
      <c r="Q204" s="14" t="s">
        <v>193</v>
      </c>
      <c r="R204" s="38" t="s">
        <v>201</v>
      </c>
      <c r="U204" s="2"/>
    </row>
    <row r="205" spans="1:21">
      <c r="A205" s="17" t="s">
        <v>234</v>
      </c>
      <c r="B205" s="17">
        <v>-26.252002399999999</v>
      </c>
      <c r="C205" s="26">
        <v>-0.699717401689952</v>
      </c>
      <c r="D205" s="26">
        <v>-7.7895107437001796</v>
      </c>
      <c r="E205" s="17">
        <f t="shared" si="29"/>
        <v>25.552284998310046</v>
      </c>
      <c r="F205" s="28">
        <f t="shared" si="30"/>
        <v>25.172177726764701</v>
      </c>
      <c r="G205" s="48">
        <v>1.779399</v>
      </c>
      <c r="H205" s="16">
        <v>8.3066202090592303E-2</v>
      </c>
      <c r="I205" s="14">
        <v>0.16613240418118499</v>
      </c>
      <c r="J205" s="14">
        <v>1.6613240418118499E-2</v>
      </c>
      <c r="K205" s="17">
        <v>2.0066999999999999</v>
      </c>
      <c r="L205" s="17">
        <f t="shared" si="25"/>
        <v>2.508375</v>
      </c>
      <c r="M205" s="17">
        <f t="shared" si="26"/>
        <v>0.1</v>
      </c>
      <c r="N205" s="17">
        <v>24.4852708267343</v>
      </c>
      <c r="O205" s="21">
        <v>46.52</v>
      </c>
      <c r="P205" s="21">
        <v>46.52</v>
      </c>
      <c r="Q205" s="14" t="s">
        <v>193</v>
      </c>
      <c r="R205" s="38" t="s">
        <v>201</v>
      </c>
      <c r="U205" s="2"/>
    </row>
    <row r="206" spans="1:21">
      <c r="A206" s="17" t="s">
        <v>235</v>
      </c>
      <c r="B206" s="17"/>
      <c r="C206" s="26">
        <v>1.1239105884807401</v>
      </c>
      <c r="D206" s="26">
        <v>-6.8437914831639697</v>
      </c>
      <c r="E206" s="17"/>
      <c r="F206" s="17"/>
      <c r="G206" s="48"/>
      <c r="O206" s="21">
        <v>45.99</v>
      </c>
      <c r="P206" s="21">
        <v>45.99</v>
      </c>
      <c r="Q206" s="14" t="s">
        <v>193</v>
      </c>
      <c r="R206" s="38" t="s">
        <v>201</v>
      </c>
      <c r="U206" s="2"/>
    </row>
    <row r="207" spans="1:21">
      <c r="A207" s="17" t="s">
        <v>236</v>
      </c>
      <c r="B207" s="17">
        <v>-26.084865199999999</v>
      </c>
      <c r="C207" s="26">
        <v>0.18074828833743001</v>
      </c>
      <c r="D207" s="26">
        <v>-8.2937648874084005</v>
      </c>
      <c r="E207" s="17">
        <f t="shared" ref="E207:E209" si="31">C207-B207</f>
        <v>26.265613488337429</v>
      </c>
      <c r="F207" s="28">
        <f t="shared" ref="F207:F209" si="32">AVERAGE(E205:E209)</f>
        <v>26.455613469700573</v>
      </c>
      <c r="G207" s="48">
        <v>1.5348781</v>
      </c>
      <c r="H207" s="16">
        <v>0.104728975853455</v>
      </c>
      <c r="I207" s="14">
        <v>0.17397127393838499</v>
      </c>
      <c r="J207" s="14">
        <v>3.0293505412156502E-2</v>
      </c>
      <c r="K207" s="17">
        <v>1.6564000000000001</v>
      </c>
      <c r="L207" s="17">
        <f>K207*1.25</f>
        <v>2.0705</v>
      </c>
      <c r="M207" s="17">
        <f>J207/I207</f>
        <v>0.17412935323383033</v>
      </c>
      <c r="N207" s="17">
        <v>13.4471273938385</v>
      </c>
      <c r="O207" s="14">
        <v>45.19</v>
      </c>
      <c r="P207" s="14">
        <v>45.19</v>
      </c>
      <c r="Q207" s="14" t="s">
        <v>193</v>
      </c>
      <c r="R207" s="38" t="s">
        <v>201</v>
      </c>
      <c r="U207" s="2"/>
    </row>
    <row r="208" spans="1:21">
      <c r="A208" s="17" t="s">
        <v>237</v>
      </c>
      <c r="B208" s="17">
        <v>-25.724373199999999</v>
      </c>
      <c r="C208" s="26">
        <v>1.4620037888464701</v>
      </c>
      <c r="D208" s="26">
        <v>-6.8691989122741504</v>
      </c>
      <c r="E208" s="17">
        <f t="shared" si="31"/>
        <v>27.186376988846469</v>
      </c>
      <c r="F208" s="28">
        <f t="shared" si="32"/>
        <v>26.75672296016408</v>
      </c>
      <c r="G208" s="48">
        <v>1.7845145</v>
      </c>
      <c r="H208" s="16">
        <v>1.0774180493727199E-2</v>
      </c>
      <c r="I208" s="14">
        <v>2.7685552407931999E-2</v>
      </c>
      <c r="J208" s="14">
        <v>2.4276001618777798E-2</v>
      </c>
      <c r="K208" s="17">
        <v>2.5737999999999999</v>
      </c>
      <c r="L208" s="17">
        <f t="shared" ref="L208:L214" si="33">K208*1.25</f>
        <v>3.2172499999999999</v>
      </c>
      <c r="M208" s="17">
        <f t="shared" ref="M208:M214" si="34">J208/I208</f>
        <v>0.87684729064039357</v>
      </c>
      <c r="N208" s="17">
        <v>86.361796843383303</v>
      </c>
      <c r="O208" s="14">
        <v>44.09</v>
      </c>
      <c r="P208" s="14">
        <v>44.09</v>
      </c>
      <c r="Q208" s="14" t="s">
        <v>193</v>
      </c>
      <c r="R208" s="38" t="s">
        <v>201</v>
      </c>
      <c r="U208" s="2"/>
    </row>
    <row r="209" spans="1:291">
      <c r="A209" s="17" t="s">
        <v>238</v>
      </c>
      <c r="B209" s="17">
        <v>-25.716726399999999</v>
      </c>
      <c r="C209" s="26">
        <v>1.1014520033083299</v>
      </c>
      <c r="D209" s="26">
        <v>-6.6370429588856501</v>
      </c>
      <c r="E209" s="17">
        <f t="shared" si="31"/>
        <v>26.81817840330833</v>
      </c>
      <c r="F209" s="28">
        <f t="shared" si="32"/>
        <v>26.75672296016408</v>
      </c>
      <c r="G209" s="48">
        <v>1.8029303000000001</v>
      </c>
      <c r="H209" s="16">
        <v>1.45782608695652E-2</v>
      </c>
      <c r="I209" s="14">
        <v>2.8982971014492698E-2</v>
      </c>
      <c r="J209" s="14">
        <v>0.102568478260869</v>
      </c>
      <c r="K209" s="17">
        <v>1.9944999999999999</v>
      </c>
      <c r="L209" s="17">
        <f t="shared" si="33"/>
        <v>2.493125</v>
      </c>
      <c r="M209" s="17">
        <f t="shared" si="34"/>
        <v>3.5389221556886099</v>
      </c>
      <c r="N209" s="17">
        <v>82.644927536231904</v>
      </c>
      <c r="O209" s="14">
        <v>43.29</v>
      </c>
      <c r="P209" s="14">
        <v>43.29</v>
      </c>
      <c r="Q209" s="14" t="s">
        <v>193</v>
      </c>
      <c r="R209" s="38" t="s">
        <v>201</v>
      </c>
      <c r="U209" s="2"/>
    </row>
    <row r="210" spans="1:291">
      <c r="A210" s="17" t="s">
        <v>239</v>
      </c>
      <c r="B210" s="17">
        <v>-26.412585199999999</v>
      </c>
      <c r="E210" s="17"/>
      <c r="F210" s="17"/>
      <c r="G210" s="48">
        <v>2.0228967999999998</v>
      </c>
      <c r="H210" s="16">
        <v>2.3391812865497099E-2</v>
      </c>
      <c r="I210" s="14">
        <v>4.8322560787934697E-2</v>
      </c>
      <c r="J210" s="14">
        <v>1.1695906432748499E-2</v>
      </c>
      <c r="K210" s="17">
        <v>2.0589</v>
      </c>
      <c r="L210" s="17">
        <f t="shared" si="33"/>
        <v>2.5736249999999998</v>
      </c>
      <c r="M210" s="17">
        <f t="shared" si="34"/>
        <v>0.242038216560509</v>
      </c>
      <c r="N210" s="17">
        <v>69.221298861188103</v>
      </c>
      <c r="O210" s="14">
        <v>42.94</v>
      </c>
      <c r="P210" s="14">
        <v>42.94</v>
      </c>
      <c r="Q210" s="14" t="s">
        <v>193</v>
      </c>
      <c r="R210" s="38" t="s">
        <v>201</v>
      </c>
      <c r="U210" s="2"/>
    </row>
    <row r="211" spans="1:291">
      <c r="A211" s="17" t="s">
        <v>240</v>
      </c>
      <c r="B211" s="17">
        <v>-26.503821281245799</v>
      </c>
      <c r="E211" s="17"/>
      <c r="F211" s="17"/>
      <c r="G211" s="48">
        <v>1.134846</v>
      </c>
      <c r="H211" s="16">
        <v>0.132008881803689</v>
      </c>
      <c r="I211" s="14">
        <v>1.13471464358916</v>
      </c>
      <c r="J211" s="14">
        <v>2.8086996128444501E-2</v>
      </c>
      <c r="K211" s="17">
        <v>8.5691000000000006</v>
      </c>
      <c r="L211" s="17">
        <f t="shared" si="33"/>
        <v>10.711375</v>
      </c>
      <c r="M211" s="17">
        <f t="shared" si="34"/>
        <v>2.4752475247524705E-2</v>
      </c>
      <c r="N211" s="17">
        <v>6.3766795718515397</v>
      </c>
      <c r="O211" s="14">
        <v>42.29</v>
      </c>
      <c r="P211" s="14">
        <v>42.29</v>
      </c>
      <c r="Q211" s="14" t="s">
        <v>193</v>
      </c>
      <c r="R211" s="38" t="s">
        <v>201</v>
      </c>
      <c r="U211" s="2"/>
    </row>
    <row r="212" spans="1:291">
      <c r="A212" s="17" t="s">
        <v>241</v>
      </c>
      <c r="B212" s="17">
        <v>-26.867391544122199</v>
      </c>
      <c r="E212" s="17"/>
      <c r="F212" s="17"/>
      <c r="G212" s="48">
        <v>1.3190040000000001</v>
      </c>
      <c r="H212" s="16">
        <v>0.102567990373045</v>
      </c>
      <c r="I212" s="14">
        <v>0.44895988768551898</v>
      </c>
      <c r="J212" s="14">
        <v>2.8791014841556401E-2</v>
      </c>
      <c r="K212" s="17">
        <v>4.3901000000000003</v>
      </c>
      <c r="L212" s="17">
        <f t="shared" si="33"/>
        <v>5.4876250000000004</v>
      </c>
      <c r="M212" s="17">
        <f t="shared" si="34"/>
        <v>6.4128256513026213E-2</v>
      </c>
      <c r="N212" s="17">
        <v>10.0280786201364</v>
      </c>
      <c r="O212" s="14">
        <v>41.69</v>
      </c>
      <c r="P212" s="14">
        <v>41.69</v>
      </c>
      <c r="Q212" s="14" t="s">
        <v>193</v>
      </c>
      <c r="R212" s="38" t="s">
        <v>201</v>
      </c>
      <c r="U212" s="2"/>
    </row>
    <row r="213" spans="1:291">
      <c r="A213" s="17" t="s">
        <v>242</v>
      </c>
      <c r="B213" s="17">
        <v>-25.871847200000001</v>
      </c>
      <c r="C213" s="26">
        <v>-3.00722028171004</v>
      </c>
      <c r="D213" s="26">
        <v>-7.6010282752736904</v>
      </c>
      <c r="E213" s="17">
        <f>C213-B213</f>
        <v>22.864626918289961</v>
      </c>
      <c r="F213" s="28">
        <f>AVERAGE(E211:E215)</f>
        <v>25.82078881871108</v>
      </c>
      <c r="G213" s="48">
        <v>1.6279802000000001</v>
      </c>
      <c r="H213" s="16">
        <v>0.10576079186142399</v>
      </c>
      <c r="I213" s="14">
        <v>0.106696728072587</v>
      </c>
      <c r="J213" s="14">
        <v>3.55655760241958E-2</v>
      </c>
      <c r="K213" s="17">
        <v>1.0041</v>
      </c>
      <c r="L213" s="17">
        <f t="shared" si="33"/>
        <v>1.255125</v>
      </c>
      <c r="M213" s="17">
        <f t="shared" si="34"/>
        <v>0.33333333333333459</v>
      </c>
      <c r="N213" s="17">
        <v>6.4063788836953703</v>
      </c>
      <c r="O213" s="14">
        <v>41.39</v>
      </c>
      <c r="P213" s="14">
        <v>41.39</v>
      </c>
      <c r="Q213" s="14" t="s">
        <v>193</v>
      </c>
      <c r="R213" s="38" t="s">
        <v>201</v>
      </c>
      <c r="U213" s="2"/>
    </row>
    <row r="214" spans="1:291" s="12" customFormat="1">
      <c r="A214" s="35" t="s">
        <v>243</v>
      </c>
      <c r="B214" s="35">
        <v>-27.244993999999998</v>
      </c>
      <c r="C214" s="55">
        <v>1.5319567191322001</v>
      </c>
      <c r="D214" s="55">
        <v>-6.4822453503697099</v>
      </c>
      <c r="E214" s="35">
        <f>C214-B214</f>
        <v>28.776950719132198</v>
      </c>
      <c r="F214" s="22">
        <f>AVERAGE(E216:E219)</f>
        <v>26.001042564174185</v>
      </c>
      <c r="G214" s="56"/>
      <c r="H214" s="16">
        <v>1.1464296039317701E-2</v>
      </c>
      <c r="I214" s="21">
        <v>4.7048279849667599E-2</v>
      </c>
      <c r="J214" s="21">
        <v>0.205761780861521</v>
      </c>
      <c r="K214" s="35">
        <v>4.1143000000000001</v>
      </c>
      <c r="L214" s="17">
        <f t="shared" si="33"/>
        <v>5.1428750000000001</v>
      </c>
      <c r="M214" s="17">
        <f t="shared" si="34"/>
        <v>4.3734177215189884</v>
      </c>
      <c r="N214" s="35">
        <v>85.111303845041903</v>
      </c>
      <c r="O214" s="21">
        <v>41.19</v>
      </c>
      <c r="P214" s="21">
        <v>41.19</v>
      </c>
      <c r="Q214" s="14" t="s">
        <v>193</v>
      </c>
      <c r="R214" s="38" t="s">
        <v>201</v>
      </c>
      <c r="S214" s="2"/>
      <c r="T214" s="2"/>
      <c r="U214" s="2"/>
      <c r="V214" s="1"/>
      <c r="W214" s="1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</row>
    <row r="215" spans="1:291">
      <c r="A215" s="17" t="s">
        <v>244</v>
      </c>
      <c r="B215" s="17"/>
      <c r="C215" s="26">
        <v>1.46949378042317</v>
      </c>
      <c r="D215" s="26">
        <v>-6.8353764589429096</v>
      </c>
      <c r="E215" s="17"/>
      <c r="F215" s="17"/>
      <c r="G215" s="57"/>
      <c r="O215" s="14">
        <v>41.07</v>
      </c>
      <c r="P215" s="14">
        <v>41.07</v>
      </c>
      <c r="Q215" s="14" t="s">
        <v>193</v>
      </c>
      <c r="R215" s="38" t="s">
        <v>201</v>
      </c>
      <c r="U215" s="2"/>
    </row>
    <row r="216" spans="1:291">
      <c r="A216" s="17" t="s">
        <v>245</v>
      </c>
      <c r="B216" s="17">
        <v>-26.245448</v>
      </c>
      <c r="E216" s="17"/>
      <c r="F216" s="17"/>
      <c r="G216" s="56"/>
      <c r="H216" s="16">
        <v>9.8450723830734999E-2</v>
      </c>
      <c r="I216" s="14">
        <v>0.251187360801782</v>
      </c>
      <c r="J216" s="14">
        <v>2.6682906458797302E-2</v>
      </c>
      <c r="K216" s="17">
        <v>2.5417999999999998</v>
      </c>
      <c r="L216" s="17">
        <f t="shared" ref="L216:L218" si="35">K216*1.25</f>
        <v>3.1772499999999999</v>
      </c>
      <c r="M216" s="17">
        <f t="shared" ref="M216:M218" si="36">J216/I216</f>
        <v>0.10622710622710602</v>
      </c>
      <c r="N216" s="17">
        <v>7.9899777282850497</v>
      </c>
      <c r="O216" s="14">
        <v>40.67</v>
      </c>
      <c r="P216" s="14">
        <v>40.67</v>
      </c>
      <c r="Q216" s="14" t="s">
        <v>193</v>
      </c>
      <c r="R216" s="38" t="s">
        <v>246</v>
      </c>
      <c r="U216" s="2"/>
    </row>
    <row r="217" spans="1:291">
      <c r="A217" s="17" t="s">
        <v>247</v>
      </c>
      <c r="B217" s="17">
        <v>-26.513086000000001</v>
      </c>
      <c r="C217" s="26">
        <v>0.176210091281401</v>
      </c>
      <c r="D217" s="26">
        <v>-6.8878102295552104</v>
      </c>
      <c r="E217" s="17">
        <f>C217-B217</f>
        <v>26.689296091281403</v>
      </c>
      <c r="F217" s="28">
        <f>AVERAGE(E214:E219)</f>
        <v>26.926345282493525</v>
      </c>
      <c r="G217" s="56"/>
      <c r="H217" s="16">
        <v>3.1065693430656901E-2</v>
      </c>
      <c r="I217" s="14">
        <v>7.6079249217935296E-2</v>
      </c>
      <c r="J217" s="14">
        <v>1.26798748696559E-2</v>
      </c>
      <c r="K217" s="17">
        <v>2.4504000000000001</v>
      </c>
      <c r="L217" s="17">
        <f t="shared" si="35"/>
        <v>3.0630000000000002</v>
      </c>
      <c r="M217" s="17">
        <f t="shared" si="36"/>
        <v>0.16666666666666691</v>
      </c>
      <c r="N217" s="17">
        <v>68.300312825860303</v>
      </c>
      <c r="O217" s="14">
        <v>39.97</v>
      </c>
      <c r="P217" s="14">
        <v>39.97</v>
      </c>
      <c r="Q217" s="14" t="s">
        <v>193</v>
      </c>
      <c r="R217" s="38" t="s">
        <v>246</v>
      </c>
      <c r="U217" s="2"/>
    </row>
    <row r="218" spans="1:291">
      <c r="A218" s="17" t="s">
        <v>248</v>
      </c>
      <c r="B218" s="17">
        <v>-25.931929199999999</v>
      </c>
      <c r="C218" s="26">
        <v>-0.61914016293303598</v>
      </c>
      <c r="D218" s="26">
        <v>-8.1926227693667997</v>
      </c>
      <c r="E218" s="17">
        <f>C218-B218</f>
        <v>25.312789037066963</v>
      </c>
      <c r="F218" s="28">
        <f>AVERAGE(E216:E220)</f>
        <v>26.001042564174185</v>
      </c>
      <c r="G218" s="58"/>
      <c r="H218" s="16">
        <v>8.5348141819735199E-2</v>
      </c>
      <c r="I218" s="14">
        <v>8.9299444681759904E-2</v>
      </c>
      <c r="J218" s="14">
        <v>2.2127296027338698E-2</v>
      </c>
      <c r="K218" s="17">
        <v>1.0479000000000001</v>
      </c>
      <c r="L218" s="17">
        <f t="shared" si="35"/>
        <v>1.3098750000000001</v>
      </c>
      <c r="M218" s="17">
        <f t="shared" si="36"/>
        <v>0.24778761061946858</v>
      </c>
      <c r="N218" s="17">
        <v>20.973942759504499</v>
      </c>
      <c r="O218" s="14">
        <v>39.340000000000003</v>
      </c>
      <c r="P218" s="14">
        <v>39.340000000000003</v>
      </c>
      <c r="Q218" s="14" t="s">
        <v>193</v>
      </c>
      <c r="R218" s="38" t="s">
        <v>246</v>
      </c>
      <c r="U218" s="2"/>
    </row>
    <row r="219" spans="1:291">
      <c r="A219" s="17" t="s">
        <v>249</v>
      </c>
      <c r="B219" s="17"/>
      <c r="C219" s="26">
        <v>0.53983184523183403</v>
      </c>
      <c r="D219" s="26">
        <v>-6.7530063180098203</v>
      </c>
      <c r="E219" s="17"/>
      <c r="F219" s="17"/>
      <c r="G219" s="58"/>
      <c r="O219" s="14">
        <v>38.24</v>
      </c>
      <c r="P219" s="14">
        <v>38.24</v>
      </c>
      <c r="Q219" s="14" t="s">
        <v>193</v>
      </c>
      <c r="R219" s="38" t="s">
        <v>246</v>
      </c>
      <c r="U219" s="2"/>
    </row>
    <row r="220" spans="1:291">
      <c r="A220" s="17" t="s">
        <v>250</v>
      </c>
      <c r="B220" s="17">
        <v>-25.7298352</v>
      </c>
      <c r="E220" s="17"/>
      <c r="F220" s="17"/>
      <c r="G220" s="58"/>
      <c r="H220" s="16">
        <v>0.11913056379822</v>
      </c>
      <c r="I220" s="14">
        <v>0.103903348876643</v>
      </c>
      <c r="J220" s="14">
        <v>2.5080118694362E-2</v>
      </c>
      <c r="K220" s="17">
        <v>0.87429999999999997</v>
      </c>
      <c r="L220" s="17">
        <f>K220*1.25</f>
        <v>1.092875</v>
      </c>
      <c r="M220" s="17">
        <f>J220/I220</f>
        <v>0.2413793103448266</v>
      </c>
      <c r="N220" s="17">
        <v>10.428147520135701</v>
      </c>
      <c r="O220" s="14">
        <v>38.04</v>
      </c>
      <c r="P220" s="14">
        <v>38.04</v>
      </c>
      <c r="Q220" s="14" t="s">
        <v>193</v>
      </c>
      <c r="R220" s="38" t="s">
        <v>246</v>
      </c>
      <c r="U220" s="2"/>
    </row>
    <row r="221" spans="1:291">
      <c r="A221" s="17" t="s">
        <v>251</v>
      </c>
      <c r="B221" s="17"/>
      <c r="C221" s="26">
        <v>0.90703842719880301</v>
      </c>
      <c r="D221" s="26">
        <v>-6.7800264268666499</v>
      </c>
      <c r="E221" s="17"/>
      <c r="F221" s="17"/>
      <c r="G221" s="58"/>
      <c r="O221" s="14">
        <v>37.94</v>
      </c>
      <c r="P221" s="14">
        <v>37.94</v>
      </c>
      <c r="Q221" s="14" t="s">
        <v>193</v>
      </c>
      <c r="R221" s="38" t="s">
        <v>246</v>
      </c>
      <c r="U221" s="2"/>
    </row>
    <row r="222" spans="1:291">
      <c r="A222" s="17" t="s">
        <v>252</v>
      </c>
      <c r="B222" s="17">
        <v>-25.391191200000002</v>
      </c>
      <c r="C222" s="26">
        <v>-0.80689008551457098</v>
      </c>
      <c r="D222" s="26">
        <v>-7.0757036153231203</v>
      </c>
      <c r="E222" s="17">
        <f t="shared" ref="E222:E224" si="37">C222-B222</f>
        <v>24.584301114485431</v>
      </c>
      <c r="F222" s="28">
        <f t="shared" ref="F222:F224" si="38">AVERAGE(E220:E224)</f>
        <v>21.230539088531746</v>
      </c>
      <c r="G222" s="44">
        <v>1.353</v>
      </c>
      <c r="H222" s="16">
        <v>9.4439384220654302E-2</v>
      </c>
      <c r="I222" s="14">
        <v>6.6798588838999307E-2</v>
      </c>
      <c r="J222" s="14">
        <v>2.1498396407953799E-2</v>
      </c>
      <c r="K222" s="17">
        <v>0.70660000000000001</v>
      </c>
      <c r="L222" s="17">
        <f>K222*1.25</f>
        <v>0.88324999999999998</v>
      </c>
      <c r="M222" s="17">
        <f>J222/I222</f>
        <v>0.32183908045977011</v>
      </c>
      <c r="N222" s="17">
        <v>23.220012828736401</v>
      </c>
      <c r="O222" s="21">
        <v>37.14</v>
      </c>
      <c r="P222" s="21">
        <v>37.14</v>
      </c>
      <c r="Q222" s="14" t="s">
        <v>193</v>
      </c>
      <c r="R222" s="38" t="s">
        <v>246</v>
      </c>
      <c r="U222" s="2"/>
    </row>
    <row r="223" spans="1:291">
      <c r="A223" s="49" t="s">
        <v>253</v>
      </c>
      <c r="B223" s="49">
        <v>-25.4327024</v>
      </c>
      <c r="C223" s="41">
        <v>-8.8287587101734406</v>
      </c>
      <c r="D223" s="41">
        <v>-8.8523561467271197</v>
      </c>
      <c r="E223" s="49">
        <f t="shared" si="37"/>
        <v>16.603943689826558</v>
      </c>
      <c r="F223" s="50">
        <f t="shared" si="38"/>
        <v>21.230539088531746</v>
      </c>
      <c r="G223" s="58"/>
      <c r="H223" s="52">
        <v>9.4522054380664702E-2</v>
      </c>
      <c r="I223" s="53">
        <v>0.121023564954683</v>
      </c>
      <c r="J223" s="53">
        <v>2.2967975830815699E-2</v>
      </c>
      <c r="K223" s="49">
        <v>1.2871999999999999</v>
      </c>
      <c r="L223" s="17">
        <f t="shared" ref="L223:L241" si="39">K223*1.25</f>
        <v>1.609</v>
      </c>
      <c r="M223" s="17">
        <f t="shared" ref="M223:M241" si="40">J223/I223</f>
        <v>0.18978102189780979</v>
      </c>
      <c r="N223" s="49">
        <v>11.661631419939599</v>
      </c>
      <c r="O223" s="21">
        <v>35.479999999999997</v>
      </c>
      <c r="P223" s="21">
        <v>35.479999999999997</v>
      </c>
      <c r="Q223" s="14" t="s">
        <v>193</v>
      </c>
      <c r="R223" s="38" t="s">
        <v>246</v>
      </c>
      <c r="S223" s="3"/>
      <c r="T223" s="3"/>
      <c r="U223" s="2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</row>
    <row r="224" spans="1:291">
      <c r="A224" s="17" t="s">
        <v>254</v>
      </c>
      <c r="B224" s="17">
        <v>-25.650089999999999</v>
      </c>
      <c r="C224" s="26">
        <v>-3.1467175387167501</v>
      </c>
      <c r="D224" s="26">
        <v>-10.045584340755299</v>
      </c>
      <c r="E224" s="17">
        <f t="shared" si="37"/>
        <v>22.503372461283249</v>
      </c>
      <c r="F224" s="28">
        <f t="shared" si="38"/>
        <v>21.941319491112193</v>
      </c>
      <c r="G224" s="58"/>
      <c r="H224" s="16">
        <v>0.102705199828105</v>
      </c>
      <c r="I224" s="14">
        <v>0.116338633433606</v>
      </c>
      <c r="J224" s="14">
        <v>2.36312849162011E-2</v>
      </c>
      <c r="K224" s="17">
        <v>1.1289</v>
      </c>
      <c r="L224" s="17">
        <f t="shared" si="39"/>
        <v>1.411125</v>
      </c>
      <c r="M224" s="17">
        <f t="shared" si="40"/>
        <v>0.203124999999999</v>
      </c>
      <c r="N224" s="17">
        <v>9.1104426299956902</v>
      </c>
      <c r="O224" s="21">
        <v>34.020000000000003</v>
      </c>
      <c r="P224" s="21">
        <v>34.020000000000003</v>
      </c>
      <c r="Q224" s="14" t="s">
        <v>193</v>
      </c>
      <c r="R224" s="38" t="s">
        <v>246</v>
      </c>
      <c r="U224" s="2"/>
    </row>
    <row r="225" spans="1:21">
      <c r="A225" s="17" t="s">
        <v>255</v>
      </c>
      <c r="B225" s="17">
        <v>-25.7025252</v>
      </c>
      <c r="E225" s="17"/>
      <c r="F225" s="17"/>
      <c r="G225" s="44">
        <v>1.1000000000000001</v>
      </c>
      <c r="H225" s="16">
        <v>0.103939594538684</v>
      </c>
      <c r="I225" s="14">
        <v>0.10922465866776999</v>
      </c>
      <c r="J225" s="14">
        <v>2.2021100537856799E-2</v>
      </c>
      <c r="K225" s="17">
        <v>1.048</v>
      </c>
      <c r="L225" s="17">
        <f t="shared" si="39"/>
        <v>1.31</v>
      </c>
      <c r="M225" s="17">
        <f t="shared" si="40"/>
        <v>0.20161290322580594</v>
      </c>
      <c r="N225" s="17">
        <v>11.915597848572601</v>
      </c>
      <c r="O225" s="21">
        <v>32.619999999999997</v>
      </c>
      <c r="P225" s="21">
        <v>32.619999999999997</v>
      </c>
      <c r="Q225" s="14" t="s">
        <v>193</v>
      </c>
      <c r="R225" s="38" t="s">
        <v>246</v>
      </c>
      <c r="U225" s="2"/>
    </row>
    <row r="226" spans="1:21">
      <c r="A226" s="17" t="s">
        <v>256</v>
      </c>
      <c r="B226" s="17">
        <v>-26.459558399999999</v>
      </c>
      <c r="C226" s="26">
        <v>-2.3858977011464702</v>
      </c>
      <c r="D226" s="26">
        <v>-8.3147318336168894</v>
      </c>
      <c r="E226" s="17">
        <f t="shared" ref="E226:E235" si="41">C226-B226</f>
        <v>24.07366069885353</v>
      </c>
      <c r="F226" s="28">
        <f t="shared" ref="F226:F235" si="42">AVERAGE(E224:E228)</f>
        <v>23.555501367748064</v>
      </c>
      <c r="G226" s="58"/>
      <c r="H226" s="16">
        <v>9.1450084033613405E-2</v>
      </c>
      <c r="I226" s="14">
        <v>0.21807327731092399</v>
      </c>
      <c r="J226" s="14">
        <v>2.1983193277310902E-2</v>
      </c>
      <c r="K226" s="17">
        <v>2.3883999999999999</v>
      </c>
      <c r="L226" s="17">
        <f t="shared" si="39"/>
        <v>2.9855</v>
      </c>
      <c r="M226" s="17">
        <f t="shared" si="40"/>
        <v>0.1008064516129033</v>
      </c>
      <c r="N226" s="17">
        <v>12.067226890756301</v>
      </c>
      <c r="O226" s="21">
        <v>31.75</v>
      </c>
      <c r="P226" s="21">
        <v>31.75</v>
      </c>
      <c r="Q226" s="14" t="s">
        <v>193</v>
      </c>
      <c r="R226" s="38" t="s">
        <v>246</v>
      </c>
      <c r="U226" s="2"/>
    </row>
    <row r="227" spans="1:21">
      <c r="A227" s="17" t="s">
        <v>257</v>
      </c>
      <c r="B227" s="17">
        <v>-25.758237600000001</v>
      </c>
      <c r="C227" s="26">
        <v>-1.28577346340521</v>
      </c>
      <c r="D227" s="26">
        <v>-7.8717824823277001</v>
      </c>
      <c r="E227" s="17">
        <f t="shared" si="41"/>
        <v>24.472464136594791</v>
      </c>
      <c r="F227" s="28">
        <f t="shared" si="42"/>
        <v>24.062550423963113</v>
      </c>
      <c r="G227" s="58"/>
      <c r="H227" s="16">
        <v>9.3393354769560594E-2</v>
      </c>
      <c r="I227" s="14">
        <v>7.0045016077170494E-2</v>
      </c>
      <c r="J227" s="14">
        <v>2.00128617363344E-2</v>
      </c>
      <c r="K227" s="17">
        <v>0.75370000000000004</v>
      </c>
      <c r="L227" s="17">
        <f t="shared" si="39"/>
        <v>0.9421250000000001</v>
      </c>
      <c r="M227" s="17">
        <f t="shared" si="40"/>
        <v>0.28571428571428531</v>
      </c>
      <c r="N227" s="17">
        <v>16.613076098606602</v>
      </c>
      <c r="O227" s="21">
        <v>29.09</v>
      </c>
      <c r="P227" s="21">
        <v>29.09</v>
      </c>
      <c r="Q227" s="14" t="s">
        <v>193</v>
      </c>
      <c r="R227" s="38" t="s">
        <v>246</v>
      </c>
      <c r="U227" s="2"/>
    </row>
    <row r="228" spans="1:21">
      <c r="A228" s="17" t="s">
        <v>258</v>
      </c>
      <c r="B228" s="17">
        <v>-25.801933600000002</v>
      </c>
      <c r="C228" s="26">
        <f>-2.62942542573932</f>
        <v>-2.6294254257393201</v>
      </c>
      <c r="D228" s="26">
        <v>-10.280572451121399</v>
      </c>
      <c r="E228" s="17">
        <f t="shared" si="41"/>
        <v>23.172508174260681</v>
      </c>
      <c r="F228" s="28">
        <f t="shared" si="42"/>
        <v>24.592696529421382</v>
      </c>
      <c r="G228" s="44">
        <v>0.92800000000000005</v>
      </c>
      <c r="H228" s="16">
        <v>0.118814970836034</v>
      </c>
      <c r="I228" s="14">
        <v>8.2107906675307804E-2</v>
      </c>
      <c r="J228" s="14">
        <v>2.60813350615684E-2</v>
      </c>
      <c r="K228" s="17">
        <v>0.69350000000000001</v>
      </c>
      <c r="L228" s="17">
        <f t="shared" si="39"/>
        <v>0.86687500000000006</v>
      </c>
      <c r="M228" s="17">
        <f t="shared" si="40"/>
        <v>0.31764705882352989</v>
      </c>
      <c r="N228" s="17">
        <v>3.4024627349319601</v>
      </c>
      <c r="O228" s="21">
        <v>27.99</v>
      </c>
      <c r="P228" s="21">
        <v>27.99</v>
      </c>
      <c r="Q228" s="14" t="s">
        <v>193</v>
      </c>
      <c r="R228" s="38" t="s">
        <v>259</v>
      </c>
      <c r="U228" s="2"/>
    </row>
    <row r="229" spans="1:21">
      <c r="A229" s="17" t="s">
        <v>260</v>
      </c>
      <c r="B229" s="17">
        <v>-26.139485199999999</v>
      </c>
      <c r="C229" s="26">
        <v>-1.6079165138565601</v>
      </c>
      <c r="D229" s="26">
        <v>-7.4380578709082501</v>
      </c>
      <c r="E229" s="17">
        <f t="shared" si="41"/>
        <v>24.531568686143441</v>
      </c>
      <c r="F229" s="28">
        <f t="shared" si="42"/>
        <v>24.547485574642192</v>
      </c>
      <c r="G229" s="58"/>
      <c r="H229" s="16">
        <v>8.4169803063457296E-2</v>
      </c>
      <c r="I229" s="14">
        <v>9.6505032822757103E-2</v>
      </c>
      <c r="J229" s="14">
        <v>2.39448577680525E-2</v>
      </c>
      <c r="K229" s="17">
        <v>1.1456999999999999</v>
      </c>
      <c r="L229" s="17">
        <f t="shared" si="39"/>
        <v>1.4321249999999999</v>
      </c>
      <c r="M229" s="17">
        <f t="shared" si="40"/>
        <v>0.24812030075187955</v>
      </c>
      <c r="N229" s="17">
        <v>27.439824945295399</v>
      </c>
      <c r="O229" s="21">
        <v>26.89</v>
      </c>
      <c r="P229" s="21">
        <v>26.89</v>
      </c>
      <c r="Q229" s="14" t="s">
        <v>193</v>
      </c>
      <c r="R229" s="38" t="s">
        <v>259</v>
      </c>
      <c r="U229" s="2"/>
    </row>
    <row r="230" spans="1:21">
      <c r="A230" s="17" t="s">
        <v>261</v>
      </c>
      <c r="B230" s="17">
        <v>-27.584730400000002</v>
      </c>
      <c r="C230" s="26">
        <v>-0.87144944874556196</v>
      </c>
      <c r="D230" s="26">
        <v>-7.8229075447722298</v>
      </c>
      <c r="E230" s="17">
        <f t="shared" si="41"/>
        <v>26.71328095125444</v>
      </c>
      <c r="F230" s="28">
        <f t="shared" si="42"/>
        <v>24.287343561303835</v>
      </c>
      <c r="G230" s="58"/>
      <c r="H230" s="16">
        <v>9.5155430711610506E-2</v>
      </c>
      <c r="I230" s="14">
        <v>0.19191011235955099</v>
      </c>
      <c r="J230" s="14">
        <v>5.2775280898876398E-2</v>
      </c>
      <c r="K230" s="17">
        <v>2.0177</v>
      </c>
      <c r="L230" s="17">
        <f t="shared" si="39"/>
        <v>2.522125</v>
      </c>
      <c r="M230" s="17">
        <f t="shared" si="40"/>
        <v>0.27499999999999936</v>
      </c>
      <c r="N230" s="17">
        <v>20.037453183520601</v>
      </c>
      <c r="O230" s="21">
        <v>22.83</v>
      </c>
      <c r="P230" s="21">
        <v>22.83</v>
      </c>
      <c r="Q230" s="14" t="s">
        <v>193</v>
      </c>
      <c r="R230" s="38" t="s">
        <v>259</v>
      </c>
      <c r="U230" s="2"/>
    </row>
    <row r="231" spans="1:21">
      <c r="A231" s="17" t="s">
        <v>262</v>
      </c>
      <c r="B231" s="17">
        <v>-26.432248399999999</v>
      </c>
      <c r="C231" s="26">
        <f>-2.58464247504238</f>
        <v>-2.5846424750423802</v>
      </c>
      <c r="D231" s="26">
        <v>-8.8198268008706595</v>
      </c>
      <c r="E231" s="17">
        <f t="shared" si="41"/>
        <v>23.84760592495762</v>
      </c>
      <c r="F231" s="28">
        <f t="shared" si="42"/>
        <v>24.499187247443285</v>
      </c>
      <c r="G231" s="44">
        <v>1.1279999999999999</v>
      </c>
      <c r="H231" s="16">
        <v>0.106892655367232</v>
      </c>
      <c r="I231" s="14">
        <v>0.155885122410546</v>
      </c>
      <c r="J231" s="14">
        <v>2.0487758945386101E-2</v>
      </c>
      <c r="K231" s="17">
        <v>1.4517</v>
      </c>
      <c r="L231" s="17">
        <f t="shared" si="39"/>
        <v>1.8146249999999999</v>
      </c>
      <c r="M231" s="17">
        <f t="shared" si="40"/>
        <v>0.13142857142857178</v>
      </c>
      <c r="N231" s="17">
        <v>10.922787193973701</v>
      </c>
      <c r="O231" s="21">
        <v>20.83</v>
      </c>
      <c r="P231" s="21">
        <v>20.83</v>
      </c>
      <c r="Q231" s="14" t="s">
        <v>193</v>
      </c>
      <c r="R231" s="38" t="s">
        <v>259</v>
      </c>
      <c r="U231" s="2"/>
    </row>
    <row r="232" spans="1:21">
      <c r="A232" s="17" t="s">
        <v>263</v>
      </c>
      <c r="B232" s="17">
        <v>-25.2721196</v>
      </c>
      <c r="C232" s="26">
        <v>-2.1003655300970001</v>
      </c>
      <c r="D232" s="26">
        <v>-7.4468780169240603</v>
      </c>
      <c r="E232" s="17">
        <f t="shared" si="41"/>
        <v>23.171754069902999</v>
      </c>
      <c r="F232" s="28">
        <f t="shared" si="42"/>
        <v>24.70178464251515</v>
      </c>
      <c r="G232" s="58"/>
      <c r="H232" s="16">
        <v>0.112367121696195</v>
      </c>
      <c r="I232" s="14">
        <v>0.10300319488817899</v>
      </c>
      <c r="J232" s="14">
        <v>2.2473424339239E-2</v>
      </c>
      <c r="K232" s="17">
        <v>0.91320000000000001</v>
      </c>
      <c r="L232" s="17">
        <f t="shared" si="39"/>
        <v>1.1415</v>
      </c>
      <c r="M232" s="17">
        <f t="shared" si="40"/>
        <v>0.21818181818181767</v>
      </c>
      <c r="N232" s="17">
        <v>6.36073191983734</v>
      </c>
      <c r="O232" s="21">
        <v>20.329999999999998</v>
      </c>
      <c r="P232" s="21">
        <v>20.329999999999998</v>
      </c>
      <c r="Q232" s="14" t="s">
        <v>193</v>
      </c>
      <c r="R232" s="38" t="s">
        <v>259</v>
      </c>
      <c r="U232" s="2"/>
    </row>
    <row r="233" spans="1:21">
      <c r="A233" s="17" t="s">
        <v>264</v>
      </c>
      <c r="B233" s="17">
        <v>-25.592192799999999</v>
      </c>
      <c r="C233" s="26">
        <v>-1.36046619504208</v>
      </c>
      <c r="D233" s="26">
        <v>-7.5171964287381501</v>
      </c>
      <c r="E233" s="17">
        <f t="shared" si="41"/>
        <v>24.23172660495792</v>
      </c>
      <c r="F233" s="28">
        <f t="shared" si="42"/>
        <v>23.732240177420241</v>
      </c>
      <c r="G233" s="58"/>
      <c r="H233" s="16">
        <v>0.10556899147014601</v>
      </c>
      <c r="I233" s="14">
        <v>6.3014049172102293E-2</v>
      </c>
      <c r="J233" s="14">
        <v>1.6367285499247399E-2</v>
      </c>
      <c r="K233" s="17">
        <v>0.59340000000000004</v>
      </c>
      <c r="L233" s="17">
        <f t="shared" si="39"/>
        <v>0.74175000000000002</v>
      </c>
      <c r="M233" s="17">
        <f t="shared" si="40"/>
        <v>0.25974025974026055</v>
      </c>
      <c r="N233" s="17">
        <v>18.163572503763199</v>
      </c>
      <c r="O233" s="21">
        <v>19.829999999999998</v>
      </c>
      <c r="P233" s="21">
        <v>19.829999999999998</v>
      </c>
      <c r="Q233" s="14" t="s">
        <v>193</v>
      </c>
      <c r="R233" s="38" t="s">
        <v>259</v>
      </c>
      <c r="U233" s="2"/>
    </row>
    <row r="234" spans="1:21">
      <c r="A234" s="17" t="s">
        <v>265</v>
      </c>
      <c r="B234" s="17">
        <v>-26.343764</v>
      </c>
      <c r="C234" s="26">
        <v>-0.79920833849721296</v>
      </c>
      <c r="D234" s="26">
        <v>-7.69440853676213</v>
      </c>
      <c r="E234" s="17">
        <f t="shared" si="41"/>
        <v>25.544555661502788</v>
      </c>
      <c r="F234" s="28">
        <f t="shared" si="42"/>
        <v>23.703398740535896</v>
      </c>
      <c r="G234" s="44">
        <v>0.94399999999999995</v>
      </c>
      <c r="H234" s="16">
        <v>0.10354296707994901</v>
      </c>
      <c r="I234" s="14">
        <v>0.155735356990167</v>
      </c>
      <c r="J234" s="14">
        <v>1.8519880290722501E-2</v>
      </c>
      <c r="K234" s="17">
        <v>1.5006999999999999</v>
      </c>
      <c r="L234" s="17">
        <f t="shared" si="39"/>
        <v>1.875875</v>
      </c>
      <c r="M234" s="17">
        <f t="shared" si="40"/>
        <v>0.11891891891891852</v>
      </c>
      <c r="N234" s="17">
        <v>15.8187259512612</v>
      </c>
      <c r="O234" s="21">
        <v>18.600000000000001</v>
      </c>
      <c r="P234" s="21">
        <v>18.600000000000001</v>
      </c>
      <c r="Q234" s="14" t="s">
        <v>193</v>
      </c>
      <c r="R234" s="38" t="s">
        <v>259</v>
      </c>
      <c r="U234" s="2"/>
    </row>
    <row r="235" spans="1:21">
      <c r="A235" s="17" t="s">
        <v>266</v>
      </c>
      <c r="B235" s="17">
        <v>-25.112629200000001</v>
      </c>
      <c r="C235" s="26">
        <v>-3.2470705742201198</v>
      </c>
      <c r="D235" s="26">
        <v>-9.0161357388004397</v>
      </c>
      <c r="E235" s="17">
        <f t="shared" si="41"/>
        <v>21.86555862577988</v>
      </c>
      <c r="F235" s="28">
        <f t="shared" si="42"/>
        <v>23.414712947609253</v>
      </c>
      <c r="G235" s="58"/>
      <c r="H235" s="16">
        <v>0.11753714591127699</v>
      </c>
      <c r="I235" s="14">
        <v>6.0549438802779298E-2</v>
      </c>
      <c r="J235" s="14">
        <v>1.86990913949759E-2</v>
      </c>
      <c r="K235" s="17">
        <v>0.51959999999999995</v>
      </c>
      <c r="L235" s="17">
        <f t="shared" si="39"/>
        <v>0.64949999999999997</v>
      </c>
      <c r="M235" s="17">
        <f t="shared" si="40"/>
        <v>0.30882352941176372</v>
      </c>
      <c r="N235" s="17">
        <v>10.956707642971701</v>
      </c>
      <c r="O235" s="21">
        <v>17.809999999999999</v>
      </c>
      <c r="P235" s="21">
        <v>17.809999999999999</v>
      </c>
      <c r="Q235" s="14" t="s">
        <v>193</v>
      </c>
      <c r="R235" s="38" t="s">
        <v>259</v>
      </c>
      <c r="U235" s="2"/>
    </row>
    <row r="236" spans="1:21">
      <c r="A236" s="17" t="s">
        <v>267</v>
      </c>
      <c r="B236" s="17">
        <v>-25.848906800000002</v>
      </c>
      <c r="E236" s="17"/>
      <c r="F236" s="17"/>
      <c r="G236" s="58"/>
      <c r="H236" s="36">
        <v>9.3240506329113904E-2</v>
      </c>
      <c r="I236" s="36">
        <v>5.8000000000000003E-2</v>
      </c>
      <c r="J236" s="36">
        <v>1.2481012658227901E-2</v>
      </c>
      <c r="K236" s="59">
        <v>0.62319999999999998</v>
      </c>
      <c r="L236" s="17">
        <f t="shared" si="39"/>
        <v>0.77899999999999991</v>
      </c>
      <c r="M236" s="17">
        <f t="shared" si="40"/>
        <v>0.21518987341772242</v>
      </c>
      <c r="N236" s="60">
        <v>26.5822784810127</v>
      </c>
      <c r="O236" s="21">
        <v>16.809999999999999</v>
      </c>
      <c r="P236" s="21">
        <v>16.809999999999999</v>
      </c>
      <c r="Q236" s="14" t="s">
        <v>193</v>
      </c>
      <c r="R236" s="38" t="s">
        <v>259</v>
      </c>
      <c r="U236" s="2"/>
    </row>
    <row r="237" spans="1:21">
      <c r="A237" s="17" t="s">
        <v>268</v>
      </c>
      <c r="B237" s="17">
        <v>-25.324554800000001</v>
      </c>
      <c r="C237" s="26">
        <v>-3.3075439018035802</v>
      </c>
      <c r="D237" s="26">
        <v>-7.8106078916125696</v>
      </c>
      <c r="E237" s="17">
        <f t="shared" ref="E237:E240" si="43">C237-B237</f>
        <v>22.017010898196421</v>
      </c>
      <c r="F237" s="28">
        <f t="shared" ref="F237:F240" si="44">AVERAGE(E235:E239)</f>
        <v>22.799103963913463</v>
      </c>
      <c r="G237" s="44">
        <v>0.79500000000000004</v>
      </c>
      <c r="H237" s="16">
        <v>0.108550767414404</v>
      </c>
      <c r="I237" s="14">
        <v>6.7954545454545406E-2</v>
      </c>
      <c r="J237" s="14">
        <v>1.23553719008264E-2</v>
      </c>
      <c r="K237" s="17">
        <v>0.625</v>
      </c>
      <c r="L237" s="17">
        <f t="shared" si="39"/>
        <v>0.78125</v>
      </c>
      <c r="M237" s="17">
        <f t="shared" si="40"/>
        <v>0.18181818181818127</v>
      </c>
      <c r="N237" s="17">
        <v>11.7473435655254</v>
      </c>
      <c r="O237" s="21">
        <v>15.2</v>
      </c>
      <c r="P237" s="21">
        <v>15.2</v>
      </c>
      <c r="Q237" s="14" t="s">
        <v>193</v>
      </c>
      <c r="R237" s="38" t="s">
        <v>259</v>
      </c>
      <c r="U237" s="2"/>
    </row>
    <row r="238" spans="1:21">
      <c r="A238" s="17" t="s">
        <v>269</v>
      </c>
      <c r="B238" s="17">
        <v>-25.052547199999999</v>
      </c>
      <c r="C238" s="26">
        <v>-1.8189227320285899</v>
      </c>
      <c r="D238" s="26">
        <v>-7.3645265591247</v>
      </c>
      <c r="E238" s="17">
        <f t="shared" si="43"/>
        <v>23.23362446797141</v>
      </c>
      <c r="F238" s="28">
        <f t="shared" si="44"/>
        <v>23.059451567552063</v>
      </c>
      <c r="G238" s="58"/>
      <c r="H238" s="16">
        <v>0.120347450302507</v>
      </c>
      <c r="I238" s="14">
        <v>7.2382886776145197E-2</v>
      </c>
      <c r="J238" s="14">
        <v>1.1337078651685401E-2</v>
      </c>
      <c r="K238" s="17">
        <v>0.59850000000000003</v>
      </c>
      <c r="L238" s="17">
        <f t="shared" si="39"/>
        <v>0.74812500000000004</v>
      </c>
      <c r="M238" s="17">
        <f t="shared" si="40"/>
        <v>0.1566265060240965</v>
      </c>
      <c r="N238" s="17">
        <v>12.7917026793431</v>
      </c>
      <c r="O238" s="21">
        <v>14.19</v>
      </c>
      <c r="P238" s="21">
        <v>14.19</v>
      </c>
      <c r="Q238" s="14" t="s">
        <v>193</v>
      </c>
      <c r="R238" s="38" t="s">
        <v>259</v>
      </c>
      <c r="U238" s="2"/>
    </row>
    <row r="239" spans="1:21">
      <c r="A239" s="17" t="s">
        <v>270</v>
      </c>
      <c r="B239" s="17">
        <v>-25.550681600000001</v>
      </c>
      <c r="C239" s="26">
        <v>-1.4704597362938601</v>
      </c>
      <c r="D239" s="26">
        <v>-7.8755296039693397</v>
      </c>
      <c r="E239" s="17">
        <f t="shared" si="43"/>
        <v>24.080221863706139</v>
      </c>
      <c r="F239" s="28">
        <f t="shared" si="44"/>
        <v>23.059451567552063</v>
      </c>
      <c r="G239" s="58"/>
      <c r="H239" s="16">
        <v>0.125271704180064</v>
      </c>
      <c r="I239" s="14">
        <v>0.112085209003215</v>
      </c>
      <c r="J239" s="14">
        <v>1.22446026642168E-2</v>
      </c>
      <c r="K239" s="17">
        <v>0.89419999999999999</v>
      </c>
      <c r="L239" s="17">
        <f t="shared" si="39"/>
        <v>1.11775</v>
      </c>
      <c r="M239" s="17">
        <f t="shared" si="40"/>
        <v>0.1092436974789919</v>
      </c>
      <c r="N239" s="17">
        <v>5.8107487367937498</v>
      </c>
      <c r="O239" s="21">
        <v>13.42</v>
      </c>
      <c r="P239" s="21">
        <v>13.42</v>
      </c>
      <c r="Q239" s="14" t="s">
        <v>193</v>
      </c>
      <c r="R239" s="38" t="s">
        <v>259</v>
      </c>
      <c r="U239" s="2"/>
    </row>
    <row r="240" spans="1:21">
      <c r="A240" s="17" t="s">
        <v>271</v>
      </c>
      <c r="B240" s="17">
        <v>-25.372620399999999</v>
      </c>
      <c r="C240" s="26">
        <v>-2.4656713596657198</v>
      </c>
      <c r="D240" s="26">
        <v>-8.5179658044724604</v>
      </c>
      <c r="E240" s="17">
        <f t="shared" si="43"/>
        <v>22.906949040334279</v>
      </c>
      <c r="F240" s="28">
        <f t="shared" si="44"/>
        <v>23.406931790670612</v>
      </c>
      <c r="G240" s="44">
        <v>1.0389999999999999</v>
      </c>
      <c r="H240" s="16">
        <v>0.11847862531433399</v>
      </c>
      <c r="I240" s="14">
        <v>5.8800502933780398E-2</v>
      </c>
      <c r="J240" s="14">
        <v>1.0531433361274101E-2</v>
      </c>
      <c r="K240" s="17">
        <v>0.4929</v>
      </c>
      <c r="L240" s="17">
        <f t="shared" si="39"/>
        <v>0.61612500000000003</v>
      </c>
      <c r="M240" s="17">
        <f t="shared" si="40"/>
        <v>0.17910447761194029</v>
      </c>
      <c r="N240" s="17">
        <v>12.238055322715899</v>
      </c>
      <c r="O240" s="21">
        <v>12.32</v>
      </c>
      <c r="P240" s="21">
        <v>12.32</v>
      </c>
      <c r="Q240" s="14" t="s">
        <v>193</v>
      </c>
      <c r="R240" s="38" t="s">
        <v>259</v>
      </c>
      <c r="U240" s="2"/>
    </row>
    <row r="241" spans="1:291">
      <c r="A241" s="49" t="s">
        <v>272</v>
      </c>
      <c r="B241" s="49"/>
      <c r="C241" s="41"/>
      <c r="D241" s="41"/>
      <c r="E241" s="49"/>
      <c r="F241" s="50"/>
      <c r="G241" s="58"/>
      <c r="H241" s="16">
        <v>0.101473423572136</v>
      </c>
      <c r="I241" s="21">
        <v>5.9510729613733902E-2</v>
      </c>
      <c r="J241" s="21">
        <v>9.15549686365137E-3</v>
      </c>
      <c r="K241" s="35">
        <v>0.5847</v>
      </c>
      <c r="L241" s="17">
        <f t="shared" si="39"/>
        <v>0.73087499999999994</v>
      </c>
      <c r="M241" s="17">
        <f t="shared" si="40"/>
        <v>0.15384615384615385</v>
      </c>
      <c r="N241" s="35">
        <v>23.7041928029053</v>
      </c>
      <c r="O241" s="21">
        <v>11.02</v>
      </c>
      <c r="P241" s="21">
        <v>11.02</v>
      </c>
      <c r="Q241" s="14" t="s">
        <v>193</v>
      </c>
      <c r="R241" s="38" t="s">
        <v>259</v>
      </c>
      <c r="S241" s="3"/>
      <c r="T241" s="3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</row>
    <row r="242" spans="1:291">
      <c r="A242" s="49" t="s">
        <v>273</v>
      </c>
      <c r="B242" s="49"/>
      <c r="C242" s="41"/>
      <c r="D242" s="41"/>
      <c r="E242" s="49"/>
      <c r="F242" s="49"/>
      <c r="G242" s="58"/>
      <c r="I242" s="21"/>
      <c r="J242" s="21"/>
      <c r="K242" s="35"/>
      <c r="L242" s="35"/>
      <c r="M242" s="35"/>
      <c r="N242" s="35"/>
      <c r="O242" s="21">
        <v>10.02</v>
      </c>
      <c r="P242" s="21">
        <v>10.02</v>
      </c>
      <c r="Q242" s="14" t="s">
        <v>193</v>
      </c>
      <c r="R242" s="38" t="s">
        <v>259</v>
      </c>
      <c r="S242" s="3"/>
      <c r="T242" s="3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</row>
    <row r="243" spans="1:291">
      <c r="A243" s="49" t="s">
        <v>274</v>
      </c>
      <c r="B243" s="49"/>
      <c r="C243" s="41"/>
      <c r="D243" s="41"/>
      <c r="E243" s="49"/>
      <c r="F243" s="50"/>
      <c r="G243" s="58"/>
      <c r="H243" s="16">
        <v>0.103266055045872</v>
      </c>
      <c r="I243" s="21">
        <v>8.0917431192660497E-2</v>
      </c>
      <c r="J243" s="21">
        <v>1.00183486238532E-2</v>
      </c>
      <c r="K243" s="35">
        <v>0.78539999999999999</v>
      </c>
      <c r="L243" s="17">
        <f t="shared" ref="L243:L249" si="45">K243*1.25</f>
        <v>0.98175000000000001</v>
      </c>
      <c r="M243" s="17">
        <f t="shared" ref="M243:M249" si="46">J243/I243</f>
        <v>0.12380952380952376</v>
      </c>
      <c r="N243" s="35">
        <v>22.935779816513801</v>
      </c>
      <c r="O243" s="21">
        <v>9.02</v>
      </c>
      <c r="P243" s="21">
        <v>9.02</v>
      </c>
      <c r="Q243" s="14" t="s">
        <v>193</v>
      </c>
      <c r="R243" s="38" t="s">
        <v>259</v>
      </c>
      <c r="S243" s="3"/>
      <c r="T243" s="3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</row>
    <row r="244" spans="1:291">
      <c r="A244" s="49" t="s">
        <v>275</v>
      </c>
      <c r="B244" s="49"/>
      <c r="C244" s="41"/>
      <c r="D244" s="41"/>
      <c r="E244" s="49"/>
      <c r="F244" s="49"/>
      <c r="G244" s="58"/>
      <c r="I244" s="21"/>
      <c r="J244" s="21"/>
      <c r="K244" s="35"/>
      <c r="L244" s="35"/>
      <c r="M244" s="35"/>
      <c r="N244" s="35"/>
      <c r="O244" s="21">
        <v>8.42</v>
      </c>
      <c r="P244" s="21">
        <v>8.42</v>
      </c>
      <c r="Q244" s="14" t="s">
        <v>193</v>
      </c>
      <c r="R244" s="38" t="s">
        <v>259</v>
      </c>
      <c r="S244" s="3"/>
      <c r="T244" s="3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</row>
    <row r="245" spans="1:291">
      <c r="A245" s="49" t="s">
        <v>276</v>
      </c>
      <c r="B245" s="49"/>
      <c r="C245" s="41"/>
      <c r="D245" s="41"/>
      <c r="E245" s="49"/>
      <c r="F245" s="50"/>
      <c r="G245" s="44">
        <v>0.67</v>
      </c>
      <c r="H245" s="16">
        <v>7.8024452658515805E-2</v>
      </c>
      <c r="I245" s="21">
        <v>7.29906170031277E-2</v>
      </c>
      <c r="J245" s="21">
        <v>1.19553596815468E-2</v>
      </c>
      <c r="K245" s="35">
        <v>0.93569999999999998</v>
      </c>
      <c r="L245" s="17">
        <f t="shared" si="45"/>
        <v>1.1696249999999999</v>
      </c>
      <c r="M245" s="17">
        <f t="shared" si="46"/>
        <v>0.16379310344827616</v>
      </c>
      <c r="N245" s="35">
        <v>37.077054307648602</v>
      </c>
      <c r="O245" s="21">
        <v>7.92</v>
      </c>
      <c r="P245" s="21">
        <v>7.92</v>
      </c>
      <c r="Q245" s="14" t="s">
        <v>193</v>
      </c>
      <c r="R245" s="38" t="s">
        <v>259</v>
      </c>
      <c r="S245" s="3"/>
      <c r="T245" s="3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</row>
    <row r="246" spans="1:291">
      <c r="A246" s="49" t="s">
        <v>277</v>
      </c>
      <c r="B246" s="49"/>
      <c r="C246" s="41"/>
      <c r="D246" s="41"/>
      <c r="E246" s="49"/>
      <c r="F246" s="49"/>
      <c r="G246" s="58"/>
      <c r="I246" s="21"/>
      <c r="J246" s="21"/>
      <c r="K246" s="35"/>
      <c r="L246" s="35"/>
      <c r="M246" s="35"/>
      <c r="N246" s="35"/>
      <c r="O246" s="21">
        <v>7.42</v>
      </c>
      <c r="P246" s="21">
        <v>7.42</v>
      </c>
      <c r="Q246" s="14" t="s">
        <v>193</v>
      </c>
      <c r="R246" s="38" t="s">
        <v>259</v>
      </c>
      <c r="S246" s="3"/>
      <c r="T246" s="3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</row>
    <row r="247" spans="1:291">
      <c r="A247" s="49" t="s">
        <v>278</v>
      </c>
      <c r="B247" s="49"/>
      <c r="C247" s="39"/>
      <c r="D247" s="39"/>
      <c r="E247" s="49"/>
      <c r="F247" s="50"/>
      <c r="G247" s="58"/>
      <c r="H247" s="16">
        <v>0.118028705148206</v>
      </c>
      <c r="I247" s="21">
        <v>9.6889235569422805E-2</v>
      </c>
      <c r="J247" s="21">
        <v>1.58546021840874E-2</v>
      </c>
      <c r="K247" s="35">
        <v>0.82189999999999996</v>
      </c>
      <c r="L247" s="17">
        <f>K247*1.25</f>
        <v>1.0273749999999999</v>
      </c>
      <c r="M247" s="17">
        <f t="shared" si="46"/>
        <v>0.16363636363636397</v>
      </c>
      <c r="N247" s="35">
        <v>11.918876755070199</v>
      </c>
      <c r="O247" s="21">
        <v>6.52</v>
      </c>
      <c r="P247" s="21">
        <v>6.52</v>
      </c>
      <c r="Q247" s="14" t="s">
        <v>193</v>
      </c>
      <c r="R247" s="38" t="s">
        <v>259</v>
      </c>
      <c r="S247" s="3"/>
      <c r="T247" s="3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</row>
    <row r="248" spans="1:291">
      <c r="A248" s="49" t="s">
        <v>279</v>
      </c>
      <c r="B248" s="49"/>
      <c r="C248" s="53"/>
      <c r="D248" s="53"/>
      <c r="E248" s="49"/>
      <c r="F248" s="49"/>
      <c r="G248" s="58"/>
      <c r="H248" s="16">
        <v>0.120331840110269</v>
      </c>
      <c r="I248" s="21">
        <v>8.6750861474844995E-2</v>
      </c>
      <c r="J248" s="21">
        <v>2.4252929014472801E-2</v>
      </c>
      <c r="K248" s="35">
        <v>0.71619999999999995</v>
      </c>
      <c r="L248" s="17">
        <f t="shared" si="45"/>
        <v>0.89524999999999988</v>
      </c>
      <c r="M248" s="17">
        <f t="shared" si="46"/>
        <v>0.27956989247311836</v>
      </c>
      <c r="N248" s="35">
        <v>6.71950379048927</v>
      </c>
      <c r="O248" s="21">
        <v>3.92</v>
      </c>
      <c r="P248" s="21">
        <v>3.92</v>
      </c>
      <c r="Q248" s="14" t="s">
        <v>193</v>
      </c>
      <c r="R248" s="38" t="s">
        <v>259</v>
      </c>
      <c r="S248" s="3"/>
      <c r="T248" s="3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</row>
    <row r="249" spans="1:291">
      <c r="A249" s="49" t="s">
        <v>280</v>
      </c>
      <c r="B249" s="49"/>
      <c r="C249" s="53"/>
      <c r="D249" s="53"/>
      <c r="E249" s="49"/>
      <c r="F249" s="49"/>
      <c r="G249" s="44">
        <v>1.036</v>
      </c>
      <c r="H249" s="36">
        <v>0.12948881789137401</v>
      </c>
      <c r="I249" s="36">
        <v>0.15723642172523999</v>
      </c>
      <c r="J249" s="36">
        <v>3.7921725239616601E-2</v>
      </c>
      <c r="K249" s="61">
        <v>1.2203999999999999</v>
      </c>
      <c r="L249" s="17">
        <f t="shared" si="45"/>
        <v>1.5254999999999999</v>
      </c>
      <c r="M249" s="17">
        <f t="shared" si="46"/>
        <v>0.24117647058823463</v>
      </c>
      <c r="N249" s="60">
        <v>7.5079872204473102</v>
      </c>
      <c r="O249" s="21">
        <v>1.42</v>
      </c>
      <c r="P249" s="21">
        <v>1.42</v>
      </c>
      <c r="Q249" s="14" t="s">
        <v>193</v>
      </c>
      <c r="R249" s="38" t="s">
        <v>259</v>
      </c>
      <c r="S249" s="3"/>
      <c r="T249" s="3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</row>
    <row r="250" spans="1:291">
      <c r="R250" s="38"/>
      <c r="U250" s="2"/>
    </row>
    <row r="251" spans="1:291">
      <c r="R251" s="38"/>
      <c r="U251" s="2"/>
    </row>
    <row r="252" spans="1:291">
      <c r="A252" s="17" t="s">
        <v>281</v>
      </c>
      <c r="B252" s="17">
        <v>-24.579456</v>
      </c>
      <c r="C252" s="27">
        <v>-4.9969555323463597</v>
      </c>
      <c r="D252" s="27">
        <v>-7.6244588776555098</v>
      </c>
      <c r="E252" s="17">
        <f t="shared" ref="E252:E258" si="47">C252-B252</f>
        <v>19.582500467653642</v>
      </c>
      <c r="F252" s="17"/>
      <c r="G252" s="44">
        <v>1.51</v>
      </c>
      <c r="H252" s="33"/>
      <c r="P252" s="14">
        <v>10.1</v>
      </c>
      <c r="Q252" s="14" t="s">
        <v>282</v>
      </c>
      <c r="R252" s="38" t="s">
        <v>259</v>
      </c>
      <c r="U252" s="2"/>
    </row>
    <row r="253" spans="1:291">
      <c r="A253" s="17" t="s">
        <v>283</v>
      </c>
      <c r="B253" s="17">
        <v>-25.720958</v>
      </c>
      <c r="C253" s="27">
        <v>-5.5536397268845201</v>
      </c>
      <c r="D253" s="27">
        <v>-8.8420957912982807</v>
      </c>
      <c r="E253" s="17">
        <f t="shared" si="47"/>
        <v>20.16731827311548</v>
      </c>
      <c r="F253" s="17"/>
      <c r="G253" s="17"/>
      <c r="H253" s="33"/>
      <c r="P253" s="14">
        <v>9.1</v>
      </c>
      <c r="Q253" s="14" t="s">
        <v>284</v>
      </c>
      <c r="R253" s="38" t="s">
        <v>259</v>
      </c>
      <c r="U253" s="2"/>
    </row>
    <row r="254" spans="1:291">
      <c r="A254" s="17" t="s">
        <v>285</v>
      </c>
      <c r="B254" s="17">
        <v>-25.419194600000001</v>
      </c>
      <c r="H254" s="33"/>
      <c r="P254" s="14">
        <v>6</v>
      </c>
      <c r="Q254" s="14" t="s">
        <v>284</v>
      </c>
      <c r="R254" s="38" t="s">
        <v>259</v>
      </c>
      <c r="U254" s="2"/>
    </row>
    <row r="255" spans="1:291">
      <c r="A255" s="17" t="s">
        <v>286</v>
      </c>
      <c r="B255" s="17">
        <v>-24.928687799999999</v>
      </c>
      <c r="C255" s="27">
        <v>-5.3199173551318601</v>
      </c>
      <c r="D255" s="27">
        <v>-7.3609935805515097</v>
      </c>
      <c r="E255" s="17">
        <f t="shared" si="47"/>
        <v>19.608770444868139</v>
      </c>
      <c r="F255" s="17"/>
      <c r="G255" s="44">
        <v>1.4630000000000001</v>
      </c>
      <c r="H255" s="33"/>
      <c r="P255" s="14">
        <v>2.7</v>
      </c>
      <c r="Q255" s="14" t="s">
        <v>284</v>
      </c>
      <c r="R255" s="38" t="s">
        <v>259</v>
      </c>
      <c r="U255" s="2"/>
    </row>
    <row r="256" spans="1:291">
      <c r="A256" s="17" t="s">
        <v>287</v>
      </c>
      <c r="B256" s="17">
        <v>-26.182079600000002</v>
      </c>
      <c r="C256" s="27">
        <v>-4.9493938469057897</v>
      </c>
      <c r="D256" s="27">
        <v>-7.0839342509188201</v>
      </c>
      <c r="E256" s="17">
        <f t="shared" si="47"/>
        <v>21.232685753094213</v>
      </c>
      <c r="F256" s="17"/>
      <c r="G256" s="17"/>
      <c r="H256" s="33"/>
      <c r="P256" s="14">
        <v>1.7</v>
      </c>
      <c r="Q256" s="14" t="s">
        <v>284</v>
      </c>
      <c r="R256" s="38" t="s">
        <v>259</v>
      </c>
      <c r="U256" s="2"/>
    </row>
    <row r="257" spans="1:291">
      <c r="A257" s="17" t="s">
        <v>288</v>
      </c>
      <c r="B257" s="17">
        <v>-27.012776599999999</v>
      </c>
      <c r="C257" s="27">
        <v>-3.36449465887392</v>
      </c>
      <c r="D257" s="27">
        <v>-4.8323416964914001</v>
      </c>
      <c r="E257" s="17">
        <f t="shared" si="47"/>
        <v>23.648281941126079</v>
      </c>
      <c r="F257" s="17"/>
      <c r="G257" s="17"/>
      <c r="H257" s="33"/>
      <c r="P257" s="14">
        <v>1</v>
      </c>
      <c r="Q257" s="14" t="s">
        <v>284</v>
      </c>
      <c r="R257" s="38" t="s">
        <v>259</v>
      </c>
      <c r="U257" s="2"/>
    </row>
    <row r="258" spans="1:291">
      <c r="A258" s="17" t="s">
        <v>289</v>
      </c>
      <c r="B258" s="17">
        <v>-26.699711199999999</v>
      </c>
      <c r="C258" s="27">
        <v>-3.33017179309206</v>
      </c>
      <c r="D258" s="27">
        <v>-3.72200053959306</v>
      </c>
      <c r="E258" s="17">
        <f t="shared" si="47"/>
        <v>23.36953940690794</v>
      </c>
      <c r="F258" s="17"/>
      <c r="G258" s="44">
        <v>1.35</v>
      </c>
      <c r="H258" s="33"/>
      <c r="P258" s="14">
        <v>0.2</v>
      </c>
      <c r="Q258" s="14" t="s">
        <v>284</v>
      </c>
      <c r="R258" s="38" t="s">
        <v>259</v>
      </c>
      <c r="U258" s="2"/>
    </row>
    <row r="259" spans="1:291">
      <c r="A259" s="49" t="s">
        <v>290</v>
      </c>
      <c r="B259" s="49">
        <v>-26.639810600000001</v>
      </c>
      <c r="C259" s="27"/>
      <c r="D259" s="27"/>
      <c r="E259" s="35"/>
      <c r="F259" s="35"/>
      <c r="G259" s="49"/>
      <c r="H259" s="62"/>
      <c r="I259" s="53"/>
      <c r="J259" s="53"/>
      <c r="K259" s="49"/>
      <c r="L259" s="49"/>
      <c r="M259" s="49"/>
      <c r="N259" s="49"/>
      <c r="O259" s="21"/>
      <c r="P259" s="21">
        <v>0</v>
      </c>
      <c r="Q259" s="14" t="s">
        <v>284</v>
      </c>
      <c r="R259" s="38" t="s">
        <v>291</v>
      </c>
      <c r="S259" s="3"/>
      <c r="T259" s="3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</row>
    <row r="260" spans="1:291">
      <c r="A260" s="49" t="s">
        <v>292</v>
      </c>
      <c r="B260" s="49">
        <v>-26.8118886465715</v>
      </c>
      <c r="C260" s="27"/>
      <c r="D260" s="27"/>
      <c r="E260" s="35"/>
      <c r="F260" s="35"/>
      <c r="G260" s="49"/>
      <c r="H260" s="62"/>
      <c r="I260" s="53"/>
      <c r="J260" s="53"/>
      <c r="K260" s="49"/>
      <c r="L260" s="49"/>
      <c r="M260" s="49"/>
      <c r="N260" s="49"/>
      <c r="O260" s="21"/>
      <c r="P260" s="21">
        <v>-0.4</v>
      </c>
      <c r="Q260" s="14" t="s">
        <v>284</v>
      </c>
      <c r="R260" s="38" t="s">
        <v>291</v>
      </c>
      <c r="S260" s="3"/>
      <c r="T260" s="3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</row>
    <row r="261" spans="1:291">
      <c r="A261" s="49" t="s">
        <v>293</v>
      </c>
      <c r="B261" s="49">
        <v>-25.966211399999999</v>
      </c>
      <c r="C261" s="27"/>
      <c r="D261" s="27"/>
      <c r="E261" s="35"/>
      <c r="F261" s="35"/>
      <c r="G261" s="44">
        <v>1.778</v>
      </c>
      <c r="H261" s="62"/>
      <c r="I261" s="53"/>
      <c r="J261" s="53"/>
      <c r="K261" s="49"/>
      <c r="L261" s="49"/>
      <c r="M261" s="49"/>
      <c r="N261" s="49"/>
      <c r="O261" s="21"/>
      <c r="P261" s="21">
        <v>-0.7</v>
      </c>
      <c r="Q261" s="14" t="s">
        <v>284</v>
      </c>
      <c r="R261" s="38" t="s">
        <v>291</v>
      </c>
      <c r="S261" s="3"/>
      <c r="T261" s="3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</row>
    <row r="262" spans="1:291">
      <c r="A262" s="49" t="s">
        <v>294</v>
      </c>
      <c r="B262" s="49">
        <v>-25.419194600000001</v>
      </c>
      <c r="C262" s="27"/>
      <c r="D262" s="27"/>
      <c r="E262" s="35"/>
      <c r="F262" s="35"/>
      <c r="G262" s="49"/>
      <c r="H262" s="62"/>
      <c r="I262" s="53"/>
      <c r="J262" s="53"/>
      <c r="K262" s="49"/>
      <c r="L262" s="49"/>
      <c r="M262" s="49"/>
      <c r="N262" s="49"/>
      <c r="O262" s="21"/>
      <c r="P262" s="21">
        <v>-1.4</v>
      </c>
      <c r="Q262" s="14" t="s">
        <v>284</v>
      </c>
      <c r="R262" s="38" t="s">
        <v>291</v>
      </c>
      <c r="S262" s="3"/>
      <c r="T262" s="3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</row>
    <row r="263" spans="1:291">
      <c r="A263" s="49" t="s">
        <v>295</v>
      </c>
      <c r="B263" s="49">
        <v>-25.873511529848901</v>
      </c>
      <c r="C263" s="27"/>
      <c r="D263" s="27"/>
      <c r="E263" s="35"/>
      <c r="F263" s="35"/>
      <c r="G263" s="49"/>
      <c r="H263" s="62"/>
      <c r="I263" s="53"/>
      <c r="J263" s="53"/>
      <c r="K263" s="49"/>
      <c r="L263" s="49"/>
      <c r="M263" s="49"/>
      <c r="N263" s="49"/>
      <c r="O263" s="21"/>
      <c r="P263" s="21">
        <v>-2.2000000000000002</v>
      </c>
      <c r="Q263" s="14" t="s">
        <v>284</v>
      </c>
      <c r="R263" s="38" t="s">
        <v>291</v>
      </c>
      <c r="S263" s="3"/>
      <c r="T263" s="3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/>
      <c r="KC263" s="3"/>
      <c r="KD263" s="3"/>
      <c r="KE263" s="3"/>
    </row>
    <row r="264" spans="1:291">
      <c r="C264" s="21"/>
      <c r="D264" s="21"/>
      <c r="E264" s="21"/>
      <c r="F264" s="21"/>
      <c r="R264" s="38"/>
    </row>
    <row r="265" spans="1:291">
      <c r="R265" s="38"/>
    </row>
    <row r="266" spans="1:291">
      <c r="B266" s="14">
        <f>AVERAGE(B3:B263)</f>
        <v>-28.228708623669341</v>
      </c>
      <c r="C266" s="14">
        <f>AVERAGE(C3:C263)</f>
        <v>-0.74482313748575046</v>
      </c>
      <c r="E266" s="14">
        <f>AVERAGE(E3:E263)</f>
        <v>27.581855516723849</v>
      </c>
      <c r="G266" s="14">
        <f>AVERAGE(G3:G263)</f>
        <v>1.6153871232227492</v>
      </c>
      <c r="I266" s="14">
        <f>AVERAGE(I3:I249)</f>
        <v>0.18451564037406232</v>
      </c>
      <c r="L266" s="17">
        <f>MIN(L3:L249)</f>
        <v>0.61612500000000003</v>
      </c>
      <c r="N266" s="14">
        <f>AVERAGE(N139:N249)</f>
        <v>34.490251741975435</v>
      </c>
    </row>
    <row r="267" spans="1:291">
      <c r="B267" s="14">
        <f>STDEV(B3:B263)</f>
        <v>2.2974307879256379</v>
      </c>
      <c r="C267" s="14">
        <f t="shared" ref="C267:G267" si="48">STDEV(C3:C263)</f>
        <v>1.8405154695483101</v>
      </c>
      <c r="E267" s="14">
        <f t="shared" si="48"/>
        <v>2.6921661818445339</v>
      </c>
      <c r="G267" s="14">
        <f t="shared" si="48"/>
        <v>0.74311871369147298</v>
      </c>
      <c r="L267" s="17">
        <f>MAX(L3:L249)</f>
        <v>20.878999999999998</v>
      </c>
    </row>
    <row r="268" spans="1:291">
      <c r="G268" s="14">
        <f>MAX(G3:G261)</f>
        <v>3.9473479</v>
      </c>
      <c r="L268" s="17">
        <f>AVERAGE(L3:L249)</f>
        <v>6.4665950704225352</v>
      </c>
      <c r="N268" s="17">
        <f>AVERAGE(N3:N136)</f>
        <v>81.435366067076231</v>
      </c>
    </row>
    <row r="269" spans="1:291">
      <c r="L269" s="17">
        <f>STDEV(L3:L249)</f>
        <v>6.459438346737552</v>
      </c>
    </row>
    <row r="270" spans="1:291">
      <c r="C270" s="14">
        <f>AVERAGE(C228:C240)</f>
        <v>-2.0219285192526653</v>
      </c>
      <c r="E270" s="14">
        <f>AVERAGE(E3:E171)</f>
        <v>28.559508932717527</v>
      </c>
      <c r="G270" s="14">
        <f>AVERAGE(G3:G125)</f>
        <v>1.5098894445378142</v>
      </c>
    </row>
    <row r="271" spans="1:291">
      <c r="C271" s="14">
        <f>AVERAGE(C3:C109)</f>
        <v>-1.144453824167891</v>
      </c>
      <c r="E271" s="14">
        <f>STDEV(E3:E171)</f>
        <v>1.8507117700947682</v>
      </c>
      <c r="G271" s="14">
        <f>STDEV(G3:G125)</f>
        <v>0.63517545161808131</v>
      </c>
      <c r="L271" s="17">
        <f>AVERAGE(L218:L249)</f>
        <v>1.2207685185185186</v>
      </c>
    </row>
    <row r="272" spans="1:291">
      <c r="C272" s="14">
        <f>MAX(C3:C258)</f>
        <v>4.8945675015495498</v>
      </c>
      <c r="L272" s="17">
        <f>AVERAGE(L179:L207)</f>
        <v>2.5999598214285711</v>
      </c>
    </row>
    <row r="273" spans="2:12">
      <c r="B273" s="15">
        <f>MIN(B3:B258)</f>
        <v>-32.433666158732699</v>
      </c>
    </row>
    <row r="274" spans="2:12">
      <c r="L274" s="17">
        <f>AVERAGE(L3:L249)</f>
        <v>6.4665950704225352</v>
      </c>
    </row>
    <row r="275" spans="2:12">
      <c r="L275" s="17">
        <f>STDEV(L3:L249)</f>
        <v>6.459438346737552</v>
      </c>
    </row>
  </sheetData>
  <phoneticPr fontId="1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8"/>
  <sheetViews>
    <sheetView workbookViewId="0">
      <selection activeCell="G9" sqref="G9"/>
    </sheetView>
  </sheetViews>
  <sheetFormatPr defaultColWidth="9" defaultRowHeight="13.5"/>
  <cols>
    <col min="1" max="1" width="14.33203125" style="4" customWidth="1"/>
    <col min="2" max="2" width="7.3984375" style="5" customWidth="1"/>
    <col min="3" max="3" width="6.3984375" style="6" customWidth="1"/>
    <col min="4" max="4" width="11.6640625" style="4" customWidth="1"/>
  </cols>
  <sheetData>
    <row r="1" spans="1:4">
      <c r="A1" s="7" t="s">
        <v>296</v>
      </c>
    </row>
    <row r="2" spans="1:4">
      <c r="A2" s="7" t="s">
        <v>297</v>
      </c>
      <c r="D2" s="8"/>
    </row>
    <row r="4" spans="1:4">
      <c r="A4" s="4" t="s">
        <v>298</v>
      </c>
      <c r="B4" s="5" t="s">
        <v>299</v>
      </c>
      <c r="C4" s="4" t="s">
        <v>300</v>
      </c>
      <c r="D4" s="4" t="s">
        <v>20</v>
      </c>
    </row>
    <row r="5" spans="1:4">
      <c r="A5" s="4" t="s">
        <v>301</v>
      </c>
      <c r="B5" s="5">
        <v>16.018437500000001</v>
      </c>
      <c r="C5" s="6">
        <v>3.0313333333333299</v>
      </c>
      <c r="D5" s="4" t="s">
        <v>23</v>
      </c>
    </row>
    <row r="6" spans="1:4">
      <c r="A6" s="4" t="s">
        <v>302</v>
      </c>
      <c r="B6" s="5">
        <v>15.846562499999999</v>
      </c>
      <c r="C6" s="6">
        <v>2.40533333333333</v>
      </c>
      <c r="D6" s="4" t="s">
        <v>23</v>
      </c>
    </row>
    <row r="7" spans="1:4">
      <c r="A7" s="4" t="s">
        <v>303</v>
      </c>
      <c r="B7" s="5">
        <v>15.721562499999999</v>
      </c>
      <c r="C7" s="6">
        <v>2.8093333333333299</v>
      </c>
      <c r="D7" s="4" t="s">
        <v>23</v>
      </c>
    </row>
    <row r="8" spans="1:4">
      <c r="A8" s="4" t="s">
        <v>304</v>
      </c>
      <c r="B8" s="5">
        <v>15.432499999999999</v>
      </c>
      <c r="C8" s="6">
        <v>2.1373333333333302</v>
      </c>
      <c r="D8" s="4" t="s">
        <v>23</v>
      </c>
    </row>
    <row r="9" spans="1:4">
      <c r="A9" s="4" t="s">
        <v>305</v>
      </c>
      <c r="B9" s="5">
        <v>15.174687499999999</v>
      </c>
      <c r="C9" s="6">
        <v>3.9683333333333302</v>
      </c>
      <c r="D9" s="4" t="s">
        <v>23</v>
      </c>
    </row>
    <row r="10" spans="1:4">
      <c r="A10" s="4" t="s">
        <v>306</v>
      </c>
      <c r="B10" s="5">
        <v>15.026249999999999</v>
      </c>
      <c r="C10" s="6">
        <v>2.6803333333333299</v>
      </c>
      <c r="D10" s="4" t="s">
        <v>23</v>
      </c>
    </row>
    <row r="11" spans="1:4">
      <c r="A11" s="4" t="s">
        <v>307</v>
      </c>
      <c r="B11" s="5">
        <v>14.963749999999999</v>
      </c>
      <c r="C11" s="6">
        <v>2.9123333333333301</v>
      </c>
      <c r="D11" s="4" t="s">
        <v>201</v>
      </c>
    </row>
    <row r="12" spans="1:4">
      <c r="A12" s="4" t="s">
        <v>308</v>
      </c>
      <c r="B12" s="5">
        <v>14.752812499999999</v>
      </c>
      <c r="C12" s="6">
        <v>2.8093333333333299</v>
      </c>
      <c r="D12" s="4" t="s">
        <v>201</v>
      </c>
    </row>
    <row r="13" spans="1:4">
      <c r="A13" s="4" t="s">
        <v>309</v>
      </c>
      <c r="B13" s="5">
        <v>14.338749999999999</v>
      </c>
      <c r="C13" s="6">
        <v>1.5285</v>
      </c>
      <c r="D13" s="4" t="s">
        <v>201</v>
      </c>
    </row>
    <row r="14" spans="1:4">
      <c r="A14" s="4" t="s">
        <v>310</v>
      </c>
      <c r="B14" s="5">
        <v>13.963749999999999</v>
      </c>
      <c r="C14" s="6">
        <v>0.66149999999999998</v>
      </c>
      <c r="D14" s="4" t="s">
        <v>201</v>
      </c>
    </row>
    <row r="15" spans="1:4">
      <c r="A15" s="4" t="s">
        <v>311</v>
      </c>
      <c r="B15" s="5">
        <v>13.565312499999999</v>
      </c>
      <c r="C15" s="6">
        <v>2.6684999999999999</v>
      </c>
      <c r="D15" s="4" t="s">
        <v>201</v>
      </c>
    </row>
    <row r="16" spans="1:4">
      <c r="A16" s="4" t="s">
        <v>312</v>
      </c>
      <c r="B16" s="5">
        <v>13.494999999999999</v>
      </c>
      <c r="C16" s="6">
        <v>1.9824999999999999</v>
      </c>
      <c r="D16" s="4" t="s">
        <v>201</v>
      </c>
    </row>
    <row r="17" spans="1:4">
      <c r="A17" s="4" t="s">
        <v>313</v>
      </c>
      <c r="B17" s="5">
        <v>13.198124999999999</v>
      </c>
      <c r="C17" s="6">
        <v>2.4744999999999999</v>
      </c>
      <c r="D17" s="4" t="s">
        <v>201</v>
      </c>
    </row>
    <row r="18" spans="1:4">
      <c r="A18" s="4" t="s">
        <v>314</v>
      </c>
      <c r="B18" s="5">
        <v>13.088749999999999</v>
      </c>
      <c r="C18" s="6">
        <v>3.1775000000000002</v>
      </c>
      <c r="D18" s="4" t="s">
        <v>201</v>
      </c>
    </row>
    <row r="19" spans="1:4">
      <c r="A19" s="4" t="s">
        <v>315</v>
      </c>
      <c r="B19" s="5">
        <v>12.916874999999999</v>
      </c>
      <c r="C19" s="6">
        <v>2.6905000000000001</v>
      </c>
      <c r="D19" s="4" t="s">
        <v>201</v>
      </c>
    </row>
    <row r="20" spans="1:4">
      <c r="A20" s="4" t="s">
        <v>316</v>
      </c>
      <c r="B20" s="5">
        <v>12.440312499999999</v>
      </c>
      <c r="C20" s="6">
        <v>2.9664999999999999</v>
      </c>
      <c r="D20" s="4" t="s">
        <v>201</v>
      </c>
    </row>
    <row r="21" spans="1:4">
      <c r="A21" s="4" t="s">
        <v>317</v>
      </c>
      <c r="B21" s="5">
        <v>12.276249999999999</v>
      </c>
      <c r="C21" s="6">
        <v>3.3304999999999998</v>
      </c>
      <c r="D21" s="4" t="s">
        <v>201</v>
      </c>
    </row>
    <row r="22" spans="1:4">
      <c r="A22" s="4" t="s">
        <v>318</v>
      </c>
      <c r="B22" s="5">
        <v>12.002812499999999</v>
      </c>
      <c r="C22" s="6">
        <v>2.0825</v>
      </c>
      <c r="D22" s="4" t="s">
        <v>201</v>
      </c>
    </row>
    <row r="23" spans="1:4">
      <c r="A23" s="4" t="s">
        <v>319</v>
      </c>
      <c r="B23" s="5">
        <v>11.768437499999999</v>
      </c>
      <c r="C23" s="6">
        <v>2.9495</v>
      </c>
      <c r="D23" s="4" t="s">
        <v>201</v>
      </c>
    </row>
    <row r="24" spans="1:4">
      <c r="A24" s="4" t="s">
        <v>320</v>
      </c>
      <c r="B24" s="5">
        <v>11.549687499999999</v>
      </c>
      <c r="C24" s="6">
        <v>3.2334999999999998</v>
      </c>
      <c r="D24" s="4" t="s">
        <v>201</v>
      </c>
    </row>
    <row r="25" spans="1:4">
      <c r="A25" s="4" t="s">
        <v>321</v>
      </c>
      <c r="B25" s="5">
        <v>11.487187499999999</v>
      </c>
      <c r="C25" s="6">
        <v>1.9695</v>
      </c>
      <c r="D25" s="4" t="s">
        <v>201</v>
      </c>
    </row>
    <row r="26" spans="1:4">
      <c r="A26" s="4" t="s">
        <v>322</v>
      </c>
      <c r="B26" s="5">
        <v>11.299687499999999</v>
      </c>
      <c r="C26" s="6">
        <v>2.9775</v>
      </c>
      <c r="D26" s="4" t="s">
        <v>201</v>
      </c>
    </row>
    <row r="27" spans="1:4">
      <c r="A27" s="4" t="s">
        <v>323</v>
      </c>
      <c r="B27" s="5">
        <v>11.205937499999999</v>
      </c>
      <c r="C27" s="6">
        <v>2.4594999999999998</v>
      </c>
      <c r="D27" s="4" t="s">
        <v>201</v>
      </c>
    </row>
    <row r="28" spans="1:4">
      <c r="A28" s="4" t="s">
        <v>324</v>
      </c>
      <c r="B28" s="5">
        <v>10.838749999999999</v>
      </c>
      <c r="C28" s="6">
        <v>3.3875000000000002</v>
      </c>
      <c r="D28" s="4" t="s">
        <v>201</v>
      </c>
    </row>
    <row r="29" spans="1:4">
      <c r="A29" s="4" t="s">
        <v>325</v>
      </c>
      <c r="B29" s="5">
        <v>10.729374999999999</v>
      </c>
      <c r="C29" s="6">
        <v>1.3875</v>
      </c>
      <c r="D29" s="4" t="s">
        <v>201</v>
      </c>
    </row>
    <row r="30" spans="1:4">
      <c r="A30" s="4" t="s">
        <v>326</v>
      </c>
      <c r="B30" s="5">
        <v>10.487187499999999</v>
      </c>
      <c r="C30" s="6">
        <v>3.1515</v>
      </c>
      <c r="D30" s="4" t="s">
        <v>201</v>
      </c>
    </row>
    <row r="31" spans="1:4">
      <c r="A31" s="4" t="s">
        <v>327</v>
      </c>
      <c r="B31" s="5">
        <v>10.252812499999999</v>
      </c>
      <c r="C31" s="6">
        <v>4.3155000000000001</v>
      </c>
      <c r="D31" s="4" t="s">
        <v>201</v>
      </c>
    </row>
    <row r="32" spans="1:4">
      <c r="A32" s="4" t="s">
        <v>328</v>
      </c>
      <c r="B32" s="5">
        <v>9.9637499999999992</v>
      </c>
      <c r="C32" s="6">
        <v>1.8205</v>
      </c>
      <c r="D32" s="4" t="s">
        <v>201</v>
      </c>
    </row>
    <row r="33" spans="1:4">
      <c r="A33" s="4" t="s">
        <v>329</v>
      </c>
      <c r="B33" s="5">
        <v>9.7918749999999992</v>
      </c>
      <c r="C33" s="6">
        <v>1.6325000000000001</v>
      </c>
      <c r="D33" s="4" t="s">
        <v>201</v>
      </c>
    </row>
    <row r="34" spans="1:4">
      <c r="A34" s="4" t="s">
        <v>330</v>
      </c>
      <c r="B34" s="5">
        <v>9.5028124999999992</v>
      </c>
      <c r="C34" s="6">
        <v>3.4335</v>
      </c>
      <c r="D34" s="4" t="s">
        <v>201</v>
      </c>
    </row>
    <row r="35" spans="1:4">
      <c r="A35" s="4" t="s">
        <v>331</v>
      </c>
      <c r="B35" s="5">
        <v>9.4168749999999992</v>
      </c>
      <c r="C35" s="6">
        <v>2.5884999999999998</v>
      </c>
      <c r="D35" s="4" t="s">
        <v>201</v>
      </c>
    </row>
    <row r="36" spans="1:4">
      <c r="A36" s="4" t="s">
        <v>332</v>
      </c>
      <c r="B36" s="5">
        <v>9.2606249999999992</v>
      </c>
      <c r="C36" s="6">
        <v>3.3795000000000002</v>
      </c>
      <c r="D36" s="4" t="s">
        <v>201</v>
      </c>
    </row>
    <row r="37" spans="1:4">
      <c r="A37" s="4" t="s">
        <v>333</v>
      </c>
      <c r="B37" s="5">
        <v>9.1590624999999992</v>
      </c>
      <c r="C37" s="6">
        <v>3.0625</v>
      </c>
      <c r="D37" s="4" t="s">
        <v>201</v>
      </c>
    </row>
    <row r="38" spans="1:4">
      <c r="A38" s="4" t="s">
        <v>334</v>
      </c>
      <c r="B38" s="5">
        <v>8.9637499999999992</v>
      </c>
      <c r="C38" s="6">
        <v>3.2334999999999998</v>
      </c>
      <c r="D38" s="4" t="s">
        <v>201</v>
      </c>
    </row>
    <row r="39" spans="1:4">
      <c r="A39" s="4" t="s">
        <v>335</v>
      </c>
      <c r="B39" s="5">
        <v>8.8699999999999992</v>
      </c>
      <c r="C39" s="6">
        <v>2.2835000000000001</v>
      </c>
      <c r="D39" s="4" t="s">
        <v>201</v>
      </c>
    </row>
    <row r="40" spans="1:4">
      <c r="A40" s="4" t="s">
        <v>336</v>
      </c>
      <c r="B40" s="5">
        <v>8.8309374999999992</v>
      </c>
      <c r="C40" s="6">
        <v>2.6475</v>
      </c>
      <c r="D40" s="4" t="s">
        <v>201</v>
      </c>
    </row>
    <row r="41" spans="1:4">
      <c r="A41" s="4" t="s">
        <v>337</v>
      </c>
      <c r="B41" s="5">
        <v>8.6434374999999992</v>
      </c>
      <c r="C41" s="6">
        <v>2.4615</v>
      </c>
      <c r="D41" s="4" t="s">
        <v>201</v>
      </c>
    </row>
    <row r="42" spans="1:4">
      <c r="A42" s="4" t="s">
        <v>338</v>
      </c>
      <c r="B42" s="5">
        <v>8.5208226221079695</v>
      </c>
      <c r="C42" s="6">
        <v>3.5495000000000001</v>
      </c>
      <c r="D42" s="4" t="s">
        <v>201</v>
      </c>
    </row>
    <row r="43" spans="1:4">
      <c r="A43" s="4" t="s">
        <v>339</v>
      </c>
      <c r="B43" s="5">
        <v>8.3717223650385595</v>
      </c>
      <c r="C43" s="6">
        <v>2.5495000000000001</v>
      </c>
      <c r="D43" s="4" t="s">
        <v>201</v>
      </c>
    </row>
    <row r="44" spans="1:4">
      <c r="A44" s="4" t="s">
        <v>340</v>
      </c>
      <c r="B44" s="5">
        <v>8.1557840616966608</v>
      </c>
      <c r="C44" s="6">
        <v>3.6425000000000001</v>
      </c>
      <c r="D44" s="4" t="s">
        <v>201</v>
      </c>
    </row>
    <row r="45" spans="1:4">
      <c r="A45" s="4" t="s">
        <v>341</v>
      </c>
      <c r="B45" s="5">
        <v>8.0426735218508991</v>
      </c>
      <c r="C45" s="6">
        <v>3.2315</v>
      </c>
      <c r="D45" s="4" t="s">
        <v>201</v>
      </c>
    </row>
    <row r="46" spans="1:4">
      <c r="A46" s="4" t="s">
        <v>342</v>
      </c>
      <c r="B46" s="5">
        <v>7.9424164524421599</v>
      </c>
      <c r="C46" s="6">
        <v>2.2404999999999999</v>
      </c>
      <c r="D46" s="4" t="s">
        <v>201</v>
      </c>
    </row>
    <row r="47" spans="1:4">
      <c r="A47" s="4" t="s">
        <v>343</v>
      </c>
      <c r="B47" s="5">
        <v>7.8395886889460202</v>
      </c>
      <c r="C47" s="6">
        <v>2.8085</v>
      </c>
      <c r="D47" s="4" t="s">
        <v>201</v>
      </c>
    </row>
    <row r="48" spans="1:4">
      <c r="A48" s="4" t="s">
        <v>344</v>
      </c>
      <c r="B48" s="5">
        <v>7.7573264781490998</v>
      </c>
      <c r="C48" s="6">
        <v>2.1425000000000001</v>
      </c>
      <c r="D48" s="4" t="s">
        <v>201</v>
      </c>
    </row>
    <row r="49" spans="1:4">
      <c r="A49" s="4" t="s">
        <v>345</v>
      </c>
      <c r="B49" s="5">
        <v>7.6930591259640098</v>
      </c>
      <c r="C49" s="6">
        <v>3.6703333333333301</v>
      </c>
      <c r="D49" s="4" t="s">
        <v>201</v>
      </c>
    </row>
    <row r="50" spans="1:4">
      <c r="A50" s="4" t="s">
        <v>346</v>
      </c>
      <c r="B50" s="5">
        <v>7.5979434447300802</v>
      </c>
      <c r="C50" s="6">
        <v>2.6356666666666699</v>
      </c>
      <c r="D50" s="4" t="s">
        <v>201</v>
      </c>
    </row>
    <row r="51" spans="1:4">
      <c r="A51" s="4" t="s">
        <v>347</v>
      </c>
      <c r="B51" s="5">
        <v>7.3228791773778896</v>
      </c>
      <c r="C51" s="6">
        <v>2.9996666666666698</v>
      </c>
      <c r="D51" s="4" t="s">
        <v>201</v>
      </c>
    </row>
    <row r="52" spans="1:4">
      <c r="A52" s="4" t="s">
        <v>348</v>
      </c>
      <c r="B52" s="5">
        <v>7.1480719794344498</v>
      </c>
      <c r="C52" s="6">
        <v>2.1416666666666702</v>
      </c>
      <c r="D52" s="4" t="s">
        <v>201</v>
      </c>
    </row>
    <row r="53" spans="1:4">
      <c r="A53" s="4" t="s">
        <v>349</v>
      </c>
      <c r="B53" s="5">
        <v>7.0195372750642697</v>
      </c>
      <c r="C53" s="6">
        <v>3.2996666666666701</v>
      </c>
      <c r="D53" s="4" t="s">
        <v>201</v>
      </c>
    </row>
    <row r="54" spans="1:4">
      <c r="A54" s="4" t="s">
        <v>350</v>
      </c>
      <c r="B54" s="5">
        <v>6.8524421593830303</v>
      </c>
      <c r="C54" s="6">
        <v>3.0656666666666701</v>
      </c>
      <c r="D54" s="4" t="s">
        <v>201</v>
      </c>
    </row>
    <row r="55" spans="1:4">
      <c r="A55" s="4" t="s">
        <v>351</v>
      </c>
      <c r="B55" s="5">
        <v>6.74447300771208</v>
      </c>
      <c r="C55" s="6">
        <v>3.3266666666666702</v>
      </c>
      <c r="D55" s="4" t="s">
        <v>201</v>
      </c>
    </row>
    <row r="56" spans="1:4">
      <c r="A56" s="4" t="s">
        <v>352</v>
      </c>
      <c r="B56" s="5">
        <v>6.6442159383033399</v>
      </c>
      <c r="C56" s="6">
        <v>3.0006666666666701</v>
      </c>
      <c r="D56" s="4" t="s">
        <v>201</v>
      </c>
    </row>
    <row r="57" spans="1:4">
      <c r="A57" s="4" t="s">
        <v>353</v>
      </c>
      <c r="B57" s="5">
        <v>6.55938303341902</v>
      </c>
      <c r="C57" s="6">
        <v>3.4643333333333302</v>
      </c>
      <c r="D57" s="4" t="s">
        <v>201</v>
      </c>
    </row>
    <row r="58" spans="1:4">
      <c r="A58" s="4" t="s">
        <v>354</v>
      </c>
      <c r="B58" s="5">
        <v>6.41028277634961</v>
      </c>
      <c r="C58" s="6">
        <v>2.43733333333333</v>
      </c>
      <c r="D58" s="4" t="s">
        <v>201</v>
      </c>
    </row>
    <row r="59" spans="1:4">
      <c r="A59" s="4" t="s">
        <v>355</v>
      </c>
      <c r="B59" s="5">
        <v>6.28431876606684</v>
      </c>
      <c r="C59" s="6">
        <v>3.2786666666666702</v>
      </c>
      <c r="D59" s="4" t="s">
        <v>201</v>
      </c>
    </row>
    <row r="60" spans="1:4">
      <c r="A60" s="4" t="s">
        <v>356</v>
      </c>
      <c r="B60" s="5">
        <v>6.0735218508997404</v>
      </c>
      <c r="C60" s="6">
        <v>4.3073333333333297</v>
      </c>
      <c r="D60" s="4" t="s">
        <v>201</v>
      </c>
    </row>
    <row r="61" spans="1:4">
      <c r="A61" s="4" t="s">
        <v>357</v>
      </c>
      <c r="B61" s="5">
        <v>5.9398457583547604</v>
      </c>
      <c r="C61" s="6">
        <v>2.6075833333333298</v>
      </c>
      <c r="D61" s="4" t="s">
        <v>201</v>
      </c>
    </row>
    <row r="62" spans="1:4">
      <c r="A62" s="4" t="s">
        <v>358</v>
      </c>
      <c r="B62" s="5">
        <v>5.7753213367609302</v>
      </c>
      <c r="C62" s="6">
        <v>3.4763333333333302</v>
      </c>
      <c r="D62" s="4" t="s">
        <v>201</v>
      </c>
    </row>
    <row r="63" spans="1:4">
      <c r="A63" s="4" t="s">
        <v>359</v>
      </c>
      <c r="B63" s="5">
        <v>5.6948717948718004</v>
      </c>
      <c r="C63" s="6">
        <v>3.4706666666666699</v>
      </c>
      <c r="D63" s="4" t="s">
        <v>201</v>
      </c>
    </row>
    <row r="64" spans="1:4">
      <c r="A64" s="4" t="s">
        <v>360</v>
      </c>
      <c r="B64" s="5">
        <v>5.6252747252747302</v>
      </c>
      <c r="C64" s="6">
        <v>3.2996666666666701</v>
      </c>
      <c r="D64" s="4" t="s">
        <v>201</v>
      </c>
    </row>
    <row r="65" spans="1:4">
      <c r="A65" s="4" t="s">
        <v>361</v>
      </c>
      <c r="B65" s="5">
        <v>5.5831501831501802</v>
      </c>
      <c r="C65" s="6">
        <v>3.4446666666666701</v>
      </c>
      <c r="D65" s="4" t="s">
        <v>201</v>
      </c>
    </row>
    <row r="66" spans="1:4">
      <c r="A66" s="4" t="s">
        <v>362</v>
      </c>
      <c r="B66" s="5">
        <v>5.54102564102564</v>
      </c>
      <c r="C66" s="6">
        <v>3.3906666666666698</v>
      </c>
      <c r="D66" s="4" t="s">
        <v>201</v>
      </c>
    </row>
    <row r="67" spans="1:4">
      <c r="A67" s="4" t="s">
        <v>363</v>
      </c>
      <c r="B67" s="5">
        <v>5.4952380952380997</v>
      </c>
      <c r="C67" s="6">
        <v>3.94966666666667</v>
      </c>
      <c r="D67" s="4" t="s">
        <v>201</v>
      </c>
    </row>
    <row r="68" spans="1:4">
      <c r="A68" s="4" t="s">
        <v>364</v>
      </c>
      <c r="B68" s="5">
        <v>5.4494505494505496</v>
      </c>
      <c r="C68" s="6">
        <v>3.5166666666666702</v>
      </c>
      <c r="D68" s="4" t="s">
        <v>201</v>
      </c>
    </row>
    <row r="69" spans="1:4">
      <c r="A69" s="4" t="s">
        <v>365</v>
      </c>
      <c r="B69" s="5">
        <v>5.3395604395604401</v>
      </c>
      <c r="C69" s="6">
        <v>3.4546666666666699</v>
      </c>
      <c r="D69" s="4" t="s">
        <v>201</v>
      </c>
    </row>
    <row r="70" spans="1:4">
      <c r="A70" s="4" t="s">
        <v>366</v>
      </c>
      <c r="B70" s="5">
        <v>5.2369963369963397</v>
      </c>
      <c r="C70" s="6">
        <v>3.62266666666667</v>
      </c>
      <c r="D70" s="4" t="s">
        <v>201</v>
      </c>
    </row>
    <row r="71" spans="1:4">
      <c r="A71" s="4" t="s">
        <v>367</v>
      </c>
      <c r="B71" s="5">
        <v>5.1197802197802202</v>
      </c>
      <c r="C71" s="6">
        <v>3.6946666666666701</v>
      </c>
      <c r="D71" s="4" t="s">
        <v>201</v>
      </c>
    </row>
    <row r="72" spans="1:4">
      <c r="A72" s="4" t="s">
        <v>368</v>
      </c>
      <c r="B72" s="5">
        <v>4.9604395604395597</v>
      </c>
      <c r="C72" s="6">
        <v>3.8176666666666699</v>
      </c>
      <c r="D72" s="4" t="s">
        <v>201</v>
      </c>
    </row>
    <row r="73" spans="1:4">
      <c r="A73" s="4" t="s">
        <v>369</v>
      </c>
      <c r="B73" s="5">
        <v>4.8377289377289401</v>
      </c>
      <c r="C73" s="6">
        <v>3.78066666666667</v>
      </c>
      <c r="D73" s="4" t="s">
        <v>201</v>
      </c>
    </row>
    <row r="74" spans="1:4">
      <c r="A74" s="4" t="s">
        <v>370</v>
      </c>
      <c r="B74" s="5">
        <v>4.7260073260073296</v>
      </c>
      <c r="C74" s="6">
        <v>3.8956666666666702</v>
      </c>
      <c r="D74" s="4" t="s">
        <v>201</v>
      </c>
    </row>
    <row r="75" spans="1:4">
      <c r="A75" s="4" t="s">
        <v>371</v>
      </c>
      <c r="B75" s="5">
        <v>4.6271062271062302</v>
      </c>
      <c r="C75" s="6">
        <v>4.15966666666667</v>
      </c>
      <c r="D75" s="9" t="s">
        <v>246</v>
      </c>
    </row>
    <row r="76" spans="1:4">
      <c r="A76" s="4" t="s">
        <v>372</v>
      </c>
      <c r="B76" s="5">
        <v>4.55018315018315</v>
      </c>
      <c r="C76" s="6">
        <v>3.3666666666666698</v>
      </c>
      <c r="D76" s="9" t="s">
        <v>246</v>
      </c>
    </row>
    <row r="77" spans="1:4">
      <c r="A77" s="4" t="s">
        <v>373</v>
      </c>
      <c r="B77" s="5">
        <v>4.4586080586080596</v>
      </c>
      <c r="C77" s="6">
        <v>3.58266666666667</v>
      </c>
      <c r="D77" s="9" t="s">
        <v>246</v>
      </c>
    </row>
    <row r="78" spans="1:4">
      <c r="A78" s="4" t="s">
        <v>374</v>
      </c>
      <c r="B78" s="5">
        <v>4.4066666666666698</v>
      </c>
      <c r="C78" s="6">
        <v>3.2203333333333299</v>
      </c>
      <c r="D78" s="9" t="s">
        <v>246</v>
      </c>
    </row>
    <row r="79" spans="1:4">
      <c r="A79" s="4" t="s">
        <v>375</v>
      </c>
      <c r="B79" s="5">
        <v>4.32</v>
      </c>
      <c r="C79" s="6">
        <v>3.7123333333333299</v>
      </c>
      <c r="D79" s="9" t="s">
        <v>246</v>
      </c>
    </row>
    <row r="80" spans="1:4">
      <c r="A80" s="4" t="s">
        <v>376</v>
      </c>
      <c r="B80" s="5">
        <v>4.2511111111111104</v>
      </c>
      <c r="C80" s="6">
        <v>4.4643333333333297</v>
      </c>
      <c r="D80" s="9" t="s">
        <v>246</v>
      </c>
    </row>
    <row r="81" spans="1:4">
      <c r="A81" s="4" t="s">
        <v>377</v>
      </c>
      <c r="B81" s="5">
        <v>4.16</v>
      </c>
      <c r="C81" s="6">
        <v>3.6163333333333298</v>
      </c>
      <c r="D81" s="9" t="s">
        <v>246</v>
      </c>
    </row>
    <row r="82" spans="1:4">
      <c r="A82" s="4" t="s">
        <v>378</v>
      </c>
      <c r="B82" s="5">
        <v>4.1377777777777798</v>
      </c>
      <c r="C82" s="6">
        <v>3.1183333333333301</v>
      </c>
      <c r="D82" s="9" t="s">
        <v>246</v>
      </c>
    </row>
    <row r="83" spans="1:4">
      <c r="A83" s="4" t="s">
        <v>379</v>
      </c>
      <c r="B83" s="5">
        <v>4.1133333333333297</v>
      </c>
      <c r="C83" s="6">
        <v>3.8523333333333301</v>
      </c>
      <c r="D83" s="9" t="s">
        <v>246</v>
      </c>
    </row>
    <row r="84" spans="1:4">
      <c r="A84" s="4" t="s">
        <v>380</v>
      </c>
      <c r="B84" s="5">
        <v>4.0888888888888903</v>
      </c>
      <c r="C84" s="6">
        <v>3.0113333333333299</v>
      </c>
      <c r="D84" s="9" t="s">
        <v>246</v>
      </c>
    </row>
    <row r="85" spans="1:4">
      <c r="A85" s="4" t="s">
        <v>381</v>
      </c>
      <c r="B85" s="5">
        <v>4.0644444444444403</v>
      </c>
      <c r="C85" s="6">
        <v>2.6063333333333301</v>
      </c>
      <c r="D85" s="9" t="s">
        <v>246</v>
      </c>
    </row>
    <row r="86" spans="1:4">
      <c r="A86" s="4" t="s">
        <v>382</v>
      </c>
      <c r="B86" s="5">
        <v>4.04</v>
      </c>
      <c r="C86" s="6">
        <v>3.0513333333333299</v>
      </c>
      <c r="D86" s="9" t="s">
        <v>246</v>
      </c>
    </row>
    <row r="87" spans="1:4">
      <c r="A87" s="4" t="s">
        <v>383</v>
      </c>
      <c r="B87" s="5">
        <v>3.94</v>
      </c>
      <c r="C87" s="6">
        <v>2.17933333333333</v>
      </c>
      <c r="D87" s="9" t="s">
        <v>246</v>
      </c>
    </row>
    <row r="88" spans="1:4">
      <c r="A88" s="4" t="s">
        <v>384</v>
      </c>
      <c r="B88" s="5">
        <v>3.7333333333333298</v>
      </c>
      <c r="C88" s="10"/>
      <c r="D88" s="9" t="s">
        <v>246</v>
      </c>
    </row>
    <row r="89" spans="1:4">
      <c r="A89" s="4" t="s">
        <v>385</v>
      </c>
      <c r="B89" s="5">
        <v>3.5222222222222199</v>
      </c>
      <c r="C89" s="6">
        <v>3.3143333333333298</v>
      </c>
      <c r="D89" s="9" t="s">
        <v>246</v>
      </c>
    </row>
    <row r="90" spans="1:4">
      <c r="A90" s="4" t="s">
        <v>386</v>
      </c>
      <c r="B90" s="5">
        <v>3.2666666666666702</v>
      </c>
      <c r="C90" s="6">
        <v>2.9045000000000001</v>
      </c>
      <c r="D90" s="9" t="s">
        <v>246</v>
      </c>
    </row>
    <row r="91" spans="1:4">
      <c r="A91" s="4" t="s">
        <v>387</v>
      </c>
      <c r="B91" s="5">
        <v>3</v>
      </c>
      <c r="C91" s="6">
        <v>3.01833333333333</v>
      </c>
      <c r="D91" s="9" t="s">
        <v>246</v>
      </c>
    </row>
    <row r="92" spans="1:4">
      <c r="A92" s="4" t="s">
        <v>388</v>
      </c>
      <c r="B92" s="5">
        <v>2.75555555555556</v>
      </c>
      <c r="C92" s="6">
        <v>2.8963333333333301</v>
      </c>
      <c r="D92" s="9" t="s">
        <v>246</v>
      </c>
    </row>
    <row r="93" spans="1:4">
      <c r="A93" s="4" t="s">
        <v>389</v>
      </c>
      <c r="B93" s="5">
        <v>2.6577777777777798</v>
      </c>
      <c r="C93" s="6">
        <v>2.7613333333333299</v>
      </c>
      <c r="D93" s="9" t="s">
        <v>246</v>
      </c>
    </row>
    <row r="94" spans="1:4">
      <c r="A94" s="4" t="s">
        <v>390</v>
      </c>
      <c r="B94" s="5">
        <v>2.5711111111111098</v>
      </c>
      <c r="C94" s="6">
        <v>2.5493333333333301</v>
      </c>
      <c r="D94" s="9" t="s">
        <v>246</v>
      </c>
    </row>
    <row r="95" spans="1:4">
      <c r="A95" s="4" t="s">
        <v>391</v>
      </c>
      <c r="B95" s="5">
        <v>2.4666666666666699</v>
      </c>
      <c r="C95" s="6">
        <v>2.7703333333333302</v>
      </c>
      <c r="D95" s="9" t="s">
        <v>246</v>
      </c>
    </row>
    <row r="96" spans="1:4">
      <c r="A96" s="4" t="s">
        <v>392</v>
      </c>
      <c r="B96" s="5">
        <v>2.35111111111111</v>
      </c>
      <c r="C96" s="6">
        <v>2.7913333333333301</v>
      </c>
      <c r="D96" s="9" t="s">
        <v>246</v>
      </c>
    </row>
    <row r="97" spans="1:4">
      <c r="A97" s="4" t="s">
        <v>393</v>
      </c>
      <c r="B97" s="5">
        <v>2.25555555555556</v>
      </c>
      <c r="C97" s="6">
        <v>3.15533333333333</v>
      </c>
      <c r="D97" s="9" t="s">
        <v>246</v>
      </c>
    </row>
    <row r="98" spans="1:4">
      <c r="A98" s="4" t="s">
        <v>394</v>
      </c>
      <c r="B98" s="5">
        <v>2.1822222222222201</v>
      </c>
      <c r="C98" s="6">
        <v>2.6783333333333301</v>
      </c>
      <c r="D98" s="9" t="s">
        <v>246</v>
      </c>
    </row>
    <row r="99" spans="1:4">
      <c r="A99" s="4" t="s">
        <v>395</v>
      </c>
      <c r="B99" s="5">
        <v>2.04</v>
      </c>
      <c r="C99" s="6">
        <v>2.6723333333333299</v>
      </c>
      <c r="D99" s="9" t="s">
        <v>246</v>
      </c>
    </row>
    <row r="100" spans="1:4">
      <c r="A100" s="4" t="s">
        <v>396</v>
      </c>
      <c r="B100" s="5">
        <v>1.9266666666666701</v>
      </c>
      <c r="C100" s="6">
        <v>2.5883333333333298</v>
      </c>
      <c r="D100" s="9" t="s">
        <v>246</v>
      </c>
    </row>
    <row r="101" spans="1:4">
      <c r="A101" s="4" t="s">
        <v>397</v>
      </c>
      <c r="B101" s="5">
        <v>1.8</v>
      </c>
      <c r="C101" s="6">
        <v>2.6163333333333298</v>
      </c>
      <c r="D101" s="9" t="s">
        <v>246</v>
      </c>
    </row>
    <row r="102" spans="1:4">
      <c r="A102" s="4" t="s">
        <v>398</v>
      </c>
      <c r="B102" s="5">
        <v>1.66444444444444</v>
      </c>
      <c r="C102" s="6">
        <v>2.6215000000000002</v>
      </c>
      <c r="D102" s="9" t="s">
        <v>246</v>
      </c>
    </row>
    <row r="103" spans="1:4">
      <c r="A103" s="4" t="s">
        <v>399</v>
      </c>
      <c r="B103" s="5">
        <v>1.53111111111111</v>
      </c>
      <c r="C103" s="6">
        <v>2.7623333333333302</v>
      </c>
      <c r="D103" s="9" t="s">
        <v>246</v>
      </c>
    </row>
    <row r="104" spans="1:4">
      <c r="A104" s="4" t="s">
        <v>400</v>
      </c>
      <c r="B104" s="5">
        <v>1.4311111111111099</v>
      </c>
      <c r="C104" s="6">
        <v>3.1966666666666699</v>
      </c>
      <c r="D104" s="9" t="s">
        <v>246</v>
      </c>
    </row>
    <row r="105" spans="1:4">
      <c r="A105" s="4" t="s">
        <v>401</v>
      </c>
      <c r="B105" s="5">
        <v>1.32222222222222</v>
      </c>
      <c r="C105" s="6">
        <v>2.78866666666667</v>
      </c>
      <c r="D105" s="9" t="s">
        <v>246</v>
      </c>
    </row>
    <row r="106" spans="1:4">
      <c r="A106" s="4" t="s">
        <v>402</v>
      </c>
      <c r="B106" s="5">
        <v>1.24444444444444</v>
      </c>
      <c r="C106" s="6">
        <v>2.95766666666667</v>
      </c>
      <c r="D106" s="9" t="s">
        <v>246</v>
      </c>
    </row>
    <row r="107" spans="1:4">
      <c r="A107" s="4" t="s">
        <v>403</v>
      </c>
      <c r="B107" s="5">
        <v>1.1444444444444399</v>
      </c>
      <c r="C107" s="6">
        <v>3.1413333333333302</v>
      </c>
      <c r="D107" s="9" t="s">
        <v>246</v>
      </c>
    </row>
    <row r="108" spans="1:4">
      <c r="A108" s="4" t="s">
        <v>404</v>
      </c>
      <c r="B108" s="5">
        <v>1.0288888888888901</v>
      </c>
      <c r="C108" s="6">
        <v>3.2453333333333299</v>
      </c>
      <c r="D108" s="9" t="s">
        <v>246</v>
      </c>
    </row>
    <row r="109" spans="1:4">
      <c r="A109" s="4" t="s">
        <v>405</v>
      </c>
      <c r="B109" s="5">
        <v>0.94444444444444398</v>
      </c>
      <c r="C109" s="6">
        <v>2.8356666666666701</v>
      </c>
      <c r="D109" s="9" t="s">
        <v>246</v>
      </c>
    </row>
    <row r="110" spans="1:4">
      <c r="A110" s="4" t="s">
        <v>406</v>
      </c>
      <c r="B110" s="5">
        <v>0.844444444444444</v>
      </c>
      <c r="C110" s="6">
        <v>3.1413333333333302</v>
      </c>
      <c r="D110" s="9" t="s">
        <v>246</v>
      </c>
    </row>
    <row r="111" spans="1:4">
      <c r="A111" s="4" t="s">
        <v>407</v>
      </c>
      <c r="B111" s="5">
        <v>0.75333333333333297</v>
      </c>
      <c r="C111" s="6">
        <v>2.8856666666666699</v>
      </c>
      <c r="D111" s="9" t="s">
        <v>246</v>
      </c>
    </row>
    <row r="112" spans="1:4">
      <c r="A112" s="4" t="s">
        <v>408</v>
      </c>
      <c r="B112" s="5">
        <v>0.68888888888888899</v>
      </c>
      <c r="C112" s="6">
        <v>3.1143333333333301</v>
      </c>
      <c r="D112" s="11" t="s">
        <v>259</v>
      </c>
    </row>
    <row r="113" spans="1:4">
      <c r="A113" s="4" t="s">
        <v>409</v>
      </c>
      <c r="B113" s="5">
        <v>0.58222222222222197</v>
      </c>
      <c r="C113" s="6">
        <v>3.34033333333333</v>
      </c>
      <c r="D113" s="11" t="s">
        <v>259</v>
      </c>
    </row>
    <row r="114" spans="1:4">
      <c r="A114" s="4" t="s">
        <v>410</v>
      </c>
      <c r="B114" s="5">
        <v>0.482222222222222</v>
      </c>
      <c r="C114" s="6">
        <v>3.16333333333333</v>
      </c>
      <c r="D114" s="11" t="s">
        <v>259</v>
      </c>
    </row>
    <row r="115" spans="1:4">
      <c r="A115" s="4" t="s">
        <v>411</v>
      </c>
      <c r="B115" s="5">
        <v>0.37333333333333302</v>
      </c>
      <c r="C115" s="6">
        <v>3.84033333333333</v>
      </c>
      <c r="D115" s="11" t="s">
        <v>259</v>
      </c>
    </row>
    <row r="116" spans="1:4">
      <c r="A116" s="4" t="s">
        <v>412</v>
      </c>
      <c r="B116" s="5">
        <v>0.25111111111111101</v>
      </c>
      <c r="C116" s="6">
        <v>4.1263333333333296</v>
      </c>
      <c r="D116" s="11" t="s">
        <v>259</v>
      </c>
    </row>
    <row r="117" spans="1:4">
      <c r="A117" s="4" t="s">
        <v>413</v>
      </c>
      <c r="B117" s="5">
        <v>0.11111111111111099</v>
      </c>
      <c r="C117" s="6">
        <v>2.88533333333333</v>
      </c>
      <c r="D117" s="11" t="s">
        <v>259</v>
      </c>
    </row>
    <row r="118" spans="1:4">
      <c r="A118" s="4" t="s">
        <v>414</v>
      </c>
      <c r="B118" s="5">
        <v>8.8888888888888906E-3</v>
      </c>
      <c r="C118" s="6">
        <v>4.1233333333333304</v>
      </c>
      <c r="D118" s="11" t="s">
        <v>259</v>
      </c>
    </row>
    <row r="119" spans="1:4">
      <c r="A119" s="4" t="s">
        <v>415</v>
      </c>
      <c r="B119" s="5">
        <v>-0.05</v>
      </c>
      <c r="C119" s="6">
        <v>3.7223333333333302</v>
      </c>
      <c r="D119" s="4" t="s">
        <v>291</v>
      </c>
    </row>
    <row r="120" spans="1:4">
      <c r="A120" s="4" t="s">
        <v>416</v>
      </c>
      <c r="B120" s="5">
        <v>-0.05</v>
      </c>
      <c r="C120" s="6">
        <v>4.66733333333333</v>
      </c>
      <c r="D120" s="4" t="s">
        <v>291</v>
      </c>
    </row>
    <row r="121" spans="1:4">
      <c r="A121" s="4" t="s">
        <v>417</v>
      </c>
      <c r="B121" s="5">
        <v>-0.15</v>
      </c>
      <c r="C121" s="6">
        <v>3.74433333333333</v>
      </c>
      <c r="D121" s="4" t="s">
        <v>291</v>
      </c>
    </row>
    <row r="122" spans="1:4">
      <c r="A122" s="4" t="s">
        <v>418</v>
      </c>
      <c r="B122" s="5">
        <v>-0.15</v>
      </c>
      <c r="C122" s="6">
        <v>3.3823333333333299</v>
      </c>
      <c r="D122" s="4" t="s">
        <v>291</v>
      </c>
    </row>
    <row r="123" spans="1:4">
      <c r="A123" s="4" t="s">
        <v>419</v>
      </c>
      <c r="B123" s="5">
        <v>-0.25</v>
      </c>
      <c r="C123" s="6">
        <v>3.2713333333333301</v>
      </c>
      <c r="D123" s="4" t="s">
        <v>291</v>
      </c>
    </row>
    <row r="124" spans="1:4">
      <c r="A124" s="4" t="s">
        <v>420</v>
      </c>
      <c r="B124" s="5">
        <v>-0.25</v>
      </c>
      <c r="C124" s="6">
        <v>3.2453333333333299</v>
      </c>
      <c r="D124" s="4" t="s">
        <v>291</v>
      </c>
    </row>
    <row r="125" spans="1:4">
      <c r="A125" s="4" t="s">
        <v>421</v>
      </c>
      <c r="B125" s="5">
        <v>-0.35</v>
      </c>
      <c r="C125" s="6">
        <v>3.7173333333333298</v>
      </c>
      <c r="D125" s="4" t="s">
        <v>291</v>
      </c>
    </row>
    <row r="126" spans="1:4">
      <c r="A126" s="4" t="s">
        <v>422</v>
      </c>
      <c r="B126" s="5">
        <v>-0.35</v>
      </c>
      <c r="C126" s="6">
        <v>3.8676666666666701</v>
      </c>
      <c r="D126" s="4" t="s">
        <v>291</v>
      </c>
    </row>
    <row r="127" spans="1:4">
      <c r="A127" s="4" t="s">
        <v>423</v>
      </c>
      <c r="B127" s="5">
        <v>-0.45</v>
      </c>
      <c r="C127" s="6">
        <v>3.5093333333333301</v>
      </c>
      <c r="D127" s="4" t="s">
        <v>291</v>
      </c>
    </row>
    <row r="128" spans="1:4">
      <c r="A128" s="4" t="s">
        <v>424</v>
      </c>
      <c r="B128" s="5">
        <v>-0.45</v>
      </c>
      <c r="C128" s="6">
        <v>3.3033333333333301</v>
      </c>
      <c r="D128" s="4" t="s">
        <v>291</v>
      </c>
    </row>
    <row r="129" spans="1:4">
      <c r="A129" s="4" t="s">
        <v>425</v>
      </c>
      <c r="B129" s="5">
        <v>-0.55000000000000004</v>
      </c>
      <c r="C129" s="6">
        <v>3.6533333333333302</v>
      </c>
      <c r="D129" s="4" t="s">
        <v>291</v>
      </c>
    </row>
    <row r="130" spans="1:4">
      <c r="A130" s="4" t="s">
        <v>426</v>
      </c>
      <c r="B130" s="5">
        <v>-1.5</v>
      </c>
      <c r="C130" s="6">
        <v>4.1483333333333299</v>
      </c>
      <c r="D130" s="4" t="s">
        <v>291</v>
      </c>
    </row>
    <row r="131" spans="1:4">
      <c r="A131" s="4" t="s">
        <v>427</v>
      </c>
      <c r="B131" s="5">
        <v>-2.5</v>
      </c>
      <c r="C131" s="6">
        <v>3.9813333333333301</v>
      </c>
      <c r="D131" s="4" t="s">
        <v>291</v>
      </c>
    </row>
    <row r="132" spans="1:4">
      <c r="A132" s="4" t="s">
        <v>428</v>
      </c>
      <c r="B132" s="5">
        <v>-3.5</v>
      </c>
      <c r="C132" s="6">
        <v>3.54633333333333</v>
      </c>
      <c r="D132" s="4" t="s">
        <v>291</v>
      </c>
    </row>
    <row r="133" spans="1:4">
      <c r="A133" s="4" t="s">
        <v>429</v>
      </c>
      <c r="B133" s="5">
        <v>-4.5</v>
      </c>
      <c r="C133" s="6">
        <v>3.0523333333333298</v>
      </c>
      <c r="D133" s="4" t="s">
        <v>291</v>
      </c>
    </row>
    <row r="134" spans="1:4">
      <c r="A134" s="4" t="s">
        <v>430</v>
      </c>
      <c r="B134" s="5">
        <v>-5.5</v>
      </c>
      <c r="C134" s="6">
        <v>3.7183333333333302</v>
      </c>
      <c r="D134" s="4" t="s">
        <v>291</v>
      </c>
    </row>
    <row r="135" spans="1:4">
      <c r="A135" s="4" t="s">
        <v>431</v>
      </c>
      <c r="B135" s="5">
        <v>-6.5</v>
      </c>
      <c r="C135" s="6">
        <v>3.4883333333333302</v>
      </c>
      <c r="D135" s="4" t="s">
        <v>291</v>
      </c>
    </row>
    <row r="136" spans="1:4">
      <c r="A136" s="4" t="s">
        <v>432</v>
      </c>
      <c r="B136" s="5">
        <v>-7.5</v>
      </c>
      <c r="C136" s="6">
        <v>3.40133333333333</v>
      </c>
      <c r="D136" s="4" t="s">
        <v>291</v>
      </c>
    </row>
    <row r="137" spans="1:4">
      <c r="A137" s="4" t="s">
        <v>433</v>
      </c>
      <c r="B137" s="5">
        <v>-8.5</v>
      </c>
      <c r="C137" s="6">
        <v>3.2423333333333302</v>
      </c>
      <c r="D137" s="4" t="s">
        <v>291</v>
      </c>
    </row>
    <row r="138" spans="1:4">
      <c r="A138" s="4" t="s">
        <v>434</v>
      </c>
      <c r="B138" s="5">
        <v>-9.5</v>
      </c>
      <c r="C138" s="6">
        <v>3.1973333333333298</v>
      </c>
      <c r="D138" s="4" t="s">
        <v>291</v>
      </c>
    </row>
    <row r="139" spans="1:4">
      <c r="A139" s="4" t="s">
        <v>435</v>
      </c>
      <c r="B139" s="5">
        <v>-10.5</v>
      </c>
      <c r="C139" s="6">
        <v>3.9343333333333299</v>
      </c>
      <c r="D139" s="4" t="s">
        <v>291</v>
      </c>
    </row>
    <row r="142" spans="1:4">
      <c r="C142" s="10"/>
    </row>
    <row r="143" spans="1:4">
      <c r="C143" s="10"/>
    </row>
    <row r="144" spans="1:4">
      <c r="C144" s="10"/>
    </row>
    <row r="145" spans="3:3">
      <c r="C145" s="10"/>
    </row>
    <row r="146" spans="3:3">
      <c r="C146" s="10"/>
    </row>
    <row r="148" spans="3:3">
      <c r="C148" s="10"/>
    </row>
    <row r="149" spans="3:3">
      <c r="C149" s="10"/>
    </row>
    <row r="150" spans="3:3">
      <c r="C150" s="10"/>
    </row>
    <row r="151" spans="3:3">
      <c r="C151" s="10"/>
    </row>
    <row r="152" spans="3:3">
      <c r="C152" s="10"/>
    </row>
    <row r="153" spans="3:3">
      <c r="C153" s="10"/>
    </row>
    <row r="154" spans="3:3">
      <c r="C154" s="10"/>
    </row>
    <row r="155" spans="3:3">
      <c r="C155" s="10"/>
    </row>
    <row r="156" spans="3:3">
      <c r="C156" s="10"/>
    </row>
    <row r="157" spans="3:3">
      <c r="C157" s="10"/>
    </row>
    <row r="158" spans="3:3">
      <c r="C158" s="10"/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Chaohu</vt:lpstr>
      <vt:lpstr>Spiti-N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杜勇</cp:lastModifiedBy>
  <dcterms:created xsi:type="dcterms:W3CDTF">2019-04-27T21:11:00Z</dcterms:created>
  <dcterms:modified xsi:type="dcterms:W3CDTF">2020-04-04T14:53:22Z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