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14200" yWindow="2680" windowWidth="19420" windowHeight="11020"/>
  </bookViews>
  <sheets>
    <sheet name="experiments" sheetId="14" r:id="rId1"/>
    <sheet name="Data Fig. 3" sheetId="16" r:id="rId2"/>
    <sheet name="const" sheetId="15" r:id="rId3"/>
  </sheets>
  <definedNames>
    <definedName name="mw_Al2O3">const!$B$2</definedName>
    <definedName name="mw_BaO">const!$B$3</definedName>
    <definedName name="mw_CaO">const!$B$4</definedName>
    <definedName name="mw_Cl">const!$B$5</definedName>
    <definedName name="mw_Cr2O3">const!$B$6</definedName>
    <definedName name="mw_F">const!$B$7</definedName>
    <definedName name="mw_Fe2O3">const!$B$8</definedName>
    <definedName name="mw_FeO">const!$B$9</definedName>
    <definedName name="mw_K2O">const!$B$10</definedName>
    <definedName name="mw_MgO">const!$B$11</definedName>
    <definedName name="mw_MnO">const!$B$12</definedName>
    <definedName name="mw_Na2O">const!$B$13</definedName>
    <definedName name="mw_P2O5">const!$B$14</definedName>
    <definedName name="mw_SiO2">const!$B$15</definedName>
    <definedName name="mw_SrO">const!$B$16</definedName>
    <definedName name="mw_TiO2">const!$B$17</definedName>
    <definedName name="mw_V2O5">const!$B$18</definedName>
    <definedName name="zircon_Zr">const!$B$26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204" i="16" l="1"/>
  <c r="BB204" i="16"/>
  <c r="BC204" i="16"/>
  <c r="BA205" i="16"/>
  <c r="BB205" i="16"/>
  <c r="BC205" i="16"/>
  <c r="BA206" i="16"/>
  <c r="BB206" i="16"/>
  <c r="BC206" i="16"/>
  <c r="BA207" i="16"/>
  <c r="BB207" i="16"/>
  <c r="BC207" i="16"/>
  <c r="BA208" i="16"/>
  <c r="BB208" i="16"/>
  <c r="BC208" i="16"/>
  <c r="BA209" i="16"/>
  <c r="BB209" i="16"/>
  <c r="BC209" i="16"/>
  <c r="BA210" i="16"/>
  <c r="BB210" i="16"/>
  <c r="BC210" i="16"/>
  <c r="BA211" i="16"/>
  <c r="BB211" i="16"/>
  <c r="BC211" i="16"/>
  <c r="BA212" i="16"/>
  <c r="BB212" i="16"/>
  <c r="BC212" i="16"/>
  <c r="BA213" i="16"/>
  <c r="BB213" i="16"/>
  <c r="BC213" i="16"/>
  <c r="BA214" i="16"/>
  <c r="BB214" i="16"/>
  <c r="BC214" i="16"/>
  <c r="BA215" i="16"/>
  <c r="BB215" i="16"/>
  <c r="BC215" i="16"/>
  <c r="BA216" i="16"/>
  <c r="BB216" i="16"/>
  <c r="BC216" i="16"/>
  <c r="BA217" i="16"/>
  <c r="BB217" i="16"/>
  <c r="BC217" i="16"/>
  <c r="BA218" i="16"/>
  <c r="BB218" i="16"/>
  <c r="BC218" i="16"/>
  <c r="BC203" i="16"/>
  <c r="BB203" i="16"/>
  <c r="BA203" i="16"/>
  <c r="BC202" i="16"/>
  <c r="BB202" i="16"/>
  <c r="BA202" i="16"/>
  <c r="BC201" i="16"/>
  <c r="BB201" i="16"/>
  <c r="BA201" i="16"/>
  <c r="BC200" i="16"/>
  <c r="BB200" i="16"/>
  <c r="BA200" i="16"/>
  <c r="BC199" i="16"/>
  <c r="BB199" i="16"/>
  <c r="BA199" i="16"/>
  <c r="R206" i="16"/>
  <c r="U206" i="16"/>
  <c r="V206" i="16"/>
  <c r="W206" i="16"/>
  <c r="X206" i="16"/>
  <c r="Y206" i="16"/>
  <c r="Z206" i="16"/>
  <c r="AA206" i="16"/>
  <c r="AB206" i="16"/>
  <c r="AC206" i="16"/>
  <c r="AD206" i="16"/>
  <c r="AE206" i="16"/>
  <c r="AF206" i="16"/>
  <c r="AG206" i="16"/>
  <c r="AH206" i="16"/>
  <c r="AI206" i="16" l="1"/>
  <c r="AW206" i="16" s="1"/>
  <c r="U201" i="16"/>
  <c r="V201" i="16"/>
  <c r="W201" i="16"/>
  <c r="X201" i="16"/>
  <c r="Y201" i="16"/>
  <c r="Z201" i="16"/>
  <c r="AA201" i="16"/>
  <c r="AB201" i="16"/>
  <c r="AC201" i="16"/>
  <c r="AD201" i="16"/>
  <c r="AE201" i="16"/>
  <c r="AF201" i="16"/>
  <c r="AG201" i="16"/>
  <c r="AH201" i="16"/>
  <c r="U205" i="16"/>
  <c r="V205" i="16"/>
  <c r="W205" i="16"/>
  <c r="X205" i="16"/>
  <c r="Y205" i="16"/>
  <c r="Z205" i="16"/>
  <c r="AA205" i="16"/>
  <c r="AB205" i="16"/>
  <c r="AC205" i="16"/>
  <c r="AD205" i="16"/>
  <c r="AE205" i="16"/>
  <c r="AF205" i="16"/>
  <c r="AG205" i="16"/>
  <c r="AH205" i="16"/>
  <c r="U202" i="16"/>
  <c r="V202" i="16"/>
  <c r="W202" i="16"/>
  <c r="X202" i="16"/>
  <c r="Y202" i="16"/>
  <c r="Z202" i="16"/>
  <c r="AA202" i="16"/>
  <c r="AB202" i="16"/>
  <c r="AC202" i="16"/>
  <c r="AD202" i="16"/>
  <c r="AE202" i="16"/>
  <c r="AF202" i="16"/>
  <c r="AG202" i="16"/>
  <c r="AH202" i="16"/>
  <c r="U203" i="16"/>
  <c r="V203" i="16"/>
  <c r="W203" i="16"/>
  <c r="X203" i="16"/>
  <c r="Y203" i="16"/>
  <c r="Z203" i="16"/>
  <c r="AA203" i="16"/>
  <c r="AB203" i="16"/>
  <c r="AC203" i="16"/>
  <c r="AD203" i="16"/>
  <c r="AE203" i="16"/>
  <c r="AF203" i="16"/>
  <c r="AG203" i="16"/>
  <c r="AH203" i="16"/>
  <c r="U204" i="16"/>
  <c r="V204" i="16"/>
  <c r="W204" i="16"/>
  <c r="X204" i="16"/>
  <c r="Y204" i="16"/>
  <c r="Z204" i="16"/>
  <c r="AA204" i="16"/>
  <c r="AB204" i="16"/>
  <c r="AC204" i="16"/>
  <c r="AD204" i="16"/>
  <c r="AE204" i="16"/>
  <c r="AF204" i="16"/>
  <c r="AG204" i="16"/>
  <c r="AH204" i="16"/>
  <c r="U207" i="16"/>
  <c r="V207" i="16"/>
  <c r="W207" i="16"/>
  <c r="X207" i="16"/>
  <c r="Y207" i="16"/>
  <c r="Z207" i="16"/>
  <c r="AA207" i="16"/>
  <c r="AB207" i="16"/>
  <c r="AC207" i="16"/>
  <c r="AD207" i="16"/>
  <c r="AE207" i="16"/>
  <c r="AF207" i="16"/>
  <c r="AG207" i="16"/>
  <c r="AH207" i="16"/>
  <c r="U208" i="16"/>
  <c r="V208" i="16"/>
  <c r="W208" i="16"/>
  <c r="X208" i="16"/>
  <c r="Y208" i="16"/>
  <c r="Z208" i="16"/>
  <c r="AA208" i="16"/>
  <c r="AB208" i="16"/>
  <c r="AC208" i="16"/>
  <c r="AD208" i="16"/>
  <c r="AE208" i="16"/>
  <c r="AF208" i="16"/>
  <c r="AG208" i="16"/>
  <c r="AH208" i="16"/>
  <c r="U209" i="16"/>
  <c r="V209" i="16"/>
  <c r="W209" i="16"/>
  <c r="X209" i="16"/>
  <c r="Y209" i="16"/>
  <c r="Z209" i="16"/>
  <c r="AA209" i="16"/>
  <c r="AB209" i="16"/>
  <c r="AC209" i="16"/>
  <c r="AD209" i="16"/>
  <c r="AE209" i="16"/>
  <c r="AF209" i="16"/>
  <c r="AG209" i="16"/>
  <c r="AH209" i="16"/>
  <c r="U210" i="16"/>
  <c r="V210" i="16"/>
  <c r="W210" i="16"/>
  <c r="X210" i="16"/>
  <c r="Y210" i="16"/>
  <c r="Z210" i="16"/>
  <c r="AA210" i="16"/>
  <c r="AB210" i="16"/>
  <c r="AC210" i="16"/>
  <c r="AD210" i="16"/>
  <c r="AE210" i="16"/>
  <c r="AF210" i="16"/>
  <c r="AG210" i="16"/>
  <c r="AH210" i="16"/>
  <c r="U211" i="16"/>
  <c r="V211" i="16"/>
  <c r="W211" i="16"/>
  <c r="X211" i="16"/>
  <c r="Y211" i="16"/>
  <c r="Z211" i="16"/>
  <c r="AA211" i="16"/>
  <c r="AB211" i="16"/>
  <c r="AC211" i="16"/>
  <c r="AD211" i="16"/>
  <c r="AE211" i="16"/>
  <c r="AF211" i="16"/>
  <c r="AG211" i="16"/>
  <c r="AH211" i="16"/>
  <c r="U212" i="16"/>
  <c r="V212" i="16"/>
  <c r="W212" i="16"/>
  <c r="X212" i="16"/>
  <c r="Y212" i="16"/>
  <c r="Z212" i="16"/>
  <c r="AA212" i="16"/>
  <c r="AB212" i="16"/>
  <c r="AC212" i="16"/>
  <c r="AD212" i="16"/>
  <c r="AE212" i="16"/>
  <c r="AF212" i="16"/>
  <c r="AG212" i="16"/>
  <c r="AH212" i="16"/>
  <c r="U213" i="16"/>
  <c r="V213" i="16"/>
  <c r="W213" i="16"/>
  <c r="X213" i="16"/>
  <c r="Y213" i="16"/>
  <c r="Z213" i="16"/>
  <c r="AA213" i="16"/>
  <c r="AB213" i="16"/>
  <c r="AC213" i="16"/>
  <c r="AD213" i="16"/>
  <c r="AE213" i="16"/>
  <c r="AF213" i="16"/>
  <c r="AG213" i="16"/>
  <c r="AH213" i="16"/>
  <c r="U214" i="16"/>
  <c r="V214" i="16"/>
  <c r="W214" i="16"/>
  <c r="X214" i="16"/>
  <c r="Y214" i="16"/>
  <c r="Z214" i="16"/>
  <c r="AA214" i="16"/>
  <c r="AB214" i="16"/>
  <c r="AC214" i="16"/>
  <c r="AD214" i="16"/>
  <c r="AE214" i="16"/>
  <c r="AF214" i="16"/>
  <c r="AG214" i="16"/>
  <c r="AH214" i="16"/>
  <c r="U215" i="16"/>
  <c r="V215" i="16"/>
  <c r="W215" i="16"/>
  <c r="X215" i="16"/>
  <c r="Y215" i="16"/>
  <c r="Z215" i="16"/>
  <c r="AA215" i="16"/>
  <c r="AB215" i="16"/>
  <c r="AC215" i="16"/>
  <c r="AD215" i="16"/>
  <c r="AE215" i="16"/>
  <c r="AF215" i="16"/>
  <c r="AG215" i="16"/>
  <c r="AH215" i="16"/>
  <c r="U216" i="16"/>
  <c r="V216" i="16"/>
  <c r="W216" i="16"/>
  <c r="X216" i="16"/>
  <c r="Y216" i="16"/>
  <c r="Z216" i="16"/>
  <c r="AA216" i="16"/>
  <c r="AB216" i="16"/>
  <c r="AC216" i="16"/>
  <c r="AD216" i="16"/>
  <c r="AE216" i="16"/>
  <c r="AF216" i="16"/>
  <c r="AG216" i="16"/>
  <c r="AH216" i="16"/>
  <c r="U217" i="16"/>
  <c r="V217" i="16"/>
  <c r="W217" i="16"/>
  <c r="X217" i="16"/>
  <c r="Y217" i="16"/>
  <c r="Z217" i="16"/>
  <c r="AA217" i="16"/>
  <c r="AB217" i="16"/>
  <c r="AC217" i="16"/>
  <c r="AD217" i="16"/>
  <c r="AE217" i="16"/>
  <c r="AF217" i="16"/>
  <c r="AG217" i="16"/>
  <c r="AH217" i="16"/>
  <c r="U218" i="16"/>
  <c r="V218" i="16"/>
  <c r="W218" i="16"/>
  <c r="X218" i="16"/>
  <c r="Y218" i="16"/>
  <c r="Z218" i="16"/>
  <c r="AA218" i="16"/>
  <c r="AB218" i="16"/>
  <c r="AC218" i="16"/>
  <c r="AD218" i="16"/>
  <c r="AE218" i="16"/>
  <c r="AF218" i="16"/>
  <c r="AG218" i="16"/>
  <c r="AH218" i="16"/>
  <c r="R200" i="16"/>
  <c r="R201" i="16"/>
  <c r="R205" i="16"/>
  <c r="R202" i="16"/>
  <c r="R203" i="16"/>
  <c r="R204" i="16"/>
  <c r="R207" i="16"/>
  <c r="R208" i="16"/>
  <c r="R209" i="16"/>
  <c r="R210" i="16"/>
  <c r="R211" i="16"/>
  <c r="R212" i="16"/>
  <c r="R213" i="16"/>
  <c r="R214" i="16"/>
  <c r="R215" i="16"/>
  <c r="R216" i="16"/>
  <c r="R217" i="16"/>
  <c r="R218" i="16"/>
  <c r="AK206" i="16" l="1"/>
  <c r="AO206" i="16"/>
  <c r="AL206" i="16"/>
  <c r="AP206" i="16"/>
  <c r="AV206" i="16"/>
  <c r="AJ206" i="16"/>
  <c r="AN206" i="16"/>
  <c r="AR206" i="16"/>
  <c r="AM206" i="16"/>
  <c r="AQ206" i="16"/>
  <c r="AU206" i="16"/>
  <c r="AS206" i="16"/>
  <c r="AT206" i="16"/>
  <c r="AI211" i="16"/>
  <c r="AR211" i="16" s="1"/>
  <c r="AI212" i="16"/>
  <c r="AS212" i="16" s="1"/>
  <c r="AI217" i="16"/>
  <c r="AO217" i="16" s="1"/>
  <c r="AI210" i="16"/>
  <c r="AM210" i="16" s="1"/>
  <c r="AI204" i="16"/>
  <c r="AM204" i="16" s="1"/>
  <c r="AI201" i="16"/>
  <c r="AM201" i="16" s="1"/>
  <c r="AI218" i="16"/>
  <c r="AM218" i="16" s="1"/>
  <c r="AI213" i="16"/>
  <c r="AM213" i="16" s="1"/>
  <c r="AU211" i="16"/>
  <c r="AI207" i="16"/>
  <c r="AM207" i="16" s="1"/>
  <c r="AI205" i="16"/>
  <c r="AM205" i="16" s="1"/>
  <c r="AM217" i="16"/>
  <c r="AI215" i="16"/>
  <c r="AU215" i="16" s="1"/>
  <c r="AI214" i="16"/>
  <c r="AK214" i="16" s="1"/>
  <c r="AM212" i="16"/>
  <c r="AI208" i="16"/>
  <c r="AM208" i="16" s="1"/>
  <c r="AI202" i="16"/>
  <c r="AM202" i="16" s="1"/>
  <c r="AI216" i="16"/>
  <c r="AM216" i="16" s="1"/>
  <c r="AI209" i="16"/>
  <c r="AM209" i="16" s="1"/>
  <c r="AI203" i="16"/>
  <c r="AM203" i="16" s="1"/>
  <c r="AU217" i="16" l="1"/>
  <c r="AQ218" i="16"/>
  <c r="AS217" i="16"/>
  <c r="AO212" i="16"/>
  <c r="AU218" i="16"/>
  <c r="AQ213" i="16"/>
  <c r="AQ217" i="16"/>
  <c r="AQ205" i="16"/>
  <c r="AP212" i="16"/>
  <c r="AP211" i="16"/>
  <c r="AQ211" i="16"/>
  <c r="AY206" i="16"/>
  <c r="AK216" i="16"/>
  <c r="AL212" i="16"/>
  <c r="AK212" i="16"/>
  <c r="AU212" i="16"/>
  <c r="AQ207" i="16"/>
  <c r="AW212" i="16"/>
  <c r="AQ212" i="16"/>
  <c r="AW211" i="16"/>
  <c r="AX206" i="16"/>
  <c r="AV211" i="16"/>
  <c r="AN211" i="16"/>
  <c r="AO211" i="16"/>
  <c r="AM214" i="16"/>
  <c r="AJ211" i="16"/>
  <c r="AN212" i="16"/>
  <c r="AM211" i="16"/>
  <c r="AT212" i="16"/>
  <c r="AZ206" i="16"/>
  <c r="AQ201" i="16"/>
  <c r="AQ204" i="16"/>
  <c r="AQ210" i="16"/>
  <c r="AL211" i="16"/>
  <c r="AK211" i="16"/>
  <c r="AU201" i="16"/>
  <c r="AU204" i="16"/>
  <c r="AU210" i="16"/>
  <c r="AT211" i="16"/>
  <c r="AS211" i="16"/>
  <c r="AR212" i="16"/>
  <c r="AV212" i="16"/>
  <c r="AJ212" i="16"/>
  <c r="AQ203" i="16"/>
  <c r="AQ209" i="16"/>
  <c r="AQ214" i="16"/>
  <c r="AO216" i="16"/>
  <c r="AQ202" i="16"/>
  <c r="AQ208" i="16"/>
  <c r="AK215" i="16"/>
  <c r="AU205" i="16"/>
  <c r="AU207" i="16"/>
  <c r="AJ213" i="16"/>
  <c r="AR213" i="16"/>
  <c r="AL213" i="16"/>
  <c r="AT213" i="16"/>
  <c r="AN213" i="16"/>
  <c r="AV213" i="16"/>
  <c r="AP213" i="16"/>
  <c r="AW214" i="16"/>
  <c r="AW218" i="16"/>
  <c r="AN218" i="16"/>
  <c r="AJ218" i="16"/>
  <c r="AV218" i="16"/>
  <c r="AR218" i="16"/>
  <c r="AO218" i="16"/>
  <c r="AT218" i="16"/>
  <c r="AP218" i="16"/>
  <c r="AL218" i="16"/>
  <c r="AO213" i="16"/>
  <c r="AJ217" i="16"/>
  <c r="AR217" i="16"/>
  <c r="AY217" i="16" s="1"/>
  <c r="AL217" i="16"/>
  <c r="AT217" i="16"/>
  <c r="AP217" i="16"/>
  <c r="AN217" i="16"/>
  <c r="AV217" i="16"/>
  <c r="AU203" i="16"/>
  <c r="AU209" i="16"/>
  <c r="AU214" i="16"/>
  <c r="AS216" i="16"/>
  <c r="AU202" i="16"/>
  <c r="AU208" i="16"/>
  <c r="AU213" i="16"/>
  <c r="AO215" i="16"/>
  <c r="AK218" i="16"/>
  <c r="AK201" i="16"/>
  <c r="AO201" i="16"/>
  <c r="AS201" i="16"/>
  <c r="AW201" i="16"/>
  <c r="AL201" i="16"/>
  <c r="AP201" i="16"/>
  <c r="AT201" i="16"/>
  <c r="AR201" i="16"/>
  <c r="AV201" i="16"/>
  <c r="AJ201" i="16"/>
  <c r="AN201" i="16"/>
  <c r="AK204" i="16"/>
  <c r="AO204" i="16"/>
  <c r="AS204" i="16"/>
  <c r="AW204" i="16"/>
  <c r="AL204" i="16"/>
  <c r="AP204" i="16"/>
  <c r="AT204" i="16"/>
  <c r="AR204" i="16"/>
  <c r="AV204" i="16"/>
  <c r="AJ204" i="16"/>
  <c r="AN204" i="16"/>
  <c r="AK210" i="16"/>
  <c r="AO210" i="16"/>
  <c r="AS210" i="16"/>
  <c r="AW210" i="16"/>
  <c r="AL210" i="16"/>
  <c r="AP210" i="16"/>
  <c r="AT210" i="16"/>
  <c r="AR210" i="16"/>
  <c r="AV210" i="16"/>
  <c r="AJ210" i="16"/>
  <c r="AN210" i="16"/>
  <c r="AS213" i="16"/>
  <c r="AK217" i="16"/>
  <c r="AP216" i="16"/>
  <c r="AJ216" i="16"/>
  <c r="AR216" i="16"/>
  <c r="AV216" i="16"/>
  <c r="AL216" i="16"/>
  <c r="AT216" i="16"/>
  <c r="AN216" i="16"/>
  <c r="AW216" i="16"/>
  <c r="AL214" i="16"/>
  <c r="AT214" i="16"/>
  <c r="AN214" i="16"/>
  <c r="AV214" i="16"/>
  <c r="AP214" i="16"/>
  <c r="AJ214" i="16"/>
  <c r="AR214" i="16"/>
  <c r="AS215" i="16"/>
  <c r="AK205" i="16"/>
  <c r="AO205" i="16"/>
  <c r="AS205" i="16"/>
  <c r="AW205" i="16"/>
  <c r="AL205" i="16"/>
  <c r="AP205" i="16"/>
  <c r="AT205" i="16"/>
  <c r="AV205" i="16"/>
  <c r="AJ205" i="16"/>
  <c r="AN205" i="16"/>
  <c r="AR205" i="16"/>
  <c r="AK207" i="16"/>
  <c r="AO207" i="16"/>
  <c r="AS207" i="16"/>
  <c r="AW207" i="16"/>
  <c r="AL207" i="16"/>
  <c r="AP207" i="16"/>
  <c r="AT207" i="16"/>
  <c r="AV207" i="16"/>
  <c r="AJ207" i="16"/>
  <c r="AN207" i="16"/>
  <c r="AR207" i="16"/>
  <c r="AO214" i="16"/>
  <c r="AQ216" i="16"/>
  <c r="AW213" i="16"/>
  <c r="AW217" i="16"/>
  <c r="AK203" i="16"/>
  <c r="AO203" i="16"/>
  <c r="AS203" i="16"/>
  <c r="AW203" i="16"/>
  <c r="AL203" i="16"/>
  <c r="AP203" i="16"/>
  <c r="AT203" i="16"/>
  <c r="AN203" i="16"/>
  <c r="AR203" i="16"/>
  <c r="AV203" i="16"/>
  <c r="AJ203" i="16"/>
  <c r="AK209" i="16"/>
  <c r="AO209" i="16"/>
  <c r="AS209" i="16"/>
  <c r="AW209" i="16"/>
  <c r="AL209" i="16"/>
  <c r="AP209" i="16"/>
  <c r="AT209" i="16"/>
  <c r="AN209" i="16"/>
  <c r="AR209" i="16"/>
  <c r="AV209" i="16"/>
  <c r="AJ209" i="16"/>
  <c r="AK202" i="16"/>
  <c r="AO202" i="16"/>
  <c r="AS202" i="16"/>
  <c r="AW202" i="16"/>
  <c r="AL202" i="16"/>
  <c r="AP202" i="16"/>
  <c r="AT202" i="16"/>
  <c r="AJ202" i="16"/>
  <c r="AN202" i="16"/>
  <c r="AR202" i="16"/>
  <c r="AV202" i="16"/>
  <c r="AK208" i="16"/>
  <c r="AO208" i="16"/>
  <c r="AS208" i="16"/>
  <c r="AW208" i="16"/>
  <c r="AL208" i="16"/>
  <c r="AP208" i="16"/>
  <c r="AT208" i="16"/>
  <c r="AJ208" i="16"/>
  <c r="AN208" i="16"/>
  <c r="AR208" i="16"/>
  <c r="AV208" i="16"/>
  <c r="AN215" i="16"/>
  <c r="AV215" i="16"/>
  <c r="AP215" i="16"/>
  <c r="AL215" i="16"/>
  <c r="AJ215" i="16"/>
  <c r="AR215" i="16"/>
  <c r="AT215" i="16"/>
  <c r="AW215" i="16"/>
  <c r="AQ215" i="16"/>
  <c r="AS214" i="16"/>
  <c r="AU216" i="16"/>
  <c r="AY210" i="16"/>
  <c r="AK213" i="16"/>
  <c r="AM215" i="16"/>
  <c r="AS218" i="16"/>
  <c r="AY212" i="16" l="1"/>
  <c r="AY211" i="16"/>
  <c r="AX208" i="16"/>
  <c r="AY216" i="16"/>
  <c r="AX204" i="16"/>
  <c r="AY201" i="16"/>
  <c r="AX211" i="16"/>
  <c r="AZ211" i="16"/>
  <c r="AX207" i="16"/>
  <c r="AY204" i="16"/>
  <c r="AX212" i="16"/>
  <c r="AZ212" i="16"/>
  <c r="AY213" i="16"/>
  <c r="AY215" i="16"/>
  <c r="AZ218" i="16"/>
  <c r="AY218" i="16"/>
  <c r="AZ214" i="16"/>
  <c r="AZ208" i="16"/>
  <c r="AX202" i="16"/>
  <c r="AX209" i="16"/>
  <c r="AX205" i="16"/>
  <c r="AZ205" i="16"/>
  <c r="AX214" i="16"/>
  <c r="AX201" i="16"/>
  <c r="AY203" i="16"/>
  <c r="AX215" i="16"/>
  <c r="AZ203" i="16"/>
  <c r="AZ207" i="16"/>
  <c r="AX216" i="16"/>
  <c r="AZ201" i="16"/>
  <c r="AZ217" i="16"/>
  <c r="AX213" i="16"/>
  <c r="AZ215" i="16"/>
  <c r="AZ209" i="16"/>
  <c r="AZ216" i="16"/>
  <c r="AX210" i="16"/>
  <c r="AZ204" i="16"/>
  <c r="AY208" i="16"/>
  <c r="AY214" i="16"/>
  <c r="AY207" i="16"/>
  <c r="AZ202" i="16"/>
  <c r="AX203" i="16"/>
  <c r="AZ210" i="16"/>
  <c r="AY202" i="16"/>
  <c r="AY209" i="16"/>
  <c r="AX217" i="16"/>
  <c r="AX218" i="16"/>
  <c r="AZ213" i="16"/>
  <c r="AY205" i="16"/>
  <c r="AH200" i="16" l="1"/>
  <c r="AG200" i="16"/>
  <c r="AF200" i="16"/>
  <c r="AE200" i="16"/>
  <c r="AD200" i="16"/>
  <c r="AC200" i="16"/>
  <c r="AB200" i="16"/>
  <c r="AA200" i="16"/>
  <c r="Z200" i="16"/>
  <c r="Y200" i="16"/>
  <c r="X200" i="16"/>
  <c r="W200" i="16"/>
  <c r="V200" i="16"/>
  <c r="U200" i="16"/>
  <c r="AH199" i="16"/>
  <c r="AG199" i="16"/>
  <c r="AF199" i="16"/>
  <c r="AE199" i="16"/>
  <c r="AD199" i="16"/>
  <c r="AC199" i="16"/>
  <c r="AB199" i="16"/>
  <c r="AA199" i="16"/>
  <c r="Z199" i="16"/>
  <c r="Y199" i="16"/>
  <c r="X199" i="16"/>
  <c r="W199" i="16"/>
  <c r="V199" i="16"/>
  <c r="U199" i="16"/>
  <c r="R199" i="16"/>
  <c r="AI200" i="16" l="1"/>
  <c r="AS200" i="16" s="1"/>
  <c r="AI199" i="16"/>
  <c r="AS199" i="16" s="1"/>
  <c r="AN199" i="16" l="1"/>
  <c r="AM199" i="16"/>
  <c r="AV199" i="16"/>
  <c r="AR199" i="16"/>
  <c r="AJ199" i="16"/>
  <c r="AQ199" i="16"/>
  <c r="AU199" i="16"/>
  <c r="AP199" i="16"/>
  <c r="AL199" i="16"/>
  <c r="AT199" i="16"/>
  <c r="AN200" i="16"/>
  <c r="AM200" i="16"/>
  <c r="AV200" i="16"/>
  <c r="AR200" i="16"/>
  <c r="AJ200" i="16"/>
  <c r="AU200" i="16"/>
  <c r="AQ200" i="16"/>
  <c r="AT200" i="16"/>
  <c r="AP200" i="16"/>
  <c r="AL200" i="16"/>
  <c r="AK199" i="16"/>
  <c r="AK200" i="16"/>
  <c r="AO200" i="16"/>
  <c r="AW199" i="16"/>
  <c r="AO199" i="16"/>
  <c r="AW200" i="16"/>
  <c r="AY199" i="16" l="1"/>
  <c r="AX200" i="16"/>
  <c r="AZ200" i="16"/>
  <c r="AY200" i="16"/>
  <c r="AZ199" i="16"/>
  <c r="AX199" i="16"/>
  <c r="U110" i="16" l="1"/>
  <c r="V110" i="16"/>
  <c r="W110" i="16"/>
  <c r="X110" i="16"/>
  <c r="Y110" i="16"/>
  <c r="Z110" i="16"/>
  <c r="AA110" i="16"/>
  <c r="AB110" i="16"/>
  <c r="AC110" i="16"/>
  <c r="AD110" i="16"/>
  <c r="AE110" i="16"/>
  <c r="AF110" i="16"/>
  <c r="AG110" i="16"/>
  <c r="AH110" i="16"/>
  <c r="U111" i="16"/>
  <c r="V111" i="16"/>
  <c r="W111" i="16"/>
  <c r="X111" i="16"/>
  <c r="Y111" i="16"/>
  <c r="Z111" i="16"/>
  <c r="AA111" i="16"/>
  <c r="AB111" i="16"/>
  <c r="AC111" i="16"/>
  <c r="AD111" i="16"/>
  <c r="AE111" i="16"/>
  <c r="AF111" i="16"/>
  <c r="AG111" i="16"/>
  <c r="AH111" i="16"/>
  <c r="U112" i="16"/>
  <c r="V112" i="16"/>
  <c r="W112" i="16"/>
  <c r="X112" i="16"/>
  <c r="Y112" i="16"/>
  <c r="Z112" i="16"/>
  <c r="AA112" i="16"/>
  <c r="AB112" i="16"/>
  <c r="AC112" i="16"/>
  <c r="AD112" i="16"/>
  <c r="AE112" i="16"/>
  <c r="AF112" i="16"/>
  <c r="AG112" i="16"/>
  <c r="AH112" i="16"/>
  <c r="U113" i="16"/>
  <c r="V113" i="16"/>
  <c r="W113" i="16"/>
  <c r="X113" i="16"/>
  <c r="Y113" i="16"/>
  <c r="Z113" i="16"/>
  <c r="AA113" i="16"/>
  <c r="AB113" i="16"/>
  <c r="AC113" i="16"/>
  <c r="AD113" i="16"/>
  <c r="AE113" i="16"/>
  <c r="AF113" i="16"/>
  <c r="AG113" i="16"/>
  <c r="AH113" i="16"/>
  <c r="U114" i="16"/>
  <c r="V114" i="16"/>
  <c r="W114" i="16"/>
  <c r="X114" i="16"/>
  <c r="Y114" i="16"/>
  <c r="Z114" i="16"/>
  <c r="AA114" i="16"/>
  <c r="AB114" i="16"/>
  <c r="AC114" i="16"/>
  <c r="AD114" i="16"/>
  <c r="AE114" i="16"/>
  <c r="AF114" i="16"/>
  <c r="AG114" i="16"/>
  <c r="AH114" i="16"/>
  <c r="U115" i="16"/>
  <c r="V115" i="16"/>
  <c r="W115" i="16"/>
  <c r="X115" i="16"/>
  <c r="Y115" i="16"/>
  <c r="Z115" i="16"/>
  <c r="AA115" i="16"/>
  <c r="AB115" i="16"/>
  <c r="AC115" i="16"/>
  <c r="AD115" i="16"/>
  <c r="AE115" i="16"/>
  <c r="AF115" i="16"/>
  <c r="AG115" i="16"/>
  <c r="AH115" i="16"/>
  <c r="U116" i="16"/>
  <c r="V116" i="16"/>
  <c r="W116" i="16"/>
  <c r="X116" i="16"/>
  <c r="Y116" i="16"/>
  <c r="Z116" i="16"/>
  <c r="AA116" i="16"/>
  <c r="AB116" i="16"/>
  <c r="AC116" i="16"/>
  <c r="AD116" i="16"/>
  <c r="AE116" i="16"/>
  <c r="AF116" i="16"/>
  <c r="AG116" i="16"/>
  <c r="AH116" i="16"/>
  <c r="U117" i="16"/>
  <c r="V117" i="16"/>
  <c r="W117" i="16"/>
  <c r="X117" i="16"/>
  <c r="Y117" i="16"/>
  <c r="Z117" i="16"/>
  <c r="AA117" i="16"/>
  <c r="AB117" i="16"/>
  <c r="AC117" i="16"/>
  <c r="AD117" i="16"/>
  <c r="AE117" i="16"/>
  <c r="AF117" i="16"/>
  <c r="AG117" i="16"/>
  <c r="AH117" i="16"/>
  <c r="R110" i="16"/>
  <c r="R111" i="16"/>
  <c r="R112" i="16"/>
  <c r="R113" i="16"/>
  <c r="R114" i="16"/>
  <c r="R115" i="16"/>
  <c r="R116" i="16"/>
  <c r="R117" i="16"/>
  <c r="AI111" i="16" l="1"/>
  <c r="AJ111" i="16" s="1"/>
  <c r="AI115" i="16"/>
  <c r="AJ115" i="16" s="1"/>
  <c r="AI114" i="16"/>
  <c r="AS114" i="16" s="1"/>
  <c r="AI113" i="16"/>
  <c r="AV113" i="16" s="1"/>
  <c r="AI116" i="16"/>
  <c r="AK116" i="16" s="1"/>
  <c r="AT115" i="16"/>
  <c r="AI110" i="16"/>
  <c r="AW110" i="16" s="1"/>
  <c r="AS111" i="16"/>
  <c r="AI117" i="16"/>
  <c r="AR117" i="16" s="1"/>
  <c r="AI112" i="16"/>
  <c r="AT112" i="16" s="1"/>
  <c r="AS116" i="16"/>
  <c r="AT116" i="16"/>
  <c r="AT117" i="16"/>
  <c r="AK117" i="16"/>
  <c r="AQ117" i="16"/>
  <c r="AN112" i="16"/>
  <c r="AU111" i="16"/>
  <c r="AS115" i="16"/>
  <c r="AO115" i="16"/>
  <c r="AO111" i="16"/>
  <c r="AU115" i="16"/>
  <c r="AM115" i="16"/>
  <c r="AM111" i="16"/>
  <c r="AR115" i="16"/>
  <c r="AN115" i="16"/>
  <c r="AV111" i="16"/>
  <c r="AN111" i="16"/>
  <c r="AK115" i="16" l="1"/>
  <c r="AQ115" i="16"/>
  <c r="AL115" i="16"/>
  <c r="AO112" i="16"/>
  <c r="AQ113" i="16"/>
  <c r="AR116" i="16"/>
  <c r="AL111" i="16"/>
  <c r="AZ111" i="16" s="1"/>
  <c r="AL112" i="16"/>
  <c r="AW116" i="16"/>
  <c r="AV112" i="16"/>
  <c r="AR112" i="16"/>
  <c r="AK112" i="16"/>
  <c r="AT113" i="16"/>
  <c r="AQ112" i="16"/>
  <c r="AM112" i="16"/>
  <c r="AJ112" i="16"/>
  <c r="AW112" i="16"/>
  <c r="AP114" i="16"/>
  <c r="AU110" i="16"/>
  <c r="AP116" i="16"/>
  <c r="AO116" i="16"/>
  <c r="AQ116" i="16"/>
  <c r="AV115" i="16"/>
  <c r="AW115" i="16"/>
  <c r="AM116" i="16"/>
  <c r="AP112" i="16"/>
  <c r="AS112" i="16"/>
  <c r="AM117" i="16"/>
  <c r="AV114" i="16"/>
  <c r="AN116" i="16"/>
  <c r="AL116" i="16"/>
  <c r="AV117" i="16"/>
  <c r="AP115" i="16"/>
  <c r="AU116" i="16"/>
  <c r="AR111" i="16"/>
  <c r="AK111" i="16"/>
  <c r="AS113" i="16"/>
  <c r="AM113" i="16"/>
  <c r="AP113" i="16"/>
  <c r="AP111" i="16"/>
  <c r="AU112" i="16"/>
  <c r="AR113" i="16"/>
  <c r="AK113" i="16"/>
  <c r="AW113" i="16"/>
  <c r="AL113" i="16"/>
  <c r="AT111" i="16"/>
  <c r="AQ111" i="16"/>
  <c r="AJ113" i="16"/>
  <c r="AU113" i="16"/>
  <c r="AO113" i="16"/>
  <c r="AO117" i="16"/>
  <c r="AW117" i="16"/>
  <c r="AP117" i="16"/>
  <c r="AJ114" i="16"/>
  <c r="AP110" i="16"/>
  <c r="AJ116" i="16"/>
  <c r="AV116" i="16"/>
  <c r="AN117" i="16"/>
  <c r="AN113" i="16"/>
  <c r="AW111" i="16"/>
  <c r="AJ117" i="16"/>
  <c r="AU117" i="16"/>
  <c r="AS117" i="16"/>
  <c r="AL117" i="16"/>
  <c r="AU114" i="16"/>
  <c r="AQ110" i="16"/>
  <c r="AZ115" i="16"/>
  <c r="AK114" i="16"/>
  <c r="AT114" i="16"/>
  <c r="AR114" i="16"/>
  <c r="AQ114" i="16"/>
  <c r="AT110" i="16"/>
  <c r="AN110" i="16"/>
  <c r="AM110" i="16"/>
  <c r="AO114" i="16"/>
  <c r="AS110" i="16"/>
  <c r="AW114" i="16"/>
  <c r="AV110" i="16"/>
  <c r="AR110" i="16"/>
  <c r="AO110" i="16"/>
  <c r="AK110" i="16"/>
  <c r="AL114" i="16"/>
  <c r="AN114" i="16"/>
  <c r="AM114" i="16"/>
  <c r="AL110" i="16"/>
  <c r="AJ110" i="16"/>
  <c r="AY111" i="16"/>
  <c r="AX115" i="16" l="1"/>
  <c r="AX112" i="16"/>
  <c r="AY112" i="16"/>
  <c r="AY115" i="16"/>
  <c r="AY116" i="16"/>
  <c r="AZ113" i="16"/>
  <c r="AZ112" i="16"/>
  <c r="AY113" i="16"/>
  <c r="AX113" i="16"/>
  <c r="AY117" i="16"/>
  <c r="AX111" i="16"/>
  <c r="AZ114" i="16"/>
  <c r="AZ117" i="16"/>
  <c r="AY114" i="16"/>
  <c r="AX116" i="16"/>
  <c r="AY110" i="16"/>
  <c r="AX114" i="16"/>
  <c r="AZ116" i="16"/>
  <c r="AX117" i="16"/>
  <c r="AZ110" i="16"/>
  <c r="AX110" i="16"/>
  <c r="U19" i="16" l="1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AG20" i="16"/>
  <c r="AH20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AG21" i="16"/>
  <c r="AH21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AG22" i="16"/>
  <c r="AH22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AG23" i="16"/>
  <c r="AH23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AG24" i="16"/>
  <c r="AH24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AG25" i="16"/>
  <c r="AH25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AH28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AG29" i="16"/>
  <c r="AH29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AG31" i="16"/>
  <c r="AH31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AG32" i="16"/>
  <c r="AH32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AH33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AG34" i="16"/>
  <c r="AH34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AG35" i="16"/>
  <c r="AH35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AG37" i="16"/>
  <c r="AH37" i="16"/>
  <c r="U38" i="16"/>
  <c r="V38" i="16"/>
  <c r="W38" i="16"/>
  <c r="X38" i="16"/>
  <c r="Y38" i="16"/>
  <c r="Z38" i="16"/>
  <c r="AA38" i="16"/>
  <c r="AB38" i="16"/>
  <c r="AC38" i="16"/>
  <c r="AD38" i="16"/>
  <c r="AE38" i="16"/>
  <c r="AF38" i="16"/>
  <c r="AG38" i="16"/>
  <c r="AH38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AG39" i="16"/>
  <c r="AH39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AG41" i="16"/>
  <c r="AH41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AG43" i="16"/>
  <c r="AH43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U55" i="16"/>
  <c r="V55" i="16"/>
  <c r="W55" i="16"/>
  <c r="X55" i="16"/>
  <c r="Y55" i="16"/>
  <c r="Z55" i="16"/>
  <c r="AA55" i="16"/>
  <c r="AB55" i="16"/>
  <c r="AC55" i="16"/>
  <c r="AD55" i="16"/>
  <c r="AE55" i="16"/>
  <c r="AF55" i="16"/>
  <c r="AG55" i="16"/>
  <c r="AH55" i="16"/>
  <c r="U56" i="16"/>
  <c r="V56" i="16"/>
  <c r="W56" i="16"/>
  <c r="X56" i="16"/>
  <c r="Y56" i="16"/>
  <c r="Z56" i="16"/>
  <c r="AA56" i="16"/>
  <c r="AB56" i="16"/>
  <c r="AC56" i="16"/>
  <c r="AD56" i="16"/>
  <c r="AE56" i="16"/>
  <c r="AF56" i="16"/>
  <c r="AG56" i="16"/>
  <c r="AH56" i="16"/>
  <c r="U57" i="16"/>
  <c r="V57" i="16"/>
  <c r="W57" i="16"/>
  <c r="X57" i="16"/>
  <c r="Y57" i="16"/>
  <c r="Z57" i="16"/>
  <c r="AA57" i="16"/>
  <c r="AB57" i="16"/>
  <c r="AC57" i="16"/>
  <c r="AD57" i="16"/>
  <c r="AE57" i="16"/>
  <c r="AF57" i="16"/>
  <c r="AG57" i="16"/>
  <c r="AH57" i="16"/>
  <c r="U58" i="16"/>
  <c r="V58" i="16"/>
  <c r="W58" i="16"/>
  <c r="X58" i="16"/>
  <c r="Y58" i="16"/>
  <c r="Z58" i="16"/>
  <c r="AA58" i="16"/>
  <c r="AB58" i="16"/>
  <c r="AC58" i="16"/>
  <c r="AD58" i="16"/>
  <c r="AE58" i="16"/>
  <c r="AF58" i="16"/>
  <c r="AG58" i="16"/>
  <c r="AH58" i="16"/>
  <c r="U59" i="16"/>
  <c r="V59" i="16"/>
  <c r="W59" i="16"/>
  <c r="X59" i="16"/>
  <c r="Y59" i="16"/>
  <c r="Z59" i="16"/>
  <c r="AA59" i="16"/>
  <c r="AB59" i="16"/>
  <c r="AC59" i="16"/>
  <c r="AD59" i="16"/>
  <c r="AE59" i="16"/>
  <c r="AF59" i="16"/>
  <c r="AG59" i="16"/>
  <c r="AH59" i="16"/>
  <c r="U60" i="16"/>
  <c r="V60" i="16"/>
  <c r="W60" i="16"/>
  <c r="X60" i="16"/>
  <c r="Y60" i="16"/>
  <c r="Z60" i="16"/>
  <c r="AA60" i="16"/>
  <c r="AB60" i="16"/>
  <c r="AC60" i="16"/>
  <c r="AD60" i="16"/>
  <c r="AE60" i="16"/>
  <c r="AF60" i="16"/>
  <c r="AG60" i="16"/>
  <c r="AH60" i="16"/>
  <c r="U61" i="16"/>
  <c r="V61" i="16"/>
  <c r="W61" i="16"/>
  <c r="X61" i="16"/>
  <c r="Y61" i="16"/>
  <c r="Z61" i="16"/>
  <c r="AA61" i="16"/>
  <c r="AB61" i="16"/>
  <c r="AC61" i="16"/>
  <c r="AD61" i="16"/>
  <c r="AE61" i="16"/>
  <c r="AF61" i="16"/>
  <c r="AG61" i="16"/>
  <c r="AH61" i="16"/>
  <c r="U62" i="16"/>
  <c r="V62" i="16"/>
  <c r="W62" i="16"/>
  <c r="X62" i="16"/>
  <c r="Y62" i="16"/>
  <c r="Z62" i="16"/>
  <c r="AA62" i="16"/>
  <c r="AB62" i="16"/>
  <c r="AC62" i="16"/>
  <c r="AD62" i="16"/>
  <c r="AE62" i="16"/>
  <c r="AF62" i="16"/>
  <c r="AG62" i="16"/>
  <c r="AH62" i="16"/>
  <c r="U63" i="16"/>
  <c r="V63" i="16"/>
  <c r="W63" i="16"/>
  <c r="X63" i="16"/>
  <c r="Y63" i="16"/>
  <c r="Z63" i="16"/>
  <c r="AA63" i="16"/>
  <c r="AB63" i="16"/>
  <c r="AC63" i="16"/>
  <c r="AD63" i="16"/>
  <c r="AE63" i="16"/>
  <c r="AF63" i="16"/>
  <c r="AG63" i="16"/>
  <c r="AH63" i="16"/>
  <c r="U64" i="16"/>
  <c r="V64" i="16"/>
  <c r="W64" i="16"/>
  <c r="X64" i="16"/>
  <c r="Y64" i="16"/>
  <c r="Z64" i="16"/>
  <c r="AA64" i="16"/>
  <c r="AB64" i="16"/>
  <c r="AC64" i="16"/>
  <c r="AD64" i="16"/>
  <c r="AE64" i="16"/>
  <c r="AF64" i="16"/>
  <c r="AG64" i="16"/>
  <c r="AH64" i="16"/>
  <c r="U65" i="16"/>
  <c r="V65" i="16"/>
  <c r="W65" i="16"/>
  <c r="X65" i="16"/>
  <c r="Y65" i="16"/>
  <c r="Z65" i="16"/>
  <c r="AA65" i="16"/>
  <c r="AB65" i="16"/>
  <c r="AC65" i="16"/>
  <c r="AD65" i="16"/>
  <c r="AE65" i="16"/>
  <c r="AF65" i="16"/>
  <c r="AG65" i="16"/>
  <c r="AH65" i="16"/>
  <c r="U66" i="16"/>
  <c r="V66" i="16"/>
  <c r="W66" i="16"/>
  <c r="X66" i="16"/>
  <c r="Y66" i="16"/>
  <c r="Z66" i="16"/>
  <c r="AA66" i="16"/>
  <c r="AB66" i="16"/>
  <c r="AC66" i="16"/>
  <c r="AD66" i="16"/>
  <c r="AE66" i="16"/>
  <c r="AF66" i="16"/>
  <c r="AG66" i="16"/>
  <c r="AH66" i="16"/>
  <c r="U67" i="16"/>
  <c r="V67" i="16"/>
  <c r="W67" i="16"/>
  <c r="X67" i="16"/>
  <c r="Y67" i="16"/>
  <c r="Z67" i="16"/>
  <c r="AA67" i="16"/>
  <c r="AB67" i="16"/>
  <c r="AC67" i="16"/>
  <c r="AD67" i="16"/>
  <c r="AE67" i="16"/>
  <c r="AF67" i="16"/>
  <c r="AG67" i="16"/>
  <c r="AH67" i="16"/>
  <c r="U68" i="16"/>
  <c r="V68" i="16"/>
  <c r="W68" i="16"/>
  <c r="X68" i="16"/>
  <c r="Y68" i="16"/>
  <c r="Z68" i="16"/>
  <c r="AA68" i="16"/>
  <c r="AB68" i="16"/>
  <c r="AC68" i="16"/>
  <c r="AD68" i="16"/>
  <c r="AE68" i="16"/>
  <c r="AF68" i="16"/>
  <c r="AG68" i="16"/>
  <c r="AH68" i="16"/>
  <c r="U69" i="16"/>
  <c r="V69" i="16"/>
  <c r="W69" i="16"/>
  <c r="X69" i="16"/>
  <c r="Y69" i="16"/>
  <c r="Z69" i="16"/>
  <c r="AA69" i="16"/>
  <c r="AB69" i="16"/>
  <c r="AC69" i="16"/>
  <c r="AD69" i="16"/>
  <c r="AE69" i="16"/>
  <c r="AF69" i="16"/>
  <c r="AG69" i="16"/>
  <c r="AH69" i="16"/>
  <c r="U70" i="16"/>
  <c r="V70" i="16"/>
  <c r="W70" i="16"/>
  <c r="X70" i="16"/>
  <c r="Y70" i="16"/>
  <c r="Z70" i="16"/>
  <c r="AA70" i="16"/>
  <c r="AB70" i="16"/>
  <c r="AC70" i="16"/>
  <c r="AD70" i="16"/>
  <c r="AE70" i="16"/>
  <c r="AF70" i="16"/>
  <c r="AG70" i="16"/>
  <c r="AH70" i="16"/>
  <c r="U71" i="16"/>
  <c r="V71" i="16"/>
  <c r="W71" i="16"/>
  <c r="X71" i="16"/>
  <c r="Y71" i="16"/>
  <c r="Z71" i="16"/>
  <c r="AA71" i="16"/>
  <c r="AB71" i="16"/>
  <c r="AC71" i="16"/>
  <c r="AD71" i="16"/>
  <c r="AE71" i="16"/>
  <c r="AF71" i="16"/>
  <c r="AG71" i="16"/>
  <c r="AH71" i="16"/>
  <c r="U72" i="16"/>
  <c r="V72" i="16"/>
  <c r="W72" i="16"/>
  <c r="X72" i="16"/>
  <c r="Y72" i="16"/>
  <c r="Z72" i="16"/>
  <c r="AA72" i="16"/>
  <c r="AB72" i="16"/>
  <c r="AC72" i="16"/>
  <c r="AD72" i="16"/>
  <c r="AE72" i="16"/>
  <c r="AF72" i="16"/>
  <c r="AG72" i="16"/>
  <c r="AH72" i="16"/>
  <c r="U73" i="16"/>
  <c r="V73" i="16"/>
  <c r="W73" i="16"/>
  <c r="X73" i="16"/>
  <c r="Y73" i="16"/>
  <c r="Z73" i="16"/>
  <c r="AA73" i="16"/>
  <c r="AB73" i="16"/>
  <c r="AC73" i="16"/>
  <c r="AD73" i="16"/>
  <c r="AE73" i="16"/>
  <c r="AF73" i="16"/>
  <c r="AG73" i="16"/>
  <c r="AH73" i="16"/>
  <c r="U74" i="16"/>
  <c r="V74" i="16"/>
  <c r="W74" i="16"/>
  <c r="X74" i="16"/>
  <c r="Y74" i="16"/>
  <c r="Z74" i="16"/>
  <c r="AA74" i="16"/>
  <c r="AB74" i="16"/>
  <c r="AC74" i="16"/>
  <c r="AD74" i="16"/>
  <c r="AE74" i="16"/>
  <c r="AF74" i="16"/>
  <c r="AG74" i="16"/>
  <c r="AH74" i="16"/>
  <c r="U75" i="16"/>
  <c r="V75" i="16"/>
  <c r="W75" i="16"/>
  <c r="X75" i="16"/>
  <c r="Y75" i="16"/>
  <c r="Z75" i="16"/>
  <c r="AA75" i="16"/>
  <c r="AB75" i="16"/>
  <c r="AC75" i="16"/>
  <c r="AD75" i="16"/>
  <c r="AE75" i="16"/>
  <c r="AF75" i="16"/>
  <c r="AG75" i="16"/>
  <c r="AH75" i="16"/>
  <c r="U76" i="16"/>
  <c r="V76" i="16"/>
  <c r="W76" i="16"/>
  <c r="X76" i="16"/>
  <c r="Y76" i="16"/>
  <c r="Z76" i="16"/>
  <c r="AA76" i="16"/>
  <c r="AB76" i="16"/>
  <c r="AC76" i="16"/>
  <c r="AD76" i="16"/>
  <c r="AE76" i="16"/>
  <c r="AF76" i="16"/>
  <c r="AG76" i="16"/>
  <c r="AH76" i="16"/>
  <c r="U77" i="16"/>
  <c r="V77" i="16"/>
  <c r="W77" i="16"/>
  <c r="X77" i="16"/>
  <c r="Y77" i="16"/>
  <c r="Z77" i="16"/>
  <c r="AA77" i="16"/>
  <c r="AB77" i="16"/>
  <c r="AC77" i="16"/>
  <c r="AD77" i="16"/>
  <c r="AE77" i="16"/>
  <c r="AF77" i="16"/>
  <c r="AG77" i="16"/>
  <c r="AH77" i="16"/>
  <c r="U78" i="16"/>
  <c r="V78" i="16"/>
  <c r="W78" i="16"/>
  <c r="X78" i="16"/>
  <c r="Y78" i="16"/>
  <c r="Z78" i="16"/>
  <c r="AA78" i="16"/>
  <c r="AB78" i="16"/>
  <c r="AC78" i="16"/>
  <c r="AD78" i="16"/>
  <c r="AE78" i="16"/>
  <c r="AF78" i="16"/>
  <c r="AG78" i="16"/>
  <c r="AH78" i="16"/>
  <c r="U79" i="16"/>
  <c r="V79" i="16"/>
  <c r="W79" i="16"/>
  <c r="X79" i="16"/>
  <c r="Y79" i="16"/>
  <c r="Z79" i="16"/>
  <c r="AA79" i="16"/>
  <c r="AB79" i="16"/>
  <c r="AC79" i="16"/>
  <c r="AD79" i="16"/>
  <c r="AE79" i="16"/>
  <c r="AF79" i="16"/>
  <c r="AG79" i="16"/>
  <c r="AH79" i="16"/>
  <c r="U80" i="16"/>
  <c r="V80" i="16"/>
  <c r="W80" i="16"/>
  <c r="X80" i="16"/>
  <c r="Y80" i="16"/>
  <c r="Z80" i="16"/>
  <c r="AA80" i="16"/>
  <c r="AB80" i="16"/>
  <c r="AC80" i="16"/>
  <c r="AD80" i="16"/>
  <c r="AE80" i="16"/>
  <c r="AF80" i="16"/>
  <c r="AG80" i="16"/>
  <c r="AH80" i="16"/>
  <c r="U81" i="16"/>
  <c r="V81" i="16"/>
  <c r="W81" i="16"/>
  <c r="X81" i="16"/>
  <c r="Y81" i="16"/>
  <c r="Z81" i="16"/>
  <c r="AA81" i="16"/>
  <c r="AB81" i="16"/>
  <c r="AC81" i="16"/>
  <c r="AD81" i="16"/>
  <c r="AE81" i="16"/>
  <c r="AF81" i="16"/>
  <c r="AG81" i="16"/>
  <c r="AH81" i="16"/>
  <c r="U82" i="16"/>
  <c r="V82" i="16"/>
  <c r="W82" i="16"/>
  <c r="X82" i="16"/>
  <c r="Y82" i="16"/>
  <c r="Z82" i="16"/>
  <c r="AA82" i="16"/>
  <c r="AB82" i="16"/>
  <c r="AC82" i="16"/>
  <c r="AD82" i="16"/>
  <c r="AE82" i="16"/>
  <c r="AF82" i="16"/>
  <c r="AG82" i="16"/>
  <c r="AH82" i="16"/>
  <c r="U83" i="16"/>
  <c r="V83" i="16"/>
  <c r="W83" i="16"/>
  <c r="X83" i="16"/>
  <c r="Y83" i="16"/>
  <c r="Z83" i="16"/>
  <c r="AA83" i="16"/>
  <c r="AB83" i="16"/>
  <c r="AC83" i="16"/>
  <c r="AD83" i="16"/>
  <c r="AE83" i="16"/>
  <c r="AF83" i="16"/>
  <c r="AG83" i="16"/>
  <c r="AH83" i="16"/>
  <c r="U84" i="16"/>
  <c r="V84" i="16"/>
  <c r="W84" i="16"/>
  <c r="X84" i="16"/>
  <c r="Y84" i="16"/>
  <c r="Z84" i="16"/>
  <c r="AA84" i="16"/>
  <c r="AB84" i="16"/>
  <c r="AC84" i="16"/>
  <c r="AD84" i="16"/>
  <c r="AE84" i="16"/>
  <c r="AF84" i="16"/>
  <c r="AG84" i="16"/>
  <c r="AH84" i="16"/>
  <c r="U85" i="16"/>
  <c r="V85" i="16"/>
  <c r="W85" i="16"/>
  <c r="X85" i="16"/>
  <c r="Y85" i="16"/>
  <c r="Z85" i="16"/>
  <c r="AA85" i="16"/>
  <c r="AB85" i="16"/>
  <c r="AC85" i="16"/>
  <c r="AD85" i="16"/>
  <c r="AE85" i="16"/>
  <c r="AF85" i="16"/>
  <c r="AG85" i="16"/>
  <c r="AH85" i="16"/>
  <c r="U86" i="16"/>
  <c r="V86" i="16"/>
  <c r="W86" i="16"/>
  <c r="X86" i="16"/>
  <c r="Y86" i="16"/>
  <c r="Z86" i="16"/>
  <c r="AA86" i="16"/>
  <c r="AB86" i="16"/>
  <c r="AC86" i="16"/>
  <c r="AD86" i="16"/>
  <c r="AE86" i="16"/>
  <c r="AF86" i="16"/>
  <c r="AG86" i="16"/>
  <c r="AH86" i="16"/>
  <c r="U87" i="16"/>
  <c r="V87" i="16"/>
  <c r="W87" i="16"/>
  <c r="X87" i="16"/>
  <c r="Y87" i="16"/>
  <c r="Z87" i="16"/>
  <c r="AA87" i="16"/>
  <c r="AB87" i="16"/>
  <c r="AC87" i="16"/>
  <c r="AD87" i="16"/>
  <c r="AE87" i="16"/>
  <c r="AF87" i="16"/>
  <c r="AG87" i="16"/>
  <c r="AH87" i="16"/>
  <c r="U88" i="16"/>
  <c r="V88" i="16"/>
  <c r="W88" i="16"/>
  <c r="X88" i="16"/>
  <c r="Y88" i="16"/>
  <c r="Z88" i="16"/>
  <c r="AA88" i="16"/>
  <c r="AB88" i="16"/>
  <c r="AC88" i="16"/>
  <c r="AD88" i="16"/>
  <c r="AE88" i="16"/>
  <c r="AF88" i="16"/>
  <c r="AG88" i="16"/>
  <c r="AH88" i="16"/>
  <c r="U89" i="16"/>
  <c r="V89" i="16"/>
  <c r="W89" i="16"/>
  <c r="X89" i="16"/>
  <c r="Y89" i="16"/>
  <c r="Z89" i="16"/>
  <c r="AA89" i="16"/>
  <c r="AB89" i="16"/>
  <c r="AC89" i="16"/>
  <c r="AD89" i="16"/>
  <c r="AE89" i="16"/>
  <c r="AF89" i="16"/>
  <c r="AG89" i="16"/>
  <c r="AH89" i="16"/>
  <c r="U90" i="16"/>
  <c r="V90" i="16"/>
  <c r="W90" i="16"/>
  <c r="X90" i="16"/>
  <c r="Y90" i="16"/>
  <c r="Z90" i="16"/>
  <c r="AA90" i="16"/>
  <c r="AB90" i="16"/>
  <c r="AC90" i="16"/>
  <c r="AD90" i="16"/>
  <c r="AE90" i="16"/>
  <c r="AF90" i="16"/>
  <c r="AG90" i="16"/>
  <c r="AH90" i="16"/>
  <c r="U91" i="16"/>
  <c r="V91" i="16"/>
  <c r="W91" i="16"/>
  <c r="X91" i="16"/>
  <c r="Y91" i="16"/>
  <c r="Z91" i="16"/>
  <c r="AA91" i="16"/>
  <c r="AB91" i="16"/>
  <c r="AC91" i="16"/>
  <c r="AD91" i="16"/>
  <c r="AE91" i="16"/>
  <c r="AF91" i="16"/>
  <c r="AG91" i="16"/>
  <c r="AH91" i="16"/>
  <c r="U92" i="16"/>
  <c r="V92" i="16"/>
  <c r="W92" i="16"/>
  <c r="X92" i="16"/>
  <c r="Y92" i="16"/>
  <c r="Z92" i="16"/>
  <c r="AA92" i="16"/>
  <c r="AB92" i="16"/>
  <c r="AC92" i="16"/>
  <c r="AD92" i="16"/>
  <c r="AE92" i="16"/>
  <c r="AF92" i="16"/>
  <c r="AG92" i="16"/>
  <c r="AH92" i="16"/>
  <c r="U93" i="16"/>
  <c r="V93" i="16"/>
  <c r="W93" i="16"/>
  <c r="X93" i="16"/>
  <c r="Y93" i="16"/>
  <c r="Z93" i="16"/>
  <c r="AA93" i="16"/>
  <c r="AB93" i="16"/>
  <c r="AC93" i="16"/>
  <c r="AD93" i="16"/>
  <c r="AE93" i="16"/>
  <c r="AF93" i="16"/>
  <c r="AG93" i="16"/>
  <c r="AH93" i="16"/>
  <c r="U94" i="16"/>
  <c r="V94" i="16"/>
  <c r="W94" i="16"/>
  <c r="X94" i="16"/>
  <c r="Y94" i="16"/>
  <c r="Z94" i="16"/>
  <c r="AA94" i="16"/>
  <c r="AB94" i="16"/>
  <c r="AC94" i="16"/>
  <c r="AD94" i="16"/>
  <c r="AE94" i="16"/>
  <c r="AF94" i="16"/>
  <c r="AG94" i="16"/>
  <c r="AH94" i="16"/>
  <c r="U95" i="16"/>
  <c r="V95" i="16"/>
  <c r="W95" i="16"/>
  <c r="X95" i="16"/>
  <c r="Y95" i="16"/>
  <c r="Z95" i="16"/>
  <c r="AA95" i="16"/>
  <c r="AB95" i="16"/>
  <c r="AC95" i="16"/>
  <c r="AD95" i="16"/>
  <c r="AE95" i="16"/>
  <c r="AF95" i="16"/>
  <c r="AG95" i="16"/>
  <c r="AH95" i="16"/>
  <c r="U96" i="16"/>
  <c r="V96" i="16"/>
  <c r="W96" i="16"/>
  <c r="X96" i="16"/>
  <c r="Y96" i="16"/>
  <c r="Z96" i="16"/>
  <c r="AA96" i="16"/>
  <c r="AB96" i="16"/>
  <c r="AC96" i="16"/>
  <c r="AD96" i="16"/>
  <c r="AE96" i="16"/>
  <c r="AF96" i="16"/>
  <c r="AG96" i="16"/>
  <c r="AH96" i="16"/>
  <c r="U97" i="16"/>
  <c r="V97" i="16"/>
  <c r="W97" i="16"/>
  <c r="X97" i="16"/>
  <c r="Y97" i="16"/>
  <c r="Z97" i="16"/>
  <c r="AA97" i="16"/>
  <c r="AB97" i="16"/>
  <c r="AC97" i="16"/>
  <c r="AD97" i="16"/>
  <c r="AE97" i="16"/>
  <c r="AF97" i="16"/>
  <c r="AG97" i="16"/>
  <c r="AH97" i="16"/>
  <c r="U98" i="16"/>
  <c r="V98" i="16"/>
  <c r="W98" i="16"/>
  <c r="X98" i="16"/>
  <c r="Y98" i="16"/>
  <c r="Z98" i="16"/>
  <c r="AA98" i="16"/>
  <c r="AB98" i="16"/>
  <c r="AC98" i="16"/>
  <c r="AD98" i="16"/>
  <c r="AE98" i="16"/>
  <c r="AF98" i="16"/>
  <c r="AG98" i="16"/>
  <c r="AH98" i="16"/>
  <c r="U99" i="16"/>
  <c r="V99" i="16"/>
  <c r="W99" i="16"/>
  <c r="X99" i="16"/>
  <c r="Y99" i="16"/>
  <c r="Z99" i="16"/>
  <c r="AA99" i="16"/>
  <c r="AB99" i="16"/>
  <c r="AC99" i="16"/>
  <c r="AD99" i="16"/>
  <c r="AE99" i="16"/>
  <c r="AF99" i="16"/>
  <c r="AG99" i="16"/>
  <c r="AH99" i="16"/>
  <c r="U100" i="16"/>
  <c r="V100" i="16"/>
  <c r="W100" i="16"/>
  <c r="X100" i="16"/>
  <c r="Y100" i="16"/>
  <c r="Z100" i="16"/>
  <c r="AA100" i="16"/>
  <c r="AB100" i="16"/>
  <c r="AC100" i="16"/>
  <c r="AD100" i="16"/>
  <c r="AE100" i="16"/>
  <c r="AF100" i="16"/>
  <c r="AG100" i="16"/>
  <c r="AH100" i="16"/>
  <c r="U101" i="16"/>
  <c r="V101" i="16"/>
  <c r="W101" i="16"/>
  <c r="X101" i="16"/>
  <c r="Y101" i="16"/>
  <c r="Z101" i="16"/>
  <c r="AA101" i="16"/>
  <c r="AB101" i="16"/>
  <c r="AC101" i="16"/>
  <c r="AD101" i="16"/>
  <c r="AE101" i="16"/>
  <c r="AF101" i="16"/>
  <c r="AG101" i="16"/>
  <c r="AH101" i="16"/>
  <c r="U102" i="16"/>
  <c r="V102" i="16"/>
  <c r="W102" i="16"/>
  <c r="X102" i="16"/>
  <c r="Y102" i="16"/>
  <c r="Z102" i="16"/>
  <c r="AA102" i="16"/>
  <c r="AB102" i="16"/>
  <c r="AC102" i="16"/>
  <c r="AD102" i="16"/>
  <c r="AE102" i="16"/>
  <c r="AF102" i="16"/>
  <c r="AG102" i="16"/>
  <c r="AH102" i="16"/>
  <c r="U103" i="16"/>
  <c r="V103" i="16"/>
  <c r="W103" i="16"/>
  <c r="X103" i="16"/>
  <c r="Y103" i="16"/>
  <c r="Z103" i="16"/>
  <c r="AA103" i="16"/>
  <c r="AB103" i="16"/>
  <c r="AC103" i="16"/>
  <c r="AD103" i="16"/>
  <c r="AE103" i="16"/>
  <c r="AF103" i="16"/>
  <c r="AG103" i="16"/>
  <c r="AH103" i="16"/>
  <c r="U104" i="16"/>
  <c r="V104" i="16"/>
  <c r="W104" i="16"/>
  <c r="X104" i="16"/>
  <c r="Y104" i="16"/>
  <c r="Z104" i="16"/>
  <c r="AA104" i="16"/>
  <c r="AB104" i="16"/>
  <c r="AC104" i="16"/>
  <c r="AD104" i="16"/>
  <c r="AE104" i="16"/>
  <c r="AF104" i="16"/>
  <c r="AG104" i="16"/>
  <c r="AH104" i="16"/>
  <c r="U105" i="16"/>
  <c r="V105" i="16"/>
  <c r="W105" i="16"/>
  <c r="X105" i="16"/>
  <c r="Y105" i="16"/>
  <c r="Z105" i="16"/>
  <c r="AA105" i="16"/>
  <c r="AB105" i="16"/>
  <c r="AC105" i="16"/>
  <c r="AD105" i="16"/>
  <c r="AE105" i="16"/>
  <c r="AF105" i="16"/>
  <c r="AG105" i="16"/>
  <c r="AH105" i="16"/>
  <c r="U106" i="16"/>
  <c r="V106" i="16"/>
  <c r="W106" i="16"/>
  <c r="X106" i="16"/>
  <c r="Y106" i="16"/>
  <c r="Z106" i="16"/>
  <c r="AA106" i="16"/>
  <c r="AB106" i="16"/>
  <c r="AC106" i="16"/>
  <c r="AD106" i="16"/>
  <c r="AE106" i="16"/>
  <c r="AF106" i="16"/>
  <c r="AG106" i="16"/>
  <c r="AH106" i="16"/>
  <c r="U107" i="16"/>
  <c r="V107" i="16"/>
  <c r="W107" i="16"/>
  <c r="X107" i="16"/>
  <c r="Y107" i="16"/>
  <c r="Z107" i="16"/>
  <c r="AA107" i="16"/>
  <c r="AB107" i="16"/>
  <c r="AC107" i="16"/>
  <c r="AD107" i="16"/>
  <c r="AE107" i="16"/>
  <c r="AF107" i="16"/>
  <c r="AG107" i="16"/>
  <c r="AH107" i="16"/>
  <c r="R39" i="16"/>
  <c r="R40" i="16"/>
  <c r="R41" i="16"/>
  <c r="R42" i="16"/>
  <c r="R43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R51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R50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R49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R48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R47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R46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R45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R44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R18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R17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R16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R15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R14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R13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R12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R11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R10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R9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R8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R7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R6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R5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R4" i="16"/>
  <c r="AI23" i="16" l="1"/>
  <c r="AJ23" i="16" s="1"/>
  <c r="AI96" i="16"/>
  <c r="AJ96" i="16" s="1"/>
  <c r="AI70" i="16"/>
  <c r="AS70" i="16" s="1"/>
  <c r="AI66" i="16"/>
  <c r="AM66" i="16" s="1"/>
  <c r="AI74" i="16"/>
  <c r="AU74" i="16" s="1"/>
  <c r="AI30" i="16"/>
  <c r="AQ30" i="16" s="1"/>
  <c r="AI52" i="16"/>
  <c r="AO52" i="16" s="1"/>
  <c r="AI82" i="16"/>
  <c r="AV82" i="16" s="1"/>
  <c r="AI78" i="16"/>
  <c r="AQ78" i="16" s="1"/>
  <c r="AI31" i="16"/>
  <c r="AM31" i="16" s="1"/>
  <c r="AI38" i="16"/>
  <c r="AW38" i="16" s="1"/>
  <c r="AI87" i="16"/>
  <c r="AT87" i="16" s="1"/>
  <c r="AI62" i="16"/>
  <c r="AM62" i="16" s="1"/>
  <c r="AI22" i="16"/>
  <c r="AQ22" i="16" s="1"/>
  <c r="AI84" i="16"/>
  <c r="AP84" i="16" s="1"/>
  <c r="AI53" i="16"/>
  <c r="AN53" i="16" s="1"/>
  <c r="AI91" i="16"/>
  <c r="AJ91" i="16" s="1"/>
  <c r="AI103" i="16"/>
  <c r="AP103" i="16" s="1"/>
  <c r="AI95" i="16"/>
  <c r="AJ95" i="16" s="1"/>
  <c r="AI106" i="16"/>
  <c r="AL106" i="16" s="1"/>
  <c r="AI75" i="16"/>
  <c r="AR75" i="16" s="1"/>
  <c r="AI104" i="16"/>
  <c r="AL104" i="16" s="1"/>
  <c r="AI99" i="16"/>
  <c r="AT99" i="16" s="1"/>
  <c r="AI42" i="16"/>
  <c r="AP42" i="16" s="1"/>
  <c r="AI105" i="16"/>
  <c r="AP105" i="16" s="1"/>
  <c r="AI100" i="16"/>
  <c r="AS100" i="16" s="1"/>
  <c r="AI56" i="16"/>
  <c r="AU56" i="16" s="1"/>
  <c r="AI34" i="16"/>
  <c r="AN34" i="16" s="1"/>
  <c r="AI102" i="16"/>
  <c r="AW102" i="16" s="1"/>
  <c r="AI98" i="16"/>
  <c r="AS98" i="16" s="1"/>
  <c r="AI26" i="16"/>
  <c r="AN26" i="16" s="1"/>
  <c r="AI101" i="16"/>
  <c r="AU101" i="16" s="1"/>
  <c r="AI97" i="16"/>
  <c r="AI90" i="16"/>
  <c r="AN90" i="16" s="1"/>
  <c r="AI79" i="16"/>
  <c r="AP79" i="16" s="1"/>
  <c r="AI71" i="16"/>
  <c r="AP71" i="16" s="1"/>
  <c r="AI59" i="16"/>
  <c r="AK59" i="16" s="1"/>
  <c r="AI58" i="16"/>
  <c r="AR58" i="16" s="1"/>
  <c r="AI37" i="16"/>
  <c r="AR37" i="16" s="1"/>
  <c r="AR104" i="16"/>
  <c r="AL99" i="16"/>
  <c r="AP98" i="16"/>
  <c r="AS99" i="16"/>
  <c r="AV99" i="16"/>
  <c r="AI107" i="16"/>
  <c r="AP107" i="16" s="1"/>
  <c r="AP70" i="16"/>
  <c r="AI68" i="16"/>
  <c r="AP68" i="16" s="1"/>
  <c r="AI94" i="16"/>
  <c r="AI89" i="16"/>
  <c r="AN89" i="16" s="1"/>
  <c r="AI88" i="16"/>
  <c r="AQ88" i="16" s="1"/>
  <c r="AI83" i="16"/>
  <c r="AN83" i="16" s="1"/>
  <c r="AW82" i="16"/>
  <c r="AI93" i="16"/>
  <c r="AJ93" i="16" s="1"/>
  <c r="AI92" i="16"/>
  <c r="AM92" i="16" s="1"/>
  <c r="AK70" i="16"/>
  <c r="AO70" i="16"/>
  <c r="AW70" i="16"/>
  <c r="AM70" i="16"/>
  <c r="AQ70" i="16"/>
  <c r="AL70" i="16"/>
  <c r="AI85" i="16"/>
  <c r="AQ85" i="16" s="1"/>
  <c r="AI69" i="16"/>
  <c r="AU69" i="16" s="1"/>
  <c r="AI54" i="16"/>
  <c r="AJ54" i="16" s="1"/>
  <c r="AI19" i="16"/>
  <c r="AT19" i="16" s="1"/>
  <c r="AI86" i="16"/>
  <c r="AM86" i="16" s="1"/>
  <c r="AT66" i="16"/>
  <c r="AI65" i="16"/>
  <c r="AU65" i="16" s="1"/>
  <c r="AI64" i="16"/>
  <c r="AT64" i="16" s="1"/>
  <c r="AT59" i="16"/>
  <c r="AS84" i="16"/>
  <c r="AI81" i="16"/>
  <c r="AK81" i="16" s="1"/>
  <c r="AI77" i="16"/>
  <c r="AO77" i="16" s="1"/>
  <c r="AI76" i="16"/>
  <c r="AL76" i="16" s="1"/>
  <c r="AR70" i="16"/>
  <c r="AN70" i="16"/>
  <c r="AJ70" i="16"/>
  <c r="AI61" i="16"/>
  <c r="AO61" i="16" s="1"/>
  <c r="AI60" i="16"/>
  <c r="AL60" i="16" s="1"/>
  <c r="AM59" i="16"/>
  <c r="AQ56" i="16"/>
  <c r="AI40" i="16"/>
  <c r="AR40" i="16" s="1"/>
  <c r="AK38" i="16"/>
  <c r="AO38" i="16"/>
  <c r="AS38" i="16"/>
  <c r="AR38" i="16"/>
  <c r="AM38" i="16"/>
  <c r="AN38" i="16"/>
  <c r="AQ38" i="16"/>
  <c r="AP38" i="16"/>
  <c r="AL38" i="16"/>
  <c r="AN84" i="16"/>
  <c r="AJ84" i="16"/>
  <c r="AI80" i="16"/>
  <c r="AI73" i="16"/>
  <c r="AI72" i="16"/>
  <c r="AN72" i="16" s="1"/>
  <c r="AI67" i="16"/>
  <c r="AM67" i="16" s="1"/>
  <c r="AN66" i="16"/>
  <c r="AI57" i="16"/>
  <c r="AM57" i="16" s="1"/>
  <c r="AS56" i="16"/>
  <c r="AI63" i="16"/>
  <c r="AO63" i="16" s="1"/>
  <c r="AI41" i="16"/>
  <c r="AU41" i="16" s="1"/>
  <c r="AI35" i="16"/>
  <c r="AM35" i="16" s="1"/>
  <c r="AN56" i="16"/>
  <c r="AI55" i="16"/>
  <c r="AW55" i="16" s="1"/>
  <c r="AK52" i="16"/>
  <c r="AU52" i="16"/>
  <c r="AQ52" i="16"/>
  <c r="AW52" i="16"/>
  <c r="AM52" i="16"/>
  <c r="AS52" i="16"/>
  <c r="AP52" i="16"/>
  <c r="AL52" i="16"/>
  <c r="AI39" i="16"/>
  <c r="AM39" i="16" s="1"/>
  <c r="AI32" i="16"/>
  <c r="AU32" i="16" s="1"/>
  <c r="AV52" i="16"/>
  <c r="AR52" i="16"/>
  <c r="AN52" i="16"/>
  <c r="AJ52" i="16"/>
  <c r="AK37" i="16"/>
  <c r="AJ34" i="16"/>
  <c r="AV34" i="16"/>
  <c r="AP34" i="16"/>
  <c r="AI33" i="16"/>
  <c r="AP26" i="16"/>
  <c r="AM22" i="16"/>
  <c r="AI43" i="16"/>
  <c r="AM43" i="16" s="1"/>
  <c r="AI36" i="16"/>
  <c r="AN36" i="16" s="1"/>
  <c r="AI27" i="16"/>
  <c r="AU27" i="16" s="1"/>
  <c r="AI25" i="16"/>
  <c r="AI24" i="16"/>
  <c r="AQ24" i="16" s="1"/>
  <c r="AO22" i="16"/>
  <c r="AI29" i="16"/>
  <c r="AO29" i="16" s="1"/>
  <c r="AI28" i="16"/>
  <c r="AQ28" i="16" s="1"/>
  <c r="AI21" i="16"/>
  <c r="AR21" i="16" s="1"/>
  <c r="AI20" i="16"/>
  <c r="AU20" i="16" s="1"/>
  <c r="AW34" i="16"/>
  <c r="AO34" i="16"/>
  <c r="AK34" i="16"/>
  <c r="AK26" i="16"/>
  <c r="AI4" i="16"/>
  <c r="AL4" i="16" s="1"/>
  <c r="AI5" i="16"/>
  <c r="AP5" i="16" s="1"/>
  <c r="AI6" i="16"/>
  <c r="AM6" i="16" s="1"/>
  <c r="AI7" i="16"/>
  <c r="AI8" i="16"/>
  <c r="AP8" i="16" s="1"/>
  <c r="AI9" i="16"/>
  <c r="AO9" i="16" s="1"/>
  <c r="AI10" i="16"/>
  <c r="AP10" i="16" s="1"/>
  <c r="AI11" i="16"/>
  <c r="AI12" i="16"/>
  <c r="AW12" i="16" s="1"/>
  <c r="AI13" i="16"/>
  <c r="AK13" i="16" s="1"/>
  <c r="AI14" i="16"/>
  <c r="AM14" i="16" s="1"/>
  <c r="AI15" i="16"/>
  <c r="AM15" i="16" s="1"/>
  <c r="AI16" i="16"/>
  <c r="AK16" i="16" s="1"/>
  <c r="AI17" i="16"/>
  <c r="AW17" i="16" s="1"/>
  <c r="AI18" i="16"/>
  <c r="AL18" i="16" s="1"/>
  <c r="AI44" i="16"/>
  <c r="AI45" i="16"/>
  <c r="AS45" i="16" s="1"/>
  <c r="AI46" i="16"/>
  <c r="AO46" i="16" s="1"/>
  <c r="AI47" i="16"/>
  <c r="AT47" i="16" s="1"/>
  <c r="AI48" i="16"/>
  <c r="AI49" i="16"/>
  <c r="AL49" i="16" s="1"/>
  <c r="AI50" i="16"/>
  <c r="AT50" i="16" s="1"/>
  <c r="AI51" i="16"/>
  <c r="AV51" i="16" s="1"/>
  <c r="AJ82" i="16" l="1"/>
  <c r="AU89" i="16"/>
  <c r="AK82" i="16"/>
  <c r="AJ99" i="16"/>
  <c r="AP100" i="16"/>
  <c r="AW99" i="16"/>
  <c r="AU99" i="16"/>
  <c r="AK95" i="16"/>
  <c r="AL95" i="16"/>
  <c r="AN99" i="16"/>
  <c r="AK99" i="16"/>
  <c r="AS105" i="16"/>
  <c r="AQ99" i="16"/>
  <c r="AR87" i="16"/>
  <c r="AR34" i="16"/>
  <c r="AU37" i="16"/>
  <c r="AV84" i="16"/>
  <c r="AV38" i="16"/>
  <c r="AJ38" i="16"/>
  <c r="AV70" i="16"/>
  <c r="AM84" i="16"/>
  <c r="AO87" i="16"/>
  <c r="AT70" i="16"/>
  <c r="AU70" i="16"/>
  <c r="AX70" i="16" s="1"/>
  <c r="AP99" i="16"/>
  <c r="AR99" i="16"/>
  <c r="AO99" i="16"/>
  <c r="AM99" i="16"/>
  <c r="AW84" i="16"/>
  <c r="AL84" i="16"/>
  <c r="AK84" i="16"/>
  <c r="AU30" i="16"/>
  <c r="AP56" i="16"/>
  <c r="AJ59" i="16"/>
  <c r="AT56" i="16"/>
  <c r="AU59" i="16"/>
  <c r="AM75" i="16"/>
  <c r="AL59" i="16"/>
  <c r="AP75" i="16"/>
  <c r="AO96" i="16"/>
  <c r="AJ98" i="16"/>
  <c r="AM98" i="16"/>
  <c r="AL22" i="16"/>
  <c r="AM32" i="16"/>
  <c r="AN30" i="16"/>
  <c r="AJ56" i="16"/>
  <c r="AW56" i="16"/>
  <c r="AM56" i="16"/>
  <c r="AN59" i="16"/>
  <c r="AP96" i="16"/>
  <c r="AO30" i="16"/>
  <c r="AJ22" i="16"/>
  <c r="AV56" i="16"/>
  <c r="AL56" i="16"/>
  <c r="AQ59" i="16"/>
  <c r="AP59" i="16"/>
  <c r="AV96" i="16"/>
  <c r="AL96" i="16"/>
  <c r="AM96" i="16"/>
  <c r="AW22" i="16"/>
  <c r="AW30" i="16"/>
  <c r="AT22" i="16"/>
  <c r="AR22" i="16"/>
  <c r="AP30" i="16"/>
  <c r="AV30" i="16"/>
  <c r="AT96" i="16"/>
  <c r="AK96" i="16"/>
  <c r="AW96" i="16"/>
  <c r="AP102" i="16"/>
  <c r="AS103" i="16"/>
  <c r="AW31" i="16"/>
  <c r="AK22" i="16"/>
  <c r="AK30" i="16"/>
  <c r="AU22" i="16"/>
  <c r="AN22" i="16"/>
  <c r="AT30" i="16"/>
  <c r="AR30" i="16"/>
  <c r="AS96" i="16"/>
  <c r="AQ96" i="16"/>
  <c r="AS22" i="16"/>
  <c r="AS30" i="16"/>
  <c r="AP22" i="16"/>
  <c r="AV22" i="16"/>
  <c r="AL30" i="16"/>
  <c r="AZ30" i="16" s="1"/>
  <c r="BC30" i="16" s="1"/>
  <c r="AM30" i="16"/>
  <c r="AJ30" i="16"/>
  <c r="AU96" i="16"/>
  <c r="AR96" i="16"/>
  <c r="AZ96" i="16" s="1"/>
  <c r="BC96" i="16" s="1"/>
  <c r="AN96" i="16"/>
  <c r="AK77" i="16"/>
  <c r="AT52" i="16"/>
  <c r="AU84" i="16"/>
  <c r="AW92" i="16"/>
  <c r="AQ102" i="16"/>
  <c r="AQ84" i="16"/>
  <c r="AQ75" i="16"/>
  <c r="AL75" i="16"/>
  <c r="AU102" i="16"/>
  <c r="AK75" i="16"/>
  <c r="AV78" i="16"/>
  <c r="AV26" i="16"/>
  <c r="AS26" i="16"/>
  <c r="AT26" i="16"/>
  <c r="AR26" i="16"/>
  <c r="AO42" i="16"/>
  <c r="AT74" i="16"/>
  <c r="AU75" i="16"/>
  <c r="AP78" i="16"/>
  <c r="AM83" i="16"/>
  <c r="AJ102" i="16"/>
  <c r="AR102" i="16"/>
  <c r="AW75" i="16"/>
  <c r="AR78" i="16"/>
  <c r="AO26" i="16"/>
  <c r="AL26" i="16"/>
  <c r="AJ26" i="16"/>
  <c r="AO41" i="16"/>
  <c r="AN71" i="16"/>
  <c r="AJ75" i="16"/>
  <c r="AP62" i="16"/>
  <c r="AQ83" i="16"/>
  <c r="AW90" i="16"/>
  <c r="AN100" i="16"/>
  <c r="AT102" i="16"/>
  <c r="AV102" i="16"/>
  <c r="AV23" i="16"/>
  <c r="AR74" i="16"/>
  <c r="AP23" i="16"/>
  <c r="AO23" i="16"/>
  <c r="AW74" i="16"/>
  <c r="AO62" i="16"/>
  <c r="AW78" i="16"/>
  <c r="AO101" i="16"/>
  <c r="AN23" i="16"/>
  <c r="AQ23" i="16"/>
  <c r="AQ31" i="16"/>
  <c r="AS23" i="16"/>
  <c r="AR23" i="16"/>
  <c r="AT23" i="16"/>
  <c r="AK23" i="16"/>
  <c r="AL35" i="16"/>
  <c r="AO74" i="16"/>
  <c r="AJ76" i="16"/>
  <c r="AW77" i="16"/>
  <c r="AS78" i="16"/>
  <c r="AV79" i="16"/>
  <c r="AJ83" i="16"/>
  <c r="AK106" i="16"/>
  <c r="AO75" i="16"/>
  <c r="AU23" i="16"/>
  <c r="AL23" i="16"/>
  <c r="AW23" i="16"/>
  <c r="AP74" i="16"/>
  <c r="AK74" i="16"/>
  <c r="AL78" i="16"/>
  <c r="AO78" i="16"/>
  <c r="AM23" i="16"/>
  <c r="AN74" i="16"/>
  <c r="AU39" i="16"/>
  <c r="AR32" i="16"/>
  <c r="AJ53" i="16"/>
  <c r="AP37" i="16"/>
  <c r="AN37" i="16"/>
  <c r="AP66" i="16"/>
  <c r="AK66" i="16"/>
  <c r="AK87" i="16"/>
  <c r="AT82" i="16"/>
  <c r="AQ82" i="16"/>
  <c r="AP92" i="16"/>
  <c r="AM104" i="16"/>
  <c r="AW104" i="16"/>
  <c r="AT104" i="16"/>
  <c r="AQ104" i="16"/>
  <c r="AV104" i="16"/>
  <c r="AT53" i="16"/>
  <c r="AL19" i="16"/>
  <c r="AK53" i="16"/>
  <c r="AO37" i="16"/>
  <c r="AT35" i="16"/>
  <c r="AV37" i="16"/>
  <c r="AR66" i="16"/>
  <c r="AS66" i="16"/>
  <c r="AS82" i="16"/>
  <c r="AS87" i="16"/>
  <c r="AQ92" i="16"/>
  <c r="AP87" i="16"/>
  <c r="AR82" i="16"/>
  <c r="AO82" i="16"/>
  <c r="AK104" i="16"/>
  <c r="AJ104" i="16"/>
  <c r="AV87" i="16"/>
  <c r="AQ53" i="16"/>
  <c r="AW37" i="16"/>
  <c r="AQ37" i="16"/>
  <c r="AV66" i="16"/>
  <c r="AU66" i="16"/>
  <c r="AL66" i="16"/>
  <c r="AO66" i="16"/>
  <c r="AN68" i="16"/>
  <c r="AL82" i="16"/>
  <c r="AJ101" i="16"/>
  <c r="AS104" i="16"/>
  <c r="AW53" i="16"/>
  <c r="AV94" i="16"/>
  <c r="AW94" i="16"/>
  <c r="AQ97" i="16"/>
  <c r="AO97" i="16"/>
  <c r="AJ97" i="16"/>
  <c r="AW42" i="16"/>
  <c r="AN42" i="16"/>
  <c r="AU42" i="16"/>
  <c r="AM42" i="16"/>
  <c r="AT42" i="16"/>
  <c r="AQ103" i="16"/>
  <c r="AO103" i="16"/>
  <c r="AL103" i="16"/>
  <c r="AN103" i="16"/>
  <c r="AK103" i="16"/>
  <c r="AJ103" i="16"/>
  <c r="AM20" i="16"/>
  <c r="AQ35" i="16"/>
  <c r="AP35" i="16"/>
  <c r="AJ42" i="16"/>
  <c r="AK79" i="16"/>
  <c r="AS69" i="16"/>
  <c r="AQ69" i="16"/>
  <c r="AT79" i="16"/>
  <c r="AK94" i="16"/>
  <c r="AS97" i="16"/>
  <c r="AJ37" i="16"/>
  <c r="AM37" i="16"/>
  <c r="AS37" i="16"/>
  <c r="AT103" i="16"/>
  <c r="AW103" i="16"/>
  <c r="AN104" i="16"/>
  <c r="AP104" i="16"/>
  <c r="AU104" i="16"/>
  <c r="AO104" i="16"/>
  <c r="AQ106" i="16"/>
  <c r="AV106" i="16"/>
  <c r="AM74" i="16"/>
  <c r="AQ74" i="16"/>
  <c r="AJ74" i="16"/>
  <c r="AS74" i="16"/>
  <c r="AL74" i="16"/>
  <c r="AV74" i="16"/>
  <c r="AU85" i="16"/>
  <c r="AK71" i="16"/>
  <c r="AL71" i="16"/>
  <c r="AU71" i="16"/>
  <c r="AO71" i="16"/>
  <c r="AV42" i="16"/>
  <c r="AS42" i="16"/>
  <c r="AM71" i="16"/>
  <c r="AO79" i="16"/>
  <c r="AM79" i="16"/>
  <c r="AM103" i="16"/>
  <c r="AK97" i="16"/>
  <c r="AR103" i="16"/>
  <c r="AP53" i="16"/>
  <c r="AV53" i="16"/>
  <c r="AS53" i="16"/>
  <c r="AU53" i="16"/>
  <c r="AR53" i="16"/>
  <c r="AO53" i="16"/>
  <c r="AU87" i="16"/>
  <c r="AN87" i="16"/>
  <c r="AM87" i="16"/>
  <c r="AL87" i="16"/>
  <c r="AW87" i="16"/>
  <c r="AQ87" i="16"/>
  <c r="AJ87" i="16"/>
  <c r="AU82" i="16"/>
  <c r="AM82" i="16"/>
  <c r="AP82" i="16"/>
  <c r="AN82" i="16"/>
  <c r="AR79" i="16"/>
  <c r="AL79" i="16"/>
  <c r="AJ79" i="16"/>
  <c r="AQ79" i="16"/>
  <c r="AW79" i="16"/>
  <c r="AL42" i="16"/>
  <c r="AK42" i="16"/>
  <c r="AO57" i="16"/>
  <c r="AQ71" i="16"/>
  <c r="AS79" i="16"/>
  <c r="AT71" i="16"/>
  <c r="AU79" i="16"/>
  <c r="AM19" i="16"/>
  <c r="AP19" i="16"/>
  <c r="AN79" i="16"/>
  <c r="AT85" i="16"/>
  <c r="AU103" i="16"/>
  <c r="AW97" i="16"/>
  <c r="AV103" i="16"/>
  <c r="AK56" i="16"/>
  <c r="AO56" i="16"/>
  <c r="AR56" i="16"/>
  <c r="AR95" i="16"/>
  <c r="AP95" i="16"/>
  <c r="AQ95" i="16"/>
  <c r="AW26" i="16"/>
  <c r="AS34" i="16"/>
  <c r="AQ26" i="16"/>
  <c r="AQ34" i="16"/>
  <c r="AJ66" i="16"/>
  <c r="AQ66" i="16"/>
  <c r="AU78" i="16"/>
  <c r="AR84" i="16"/>
  <c r="AT38" i="16"/>
  <c r="AU38" i="16"/>
  <c r="AN75" i="16"/>
  <c r="AT78" i="16"/>
  <c r="AK78" i="16"/>
  <c r="AW66" i="16"/>
  <c r="AT75" i="16"/>
  <c r="AM61" i="16"/>
  <c r="AO91" i="16"/>
  <c r="AV91" i="16"/>
  <c r="AM102" i="16"/>
  <c r="AL102" i="16"/>
  <c r="AY102" i="16" s="1"/>
  <c r="AN102" i="16"/>
  <c r="AS75" i="16"/>
  <c r="AJ78" i="16"/>
  <c r="AN78" i="16"/>
  <c r="AT84" i="16"/>
  <c r="AM78" i="16"/>
  <c r="AQ55" i="16"/>
  <c r="AT101" i="16"/>
  <c r="AQ20" i="16"/>
  <c r="AL31" i="16"/>
  <c r="AS31" i="16"/>
  <c r="AR29" i="16"/>
  <c r="AR24" i="16"/>
  <c r="AJ36" i="16"/>
  <c r="AP20" i="16"/>
  <c r="AU62" i="16"/>
  <c r="AS81" i="16"/>
  <c r="AV60" i="16"/>
  <c r="AT62" i="16"/>
  <c r="AK62" i="16"/>
  <c r="AK69" i="16"/>
  <c r="AS91" i="16"/>
  <c r="AL91" i="16"/>
  <c r="AR91" i="16"/>
  <c r="AT92" i="16"/>
  <c r="AT100" i="16"/>
  <c r="AQ98" i="16"/>
  <c r="AV100" i="16"/>
  <c r="AV62" i="16"/>
  <c r="AV101" i="16"/>
  <c r="AR98" i="16"/>
  <c r="AS71" i="16"/>
  <c r="AU31" i="16"/>
  <c r="AO102" i="16"/>
  <c r="AV31" i="16"/>
  <c r="AR62" i="16"/>
  <c r="AM101" i="16"/>
  <c r="AP31" i="16"/>
  <c r="AO31" i="16"/>
  <c r="AR31" i="16"/>
  <c r="AM24" i="16"/>
  <c r="AN24" i="16"/>
  <c r="AN32" i="16"/>
  <c r="AK55" i="16"/>
  <c r="AL58" i="16"/>
  <c r="AW62" i="16"/>
  <c r="AP90" i="16"/>
  <c r="AN85" i="16"/>
  <c r="AW91" i="16"/>
  <c r="AU77" i="16"/>
  <c r="AP91" i="16"/>
  <c r="AN91" i="16"/>
  <c r="AS101" i="16"/>
  <c r="AU98" i="16"/>
  <c r="AJ100" i="16"/>
  <c r="AT98" i="16"/>
  <c r="AJ62" i="16"/>
  <c r="AN98" i="16"/>
  <c r="AN31" i="16"/>
  <c r="AJ31" i="16"/>
  <c r="AK98" i="16"/>
  <c r="AM91" i="16"/>
  <c r="AQ62" i="16"/>
  <c r="AT31" i="16"/>
  <c r="AK31" i="16"/>
  <c r="AU24" i="16"/>
  <c r="AV36" i="16"/>
  <c r="AO55" i="16"/>
  <c r="AS58" i="16"/>
  <c r="AJ60" i="16"/>
  <c r="AL62" i="16"/>
  <c r="AS62" i="16"/>
  <c r="AJ90" i="16"/>
  <c r="AQ91" i="16"/>
  <c r="AK91" i="16"/>
  <c r="AU91" i="16"/>
  <c r="AT91" i="16"/>
  <c r="AM100" i="16"/>
  <c r="AL100" i="16"/>
  <c r="AW101" i="16"/>
  <c r="AR100" i="16"/>
  <c r="AL98" i="16"/>
  <c r="AN62" i="16"/>
  <c r="AV97" i="16"/>
  <c r="AO59" i="16"/>
  <c r="AL53" i="16"/>
  <c r="AM53" i="16"/>
  <c r="AO84" i="16"/>
  <c r="AK100" i="16"/>
  <c r="AV75" i="16"/>
  <c r="AR42" i="16"/>
  <c r="AO67" i="16"/>
  <c r="AJ21" i="16"/>
  <c r="AV21" i="16"/>
  <c r="AR36" i="16"/>
  <c r="AQ39" i="16"/>
  <c r="AT54" i="16"/>
  <c r="AK57" i="16"/>
  <c r="AW57" i="16"/>
  <c r="AW58" i="16"/>
  <c r="AO81" i="16"/>
  <c r="AR60" i="16"/>
  <c r="AK67" i="16"/>
  <c r="AV76" i="16"/>
  <c r="AS77" i="16"/>
  <c r="AJ86" i="16"/>
  <c r="AK65" i="16"/>
  <c r="AV86" i="16"/>
  <c r="AU95" i="16"/>
  <c r="AR68" i="16"/>
  <c r="AM55" i="16"/>
  <c r="AT88" i="16"/>
  <c r="AM90" i="16"/>
  <c r="AQ67" i="16"/>
  <c r="AQ77" i="16"/>
  <c r="AV83" i="16"/>
  <c r="AS90" i="16"/>
  <c r="AW95" i="16"/>
  <c r="AV54" i="16"/>
  <c r="AU92" i="16"/>
  <c r="AN95" i="16"/>
  <c r="AU105" i="16"/>
  <c r="AW106" i="16"/>
  <c r="AP106" i="16"/>
  <c r="AJ106" i="16"/>
  <c r="AM105" i="16"/>
  <c r="AL37" i="16"/>
  <c r="AT37" i="16"/>
  <c r="AV90" i="16"/>
  <c r="AR97" i="16"/>
  <c r="AR101" i="16"/>
  <c r="AL34" i="16"/>
  <c r="AM34" i="16"/>
  <c r="AT34" i="16"/>
  <c r="AU34" i="16"/>
  <c r="AU100" i="16"/>
  <c r="AV105" i="16"/>
  <c r="AV58" i="16"/>
  <c r="AT97" i="16"/>
  <c r="AL101" i="16"/>
  <c r="AT105" i="16"/>
  <c r="AU97" i="16"/>
  <c r="AW98" i="16"/>
  <c r="AW100" i="16"/>
  <c r="AK102" i="16"/>
  <c r="AJ58" i="16"/>
  <c r="AJ40" i="16"/>
  <c r="AL40" i="16"/>
  <c r="AL54" i="16"/>
  <c r="AP58" i="16"/>
  <c r="AO58" i="16"/>
  <c r="AW81" i="16"/>
  <c r="AW65" i="16"/>
  <c r="AL72" i="16"/>
  <c r="AR54" i="16"/>
  <c r="AP76" i="16"/>
  <c r="AK86" i="16"/>
  <c r="AU90" i="16"/>
  <c r="AQ86" i="16"/>
  <c r="AT95" i="16"/>
  <c r="AK90" i="16"/>
  <c r="AO95" i="16"/>
  <c r="AJ105" i="16"/>
  <c r="AV95" i="16"/>
  <c r="AO106" i="16"/>
  <c r="AU106" i="16"/>
  <c r="AR106" i="16"/>
  <c r="AW105" i="16"/>
  <c r="AK105" i="16"/>
  <c r="AR59" i="16"/>
  <c r="AV59" i="16"/>
  <c r="AM26" i="16"/>
  <c r="AU26" i="16"/>
  <c r="AS59" i="16"/>
  <c r="AN105" i="16"/>
  <c r="AV98" i="16"/>
  <c r="AL105" i="16"/>
  <c r="AM97" i="16"/>
  <c r="AO98" i="16"/>
  <c r="AO100" i="16"/>
  <c r="AQ101" i="16"/>
  <c r="AS102" i="16"/>
  <c r="AQ58" i="16"/>
  <c r="AM58" i="16"/>
  <c r="AU58" i="16"/>
  <c r="AL90" i="16"/>
  <c r="AT90" i="16"/>
  <c r="AN21" i="16"/>
  <c r="AJ24" i="16"/>
  <c r="AX52" i="16"/>
  <c r="AP54" i="16"/>
  <c r="AS57" i="16"/>
  <c r="AT58" i="16"/>
  <c r="AK58" i="16"/>
  <c r="AZ38" i="16"/>
  <c r="BC38" i="16" s="1"/>
  <c r="AN60" i="16"/>
  <c r="AM69" i="16"/>
  <c r="AR76" i="16"/>
  <c r="AU83" i="16"/>
  <c r="AR86" i="16"/>
  <c r="AM95" i="16"/>
  <c r="AT76" i="16"/>
  <c r="AO86" i="16"/>
  <c r="AP88" i="16"/>
  <c r="AQ90" i="16"/>
  <c r="AO90" i="16"/>
  <c r="AS95" i="16"/>
  <c r="AN54" i="16"/>
  <c r="AU86" i="16"/>
  <c r="AK101" i="16"/>
  <c r="AQ105" i="16"/>
  <c r="AS106" i="16"/>
  <c r="AT106" i="16"/>
  <c r="AN106" i="16"/>
  <c r="AO105" i="16"/>
  <c r="AM106" i="16"/>
  <c r="AV71" i="16"/>
  <c r="AJ71" i="16"/>
  <c r="AR71" i="16"/>
  <c r="AR90" i="16"/>
  <c r="AN97" i="16"/>
  <c r="AN101" i="16"/>
  <c r="AQ42" i="16"/>
  <c r="AP97" i="16"/>
  <c r="AP101" i="16"/>
  <c r="AW59" i="16"/>
  <c r="AW71" i="16"/>
  <c r="AQ100" i="16"/>
  <c r="AR105" i="16"/>
  <c r="AN58" i="16"/>
  <c r="AL97" i="16"/>
  <c r="AL28" i="16"/>
  <c r="AP28" i="16"/>
  <c r="AT28" i="16"/>
  <c r="AK28" i="16"/>
  <c r="AS28" i="16"/>
  <c r="AN28" i="16"/>
  <c r="AV28" i="16"/>
  <c r="AO28" i="16"/>
  <c r="AW28" i="16"/>
  <c r="AJ28" i="16"/>
  <c r="AR28" i="16"/>
  <c r="AM25" i="16"/>
  <c r="AQ25" i="16"/>
  <c r="AU25" i="16"/>
  <c r="AP25" i="16"/>
  <c r="AL25" i="16"/>
  <c r="AT25" i="16"/>
  <c r="AO25" i="16"/>
  <c r="AW25" i="16"/>
  <c r="AS25" i="16"/>
  <c r="AM33" i="16"/>
  <c r="AQ33" i="16"/>
  <c r="AU33" i="16"/>
  <c r="AP33" i="16"/>
  <c r="AO33" i="16"/>
  <c r="AT33" i="16"/>
  <c r="AW33" i="16"/>
  <c r="AL33" i="16"/>
  <c r="AS33" i="16"/>
  <c r="AN33" i="16"/>
  <c r="AM29" i="16"/>
  <c r="AQ29" i="16"/>
  <c r="AU29" i="16"/>
  <c r="AL29" i="16"/>
  <c r="AT29" i="16"/>
  <c r="AP29" i="16"/>
  <c r="AK29" i="16"/>
  <c r="AS29" i="16"/>
  <c r="AP27" i="16"/>
  <c r="AR25" i="16"/>
  <c r="AQ27" i="16"/>
  <c r="AL43" i="16"/>
  <c r="AR43" i="16"/>
  <c r="AN43" i="16"/>
  <c r="AS43" i="16"/>
  <c r="AT43" i="16"/>
  <c r="AV43" i="16"/>
  <c r="AK43" i="16"/>
  <c r="AP43" i="16"/>
  <c r="AU43" i="16"/>
  <c r="AZ22" i="16"/>
  <c r="BC22" i="16" s="1"/>
  <c r="AV33" i="16"/>
  <c r="AX30" i="16"/>
  <c r="AJ43" i="16"/>
  <c r="AL41" i="16"/>
  <c r="AV41" i="16"/>
  <c r="AR41" i="16"/>
  <c r="AN41" i="16"/>
  <c r="AT41" i="16"/>
  <c r="AJ41" i="16"/>
  <c r="AP41" i="16"/>
  <c r="AM41" i="16"/>
  <c r="AQ41" i="16"/>
  <c r="AW41" i="16"/>
  <c r="AO43" i="16"/>
  <c r="AL63" i="16"/>
  <c r="AP63" i="16"/>
  <c r="AT63" i="16"/>
  <c r="AV63" i="16"/>
  <c r="AJ63" i="16"/>
  <c r="AN63" i="16"/>
  <c r="AR63" i="16"/>
  <c r="AU63" i="16"/>
  <c r="AW63" i="16"/>
  <c r="AK63" i="16"/>
  <c r="AP64" i="16"/>
  <c r="AJ73" i="16"/>
  <c r="AN73" i="16"/>
  <c r="AR73" i="16"/>
  <c r="AV73" i="16"/>
  <c r="AL73" i="16"/>
  <c r="AP73" i="16"/>
  <c r="AT73" i="16"/>
  <c r="AO73" i="16"/>
  <c r="AM73" i="16"/>
  <c r="AS73" i="16"/>
  <c r="AQ80" i="16"/>
  <c r="AK80" i="16"/>
  <c r="AS80" i="16"/>
  <c r="AM80" i="16"/>
  <c r="AU80" i="16"/>
  <c r="AO80" i="16"/>
  <c r="AW80" i="16"/>
  <c r="AN80" i="16"/>
  <c r="AL80" i="16"/>
  <c r="AR80" i="16"/>
  <c r="AP80" i="16"/>
  <c r="AT40" i="16"/>
  <c r="AP40" i="16"/>
  <c r="AU40" i="16"/>
  <c r="AQ40" i="16"/>
  <c r="AM40" i="16"/>
  <c r="AS40" i="16"/>
  <c r="AW40" i="16"/>
  <c r="AK40" i="16"/>
  <c r="AV40" i="16"/>
  <c r="AM63" i="16"/>
  <c r="AQ73" i="16"/>
  <c r="AJ80" i="16"/>
  <c r="AU93" i="16"/>
  <c r="AM68" i="16"/>
  <c r="AQ68" i="16"/>
  <c r="AU68" i="16"/>
  <c r="AW68" i="16"/>
  <c r="AK68" i="16"/>
  <c r="AO68" i="16"/>
  <c r="AS68" i="16"/>
  <c r="AV68" i="16"/>
  <c r="AT68" i="16"/>
  <c r="AL107" i="16"/>
  <c r="AM28" i="16"/>
  <c r="AM21" i="16"/>
  <c r="AQ21" i="16"/>
  <c r="AU21" i="16"/>
  <c r="AL21" i="16"/>
  <c r="AT21" i="16"/>
  <c r="AP21" i="16"/>
  <c r="AK21" i="16"/>
  <c r="AS21" i="16"/>
  <c r="AO21" i="16"/>
  <c r="AW21" i="16"/>
  <c r="AN29" i="16"/>
  <c r="AT27" i="16"/>
  <c r="AJ25" i="16"/>
  <c r="AV25" i="16"/>
  <c r="AM36" i="16"/>
  <c r="AQ36" i="16"/>
  <c r="AU36" i="16"/>
  <c r="AO36" i="16"/>
  <c r="AW36" i="16"/>
  <c r="AP36" i="16"/>
  <c r="AK36" i="16"/>
  <c r="AL36" i="16"/>
  <c r="AT36" i="16"/>
  <c r="AS36" i="16"/>
  <c r="AK25" i="16"/>
  <c r="AJ33" i="16"/>
  <c r="AS41" i="16"/>
  <c r="AL32" i="16"/>
  <c r="AP32" i="16"/>
  <c r="AT32" i="16"/>
  <c r="AO32" i="16"/>
  <c r="AW32" i="16"/>
  <c r="AK32" i="16"/>
  <c r="AS32" i="16"/>
  <c r="AV32" i="16"/>
  <c r="AJ32" i="16"/>
  <c r="AQ32" i="16"/>
  <c r="AN40" i="16"/>
  <c r="AK35" i="16"/>
  <c r="AN35" i="16"/>
  <c r="AV35" i="16"/>
  <c r="AO35" i="16"/>
  <c r="AW35" i="16"/>
  <c r="AR35" i="16"/>
  <c r="AJ35" i="16"/>
  <c r="AS35" i="16"/>
  <c r="AU35" i="16"/>
  <c r="AW43" i="16"/>
  <c r="AM72" i="16"/>
  <c r="AQ72" i="16"/>
  <c r="AU72" i="16"/>
  <c r="AS72" i="16"/>
  <c r="AW72" i="16"/>
  <c r="AK72" i="16"/>
  <c r="AO72" i="16"/>
  <c r="AT72" i="16"/>
  <c r="AR72" i="16"/>
  <c r="AV72" i="16"/>
  <c r="AJ72" i="16"/>
  <c r="AW73" i="16"/>
  <c r="AO40" i="16"/>
  <c r="AQ63" i="16"/>
  <c r="AJ65" i="16"/>
  <c r="AN65" i="16"/>
  <c r="AR65" i="16"/>
  <c r="AV65" i="16"/>
  <c r="AP65" i="16"/>
  <c r="AT65" i="16"/>
  <c r="AL65" i="16"/>
  <c r="AO65" i="16"/>
  <c r="AM65" i="16"/>
  <c r="AS65" i="16"/>
  <c r="AQ65" i="16"/>
  <c r="AU73" i="16"/>
  <c r="AV80" i="16"/>
  <c r="AK19" i="16"/>
  <c r="AO19" i="16"/>
  <c r="AS19" i="16"/>
  <c r="AW19" i="16"/>
  <c r="AN19" i="16"/>
  <c r="AV19" i="16"/>
  <c r="AJ19" i="16"/>
  <c r="AR19" i="16"/>
  <c r="AQ19" i="16"/>
  <c r="AU19" i="16"/>
  <c r="AL89" i="16"/>
  <c r="AP89" i="16"/>
  <c r="AT89" i="16"/>
  <c r="AK89" i="16"/>
  <c r="AO89" i="16"/>
  <c r="AW89" i="16"/>
  <c r="AS89" i="16"/>
  <c r="AR89" i="16"/>
  <c r="AM89" i="16"/>
  <c r="AV89" i="16"/>
  <c r="AJ89" i="16"/>
  <c r="AQ89" i="16"/>
  <c r="AM94" i="16"/>
  <c r="AQ94" i="16"/>
  <c r="AU94" i="16"/>
  <c r="AL94" i="16"/>
  <c r="AP94" i="16"/>
  <c r="AT94" i="16"/>
  <c r="AN94" i="16"/>
  <c r="AO94" i="16"/>
  <c r="AR94" i="16"/>
  <c r="AS94" i="16"/>
  <c r="AJ94" i="16"/>
  <c r="AT107" i="16"/>
  <c r="AJ107" i="16"/>
  <c r="AK27" i="16"/>
  <c r="AO27" i="16"/>
  <c r="AS27" i="16"/>
  <c r="AW27" i="16"/>
  <c r="AN27" i="16"/>
  <c r="AV27" i="16"/>
  <c r="AR27" i="16"/>
  <c r="AJ27" i="16"/>
  <c r="AM64" i="16"/>
  <c r="AQ64" i="16"/>
  <c r="AU64" i="16"/>
  <c r="AK64" i="16"/>
  <c r="AO64" i="16"/>
  <c r="AS64" i="16"/>
  <c r="AW64" i="16"/>
  <c r="AR64" i="16"/>
  <c r="AV64" i="16"/>
  <c r="AJ64" i="16"/>
  <c r="AL64" i="16"/>
  <c r="AY70" i="16"/>
  <c r="AM107" i="16"/>
  <c r="AK107" i="16"/>
  <c r="AO107" i="16"/>
  <c r="AQ107" i="16"/>
  <c r="AU107" i="16"/>
  <c r="AS107" i="16"/>
  <c r="AN107" i="16"/>
  <c r="AW107" i="16"/>
  <c r="AR107" i="16"/>
  <c r="AV107" i="16"/>
  <c r="AL93" i="16"/>
  <c r="AP93" i="16"/>
  <c r="AT93" i="16"/>
  <c r="AW93" i="16"/>
  <c r="AK93" i="16"/>
  <c r="AO93" i="16"/>
  <c r="AS93" i="16"/>
  <c r="AR93" i="16"/>
  <c r="AM93" i="16"/>
  <c r="AV93" i="16"/>
  <c r="AQ93" i="16"/>
  <c r="AN93" i="16"/>
  <c r="AU28" i="16"/>
  <c r="AL20" i="16"/>
  <c r="AK20" i="16"/>
  <c r="AS20" i="16"/>
  <c r="AN20" i="16"/>
  <c r="AV20" i="16"/>
  <c r="AO20" i="16"/>
  <c r="AW20" i="16"/>
  <c r="AR20" i="16"/>
  <c r="AJ20" i="16"/>
  <c r="AJ29" i="16"/>
  <c r="AV29" i="16"/>
  <c r="AL27" i="16"/>
  <c r="AL24" i="16"/>
  <c r="AP24" i="16"/>
  <c r="AT24" i="16"/>
  <c r="AO24" i="16"/>
  <c r="AW24" i="16"/>
  <c r="AK24" i="16"/>
  <c r="AS24" i="16"/>
  <c r="AV24" i="16"/>
  <c r="AN25" i="16"/>
  <c r="AM27" i="16"/>
  <c r="AW29" i="16"/>
  <c r="AR33" i="16"/>
  <c r="AK41" i="16"/>
  <c r="AY23" i="16"/>
  <c r="AK33" i="16"/>
  <c r="AY52" i="16"/>
  <c r="AT20" i="16"/>
  <c r="AS63" i="16"/>
  <c r="AK73" i="16"/>
  <c r="AT80" i="16"/>
  <c r="AQ43" i="16"/>
  <c r="AJ61" i="16"/>
  <c r="AN61" i="16"/>
  <c r="AR61" i="16"/>
  <c r="AV61" i="16"/>
  <c r="AT61" i="16"/>
  <c r="AL61" i="16"/>
  <c r="AP61" i="16"/>
  <c r="AQ61" i="16"/>
  <c r="AS61" i="16"/>
  <c r="AU61" i="16"/>
  <c r="AW61" i="16"/>
  <c r="AK61" i="16"/>
  <c r="AL68" i="16"/>
  <c r="AN64" i="16"/>
  <c r="AP72" i="16"/>
  <c r="AO85" i="16"/>
  <c r="AS85" i="16"/>
  <c r="AW85" i="16"/>
  <c r="AK85" i="16"/>
  <c r="AP85" i="16"/>
  <c r="AR85" i="16"/>
  <c r="AV85" i="16"/>
  <c r="AJ85" i="16"/>
  <c r="AL85" i="16"/>
  <c r="AM85" i="16"/>
  <c r="AK88" i="16"/>
  <c r="AO88" i="16"/>
  <c r="AS88" i="16"/>
  <c r="AW88" i="16"/>
  <c r="AV88" i="16"/>
  <c r="AR88" i="16"/>
  <c r="AJ88" i="16"/>
  <c r="AN88" i="16"/>
  <c r="AU88" i="16"/>
  <c r="AM88" i="16"/>
  <c r="AL88" i="16"/>
  <c r="AJ68" i="16"/>
  <c r="AZ99" i="16"/>
  <c r="BC99" i="16" s="1"/>
  <c r="AL39" i="16"/>
  <c r="AP39" i="16"/>
  <c r="AT39" i="16"/>
  <c r="AJ39" i="16"/>
  <c r="AR39" i="16"/>
  <c r="AK39" i="16"/>
  <c r="AS39" i="16"/>
  <c r="AN39" i="16"/>
  <c r="AV39" i="16"/>
  <c r="AO39" i="16"/>
  <c r="AW39" i="16"/>
  <c r="AZ52" i="16"/>
  <c r="BC52" i="16" s="1"/>
  <c r="AN55" i="16"/>
  <c r="AV55" i="16"/>
  <c r="AP55" i="16"/>
  <c r="AJ55" i="16"/>
  <c r="AR55" i="16"/>
  <c r="AL55" i="16"/>
  <c r="AT55" i="16"/>
  <c r="AS55" i="16"/>
  <c r="AL57" i="16"/>
  <c r="AR57" i="16"/>
  <c r="AV57" i="16"/>
  <c r="AN57" i="16"/>
  <c r="AJ57" i="16"/>
  <c r="AP57" i="16"/>
  <c r="AT57" i="16"/>
  <c r="AY38" i="16"/>
  <c r="AM60" i="16"/>
  <c r="AQ60" i="16"/>
  <c r="AU60" i="16"/>
  <c r="AO60" i="16"/>
  <c r="AS60" i="16"/>
  <c r="AW60" i="16"/>
  <c r="AK60" i="16"/>
  <c r="AW67" i="16"/>
  <c r="AN76" i="16"/>
  <c r="AJ77" i="16"/>
  <c r="AN77" i="16"/>
  <c r="AR77" i="16"/>
  <c r="AV77" i="16"/>
  <c r="AT77" i="16"/>
  <c r="AL77" i="16"/>
  <c r="AP77" i="16"/>
  <c r="AU57" i="16"/>
  <c r="AN86" i="16"/>
  <c r="AU67" i="16"/>
  <c r="AW69" i="16"/>
  <c r="AW86" i="16"/>
  <c r="AK92" i="16"/>
  <c r="AO92" i="16"/>
  <c r="AS92" i="16"/>
  <c r="AR92" i="16"/>
  <c r="AV92" i="16"/>
  <c r="AN92" i="16"/>
  <c r="AJ92" i="16"/>
  <c r="AM77" i="16"/>
  <c r="AS83" i="16"/>
  <c r="AO83" i="16"/>
  <c r="AT83" i="16"/>
  <c r="AK83" i="16"/>
  <c r="AP83" i="16"/>
  <c r="AL83" i="16"/>
  <c r="AW83" i="16"/>
  <c r="AL92" i="16"/>
  <c r="AL67" i="16"/>
  <c r="AP67" i="16"/>
  <c r="AT67" i="16"/>
  <c r="AR67" i="16"/>
  <c r="AV67" i="16"/>
  <c r="AJ67" i="16"/>
  <c r="AN67" i="16"/>
  <c r="AX38" i="16"/>
  <c r="AY56" i="16"/>
  <c r="AS67" i="16"/>
  <c r="AM76" i="16"/>
  <c r="AQ76" i="16"/>
  <c r="AU76" i="16"/>
  <c r="AO76" i="16"/>
  <c r="AS76" i="16"/>
  <c r="AW76" i="16"/>
  <c r="AK76" i="16"/>
  <c r="AR81" i="16"/>
  <c r="AN81" i="16"/>
  <c r="AT81" i="16"/>
  <c r="AJ81" i="16"/>
  <c r="AP81" i="16"/>
  <c r="AU81" i="16"/>
  <c r="AL81" i="16"/>
  <c r="AQ81" i="16"/>
  <c r="AV81" i="16"/>
  <c r="AQ57" i="16"/>
  <c r="AT86" i="16"/>
  <c r="AP86" i="16"/>
  <c r="AL86" i="16"/>
  <c r="AO54" i="16"/>
  <c r="AW54" i="16"/>
  <c r="AQ54" i="16"/>
  <c r="AK54" i="16"/>
  <c r="AS54" i="16"/>
  <c r="AM54" i="16"/>
  <c r="AU54" i="16"/>
  <c r="AT60" i="16"/>
  <c r="AJ69" i="16"/>
  <c r="AN69" i="16"/>
  <c r="AR69" i="16"/>
  <c r="AV69" i="16"/>
  <c r="AL69" i="16"/>
  <c r="AP69" i="16"/>
  <c r="AT69" i="16"/>
  <c r="AU55" i="16"/>
  <c r="AM81" i="16"/>
  <c r="AS86" i="16"/>
  <c r="AO69" i="16"/>
  <c r="AP60" i="16"/>
  <c r="AR83" i="16"/>
  <c r="AW15" i="16"/>
  <c r="AS15" i="16"/>
  <c r="AT17" i="16"/>
  <c r="AM46" i="16"/>
  <c r="AK50" i="16"/>
  <c r="AQ49" i="16"/>
  <c r="AK17" i="16"/>
  <c r="AU51" i="16"/>
  <c r="AP50" i="16"/>
  <c r="AQ13" i="16"/>
  <c r="AM8" i="16"/>
  <c r="AU45" i="16"/>
  <c r="AU50" i="16"/>
  <c r="AT45" i="16"/>
  <c r="AT16" i="16"/>
  <c r="AL46" i="16"/>
  <c r="AP17" i="16"/>
  <c r="AS46" i="16"/>
  <c r="AQ16" i="16"/>
  <c r="AS12" i="16"/>
  <c r="AL5" i="16"/>
  <c r="AP12" i="16"/>
  <c r="AW8" i="16"/>
  <c r="AT4" i="16"/>
  <c r="AU16" i="16"/>
  <c r="AT49" i="16"/>
  <c r="AU17" i="16"/>
  <c r="AP16" i="16"/>
  <c r="AW45" i="16"/>
  <c r="AS16" i="16"/>
  <c r="AU12" i="16"/>
  <c r="AK12" i="16"/>
  <c r="AK9" i="16"/>
  <c r="AL12" i="16"/>
  <c r="AU49" i="16"/>
  <c r="AP49" i="16"/>
  <c r="AQ17" i="16"/>
  <c r="AK45" i="16"/>
  <c r="AO16" i="16"/>
  <c r="AQ8" i="16"/>
  <c r="AP9" i="16"/>
  <c r="AU13" i="16"/>
  <c r="AM9" i="16"/>
  <c r="AW48" i="16"/>
  <c r="AV48" i="16"/>
  <c r="AR48" i="16"/>
  <c r="AN48" i="16"/>
  <c r="AJ48" i="16"/>
  <c r="AV44" i="16"/>
  <c r="AR44" i="16"/>
  <c r="AN44" i="16"/>
  <c r="AJ44" i="16"/>
  <c r="AP48" i="16"/>
  <c r="AK47" i="16"/>
  <c r="AT44" i="16"/>
  <c r="AS18" i="16"/>
  <c r="AO48" i="16"/>
  <c r="AW44" i="16"/>
  <c r="AQ47" i="16"/>
  <c r="AQ44" i="16"/>
  <c r="AL15" i="16"/>
  <c r="AV11" i="16"/>
  <c r="AR11" i="16"/>
  <c r="AN11" i="16"/>
  <c r="AJ11" i="16"/>
  <c r="AV7" i="16"/>
  <c r="AR7" i="16"/>
  <c r="AN7" i="16"/>
  <c r="AJ7" i="16"/>
  <c r="AK14" i="16"/>
  <c r="AT11" i="16"/>
  <c r="AS10" i="16"/>
  <c r="AL7" i="16"/>
  <c r="AK6" i="16"/>
  <c r="AU11" i="16"/>
  <c r="AO11" i="16"/>
  <c r="AW7" i="16"/>
  <c r="AQ10" i="16"/>
  <c r="AK8" i="16"/>
  <c r="AO4" i="16"/>
  <c r="AS13" i="16"/>
  <c r="AW9" i="16"/>
  <c r="AO5" i="16"/>
  <c r="AO51" i="16"/>
  <c r="AK51" i="16"/>
  <c r="AS51" i="16"/>
  <c r="AN51" i="16"/>
  <c r="AJ51" i="16"/>
  <c r="AW51" i="16"/>
  <c r="AR51" i="16"/>
  <c r="AW47" i="16"/>
  <c r="AV47" i="16"/>
  <c r="AR47" i="16"/>
  <c r="AN47" i="16"/>
  <c r="AJ47" i="16"/>
  <c r="AV18" i="16"/>
  <c r="AR18" i="16"/>
  <c r="AN18" i="16"/>
  <c r="AJ18" i="16"/>
  <c r="AL48" i="16"/>
  <c r="AP44" i="16"/>
  <c r="AO18" i="16"/>
  <c r="AK48" i="16"/>
  <c r="AS44" i="16"/>
  <c r="AM47" i="16"/>
  <c r="AU18" i="16"/>
  <c r="AT51" i="16"/>
  <c r="AU48" i="16"/>
  <c r="AP47" i="16"/>
  <c r="AM44" i="16"/>
  <c r="AV15" i="16"/>
  <c r="AN15" i="16"/>
  <c r="AR15" i="16"/>
  <c r="AJ15" i="16"/>
  <c r="AV14" i="16"/>
  <c r="AR14" i="16"/>
  <c r="AN14" i="16"/>
  <c r="AJ14" i="16"/>
  <c r="AV10" i="16"/>
  <c r="AR10" i="16"/>
  <c r="AN10" i="16"/>
  <c r="AJ10" i="16"/>
  <c r="AV6" i="16"/>
  <c r="AR6" i="16"/>
  <c r="AN6" i="16"/>
  <c r="AJ6" i="16"/>
  <c r="AW14" i="16"/>
  <c r="AP11" i="16"/>
  <c r="AO10" i="16"/>
  <c r="AW6" i="16"/>
  <c r="AQ14" i="16"/>
  <c r="AP14" i="16"/>
  <c r="AM11" i="16"/>
  <c r="AQ7" i="16"/>
  <c r="AK11" i="16"/>
  <c r="AT8" i="16"/>
  <c r="AS7" i="16"/>
  <c r="AP4" i="16"/>
  <c r="AP13" i="16"/>
  <c r="AT9" i="16"/>
  <c r="AQ6" i="16"/>
  <c r="AQ15" i="16"/>
  <c r="AM7" i="16"/>
  <c r="AQ51" i="16"/>
  <c r="AW50" i="16"/>
  <c r="AS50" i="16"/>
  <c r="AO50" i="16"/>
  <c r="AV50" i="16"/>
  <c r="AR50" i="16"/>
  <c r="AN50" i="16"/>
  <c r="AJ50" i="16"/>
  <c r="AV46" i="16"/>
  <c r="AR46" i="16"/>
  <c r="AN46" i="16"/>
  <c r="AJ46" i="16"/>
  <c r="AV17" i="16"/>
  <c r="AR17" i="16"/>
  <c r="AN17" i="16"/>
  <c r="AJ17" i="16"/>
  <c r="AM49" i="16"/>
  <c r="AS47" i="16"/>
  <c r="AQ45" i="16"/>
  <c r="AL44" i="16"/>
  <c r="AK18" i="16"/>
  <c r="AO15" i="16"/>
  <c r="AQ50" i="16"/>
  <c r="AU46" i="16"/>
  <c r="AP45" i="16"/>
  <c r="AO44" i="16"/>
  <c r="AM17" i="16"/>
  <c r="AL16" i="16"/>
  <c r="AL50" i="16"/>
  <c r="AT46" i="16"/>
  <c r="AQ18" i="16"/>
  <c r="AL17" i="16"/>
  <c r="AP51" i="16"/>
  <c r="AQ48" i="16"/>
  <c r="AL47" i="16"/>
  <c r="AK46" i="16"/>
  <c r="AT18" i="16"/>
  <c r="AS17" i="16"/>
  <c r="AT15" i="16"/>
  <c r="AV13" i="16"/>
  <c r="AR13" i="16"/>
  <c r="AN13" i="16"/>
  <c r="AJ13" i="16"/>
  <c r="AV9" i="16"/>
  <c r="AR9" i="16"/>
  <c r="AN9" i="16"/>
  <c r="AJ9" i="16"/>
  <c r="AV5" i="16"/>
  <c r="AN5" i="16"/>
  <c r="AR5" i="16"/>
  <c r="AJ5" i="16"/>
  <c r="AU5" i="16"/>
  <c r="AQ5" i="16"/>
  <c r="AM5" i="16"/>
  <c r="AS14" i="16"/>
  <c r="AQ12" i="16"/>
  <c r="AL11" i="16"/>
  <c r="AK10" i="16"/>
  <c r="AT7" i="16"/>
  <c r="AS6" i="16"/>
  <c r="AT13" i="16"/>
  <c r="AU10" i="16"/>
  <c r="AO8" i="16"/>
  <c r="AS4" i="16"/>
  <c r="AW13" i="16"/>
  <c r="AL10" i="16"/>
  <c r="AP6" i="16"/>
  <c r="AM13" i="16"/>
  <c r="AW11" i="16"/>
  <c r="AU9" i="16"/>
  <c r="AO7" i="16"/>
  <c r="AL9" i="16"/>
  <c r="AT5" i="16"/>
  <c r="AT14" i="16"/>
  <c r="AQ11" i="16"/>
  <c r="AU7" i="16"/>
  <c r="AW5" i="16"/>
  <c r="AL6" i="16"/>
  <c r="AW49" i="16"/>
  <c r="AS49" i="16"/>
  <c r="AO49" i="16"/>
  <c r="AK49" i="16"/>
  <c r="AV49" i="16"/>
  <c r="AR49" i="16"/>
  <c r="AN49" i="16"/>
  <c r="AJ49" i="16"/>
  <c r="AV45" i="16"/>
  <c r="AR45" i="16"/>
  <c r="AN45" i="16"/>
  <c r="AJ45" i="16"/>
  <c r="AT48" i="16"/>
  <c r="AO47" i="16"/>
  <c r="AM45" i="16"/>
  <c r="AW18" i="16"/>
  <c r="AK15" i="16"/>
  <c r="AM50" i="16"/>
  <c r="AS48" i="16"/>
  <c r="AQ46" i="16"/>
  <c r="AL45" i="16"/>
  <c r="AK44" i="16"/>
  <c r="AR16" i="16"/>
  <c r="AJ16" i="16"/>
  <c r="AN16" i="16"/>
  <c r="AV16" i="16"/>
  <c r="AM16" i="16"/>
  <c r="AM51" i="16"/>
  <c r="AU47" i="16"/>
  <c r="AP46" i="16"/>
  <c r="AO45" i="16"/>
  <c r="AM18" i="16"/>
  <c r="AW16" i="16"/>
  <c r="AL51" i="16"/>
  <c r="AM48" i="16"/>
  <c r="AW46" i="16"/>
  <c r="AU44" i="16"/>
  <c r="AP18" i="16"/>
  <c r="AO17" i="16"/>
  <c r="AP15" i="16"/>
  <c r="AV12" i="16"/>
  <c r="AR12" i="16"/>
  <c r="AN12" i="16"/>
  <c r="AJ12" i="16"/>
  <c r="AV8" i="16"/>
  <c r="AR8" i="16"/>
  <c r="AN8" i="16"/>
  <c r="AJ8" i="16"/>
  <c r="AV4" i="16"/>
  <c r="AN4" i="16"/>
  <c r="AR4" i="16"/>
  <c r="AJ4" i="16"/>
  <c r="AM4" i="16"/>
  <c r="AU4" i="16"/>
  <c r="AQ4" i="16"/>
  <c r="AO14" i="16"/>
  <c r="AM12" i="16"/>
  <c r="AW10" i="16"/>
  <c r="AU8" i="16"/>
  <c r="AP7" i="16"/>
  <c r="AO6" i="16"/>
  <c r="AL13" i="16"/>
  <c r="AM10" i="16"/>
  <c r="AU6" i="16"/>
  <c r="AK4" i="16"/>
  <c r="AO13" i="16"/>
  <c r="AS9" i="16"/>
  <c r="AS5" i="16"/>
  <c r="AT12" i="16"/>
  <c r="AS11" i="16"/>
  <c r="AQ9" i="16"/>
  <c r="AL8" i="16"/>
  <c r="AK7" i="16"/>
  <c r="AU14" i="16"/>
  <c r="AO12" i="16"/>
  <c r="AS8" i="16"/>
  <c r="AW4" i="16"/>
  <c r="AL14" i="16"/>
  <c r="AT10" i="16"/>
  <c r="AT6" i="16"/>
  <c r="AU15" i="16"/>
  <c r="AK5" i="16"/>
  <c r="AX22" i="16" l="1"/>
  <c r="AX96" i="16"/>
  <c r="AY59" i="16"/>
  <c r="AY30" i="16"/>
  <c r="AY99" i="16"/>
  <c r="AX99" i="16"/>
  <c r="AZ70" i="16"/>
  <c r="BC70" i="16" s="1"/>
  <c r="AY96" i="16"/>
  <c r="AY22" i="16"/>
  <c r="AY26" i="16"/>
  <c r="AZ31" i="16"/>
  <c r="BC31" i="16" s="1"/>
  <c r="AX56" i="16"/>
  <c r="AX87" i="16"/>
  <c r="AZ74" i="16"/>
  <c r="BC74" i="16" s="1"/>
  <c r="AZ104" i="16"/>
  <c r="BC104" i="16" s="1"/>
  <c r="AX23" i="16"/>
  <c r="AZ84" i="16"/>
  <c r="BC84" i="16" s="1"/>
  <c r="AZ34" i="16"/>
  <c r="BC34" i="16" s="1"/>
  <c r="AZ101" i="16"/>
  <c r="BC101" i="16" s="1"/>
  <c r="AZ66" i="16"/>
  <c r="BC66" i="16" s="1"/>
  <c r="AX37" i="16"/>
  <c r="AZ23" i="16"/>
  <c r="BC23" i="16" s="1"/>
  <c r="AY78" i="16"/>
  <c r="BA78" i="16" s="1"/>
  <c r="AY75" i="16"/>
  <c r="AZ72" i="16"/>
  <c r="BC72" i="16" s="1"/>
  <c r="AY105" i="16"/>
  <c r="BB105" i="16" s="1"/>
  <c r="AX79" i="16"/>
  <c r="AZ71" i="16"/>
  <c r="BC71" i="16" s="1"/>
  <c r="AX84" i="16"/>
  <c r="AY74" i="16"/>
  <c r="BA74" i="16" s="1"/>
  <c r="AX105" i="16"/>
  <c r="AX100" i="16"/>
  <c r="AX26" i="16"/>
  <c r="AZ95" i="16"/>
  <c r="BC95" i="16" s="1"/>
  <c r="AY84" i="16"/>
  <c r="BA84" i="16" s="1"/>
  <c r="AZ75" i="16"/>
  <c r="BC75" i="16" s="1"/>
  <c r="AX90" i="16"/>
  <c r="AY76" i="16"/>
  <c r="BB76" i="16" s="1"/>
  <c r="AZ56" i="16"/>
  <c r="BC56" i="16" s="1"/>
  <c r="AY104" i="16"/>
  <c r="AX98" i="16"/>
  <c r="AZ102" i="16"/>
  <c r="BC102" i="16" s="1"/>
  <c r="AY101" i="16"/>
  <c r="AX78" i="16"/>
  <c r="AX75" i="16"/>
  <c r="AZ79" i="16"/>
  <c r="BC79" i="16" s="1"/>
  <c r="AY53" i="16"/>
  <c r="BA53" i="16" s="1"/>
  <c r="AX53" i="16"/>
  <c r="AZ42" i="16"/>
  <c r="BC42" i="16" s="1"/>
  <c r="AX74" i="16"/>
  <c r="AZ106" i="16"/>
  <c r="BC106" i="16" s="1"/>
  <c r="AX104" i="16"/>
  <c r="AZ103" i="16"/>
  <c r="BC103" i="16" s="1"/>
  <c r="AX42" i="16"/>
  <c r="AX97" i="16"/>
  <c r="AY82" i="16"/>
  <c r="AY66" i="16"/>
  <c r="BB66" i="16" s="1"/>
  <c r="AZ37" i="16"/>
  <c r="BC37" i="16" s="1"/>
  <c r="AX66" i="16"/>
  <c r="AY34" i="16"/>
  <c r="BA34" i="16" s="1"/>
  <c r="AZ86" i="16"/>
  <c r="BC86" i="16" s="1"/>
  <c r="AX34" i="16"/>
  <c r="AY87" i="16"/>
  <c r="BB87" i="16" s="1"/>
  <c r="AZ87" i="16"/>
  <c r="BC87" i="16" s="1"/>
  <c r="AZ97" i="16"/>
  <c r="BC97" i="16" s="1"/>
  <c r="AZ82" i="16"/>
  <c r="BC82" i="16" s="1"/>
  <c r="AZ78" i="16"/>
  <c r="BC78" i="16" s="1"/>
  <c r="AY85" i="16"/>
  <c r="BB85" i="16" s="1"/>
  <c r="AZ53" i="16"/>
  <c r="BC53" i="16" s="1"/>
  <c r="AY65" i="16"/>
  <c r="BA65" i="16" s="1"/>
  <c r="AZ26" i="16"/>
  <c r="BC26" i="16" s="1"/>
  <c r="AX82" i="16"/>
  <c r="AY79" i="16"/>
  <c r="AY42" i="16"/>
  <c r="BB42" i="16" s="1"/>
  <c r="AY37" i="16"/>
  <c r="BA37" i="16" s="1"/>
  <c r="AY57" i="16"/>
  <c r="BA57" i="16" s="1"/>
  <c r="AY103" i="16"/>
  <c r="BA103" i="16" s="1"/>
  <c r="AX103" i="16"/>
  <c r="AZ59" i="16"/>
  <c r="BC59" i="16" s="1"/>
  <c r="AZ100" i="16"/>
  <c r="BC100" i="16" s="1"/>
  <c r="AX91" i="16"/>
  <c r="AZ98" i="16"/>
  <c r="BC98" i="16" s="1"/>
  <c r="AX31" i="16"/>
  <c r="AX102" i="16"/>
  <c r="AZ91" i="16"/>
  <c r="BC91" i="16" s="1"/>
  <c r="AX62" i="16"/>
  <c r="AY62" i="16"/>
  <c r="BB62" i="16" s="1"/>
  <c r="AY32" i="16"/>
  <c r="BB32" i="16" s="1"/>
  <c r="AX106" i="16"/>
  <c r="AX95" i="16"/>
  <c r="AY69" i="16"/>
  <c r="BA69" i="16" s="1"/>
  <c r="AX54" i="16"/>
  <c r="AZ64" i="16"/>
  <c r="BC64" i="16" s="1"/>
  <c r="AY41" i="16"/>
  <c r="AY43" i="16"/>
  <c r="BB43" i="16" s="1"/>
  <c r="AX71" i="16"/>
  <c r="AY97" i="16"/>
  <c r="BB97" i="16" s="1"/>
  <c r="AZ27" i="16"/>
  <c r="BC27" i="16" s="1"/>
  <c r="AY28" i="16"/>
  <c r="BB28" i="16" s="1"/>
  <c r="AZ62" i="16"/>
  <c r="BC62" i="16" s="1"/>
  <c r="AX21" i="16"/>
  <c r="AY54" i="16"/>
  <c r="AY60" i="16"/>
  <c r="BB60" i="16" s="1"/>
  <c r="AY71" i="16"/>
  <c r="BA71" i="16" s="1"/>
  <c r="BB78" i="16"/>
  <c r="AY98" i="16"/>
  <c r="AY91" i="16"/>
  <c r="AY55" i="16"/>
  <c r="BB55" i="16" s="1"/>
  <c r="AX68" i="16"/>
  <c r="AZ24" i="16"/>
  <c r="BC24" i="16" s="1"/>
  <c r="AY89" i="16"/>
  <c r="BB89" i="16" s="1"/>
  <c r="AY73" i="16"/>
  <c r="BA73" i="16" s="1"/>
  <c r="AX101" i="16"/>
  <c r="AY58" i="16"/>
  <c r="AX59" i="16"/>
  <c r="AY100" i="16"/>
  <c r="BA100" i="16" s="1"/>
  <c r="AY31" i="16"/>
  <c r="BA26" i="16"/>
  <c r="BB26" i="16"/>
  <c r="AY92" i="16"/>
  <c r="AZ105" i="16"/>
  <c r="BC105" i="16" s="1"/>
  <c r="AY77" i="16"/>
  <c r="BA77" i="16" s="1"/>
  <c r="AX24" i="16"/>
  <c r="AX29" i="16"/>
  <c r="AY27" i="16"/>
  <c r="BA27" i="16" s="1"/>
  <c r="AY21" i="16"/>
  <c r="BB21" i="16" s="1"/>
  <c r="AX40" i="16"/>
  <c r="AY48" i="16"/>
  <c r="AX81" i="16"/>
  <c r="AX76" i="16"/>
  <c r="AZ88" i="16"/>
  <c r="BC88" i="16" s="1"/>
  <c r="AZ85" i="16"/>
  <c r="BC85" i="16" s="1"/>
  <c r="AX20" i="16"/>
  <c r="AY20" i="16"/>
  <c r="BA20" i="16" s="1"/>
  <c r="AX19" i="16"/>
  <c r="AX35" i="16"/>
  <c r="AZ36" i="16"/>
  <c r="BC36" i="16" s="1"/>
  <c r="AY40" i="16"/>
  <c r="BA40" i="16" s="1"/>
  <c r="AZ90" i="16"/>
  <c r="BC90" i="16" s="1"/>
  <c r="AZ58" i="16"/>
  <c r="BC58" i="16" s="1"/>
  <c r="AX83" i="16"/>
  <c r="AX60" i="16"/>
  <c r="AY24" i="16"/>
  <c r="BB24" i="16" s="1"/>
  <c r="AX93" i="16"/>
  <c r="AX36" i="16"/>
  <c r="AY106" i="16"/>
  <c r="AY90" i="16"/>
  <c r="AY95" i="16"/>
  <c r="AX58" i="16"/>
  <c r="BB69" i="16"/>
  <c r="BA92" i="16"/>
  <c r="BB92" i="16"/>
  <c r="BA85" i="16"/>
  <c r="BB96" i="16"/>
  <c r="BA96" i="16"/>
  <c r="AX77" i="16"/>
  <c r="BA66" i="16"/>
  <c r="AX55" i="16"/>
  <c r="AX39" i="16"/>
  <c r="AY39" i="16"/>
  <c r="AX88" i="16"/>
  <c r="BA23" i="16"/>
  <c r="BB23" i="16"/>
  <c r="AZ20" i="16"/>
  <c r="BC20" i="16" s="1"/>
  <c r="AY107" i="16"/>
  <c r="AY64" i="16"/>
  <c r="AX27" i="16"/>
  <c r="BB101" i="16"/>
  <c r="BA101" i="16"/>
  <c r="AZ89" i="16"/>
  <c r="BC89" i="16" s="1"/>
  <c r="AZ60" i="16"/>
  <c r="BC60" i="16" s="1"/>
  <c r="AZ107" i="16"/>
  <c r="BC107" i="16" s="1"/>
  <c r="AY68" i="16"/>
  <c r="BB82" i="16"/>
  <c r="BA82" i="16"/>
  <c r="AZ76" i="16"/>
  <c r="BC76" i="16" s="1"/>
  <c r="AZ41" i="16"/>
  <c r="BC41" i="16" s="1"/>
  <c r="AZ29" i="16"/>
  <c r="BC29" i="16" s="1"/>
  <c r="AY33" i="16"/>
  <c r="AZ28" i="16"/>
  <c r="BC28" i="16" s="1"/>
  <c r="AZ69" i="16"/>
  <c r="BC69" i="16" s="1"/>
  <c r="AX69" i="16"/>
  <c r="AZ81" i="16"/>
  <c r="BC81" i="16" s="1"/>
  <c r="AZ83" i="16"/>
  <c r="BC83" i="16" s="1"/>
  <c r="AX92" i="16"/>
  <c r="AX85" i="16"/>
  <c r="BA28" i="16"/>
  <c r="AZ93" i="16"/>
  <c r="BC93" i="16" s="1"/>
  <c r="BA41" i="16"/>
  <c r="BB41" i="16"/>
  <c r="AX64" i="16"/>
  <c r="AX107" i="16"/>
  <c r="BA104" i="16"/>
  <c r="BB104" i="16"/>
  <c r="AZ94" i="16"/>
  <c r="BC94" i="16" s="1"/>
  <c r="AY19" i="16"/>
  <c r="AX65" i="16"/>
  <c r="AX72" i="16"/>
  <c r="AY72" i="16"/>
  <c r="AX32" i="16"/>
  <c r="AZ32" i="16"/>
  <c r="BC32" i="16" s="1"/>
  <c r="AY36" i="16"/>
  <c r="AX25" i="16"/>
  <c r="BA102" i="16"/>
  <c r="BB102" i="16"/>
  <c r="AX80" i="16"/>
  <c r="BA59" i="16"/>
  <c r="BB59" i="16"/>
  <c r="AX63" i="16"/>
  <c r="AZ63" i="16"/>
  <c r="BC63" i="16" s="1"/>
  <c r="AX43" i="16"/>
  <c r="AY29" i="16"/>
  <c r="AY25" i="16"/>
  <c r="BA55" i="16"/>
  <c r="BA38" i="16"/>
  <c r="BB38" i="16"/>
  <c r="AY81" i="16"/>
  <c r="BA56" i="16"/>
  <c r="BB56" i="16"/>
  <c r="AX67" i="16"/>
  <c r="AY83" i="16"/>
  <c r="BA75" i="16"/>
  <c r="BB75" i="16"/>
  <c r="BA42" i="16"/>
  <c r="AZ55" i="16"/>
  <c r="BC55" i="16" s="1"/>
  <c r="AY88" i="16"/>
  <c r="AY61" i="16"/>
  <c r="AZ61" i="16"/>
  <c r="BC61" i="16" s="1"/>
  <c r="AX86" i="16"/>
  <c r="AZ54" i="16"/>
  <c r="BC54" i="16" s="1"/>
  <c r="AX94" i="16"/>
  <c r="AY94" i="16"/>
  <c r="AX89" i="16"/>
  <c r="BB73" i="16"/>
  <c r="AY35" i="16"/>
  <c r="AZ73" i="16"/>
  <c r="BC73" i="16" s="1"/>
  <c r="AX73" i="16"/>
  <c r="AY63" i="16"/>
  <c r="BA99" i="16"/>
  <c r="BB99" i="16"/>
  <c r="BB54" i="16"/>
  <c r="BA54" i="16"/>
  <c r="AZ67" i="16"/>
  <c r="BC67" i="16" s="1"/>
  <c r="AZ92" i="16"/>
  <c r="BC92" i="16" s="1"/>
  <c r="AY67" i="16"/>
  <c r="AZ77" i="16"/>
  <c r="BC77" i="16" s="1"/>
  <c r="AX57" i="16"/>
  <c r="AZ57" i="16"/>
  <c r="BC57" i="16" s="1"/>
  <c r="AZ39" i="16"/>
  <c r="BC39" i="16" s="1"/>
  <c r="AY86" i="16"/>
  <c r="AZ68" i="16"/>
  <c r="BC68" i="16" s="1"/>
  <c r="AX61" i="16"/>
  <c r="BB71" i="16"/>
  <c r="BA52" i="16"/>
  <c r="BB52" i="16"/>
  <c r="BA30" i="16"/>
  <c r="BB30" i="16"/>
  <c r="BA22" i="16"/>
  <c r="BB22" i="16"/>
  <c r="BA70" i="16"/>
  <c r="BB70" i="16"/>
  <c r="AZ65" i="16"/>
  <c r="BC65" i="16" s="1"/>
  <c r="AX33" i="16"/>
  <c r="AZ19" i="16"/>
  <c r="BC19" i="16" s="1"/>
  <c r="AZ21" i="16"/>
  <c r="BC21" i="16" s="1"/>
  <c r="AY93" i="16"/>
  <c r="AZ80" i="16"/>
  <c r="BC80" i="16" s="1"/>
  <c r="AY80" i="16"/>
  <c r="AX41" i="16"/>
  <c r="AZ35" i="16"/>
  <c r="BC35" i="16" s="1"/>
  <c r="AZ43" i="16"/>
  <c r="BC43" i="16" s="1"/>
  <c r="AZ40" i="16"/>
  <c r="BC40" i="16" s="1"/>
  <c r="AZ33" i="16"/>
  <c r="BC33" i="16" s="1"/>
  <c r="AZ25" i="16"/>
  <c r="BC25" i="16" s="1"/>
  <c r="AX28" i="16"/>
  <c r="AX16" i="16"/>
  <c r="AY45" i="16"/>
  <c r="BB45" i="16" s="1"/>
  <c r="AY49" i="16"/>
  <c r="BB49" i="16" s="1"/>
  <c r="AZ5" i="16"/>
  <c r="BC5" i="16" s="1"/>
  <c r="AY17" i="16"/>
  <c r="BB17" i="16" s="1"/>
  <c r="AY8" i="16"/>
  <c r="BB8" i="16" s="1"/>
  <c r="AY14" i="16"/>
  <c r="BB14" i="16" s="1"/>
  <c r="AZ13" i="16"/>
  <c r="BC13" i="16" s="1"/>
  <c r="AZ51" i="16"/>
  <c r="BC51" i="16" s="1"/>
  <c r="AZ49" i="16"/>
  <c r="BC49" i="16" s="1"/>
  <c r="AZ10" i="16"/>
  <c r="BC10" i="16" s="1"/>
  <c r="AY12" i="16"/>
  <c r="BA12" i="16" s="1"/>
  <c r="AY50" i="16"/>
  <c r="BB50" i="16" s="1"/>
  <c r="AY51" i="16"/>
  <c r="BA51" i="16" s="1"/>
  <c r="AY15" i="16"/>
  <c r="BB15" i="16" s="1"/>
  <c r="AY44" i="16"/>
  <c r="BB44" i="16" s="1"/>
  <c r="AY6" i="16"/>
  <c r="BA6" i="16" s="1"/>
  <c r="AY47" i="16"/>
  <c r="BB47" i="16" s="1"/>
  <c r="AY7" i="16"/>
  <c r="BB7" i="16" s="1"/>
  <c r="AY5" i="16"/>
  <c r="BA5" i="16" s="1"/>
  <c r="AY13" i="16"/>
  <c r="BB13" i="16" s="1"/>
  <c r="AY46" i="16"/>
  <c r="BA46" i="16" s="1"/>
  <c r="AZ46" i="16"/>
  <c r="BC46" i="16" s="1"/>
  <c r="AZ14" i="16"/>
  <c r="BC14" i="16" s="1"/>
  <c r="AZ8" i="16"/>
  <c r="BC8" i="16" s="1"/>
  <c r="AX4" i="16"/>
  <c r="AX8" i="16"/>
  <c r="AX12" i="16"/>
  <c r="AZ45" i="16"/>
  <c r="BC45" i="16" s="1"/>
  <c r="AZ11" i="16"/>
  <c r="BC11" i="16" s="1"/>
  <c r="AZ50" i="16"/>
  <c r="BC50" i="16" s="1"/>
  <c r="AZ12" i="16"/>
  <c r="BC12" i="16" s="1"/>
  <c r="AX18" i="16"/>
  <c r="AX47" i="16"/>
  <c r="AY11" i="16"/>
  <c r="AY16" i="16"/>
  <c r="AZ9" i="16"/>
  <c r="BC9" i="16" s="1"/>
  <c r="AZ17" i="16"/>
  <c r="BC17" i="16" s="1"/>
  <c r="AZ16" i="16"/>
  <c r="BC16" i="16" s="1"/>
  <c r="BB46" i="16"/>
  <c r="AZ44" i="16"/>
  <c r="BC44" i="16" s="1"/>
  <c r="AX17" i="16"/>
  <c r="AX46" i="16"/>
  <c r="AX50" i="16"/>
  <c r="BB48" i="16"/>
  <c r="BA48" i="16"/>
  <c r="AX5" i="16"/>
  <c r="AX9" i="16"/>
  <c r="AX13" i="16"/>
  <c r="AZ47" i="16"/>
  <c r="BC47" i="16" s="1"/>
  <c r="AZ7" i="16"/>
  <c r="BC7" i="16" s="1"/>
  <c r="AX7" i="16"/>
  <c r="AX11" i="16"/>
  <c r="AZ15" i="16"/>
  <c r="BC15" i="16" s="1"/>
  <c r="AX44" i="16"/>
  <c r="AX48" i="16"/>
  <c r="AZ4" i="16"/>
  <c r="BC4" i="16" s="1"/>
  <c r="AY4" i="16"/>
  <c r="AX45" i="16"/>
  <c r="AX49" i="16"/>
  <c r="AZ6" i="16"/>
  <c r="BC6" i="16" s="1"/>
  <c r="AY9" i="16"/>
  <c r="AY10" i="16"/>
  <c r="AX6" i="16"/>
  <c r="AX10" i="16"/>
  <c r="AX14" i="16"/>
  <c r="AX15" i="16"/>
  <c r="AY18" i="16"/>
  <c r="AZ48" i="16"/>
  <c r="BC48" i="16" s="1"/>
  <c r="AX51" i="16"/>
  <c r="AZ18" i="16"/>
  <c r="BC18" i="16" s="1"/>
  <c r="BB53" i="16" l="1"/>
  <c r="BB84" i="16"/>
  <c r="BA43" i="16"/>
  <c r="BA105" i="16"/>
  <c r="BB57" i="16"/>
  <c r="BB100" i="16"/>
  <c r="BB103" i="16"/>
  <c r="BA62" i="16"/>
  <c r="BA60" i="16"/>
  <c r="BA89" i="16"/>
  <c r="BA13" i="16"/>
  <c r="BA17" i="16"/>
  <c r="BB20" i="16"/>
  <c r="BA87" i="16"/>
  <c r="BA45" i="16"/>
  <c r="BA76" i="16"/>
  <c r="BB37" i="16"/>
  <c r="BA8" i="16"/>
  <c r="BA47" i="16"/>
  <c r="BA50" i="16"/>
  <c r="BB74" i="16"/>
  <c r="BA97" i="16"/>
  <c r="BB6" i="16"/>
  <c r="BB65" i="16"/>
  <c r="BA24" i="16"/>
  <c r="BB34" i="16"/>
  <c r="BA15" i="16"/>
  <c r="BB79" i="16"/>
  <c r="BA79" i="16"/>
  <c r="BB12" i="16"/>
  <c r="BA49" i="16"/>
  <c r="BA21" i="16"/>
  <c r="BA7" i="16"/>
  <c r="BB40" i="16"/>
  <c r="BA32" i="16"/>
  <c r="BB77" i="16"/>
  <c r="BA58" i="16"/>
  <c r="BB58" i="16"/>
  <c r="BB98" i="16"/>
  <c r="BA98" i="16"/>
  <c r="BA31" i="16"/>
  <c r="BB31" i="16"/>
  <c r="BB51" i="16"/>
  <c r="BB91" i="16"/>
  <c r="BA91" i="16"/>
  <c r="BA95" i="16"/>
  <c r="BB95" i="16"/>
  <c r="BA44" i="16"/>
  <c r="BB27" i="16"/>
  <c r="BA90" i="16"/>
  <c r="BB90" i="16"/>
  <c r="BA106" i="16"/>
  <c r="BB106" i="16"/>
  <c r="BA86" i="16"/>
  <c r="BB86" i="16"/>
  <c r="BA25" i="16"/>
  <c r="BB25" i="16"/>
  <c r="BB64" i="16"/>
  <c r="BA64" i="16"/>
  <c r="BA63" i="16"/>
  <c r="BB63" i="16"/>
  <c r="BA61" i="16"/>
  <c r="BB61" i="16"/>
  <c r="BB80" i="16"/>
  <c r="BA80" i="16"/>
  <c r="BB35" i="16"/>
  <c r="BA35" i="16"/>
  <c r="BA94" i="16"/>
  <c r="BB94" i="16"/>
  <c r="BA83" i="16"/>
  <c r="BB83" i="16"/>
  <c r="BB29" i="16"/>
  <c r="BA29" i="16"/>
  <c r="BA19" i="16"/>
  <c r="BB19" i="16"/>
  <c r="BA107" i="16"/>
  <c r="BB107" i="16"/>
  <c r="BB72" i="16"/>
  <c r="BA72" i="16"/>
  <c r="BB39" i="16"/>
  <c r="BA39" i="16"/>
  <c r="BB93" i="16"/>
  <c r="BA93" i="16"/>
  <c r="BA67" i="16"/>
  <c r="BB67" i="16"/>
  <c r="BA88" i="16"/>
  <c r="BB88" i="16"/>
  <c r="BA81" i="16"/>
  <c r="BB81" i="16"/>
  <c r="BA36" i="16"/>
  <c r="BB36" i="16"/>
  <c r="BA33" i="16"/>
  <c r="BB33" i="16"/>
  <c r="BB68" i="16"/>
  <c r="BA68" i="16"/>
  <c r="BB5" i="16"/>
  <c r="BA14" i="16"/>
  <c r="BB10" i="16"/>
  <c r="BA10" i="16"/>
  <c r="BB16" i="16"/>
  <c r="BA16" i="16"/>
  <c r="BB11" i="16"/>
  <c r="BA11" i="16"/>
  <c r="BB18" i="16"/>
  <c r="BA18" i="16"/>
  <c r="BB9" i="16"/>
  <c r="BA9" i="16"/>
  <c r="BB4" i="16"/>
  <c r="BA4" i="16"/>
  <c r="S15" i="14" l="1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Q23" i="14"/>
  <c r="Q24" i="14"/>
  <c r="Q25" i="14"/>
  <c r="Q26" i="14"/>
  <c r="Q27" i="14"/>
  <c r="Q28" i="14"/>
  <c r="Q29" i="14"/>
  <c r="Q30" i="14"/>
  <c r="Q31" i="14"/>
  <c r="Q32" i="14"/>
  <c r="Q33" i="14"/>
  <c r="Q22" i="14"/>
  <c r="Q21" i="14"/>
  <c r="Q20" i="14"/>
  <c r="Q19" i="14"/>
  <c r="Q18" i="14"/>
  <c r="Q17" i="14"/>
  <c r="Q16" i="14"/>
  <c r="Q15" i="14"/>
  <c r="AG32" i="14" l="1"/>
  <c r="AG30" i="14"/>
  <c r="AQ30" i="14" s="1"/>
  <c r="AH32" i="14"/>
  <c r="AO32" i="14"/>
  <c r="AS32" i="14"/>
  <c r="AK32" i="14"/>
  <c r="AG29" i="14"/>
  <c r="AH29" i="14" s="1"/>
  <c r="AG15" i="14"/>
  <c r="AS15" i="14" s="1"/>
  <c r="AR32" i="14"/>
  <c r="AN32" i="14"/>
  <c r="AJ32" i="14"/>
  <c r="AG24" i="14"/>
  <c r="AU24" i="14" s="1"/>
  <c r="AP20" i="14"/>
  <c r="AL20" i="14"/>
  <c r="AG20" i="14"/>
  <c r="AT20" i="14" s="1"/>
  <c r="AG16" i="14"/>
  <c r="AT16" i="14" s="1"/>
  <c r="AO30" i="14"/>
  <c r="AU32" i="14"/>
  <c r="AI32" i="14"/>
  <c r="AG21" i="14"/>
  <c r="AQ21" i="14" s="1"/>
  <c r="AU17" i="14"/>
  <c r="AG17" i="14"/>
  <c r="AQ17" i="14" s="1"/>
  <c r="AQ32" i="14"/>
  <c r="AM32" i="14"/>
  <c r="AT32" i="14"/>
  <c r="AR29" i="14"/>
  <c r="AG23" i="14"/>
  <c r="AK23" i="14" s="1"/>
  <c r="AG22" i="14"/>
  <c r="AG19" i="14"/>
  <c r="AS19" i="14" s="1"/>
  <c r="AG18" i="14"/>
  <c r="AQ18" i="14" s="1"/>
  <c r="AJ18" i="14"/>
  <c r="AI30" i="14"/>
  <c r="AM30" i="14"/>
  <c r="AU30" i="14"/>
  <c r="AS30" i="14"/>
  <c r="AH30" i="14"/>
  <c r="AK30" i="14"/>
  <c r="AL30" i="14"/>
  <c r="AT30" i="14"/>
  <c r="AL29" i="14"/>
  <c r="AP29" i="14"/>
  <c r="AT29" i="14"/>
  <c r="AS29" i="14"/>
  <c r="AN29" i="14"/>
  <c r="AO29" i="14"/>
  <c r="AG31" i="14"/>
  <c r="AL31" i="14" s="1"/>
  <c r="AI15" i="14"/>
  <c r="AM15" i="14"/>
  <c r="AQ15" i="14"/>
  <c r="AU15" i="14"/>
  <c r="AH15" i="14"/>
  <c r="AL15" i="14"/>
  <c r="AP15" i="14"/>
  <c r="AT15" i="14"/>
  <c r="AG33" i="14"/>
  <c r="AK33" i="14" s="1"/>
  <c r="AU29" i="14"/>
  <c r="AQ25" i="14"/>
  <c r="AM25" i="14"/>
  <c r="AG25" i="14"/>
  <c r="AU25" i="14" s="1"/>
  <c r="AN24" i="14"/>
  <c r="AR24" i="14"/>
  <c r="AK24" i="14"/>
  <c r="AS24" i="14"/>
  <c r="AJ20" i="14"/>
  <c r="AN20" i="14"/>
  <c r="AR20" i="14"/>
  <c r="AI20" i="14"/>
  <c r="AM20" i="14"/>
  <c r="AQ20" i="14"/>
  <c r="AU20" i="14"/>
  <c r="AJ16" i="14"/>
  <c r="AN16" i="14"/>
  <c r="AR16" i="14"/>
  <c r="AI16" i="14"/>
  <c r="AM16" i="14"/>
  <c r="AQ16" i="14"/>
  <c r="AU16" i="14"/>
  <c r="AR15" i="14"/>
  <c r="AN15" i="14"/>
  <c r="AJ15" i="14"/>
  <c r="AM29" i="14"/>
  <c r="AG28" i="14"/>
  <c r="AQ28" i="14" s="1"/>
  <c r="AG27" i="14"/>
  <c r="AM24" i="14"/>
  <c r="AK21" i="14"/>
  <c r="AO21" i="14"/>
  <c r="AS21" i="14"/>
  <c r="AJ21" i="14"/>
  <c r="AN21" i="14"/>
  <c r="AR21" i="14"/>
  <c r="AS20" i="14"/>
  <c r="AO20" i="14"/>
  <c r="AK20" i="14"/>
  <c r="AK17" i="14"/>
  <c r="AO17" i="14"/>
  <c r="AS17" i="14"/>
  <c r="AJ17" i="14"/>
  <c r="AN17" i="14"/>
  <c r="AR17" i="14"/>
  <c r="AI17" i="14"/>
  <c r="AS16" i="14"/>
  <c r="AO16" i="14"/>
  <c r="AK16" i="14"/>
  <c r="AQ29" i="14"/>
  <c r="AG26" i="14"/>
  <c r="AS26" i="14" s="1"/>
  <c r="AP32" i="14"/>
  <c r="AX32" i="14" s="1"/>
  <c r="BA32" i="14" s="1"/>
  <c r="AL32" i="14"/>
  <c r="AR30" i="14"/>
  <c r="AN30" i="14"/>
  <c r="AJ30" i="14"/>
  <c r="AS27" i="14"/>
  <c r="AI24" i="14"/>
  <c r="AI23" i="14"/>
  <c r="AM23" i="14"/>
  <c r="AQ23" i="14"/>
  <c r="AU23" i="14"/>
  <c r="AH23" i="14"/>
  <c r="AL23" i="14"/>
  <c r="AP23" i="14"/>
  <c r="AT23" i="14"/>
  <c r="AT21" i="14"/>
  <c r="AP21" i="14"/>
  <c r="AL21" i="14"/>
  <c r="AH21" i="14"/>
  <c r="AI19" i="14"/>
  <c r="AM19" i="14"/>
  <c r="AQ19" i="14"/>
  <c r="AU19" i="14"/>
  <c r="AH19" i="14"/>
  <c r="AL19" i="14"/>
  <c r="AP19" i="14"/>
  <c r="AT19" i="14"/>
  <c r="AT17" i="14"/>
  <c r="AP17" i="14"/>
  <c r="AL17" i="14"/>
  <c r="AH17" i="14"/>
  <c r="AH24" i="14"/>
  <c r="AI21" i="14"/>
  <c r="AH20" i="14"/>
  <c r="AM17" i="14"/>
  <c r="AH16" i="14"/>
  <c r="AK15" i="14"/>
  <c r="AT22" i="14"/>
  <c r="AP22" i="14"/>
  <c r="AL22" i="14"/>
  <c r="AT18" i="14"/>
  <c r="AP18" i="14"/>
  <c r="AL18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V32" i="14" l="1"/>
  <c r="AT24" i="14"/>
  <c r="AP28" i="14"/>
  <c r="AT28" i="14"/>
  <c r="AO24" i="14"/>
  <c r="AJ24" i="14"/>
  <c r="AI29" i="14"/>
  <c r="AJ29" i="14"/>
  <c r="AK29" i="14"/>
  <c r="AP30" i="14"/>
  <c r="AX30" i="14" s="1"/>
  <c r="BA30" i="14" s="1"/>
  <c r="AN18" i="14"/>
  <c r="AP24" i="14"/>
  <c r="AV20" i="14"/>
  <c r="AS31" i="14"/>
  <c r="AH22" i="14"/>
  <c r="AK22" i="14"/>
  <c r="AO22" i="14"/>
  <c r="AS22" i="14"/>
  <c r="AU21" i="14"/>
  <c r="AJ19" i="14"/>
  <c r="AW19" i="14" s="1"/>
  <c r="AN23" i="14"/>
  <c r="AI18" i="14"/>
  <c r="AK19" i="14"/>
  <c r="AM22" i="14"/>
  <c r="AO23" i="14"/>
  <c r="AG39" i="14"/>
  <c r="AW15" i="14"/>
  <c r="AT31" i="14"/>
  <c r="AJ22" i="14"/>
  <c r="AL16" i="14"/>
  <c r="AN19" i="14"/>
  <c r="AR23" i="14"/>
  <c r="AM18" i="14"/>
  <c r="AO19" i="14"/>
  <c r="AQ22" i="14"/>
  <c r="AS23" i="14"/>
  <c r="AW23" i="14" s="1"/>
  <c r="AH28" i="14"/>
  <c r="AH31" i="14"/>
  <c r="AR18" i="14"/>
  <c r="AN22" i="14"/>
  <c r="AM21" i="14"/>
  <c r="AP16" i="14"/>
  <c r="AV16" i="14" s="1"/>
  <c r="AR19" i="14"/>
  <c r="AO15" i="14"/>
  <c r="AX15" i="14" s="1"/>
  <c r="BA15" i="14" s="1"/>
  <c r="AU22" i="14"/>
  <c r="AV17" i="14"/>
  <c r="AO31" i="14"/>
  <c r="AH18" i="14"/>
  <c r="AX18" i="14" s="1"/>
  <c r="BA18" i="14" s="1"/>
  <c r="AK18" i="14"/>
  <c r="AO18" i="14"/>
  <c r="AS18" i="14"/>
  <c r="AR22" i="14"/>
  <c r="AJ23" i="14"/>
  <c r="AV23" i="14" s="1"/>
  <c r="AL24" i="14"/>
  <c r="AU18" i="14"/>
  <c r="AI22" i="14"/>
  <c r="AV22" i="14" s="1"/>
  <c r="AQ24" i="14"/>
  <c r="AY15" i="14"/>
  <c r="AZ15" i="14"/>
  <c r="AV24" i="14"/>
  <c r="AW20" i="14"/>
  <c r="AW21" i="14"/>
  <c r="AJ27" i="14"/>
  <c r="AN27" i="14"/>
  <c r="AR27" i="14"/>
  <c r="AI27" i="14"/>
  <c r="AQ27" i="14"/>
  <c r="AL27" i="14"/>
  <c r="AT27" i="14"/>
  <c r="AM27" i="14"/>
  <c r="AU27" i="14"/>
  <c r="AH27" i="14"/>
  <c r="AP27" i="14"/>
  <c r="AW24" i="14"/>
  <c r="AN26" i="14"/>
  <c r="AX29" i="14"/>
  <c r="BA29" i="14" s="1"/>
  <c r="AM28" i="14"/>
  <c r="AS33" i="14"/>
  <c r="AV29" i="14"/>
  <c r="AX24" i="14"/>
  <c r="BA24" i="14" s="1"/>
  <c r="AW32" i="14"/>
  <c r="AR33" i="14"/>
  <c r="AV30" i="14"/>
  <c r="AW22" i="14"/>
  <c r="AV19" i="14"/>
  <c r="AK27" i="14"/>
  <c r="AI26" i="14"/>
  <c r="AM26" i="14"/>
  <c r="AQ26" i="14"/>
  <c r="AU26" i="14"/>
  <c r="AK26" i="14"/>
  <c r="AL26" i="14"/>
  <c r="AT26" i="14"/>
  <c r="AO26" i="14"/>
  <c r="AH26" i="14"/>
  <c r="AP26" i="14"/>
  <c r="AW16" i="14"/>
  <c r="AX17" i="14"/>
  <c r="BA17" i="14" s="1"/>
  <c r="AK28" i="14"/>
  <c r="AO28" i="14"/>
  <c r="AS28" i="14"/>
  <c r="AJ28" i="14"/>
  <c r="AR28" i="14"/>
  <c r="AN28" i="14"/>
  <c r="AX16" i="14"/>
  <c r="BA16" i="14" s="1"/>
  <c r="AX20" i="14"/>
  <c r="BA20" i="14" s="1"/>
  <c r="AI25" i="14"/>
  <c r="AN33" i="14"/>
  <c r="AU28" i="14"/>
  <c r="AW30" i="14"/>
  <c r="AW18" i="14"/>
  <c r="AV21" i="14"/>
  <c r="AX22" i="14"/>
  <c r="BA22" i="14" s="1"/>
  <c r="AO27" i="14"/>
  <c r="AW17" i="14"/>
  <c r="AX21" i="14"/>
  <c r="BA21" i="14" s="1"/>
  <c r="AL28" i="14"/>
  <c r="AR26" i="14"/>
  <c r="AX19" i="14"/>
  <c r="BA19" i="14" s="1"/>
  <c r="AX23" i="14"/>
  <c r="BA23" i="14" s="1"/>
  <c r="AK25" i="14"/>
  <c r="AO25" i="14"/>
  <c r="AS25" i="14"/>
  <c r="AH25" i="14"/>
  <c r="AL25" i="14"/>
  <c r="AP25" i="14"/>
  <c r="AT25" i="14"/>
  <c r="AN25" i="14"/>
  <c r="AR25" i="14"/>
  <c r="AJ25" i="14"/>
  <c r="AJ26" i="14"/>
  <c r="AX26" i="14" s="1"/>
  <c r="BA26" i="14" s="1"/>
  <c r="AI33" i="14"/>
  <c r="AM33" i="14"/>
  <c r="AQ33" i="14"/>
  <c r="AP33" i="14"/>
  <c r="AH33" i="14"/>
  <c r="AL33" i="14"/>
  <c r="AT33" i="14"/>
  <c r="AV15" i="14"/>
  <c r="AI31" i="14"/>
  <c r="AQ31" i="14"/>
  <c r="AM31" i="14"/>
  <c r="AU31" i="14"/>
  <c r="AJ31" i="14"/>
  <c r="AN31" i="14"/>
  <c r="AR31" i="14"/>
  <c r="AI28" i="14"/>
  <c r="AK31" i="14"/>
  <c r="AO33" i="14"/>
  <c r="AP31" i="14"/>
  <c r="AW31" i="14" s="1"/>
  <c r="AJ33" i="14"/>
  <c r="AW29" i="14"/>
  <c r="AU33" i="14"/>
  <c r="AG41" i="14"/>
  <c r="AU41" i="14" s="1"/>
  <c r="AG45" i="14"/>
  <c r="AT45" i="14" s="1"/>
  <c r="AG47" i="14"/>
  <c r="AN47" i="14" s="1"/>
  <c r="AG43" i="14"/>
  <c r="AU43" i="14" s="1"/>
  <c r="AN45" i="14"/>
  <c r="AG42" i="14"/>
  <c r="AP42" i="14" s="1"/>
  <c r="AR41" i="14"/>
  <c r="AJ41" i="14"/>
  <c r="AI39" i="14"/>
  <c r="AM39" i="14"/>
  <c r="AQ39" i="14"/>
  <c r="AU39" i="14"/>
  <c r="AL39" i="14"/>
  <c r="AT39" i="14"/>
  <c r="AJ39" i="14"/>
  <c r="AG35" i="14"/>
  <c r="AR35" i="14" s="1"/>
  <c r="AG46" i="14"/>
  <c r="AI46" i="14" s="1"/>
  <c r="AO39" i="14"/>
  <c r="AQ45" i="14"/>
  <c r="AR45" i="14"/>
  <c r="AG44" i="14"/>
  <c r="AI44" i="14" s="1"/>
  <c r="AQ41" i="14"/>
  <c r="AL41" i="14"/>
  <c r="AT41" i="14"/>
  <c r="AG40" i="14"/>
  <c r="AH40" i="14" s="1"/>
  <c r="AR39" i="14"/>
  <c r="AN39" i="14"/>
  <c r="AG37" i="14"/>
  <c r="AS37" i="14" s="1"/>
  <c r="AS14" i="14"/>
  <c r="AG14" i="14"/>
  <c r="AO14" i="14" s="1"/>
  <c r="AG12" i="14"/>
  <c r="AO12" i="14" s="1"/>
  <c r="AP41" i="14"/>
  <c r="AP39" i="14"/>
  <c r="AO41" i="14"/>
  <c r="AH41" i="14"/>
  <c r="AS41" i="14"/>
  <c r="AK41" i="14"/>
  <c r="AH39" i="14"/>
  <c r="AS39" i="14"/>
  <c r="AK39" i="14"/>
  <c r="AG36" i="14"/>
  <c r="AM36" i="14" s="1"/>
  <c r="AG13" i="14"/>
  <c r="AQ13" i="14" s="1"/>
  <c r="AG38" i="14"/>
  <c r="AH38" i="14" s="1"/>
  <c r="AN35" i="14"/>
  <c r="AG34" i="14"/>
  <c r="AM34" i="14" s="1"/>
  <c r="AR14" i="14"/>
  <c r="AT13" i="14"/>
  <c r="AR12" i="14"/>
  <c r="AG11" i="14"/>
  <c r="AI11" i="14" s="1"/>
  <c r="AG10" i="14"/>
  <c r="AS10" i="14" s="1"/>
  <c r="AG8" i="14"/>
  <c r="AL8" i="14" s="1"/>
  <c r="AG6" i="14"/>
  <c r="AT6" i="14" s="1"/>
  <c r="AG9" i="14"/>
  <c r="AL9" i="14" s="1"/>
  <c r="AG7" i="14"/>
  <c r="AN7" i="14" s="1"/>
  <c r="AG5" i="14"/>
  <c r="AZ19" i="14" l="1"/>
  <c r="AY19" i="14"/>
  <c r="AV28" i="14"/>
  <c r="AL13" i="14"/>
  <c r="AN12" i="14"/>
  <c r="AI45" i="14"/>
  <c r="AX28" i="14"/>
  <c r="BA28" i="14" s="1"/>
  <c r="AJ12" i="14"/>
  <c r="AJ14" i="14"/>
  <c r="AN14" i="14"/>
  <c r="AS45" i="14"/>
  <c r="AM45" i="14"/>
  <c r="AN41" i="14"/>
  <c r="AM41" i="14"/>
  <c r="AY23" i="14"/>
  <c r="AZ23" i="14"/>
  <c r="AL38" i="14"/>
  <c r="AM38" i="14"/>
  <c r="AW28" i="14"/>
  <c r="AW26" i="14"/>
  <c r="AZ26" i="14" s="1"/>
  <c r="AW27" i="14"/>
  <c r="AY27" i="14" s="1"/>
  <c r="AI41" i="14"/>
  <c r="AX31" i="14"/>
  <c r="BA31" i="14" s="1"/>
  <c r="AV31" i="14"/>
  <c r="AV18" i="14"/>
  <c r="AY31" i="14"/>
  <c r="AZ31" i="14"/>
  <c r="AY26" i="14"/>
  <c r="AZ27" i="14"/>
  <c r="AX33" i="14"/>
  <c r="BA33" i="14" s="1"/>
  <c r="AW25" i="14"/>
  <c r="AY17" i="14"/>
  <c r="AZ17" i="14"/>
  <c r="AY18" i="14"/>
  <c r="AZ18" i="14"/>
  <c r="AY22" i="14"/>
  <c r="AZ22" i="14"/>
  <c r="AY32" i="14"/>
  <c r="AZ32" i="14"/>
  <c r="AW33" i="14"/>
  <c r="AZ24" i="14"/>
  <c r="AY24" i="14"/>
  <c r="AY21" i="14"/>
  <c r="AZ21" i="14"/>
  <c r="AY29" i="14"/>
  <c r="AZ29" i="14"/>
  <c r="AX25" i="14"/>
  <c r="BA25" i="14" s="1"/>
  <c r="AY30" i="14"/>
  <c r="AZ30" i="14"/>
  <c r="AV26" i="14"/>
  <c r="AZ20" i="14"/>
  <c r="AY20" i="14"/>
  <c r="AV27" i="14"/>
  <c r="AV33" i="14"/>
  <c r="AV25" i="14"/>
  <c r="AZ28" i="14"/>
  <c r="AY28" i="14"/>
  <c r="AZ16" i="14"/>
  <c r="AY16" i="14"/>
  <c r="AX27" i="14"/>
  <c r="BA27" i="14" s="1"/>
  <c r="AN6" i="14"/>
  <c r="AH36" i="14"/>
  <c r="AK12" i="14"/>
  <c r="AH11" i="14"/>
  <c r="AI34" i="14"/>
  <c r="AH13" i="14"/>
  <c r="AK14" i="14"/>
  <c r="AW39" i="14"/>
  <c r="AZ39" i="14" s="1"/>
  <c r="AH34" i="14"/>
  <c r="AP13" i="14"/>
  <c r="AS12" i="14"/>
  <c r="AI13" i="14"/>
  <c r="AP40" i="14"/>
  <c r="AT11" i="14"/>
  <c r="AL34" i="14"/>
  <c r="AR37" i="14"/>
  <c r="AM11" i="14"/>
  <c r="AO37" i="14"/>
  <c r="AW41" i="14"/>
  <c r="AK37" i="14"/>
  <c r="AQ47" i="14"/>
  <c r="AM13" i="14"/>
  <c r="AL47" i="14"/>
  <c r="AX39" i="14"/>
  <c r="BA39" i="14" s="1"/>
  <c r="AX41" i="14"/>
  <c r="BA41" i="14" s="1"/>
  <c r="AP11" i="14"/>
  <c r="AN37" i="14"/>
  <c r="AJ37" i="14"/>
  <c r="AI36" i="14"/>
  <c r="AT47" i="14"/>
  <c r="AH45" i="14"/>
  <c r="AL45" i="14"/>
  <c r="AU45" i="14"/>
  <c r="AO47" i="14"/>
  <c r="AO45" i="14"/>
  <c r="AJ45" i="14"/>
  <c r="AP45" i="14"/>
  <c r="AN43" i="14"/>
  <c r="AH43" i="14"/>
  <c r="AQ43" i="14"/>
  <c r="AK45" i="14"/>
  <c r="AI43" i="14"/>
  <c r="AK43" i="14"/>
  <c r="AQ42" i="14"/>
  <c r="AH47" i="14"/>
  <c r="AJ47" i="14"/>
  <c r="AU47" i="14"/>
  <c r="AS47" i="14"/>
  <c r="AP47" i="14"/>
  <c r="AM47" i="14"/>
  <c r="AR43" i="14"/>
  <c r="AK47" i="14"/>
  <c r="AM43" i="14"/>
  <c r="AS43" i="14"/>
  <c r="AO43" i="14"/>
  <c r="AJ43" i="14"/>
  <c r="AP43" i="14"/>
  <c r="AT43" i="14"/>
  <c r="AL43" i="14"/>
  <c r="AL46" i="14"/>
  <c r="AT46" i="14"/>
  <c r="AI47" i="14"/>
  <c r="AR47" i="14"/>
  <c r="AM46" i="14"/>
  <c r="AT42" i="14"/>
  <c r="AK44" i="14"/>
  <c r="AO44" i="14"/>
  <c r="AS44" i="14"/>
  <c r="AJ44" i="14"/>
  <c r="AR44" i="14"/>
  <c r="AM44" i="14"/>
  <c r="AN44" i="14"/>
  <c r="AU44" i="14"/>
  <c r="AQ44" i="14"/>
  <c r="AK10" i="14"/>
  <c r="AK40" i="14"/>
  <c r="AO40" i="14"/>
  <c r="AS40" i="14"/>
  <c r="AJ40" i="14"/>
  <c r="AR40" i="14"/>
  <c r="AM40" i="14"/>
  <c r="AN40" i="14"/>
  <c r="AU40" i="14"/>
  <c r="AP44" i="14"/>
  <c r="AQ36" i="14"/>
  <c r="AR46" i="14"/>
  <c r="AN46" i="14"/>
  <c r="AS46" i="14"/>
  <c r="AK46" i="14"/>
  <c r="AO46" i="14"/>
  <c r="AJ46" i="14"/>
  <c r="AQ46" i="14"/>
  <c r="AU46" i="14"/>
  <c r="AI35" i="14"/>
  <c r="AM35" i="14"/>
  <c r="AQ35" i="14"/>
  <c r="AU35" i="14"/>
  <c r="AL35" i="14"/>
  <c r="AT35" i="14"/>
  <c r="AP35" i="14"/>
  <c r="AH35" i="14"/>
  <c r="AL44" i="14"/>
  <c r="AN10" i="14"/>
  <c r="AK11" i="14"/>
  <c r="AO11" i="14"/>
  <c r="AS11" i="14"/>
  <c r="AJ11" i="14"/>
  <c r="AR11" i="14"/>
  <c r="AN11" i="14"/>
  <c r="AK34" i="14"/>
  <c r="AO34" i="14"/>
  <c r="AS34" i="14"/>
  <c r="AJ34" i="14"/>
  <c r="AR34" i="14"/>
  <c r="AN34" i="14"/>
  <c r="AL36" i="14"/>
  <c r="AK38" i="14"/>
  <c r="AO38" i="14"/>
  <c r="AS38" i="14"/>
  <c r="AJ38" i="14"/>
  <c r="AR38" i="14"/>
  <c r="AU38" i="14"/>
  <c r="AN38" i="14"/>
  <c r="AT34" i="14"/>
  <c r="AP36" i="14"/>
  <c r="AT38" i="14"/>
  <c r="AI40" i="14"/>
  <c r="AV41" i="14"/>
  <c r="AO35" i="14"/>
  <c r="AL40" i="14"/>
  <c r="AQ11" i="14"/>
  <c r="AQ34" i="14"/>
  <c r="AI38" i="14"/>
  <c r="AH46" i="14"/>
  <c r="AK35" i="14"/>
  <c r="AT44" i="14"/>
  <c r="AI10" i="14"/>
  <c r="AM10" i="14"/>
  <c r="AQ10" i="14"/>
  <c r="AU10" i="14"/>
  <c r="AL10" i="14"/>
  <c r="AT10" i="14"/>
  <c r="AH10" i="14"/>
  <c r="AP10" i="14"/>
  <c r="AJ10" i="14"/>
  <c r="AK42" i="14"/>
  <c r="AO42" i="14"/>
  <c r="AS42" i="14"/>
  <c r="AJ42" i="14"/>
  <c r="AR42" i="14"/>
  <c r="AM42" i="14"/>
  <c r="AN42" i="14"/>
  <c r="AU42" i="14"/>
  <c r="AK36" i="14"/>
  <c r="AO36" i="14"/>
  <c r="AS36" i="14"/>
  <c r="AJ36" i="14"/>
  <c r="AR36" i="14"/>
  <c r="AN36" i="14"/>
  <c r="AV39" i="14"/>
  <c r="AR10" i="14"/>
  <c r="AL11" i="14"/>
  <c r="AP34" i="14"/>
  <c r="AT36" i="14"/>
  <c r="AP38" i="14"/>
  <c r="AK13" i="14"/>
  <c r="AO13" i="14"/>
  <c r="AS13" i="14"/>
  <c r="AJ13" i="14"/>
  <c r="AR13" i="14"/>
  <c r="AN13" i="14"/>
  <c r="AJ35" i="14"/>
  <c r="AQ40" i="14"/>
  <c r="AI42" i="14"/>
  <c r="AU36" i="14"/>
  <c r="AI12" i="14"/>
  <c r="AM12" i="14"/>
  <c r="AQ12" i="14"/>
  <c r="AU12" i="14"/>
  <c r="AL12" i="14"/>
  <c r="AT12" i="14"/>
  <c r="AH12" i="14"/>
  <c r="AP12" i="14"/>
  <c r="AI14" i="14"/>
  <c r="AM14" i="14"/>
  <c r="AQ14" i="14"/>
  <c r="AU14" i="14"/>
  <c r="AL14" i="14"/>
  <c r="AT14" i="14"/>
  <c r="AH14" i="14"/>
  <c r="AP14" i="14"/>
  <c r="AI37" i="14"/>
  <c r="AM37" i="14"/>
  <c r="AQ37" i="14"/>
  <c r="AU37" i="14"/>
  <c r="AL37" i="14"/>
  <c r="AT37" i="14"/>
  <c r="AH37" i="14"/>
  <c r="AP37" i="14"/>
  <c r="AT40" i="14"/>
  <c r="AL42" i="14"/>
  <c r="AH44" i="14"/>
  <c r="AU11" i="14"/>
  <c r="AU13" i="14"/>
  <c r="AU34" i="14"/>
  <c r="AQ38" i="14"/>
  <c r="AP46" i="14"/>
  <c r="AO10" i="14"/>
  <c r="AS35" i="14"/>
  <c r="AH42" i="14"/>
  <c r="AT9" i="14"/>
  <c r="AR6" i="14"/>
  <c r="AL6" i="14"/>
  <c r="AH8" i="14"/>
  <c r="AL7" i="14"/>
  <c r="AP7" i="14"/>
  <c r="AP6" i="14"/>
  <c r="AT8" i="14"/>
  <c r="AH9" i="14"/>
  <c r="AH6" i="14"/>
  <c r="AJ5" i="14"/>
  <c r="AN5" i="14"/>
  <c r="AR5" i="14"/>
  <c r="AK5" i="14"/>
  <c r="AO5" i="14"/>
  <c r="AS5" i="14"/>
  <c r="AQ5" i="14"/>
  <c r="AU5" i="14"/>
  <c r="AI5" i="14"/>
  <c r="AM5" i="14"/>
  <c r="AP5" i="14"/>
  <c r="AH7" i="14"/>
  <c r="AT7" i="14"/>
  <c r="AJ6" i="14"/>
  <c r="AK6" i="14"/>
  <c r="AO6" i="14"/>
  <c r="AS6" i="14"/>
  <c r="AI6" i="14"/>
  <c r="AM6" i="14"/>
  <c r="AQ6" i="14"/>
  <c r="AU6" i="14"/>
  <c r="AL5" i="14"/>
  <c r="AJ9" i="14"/>
  <c r="AN9" i="14"/>
  <c r="AK9" i="14"/>
  <c r="AO9" i="14"/>
  <c r="AS9" i="14"/>
  <c r="AQ9" i="14"/>
  <c r="AU9" i="14"/>
  <c r="AI9" i="14"/>
  <c r="AM9" i="14"/>
  <c r="AJ8" i="14"/>
  <c r="AN8" i="14"/>
  <c r="AK8" i="14"/>
  <c r="AO8" i="14"/>
  <c r="AS8" i="14"/>
  <c r="AI8" i="14"/>
  <c r="AM8" i="14"/>
  <c r="AQ8" i="14"/>
  <c r="AU8" i="14"/>
  <c r="AR9" i="14"/>
  <c r="AH5" i="14"/>
  <c r="AT5" i="14"/>
  <c r="AJ7" i="14"/>
  <c r="AK7" i="14"/>
  <c r="AO7" i="14"/>
  <c r="AS7" i="14"/>
  <c r="AQ7" i="14"/>
  <c r="AU7" i="14"/>
  <c r="AI7" i="14"/>
  <c r="AM7" i="14"/>
  <c r="AR8" i="14"/>
  <c r="AP9" i="14"/>
  <c r="AR7" i="14"/>
  <c r="AP8" i="14"/>
  <c r="AY39" i="14" l="1"/>
  <c r="AV45" i="14"/>
  <c r="AW45" i="14"/>
  <c r="AY25" i="14"/>
  <c r="AZ25" i="14"/>
  <c r="AY33" i="14"/>
  <c r="AZ33" i="14"/>
  <c r="AV34" i="14"/>
  <c r="AW35" i="14"/>
  <c r="AX14" i="14"/>
  <c r="BA14" i="14" s="1"/>
  <c r="AX12" i="14"/>
  <c r="BA12" i="14" s="1"/>
  <c r="AW38" i="14"/>
  <c r="AZ38" i="14" s="1"/>
  <c r="AW37" i="14"/>
  <c r="AZ37" i="14" s="1"/>
  <c r="AW14" i="14"/>
  <c r="AZ14" i="14" s="1"/>
  <c r="AY45" i="14"/>
  <c r="AZ45" i="14"/>
  <c r="AV40" i="14"/>
  <c r="AW12" i="14"/>
  <c r="AX42" i="14"/>
  <c r="BA42" i="14" s="1"/>
  <c r="AV38" i="14"/>
  <c r="AV11" i="14"/>
  <c r="AX46" i="14"/>
  <c r="BA46" i="14" s="1"/>
  <c r="AW44" i="14"/>
  <c r="AX43" i="14"/>
  <c r="BA43" i="14" s="1"/>
  <c r="AW47" i="14"/>
  <c r="AX45" i="14"/>
  <c r="BA45" i="14" s="1"/>
  <c r="AY41" i="14"/>
  <c r="AZ41" i="14"/>
  <c r="AW46" i="14"/>
  <c r="AX35" i="14"/>
  <c r="BA35" i="14" s="1"/>
  <c r="AV13" i="14"/>
  <c r="AX13" i="14"/>
  <c r="BA13" i="14" s="1"/>
  <c r="AV36" i="14"/>
  <c r="AX36" i="14"/>
  <c r="BA36" i="14" s="1"/>
  <c r="AW42" i="14"/>
  <c r="AX34" i="14"/>
  <c r="BA34" i="14" s="1"/>
  <c r="AX40" i="14"/>
  <c r="BA40" i="14" s="1"/>
  <c r="AZ35" i="14"/>
  <c r="AY35" i="14"/>
  <c r="AX44" i="14"/>
  <c r="BA44" i="14" s="1"/>
  <c r="AW13" i="14"/>
  <c r="AW36" i="14"/>
  <c r="AX38" i="14"/>
  <c r="BA38" i="14" s="1"/>
  <c r="AW34" i="14"/>
  <c r="AW40" i="14"/>
  <c r="AW43" i="14"/>
  <c r="AX47" i="14"/>
  <c r="BA47" i="14" s="1"/>
  <c r="AX37" i="14"/>
  <c r="BA37" i="14" s="1"/>
  <c r="AV47" i="14"/>
  <c r="AV43" i="14"/>
  <c r="AV42" i="14"/>
  <c r="AV37" i="14"/>
  <c r="AV14" i="14"/>
  <c r="AV12" i="14"/>
  <c r="AV44" i="14"/>
  <c r="AV10" i="14"/>
  <c r="AV46" i="14"/>
  <c r="AV35" i="14"/>
  <c r="AW10" i="14"/>
  <c r="AV5" i="14"/>
  <c r="AW11" i="14"/>
  <c r="AX10" i="14"/>
  <c r="BA10" i="14" s="1"/>
  <c r="AX8" i="14"/>
  <c r="BA8" i="14" s="1"/>
  <c r="AV9" i="14"/>
  <c r="AX11" i="14"/>
  <c r="BA11" i="14" s="1"/>
  <c r="AX7" i="14"/>
  <c r="BA7" i="14" s="1"/>
  <c r="AV6" i="14"/>
  <c r="AX6" i="14"/>
  <c r="BA6" i="14" s="1"/>
  <c r="AV8" i="14"/>
  <c r="AW9" i="14"/>
  <c r="AX9" i="14"/>
  <c r="BA9" i="14" s="1"/>
  <c r="AX5" i="14"/>
  <c r="BA5" i="14" s="1"/>
  <c r="AW8" i="14"/>
  <c r="AW6" i="14"/>
  <c r="AW5" i="14"/>
  <c r="AV7" i="14"/>
  <c r="AW7" i="14"/>
  <c r="AY38" i="14" l="1"/>
  <c r="AY37" i="14"/>
  <c r="AY14" i="14"/>
  <c r="AY5" i="14"/>
  <c r="AZ5" i="14"/>
  <c r="AY6" i="14"/>
  <c r="AZ6" i="14"/>
  <c r="AZ9" i="14"/>
  <c r="AY9" i="14"/>
  <c r="AY7" i="14"/>
  <c r="AZ7" i="14"/>
  <c r="AY8" i="14"/>
  <c r="AZ8" i="14"/>
  <c r="AZ10" i="14"/>
  <c r="AY10" i="14"/>
  <c r="AY34" i="14"/>
  <c r="AZ34" i="14"/>
  <c r="AY44" i="14"/>
  <c r="AZ44" i="14"/>
  <c r="AY11" i="14"/>
  <c r="AZ11" i="14"/>
  <c r="AZ43" i="14"/>
  <c r="AY43" i="14"/>
  <c r="AY36" i="14"/>
  <c r="AZ36" i="14"/>
  <c r="AY42" i="14"/>
  <c r="AZ42" i="14"/>
  <c r="AZ46" i="14"/>
  <c r="AY46" i="14"/>
  <c r="AY47" i="14"/>
  <c r="AZ47" i="14"/>
  <c r="AY12" i="14"/>
  <c r="AZ12" i="14"/>
  <c r="AY40" i="14"/>
  <c r="AZ40" i="14"/>
  <c r="AY13" i="14"/>
  <c r="AZ13" i="14"/>
  <c r="B26" i="15" l="1"/>
  <c r="B12" i="15"/>
  <c r="Q6" i="14" l="1"/>
  <c r="Q7" i="14"/>
  <c r="Q8" i="14"/>
  <c r="Q9" i="14"/>
  <c r="Q10" i="14"/>
  <c r="Q11" i="14"/>
  <c r="Q12" i="14"/>
  <c r="Q13" i="14"/>
  <c r="Q14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5" i="14"/>
</calcChain>
</file>

<file path=xl/sharedStrings.xml><?xml version="1.0" encoding="utf-8"?>
<sst xmlns="http://schemas.openxmlformats.org/spreadsheetml/2006/main" count="840" uniqueCount="295">
  <si>
    <t>Sample</t>
  </si>
  <si>
    <t>SiO2</t>
  </si>
  <si>
    <t>Al2O3</t>
  </si>
  <si>
    <t>MgO</t>
  </si>
  <si>
    <t>CaO</t>
  </si>
  <si>
    <t>Na2O</t>
  </si>
  <si>
    <t>K2O</t>
  </si>
  <si>
    <t>TiO2</t>
  </si>
  <si>
    <t>MnO</t>
  </si>
  <si>
    <t>P2O5</t>
  </si>
  <si>
    <t>M</t>
  </si>
  <si>
    <t>W&amp;H83</t>
  </si>
  <si>
    <t>B13</t>
  </si>
  <si>
    <t>G</t>
  </si>
  <si>
    <t>G16</t>
  </si>
  <si>
    <t>Zircon saturation temperature</t>
  </si>
  <si>
    <t>Label</t>
  </si>
  <si>
    <t>mw_Al2O3</t>
  </si>
  <si>
    <t>mw_BaO</t>
  </si>
  <si>
    <t>mw_CaO</t>
  </si>
  <si>
    <t>mw_Cl</t>
  </si>
  <si>
    <t>mw_Cr2O3</t>
  </si>
  <si>
    <t>mw_F</t>
  </si>
  <si>
    <t>mw_Fe2O3</t>
  </si>
  <si>
    <t>mw_FeO</t>
  </si>
  <si>
    <t>mw_K2O</t>
  </si>
  <si>
    <t>mw_MgO</t>
  </si>
  <si>
    <t>mw_MnO</t>
  </si>
  <si>
    <t>mw_Na2O</t>
  </si>
  <si>
    <t>mw_P2O5</t>
  </si>
  <si>
    <t>mw_SiO2</t>
  </si>
  <si>
    <t>mw_TiO2</t>
  </si>
  <si>
    <t>mw_V2O5</t>
  </si>
  <si>
    <t>molecular weight</t>
  </si>
  <si>
    <t>ppm</t>
  </si>
  <si>
    <t>Zr</t>
  </si>
  <si>
    <t>zircon_Zr</t>
  </si>
  <si>
    <t>Total</t>
  </si>
  <si>
    <t>FeOt</t>
  </si>
  <si>
    <t>Cr2O3</t>
  </si>
  <si>
    <t>V2O3</t>
  </si>
  <si>
    <t>mw_SrO</t>
  </si>
  <si>
    <t>SrO</t>
  </si>
  <si>
    <t>BaO</t>
  </si>
  <si>
    <t>Cation fractions</t>
  </si>
  <si>
    <t>Oxide wt%/eq wt</t>
  </si>
  <si>
    <t>Reference</t>
  </si>
  <si>
    <t>FGE20</t>
  </si>
  <si>
    <t>FGE24</t>
  </si>
  <si>
    <t>FGE32</t>
  </si>
  <si>
    <t>FGE33</t>
  </si>
  <si>
    <t>FGE18</t>
  </si>
  <si>
    <t>FGE22</t>
  </si>
  <si>
    <t>FGE26</t>
  </si>
  <si>
    <t>FGE27</t>
  </si>
  <si>
    <t>calibration experiments</t>
  </si>
  <si>
    <t>FGE31</t>
  </si>
  <si>
    <t>FGE35</t>
  </si>
  <si>
    <t>FGE36</t>
  </si>
  <si>
    <t>FGE37</t>
  </si>
  <si>
    <t>FGE40-R</t>
  </si>
  <si>
    <t>FGE41-R</t>
  </si>
  <si>
    <t>oxide wt%</t>
  </si>
  <si>
    <t>Watson &amp; Harrison 1983</t>
  </si>
  <si>
    <t>Gervasoni et al 2016</t>
  </si>
  <si>
    <t>Boehnke et al 2013</t>
  </si>
  <si>
    <t xml:space="preserve">VOS1_gl3 </t>
  </si>
  <si>
    <t>phonolite</t>
  </si>
  <si>
    <t xml:space="preserve">VOS1_gl14 </t>
  </si>
  <si>
    <t xml:space="preserve">VOS1_gl15 </t>
  </si>
  <si>
    <t xml:space="preserve">VOS1_gl16 </t>
  </si>
  <si>
    <t xml:space="preserve">VOS2_gl3 </t>
  </si>
  <si>
    <t xml:space="preserve">VOS2_gl6 </t>
  </si>
  <si>
    <t xml:space="preserve">VOS2_gl7 </t>
  </si>
  <si>
    <t xml:space="preserve">VOS2_gl8 </t>
  </si>
  <si>
    <t xml:space="preserve">VOS2_gl10 </t>
  </si>
  <si>
    <t xml:space="preserve">VOS2_gl12 </t>
  </si>
  <si>
    <t xml:space="preserve">VOS2_gl15 </t>
  </si>
  <si>
    <t xml:space="preserve">VOS2_gl18 </t>
  </si>
  <si>
    <t xml:space="preserve">VOS2_gl19 </t>
  </si>
  <si>
    <t xml:space="preserve">VOS2_gl22 </t>
  </si>
  <si>
    <t xml:space="preserve">VOS2_gl24 </t>
  </si>
  <si>
    <t xml:space="preserve">PRO2-1_gl11 </t>
  </si>
  <si>
    <t>trachyte</t>
  </si>
  <si>
    <t xml:space="preserve">PRO2-1_gl12 </t>
  </si>
  <si>
    <t xml:space="preserve">PRO2-1_gl13 </t>
  </si>
  <si>
    <t xml:space="preserve">PRO2-1_gl14 </t>
  </si>
  <si>
    <t xml:space="preserve">PRO2-1_gl16 </t>
  </si>
  <si>
    <t xml:space="preserve">PRO2-1_gl19 </t>
  </si>
  <si>
    <t xml:space="preserve">PRO2-1_gl21 </t>
  </si>
  <si>
    <t xml:space="preserve">PRO2-1_gl23 </t>
  </si>
  <si>
    <t xml:space="preserve">PRO1-3_gl1 </t>
  </si>
  <si>
    <t xml:space="preserve">PRO1-3_gl2 </t>
  </si>
  <si>
    <t xml:space="preserve">PRO1-3_gl3 </t>
  </si>
  <si>
    <t xml:space="preserve">PRO1-3_gl4 </t>
  </si>
  <si>
    <t xml:space="preserve">PRO1-3_gl5 </t>
  </si>
  <si>
    <t xml:space="preserve">PRO1-3_gl6 </t>
  </si>
  <si>
    <t xml:space="preserve">PRO1-3_gl7 </t>
  </si>
  <si>
    <t xml:space="preserve">PRO1-3_gl8 </t>
  </si>
  <si>
    <t xml:space="preserve">PRO1-3_gl9 </t>
  </si>
  <si>
    <t xml:space="preserve">PRO1-3_gl10 </t>
  </si>
  <si>
    <t xml:space="preserve">PRO1-3_gl11 </t>
  </si>
  <si>
    <t xml:space="preserve">PRO1-3_gl12 </t>
  </si>
  <si>
    <t xml:space="preserve">PRO1-3_gl13 </t>
  </si>
  <si>
    <t xml:space="preserve">PRO1-3_gl14 </t>
  </si>
  <si>
    <t xml:space="preserve">PRO1-3_gl15 </t>
  </si>
  <si>
    <t xml:space="preserve">PRO1-3_gl16 </t>
  </si>
  <si>
    <t xml:space="preserve">PRO1-3_gl17 </t>
  </si>
  <si>
    <t xml:space="preserve">PRO1-3_gl18 </t>
  </si>
  <si>
    <t xml:space="preserve">PRO1-3_gl19 </t>
  </si>
  <si>
    <t xml:space="preserve">PRO1-3_gl20 </t>
  </si>
  <si>
    <t xml:space="preserve">PRO1-3_gl21 </t>
  </si>
  <si>
    <t xml:space="preserve">PRO1-3_gl22 </t>
  </si>
  <si>
    <t xml:space="preserve">PRO1-3_gl23 </t>
  </si>
  <si>
    <t xml:space="preserve">PRO1-3_gl24 </t>
  </si>
  <si>
    <t xml:space="preserve">PRO1-3_gl25 </t>
  </si>
  <si>
    <t xml:space="preserve">PRO1-4_gl1_2 </t>
  </si>
  <si>
    <t xml:space="preserve">PRO1-4_gl2_1 </t>
  </si>
  <si>
    <t xml:space="preserve">PRO1-4_gl4_1 </t>
  </si>
  <si>
    <t xml:space="preserve">PRO1-4_gl5_1 </t>
  </si>
  <si>
    <t xml:space="preserve">PRO1-4_gl6_1 </t>
  </si>
  <si>
    <t xml:space="preserve">PRO1-4_gl7_2 </t>
  </si>
  <si>
    <t xml:space="preserve">PRO1-4_gl7_3 </t>
  </si>
  <si>
    <t xml:space="preserve">PRO1-4_gl8_1 </t>
  </si>
  <si>
    <t xml:space="preserve">PRO1-4_gl9_1 </t>
  </si>
  <si>
    <t xml:space="preserve">PRO1-4_gl10_1 </t>
  </si>
  <si>
    <t xml:space="preserve">PRO1-4_gl10_2 </t>
  </si>
  <si>
    <t xml:space="preserve">PRO1-4_gl10_3 </t>
  </si>
  <si>
    <t xml:space="preserve">PRO1-4_gl11_1 </t>
  </si>
  <si>
    <t xml:space="preserve">PRO1-4_gl12_1 </t>
  </si>
  <si>
    <t xml:space="preserve">PRO1-4_gl12_2 </t>
  </si>
  <si>
    <t xml:space="preserve">PRO1-4_gl13_1 </t>
  </si>
  <si>
    <t xml:space="preserve">PRO1-4_gl13_2 </t>
  </si>
  <si>
    <t xml:space="preserve">PRO1-4_gl13_3 </t>
  </si>
  <si>
    <t xml:space="preserve">PRO1-4_gl14_1 </t>
  </si>
  <si>
    <t xml:space="preserve">PRO1-4_gl14_2 </t>
  </si>
  <si>
    <t xml:space="preserve">PRO1-4_gl15_1 </t>
  </si>
  <si>
    <t xml:space="preserve">PRO1-4_gl16_1 </t>
  </si>
  <si>
    <t xml:space="preserve">PRO1-4_gl17_1 </t>
  </si>
  <si>
    <t xml:space="preserve">PRO1-4_gl17_2 </t>
  </si>
  <si>
    <t xml:space="preserve">PRO1-4_gl17_3 </t>
  </si>
  <si>
    <t xml:space="preserve">PRO1-4_gl18_1 </t>
  </si>
  <si>
    <t xml:space="preserve">PRO1-4_gl18_2 </t>
  </si>
  <si>
    <t xml:space="preserve">PRO1-4_gl19_1 </t>
  </si>
  <si>
    <t xml:space="preserve">PRO1-4_gl20_1 </t>
  </si>
  <si>
    <t xml:space="preserve">PRO1-4_gl21_2 </t>
  </si>
  <si>
    <t xml:space="preserve">PRO1-4_gl22_1 </t>
  </si>
  <si>
    <t xml:space="preserve">PRO1-4_gl22_2 </t>
  </si>
  <si>
    <t xml:space="preserve">PRO1-4_gl23_1 </t>
  </si>
  <si>
    <t xml:space="preserve">PRO1-4_gl23_2 </t>
  </si>
  <si>
    <t xml:space="preserve">PRO1-4_gl24_2 </t>
  </si>
  <si>
    <t xml:space="preserve">PRO1-4_gl25_1 </t>
  </si>
  <si>
    <t xml:space="preserve">PRO1-4_gl25_2 </t>
  </si>
  <si>
    <t xml:space="preserve">PRO1-4_gl27_2 </t>
  </si>
  <si>
    <t xml:space="preserve">PRO1-4_gl29_2 </t>
  </si>
  <si>
    <t xml:space="preserve">PRO1-4_gl31_1 </t>
  </si>
  <si>
    <t xml:space="preserve">PRO1-4_gl31_2 </t>
  </si>
  <si>
    <t xml:space="preserve">PRO1-4_gl32_1 </t>
  </si>
  <si>
    <t xml:space="preserve">PRO1-4_gl33_1 </t>
  </si>
  <si>
    <t xml:space="preserve">PRO1-4_gl34_1 </t>
  </si>
  <si>
    <t xml:space="preserve">PRO1-4_gl35_1 </t>
  </si>
  <si>
    <t xml:space="preserve">PRO1-4_gl36_1 </t>
  </si>
  <si>
    <t xml:space="preserve">PRO1-4_gl37_1 </t>
  </si>
  <si>
    <t xml:space="preserve">PRO1-4_gl38_1 </t>
  </si>
  <si>
    <t xml:space="preserve">PRO1-4_gl39_1 </t>
  </si>
  <si>
    <t xml:space="preserve">PRO1-4_gl41_1 </t>
  </si>
  <si>
    <t xml:space="preserve">PRO1-4_gl42_1 </t>
  </si>
  <si>
    <t xml:space="preserve">PRO1-4_gl43_1 </t>
  </si>
  <si>
    <t xml:space="preserve">PRO1-4_gl45_1 </t>
  </si>
  <si>
    <t xml:space="preserve">PRO1-4_gl46_1 </t>
  </si>
  <si>
    <t xml:space="preserve">PRO1-4_gl46_2 </t>
  </si>
  <si>
    <t xml:space="preserve">PRO1-4_gl48_1 </t>
  </si>
  <si>
    <t>Composition</t>
  </si>
  <si>
    <t>Forni et al. 2016</t>
  </si>
  <si>
    <t>Campanian Ignimbrite</t>
  </si>
  <si>
    <t>Carpenter Ridge Tuff</t>
  </si>
  <si>
    <t>Bachmann et al. 2014</t>
  </si>
  <si>
    <t xml:space="preserve">CRT08-11 G4 </t>
  </si>
  <si>
    <t xml:space="preserve">CRT08-11 G1 </t>
  </si>
  <si>
    <t xml:space="preserve">CRT09-5 G2 </t>
  </si>
  <si>
    <t xml:space="preserve">CRT09-5 G4 </t>
  </si>
  <si>
    <t xml:space="preserve">CRT09-5 G3 </t>
  </si>
  <si>
    <t xml:space="preserve">CRT09-5 G9 </t>
  </si>
  <si>
    <t xml:space="preserve">CRT09-5 G6 </t>
  </si>
  <si>
    <t xml:space="preserve">CRT09-5 G7 </t>
  </si>
  <si>
    <t>rhyolite</t>
  </si>
  <si>
    <t>trachydacite</t>
  </si>
  <si>
    <t>CRT7 - 1</t>
  </si>
  <si>
    <t>CRT7 - 2</t>
  </si>
  <si>
    <t>CRT7 - 4</t>
  </si>
  <si>
    <t>CRT7 - 5</t>
  </si>
  <si>
    <t>CRT7 - 6</t>
  </si>
  <si>
    <t>CRT7 - 7</t>
  </si>
  <si>
    <t>CRT7 - 8</t>
  </si>
  <si>
    <t>CRT7 - 9</t>
  </si>
  <si>
    <t>CRT7 - 10</t>
  </si>
  <si>
    <t>CRT7 - 11</t>
  </si>
  <si>
    <t>CRT7 - 12</t>
  </si>
  <si>
    <t>CRT7 - 21</t>
  </si>
  <si>
    <t>CRT7 - 22</t>
  </si>
  <si>
    <t>CRT7 - 23</t>
  </si>
  <si>
    <t>CRT7 - 24</t>
  </si>
  <si>
    <t>CRT7 - 25</t>
  </si>
  <si>
    <t>CRT7 - 26</t>
  </si>
  <si>
    <t>CRT7 - 27</t>
  </si>
  <si>
    <t>CRT7 - 28</t>
  </si>
  <si>
    <t>CRT7 - 29</t>
  </si>
  <si>
    <t>CRT7 - 30</t>
  </si>
  <si>
    <t>CRT7 - 31</t>
  </si>
  <si>
    <t>CRT7 - 32</t>
  </si>
  <si>
    <t>CRT7 - 33</t>
  </si>
  <si>
    <t>CRT7 - 34</t>
  </si>
  <si>
    <t>CRT7 - 35</t>
  </si>
  <si>
    <t>CRT7 - 43</t>
  </si>
  <si>
    <t>CRT7 - 44</t>
  </si>
  <si>
    <t>CRT7 - 45</t>
  </si>
  <si>
    <t>CRT11 - 1</t>
  </si>
  <si>
    <t>CRT11 - 2</t>
  </si>
  <si>
    <t>CRT11 - 3</t>
  </si>
  <si>
    <t>CRT11 - 4</t>
  </si>
  <si>
    <t>CRT11 - 5</t>
  </si>
  <si>
    <t>CRT11 - 6</t>
  </si>
  <si>
    <t>CRT11 - 7</t>
  </si>
  <si>
    <t>CRT11 - 8</t>
  </si>
  <si>
    <t>CRT11 - 9</t>
  </si>
  <si>
    <t>CRT11 - 10</t>
  </si>
  <si>
    <t>CRT11 - 11</t>
  </si>
  <si>
    <t>CRT11 - 12</t>
  </si>
  <si>
    <t>CRT11 - 13</t>
  </si>
  <si>
    <t>CRT11 - 14</t>
  </si>
  <si>
    <t>CRT11 - 15</t>
  </si>
  <si>
    <t>CRT11 - 16</t>
  </si>
  <si>
    <t>CRT11 - 17</t>
  </si>
  <si>
    <t>CRT11 - 18</t>
  </si>
  <si>
    <t>CRT11 - 19</t>
  </si>
  <si>
    <t>CRT11 - 20</t>
  </si>
  <si>
    <t>CRT11 - 21</t>
  </si>
  <si>
    <t>CRT11 - 22</t>
  </si>
  <si>
    <t>CRT11 - 23</t>
  </si>
  <si>
    <t>CRT11 - 25</t>
  </si>
  <si>
    <t>CRT11 - 26</t>
  </si>
  <si>
    <t>CRT11 - 28</t>
  </si>
  <si>
    <t>CRT11 - 30</t>
  </si>
  <si>
    <t>CRT11 - 31</t>
  </si>
  <si>
    <t>CRT11 - 32</t>
  </si>
  <si>
    <t>CRT11 - 33</t>
  </si>
  <si>
    <t>CRT11 - 34</t>
  </si>
  <si>
    <t>CRT11 - 35</t>
  </si>
  <si>
    <t>CRT11 - 36</t>
  </si>
  <si>
    <t>CRT11 - 37</t>
  </si>
  <si>
    <t>CRT11 - 38</t>
  </si>
  <si>
    <t>CRT11 - 39</t>
  </si>
  <si>
    <t>CRT11 - 40</t>
  </si>
  <si>
    <t>CRT11 - 41</t>
  </si>
  <si>
    <t>CRT11 - 42</t>
  </si>
  <si>
    <t>CRT11 - 43</t>
  </si>
  <si>
    <t>CRT11 - 44</t>
  </si>
  <si>
    <t>CRT11 - 45</t>
  </si>
  <si>
    <t>CRT11 - 46</t>
  </si>
  <si>
    <t>CRT11 - 47</t>
  </si>
  <si>
    <t>CRT11 - 48</t>
  </si>
  <si>
    <t>CRT11 - 49</t>
  </si>
  <si>
    <t>CRT11 - 50</t>
  </si>
  <si>
    <t>CRT11 - 51</t>
  </si>
  <si>
    <t>CRT11 - 52</t>
  </si>
  <si>
    <t>CRT11 - 53</t>
  </si>
  <si>
    <t>Ba</t>
  </si>
  <si>
    <t>new data</t>
  </si>
  <si>
    <t>Lipari rhyolites</t>
  </si>
  <si>
    <t>Forni et al. 2015</t>
  </si>
  <si>
    <t>LIP97</t>
  </si>
  <si>
    <t>LIP290</t>
  </si>
  <si>
    <t>LIP288A</t>
  </si>
  <si>
    <t>LIP294</t>
  </si>
  <si>
    <t>LIP289</t>
  </si>
  <si>
    <t>LIP259</t>
  </si>
  <si>
    <t>LIP296</t>
  </si>
  <si>
    <t>LIP273A</t>
  </si>
  <si>
    <t>LIP315 gmc</t>
  </si>
  <si>
    <t>LIP315 gmf *</t>
  </si>
  <si>
    <t>LIP319 gmc</t>
  </si>
  <si>
    <t>LIP319 gmf*</t>
  </si>
  <si>
    <t>LIP310B</t>
  </si>
  <si>
    <t>LIP310C</t>
  </si>
  <si>
    <t>LIP310D</t>
  </si>
  <si>
    <t>LIP311</t>
  </si>
  <si>
    <t>LIP314</t>
  </si>
  <si>
    <t>LIP315</t>
  </si>
  <si>
    <t>LIP318</t>
  </si>
  <si>
    <t>LIP319</t>
  </si>
  <si>
    <t>high-K enclave</t>
  </si>
  <si>
    <t>low-K enclave</t>
  </si>
  <si>
    <t>high-K enclave groundmass</t>
  </si>
  <si>
    <t>mingled rhyolite</t>
  </si>
  <si>
    <t>Szymanowski, D., Forni, F., Wolff, J.A., and Ellis, B.S., 2020, Modulation of zircon solubility by crystal–melt dynamics: Geology, v. 48, https://doi.org/10.1130/G47405.1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</si>
</sst>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;[Red]0.000"/>
  </numFmts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 (Body)_x0000_"/>
    </font>
    <font>
      <b/>
      <sz val="10"/>
      <name val="Calibri (Body)_x0000_"/>
    </font>
    <font>
      <sz val="10"/>
      <name val="Calibri (Body)_x0000_"/>
    </font>
    <font>
      <b/>
      <i/>
      <sz val="10"/>
      <name val="Calibri (Body)_x0000_"/>
    </font>
    <font>
      <i/>
      <sz val="10"/>
      <name val="Calibri (Body)_x0000_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rgb="FFFF0000"/>
      <name val="Calibri (Body)_x0000_"/>
    </font>
    <font>
      <sz val="10"/>
      <color rgb="FFFF0000"/>
      <name val="Calibri (Body)_x0000_"/>
    </font>
    <font>
      <b/>
      <sz val="10"/>
      <color rgb="FF0070C0"/>
      <name val="Calibri (Body)_x0000_"/>
    </font>
    <font>
      <sz val="10"/>
      <color rgb="FF0070C0"/>
      <name val="Calibri (Body)_x0000_"/>
    </font>
    <font>
      <b/>
      <sz val="10"/>
      <color theme="2" tint="-0.499984740745262"/>
      <name val="Calibri (Body)_x0000_"/>
    </font>
    <font>
      <sz val="10"/>
      <color theme="2" tint="-0.499984740745262"/>
      <name val="Calibri (Body)_x0000_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7030A0"/>
      <name val="Calibri (Body)_x0000_"/>
    </font>
    <font>
      <sz val="10"/>
      <color rgb="FF7030A0"/>
      <name val="Calibri (Body)_x0000_"/>
    </font>
    <font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164" fontId="3" fillId="0" borderId="0" xfId="1" applyNumberFormat="1" applyFont="1" applyFill="1" applyBorder="1"/>
    <xf numFmtId="1" fontId="3" fillId="0" borderId="0" xfId="1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Font="1" applyBorder="1"/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/>
    <xf numFmtId="2" fontId="7" fillId="0" borderId="0" xfId="0" applyNumberFormat="1" applyFont="1" applyFill="1"/>
    <xf numFmtId="2" fontId="7" fillId="0" borderId="0" xfId="0" applyNumberFormat="1" applyFont="1" applyFill="1" applyBorder="1"/>
    <xf numFmtId="0" fontId="3" fillId="0" borderId="0" xfId="0" applyFont="1" applyFill="1" applyBorder="1"/>
    <xf numFmtId="2" fontId="3" fillId="0" borderId="0" xfId="0" applyNumberFormat="1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3" fillId="0" borderId="5" xfId="0" applyNumberFormat="1" applyFont="1" applyFill="1" applyBorder="1"/>
    <xf numFmtId="1" fontId="7" fillId="0" borderId="5" xfId="0" applyNumberFormat="1" applyFont="1" applyFill="1" applyBorder="1"/>
    <xf numFmtId="0" fontId="7" fillId="0" borderId="5" xfId="0" applyFont="1" applyFill="1" applyBorder="1"/>
    <xf numFmtId="0" fontId="11" fillId="0" borderId="0" xfId="0" applyFont="1" applyFill="1" applyBorder="1"/>
    <xf numFmtId="0" fontId="11" fillId="0" borderId="0" xfId="1" applyFont="1" applyFill="1" applyBorder="1"/>
    <xf numFmtId="0" fontId="9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/>
    <xf numFmtId="1" fontId="1" fillId="0" borderId="6" xfId="0" applyNumberFormat="1" applyFont="1" applyFill="1" applyBorder="1"/>
    <xf numFmtId="0" fontId="7" fillId="0" borderId="6" xfId="0" applyFont="1" applyFill="1" applyBorder="1"/>
    <xf numFmtId="166" fontId="7" fillId="0" borderId="0" xfId="0" applyNumberFormat="1" applyFont="1" applyFill="1" applyBorder="1"/>
    <xf numFmtId="0" fontId="3" fillId="0" borderId="6" xfId="0" applyFont="1" applyFill="1" applyBorder="1"/>
    <xf numFmtId="2" fontId="3" fillId="0" borderId="6" xfId="0" applyNumberFormat="1" applyFont="1" applyFill="1" applyBorder="1"/>
    <xf numFmtId="2" fontId="7" fillId="0" borderId="6" xfId="0" applyNumberFormat="1" applyFont="1" applyFill="1" applyBorder="1"/>
    <xf numFmtId="165" fontId="7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6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/>
    <xf numFmtId="2" fontId="13" fillId="0" borderId="0" xfId="0" applyNumberFormat="1" applyFont="1" applyFill="1"/>
    <xf numFmtId="2" fontId="13" fillId="0" borderId="6" xfId="0" applyNumberFormat="1" applyFont="1" applyFill="1" applyBorder="1"/>
    <xf numFmtId="1" fontId="13" fillId="0" borderId="5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/>
    <xf numFmtId="164" fontId="13" fillId="0" borderId="0" xfId="1" applyNumberFormat="1" applyFont="1" applyFill="1" applyBorder="1"/>
    <xf numFmtId="164" fontId="13" fillId="0" borderId="6" xfId="0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/>
    <xf numFmtId="1" fontId="13" fillId="0" borderId="6" xfId="0" applyNumberFormat="1" applyFont="1" applyFill="1" applyBorder="1"/>
    <xf numFmtId="0" fontId="13" fillId="0" borderId="5" xfId="0" applyFont="1" applyFill="1" applyBorder="1"/>
    <xf numFmtId="165" fontId="13" fillId="0" borderId="6" xfId="0" applyNumberFormat="1" applyFont="1" applyFill="1" applyBorder="1"/>
    <xf numFmtId="0" fontId="16" fillId="0" borderId="0" xfId="0" applyFont="1"/>
    <xf numFmtId="0" fontId="16" fillId="0" borderId="6" xfId="0" applyFont="1" applyFill="1" applyBorder="1"/>
    <xf numFmtId="0" fontId="17" fillId="0" borderId="0" xfId="0" applyFont="1"/>
    <xf numFmtId="0" fontId="17" fillId="0" borderId="6" xfId="0" applyFont="1" applyFill="1" applyBorder="1"/>
    <xf numFmtId="2" fontId="16" fillId="0" borderId="0" xfId="0" applyNumberFormat="1" applyFont="1" applyFill="1" applyBorder="1"/>
    <xf numFmtId="2" fontId="16" fillId="0" borderId="0" xfId="0" applyNumberFormat="1" applyFont="1" applyFill="1"/>
    <xf numFmtId="2" fontId="17" fillId="0" borderId="0" xfId="0" applyNumberFormat="1" applyFont="1" applyFill="1" applyBorder="1"/>
    <xf numFmtId="2" fontId="17" fillId="0" borderId="0" xfId="0" applyNumberFormat="1" applyFont="1" applyFill="1"/>
    <xf numFmtId="2" fontId="18" fillId="0" borderId="0" xfId="0" applyNumberFormat="1" applyFont="1" applyFill="1" applyBorder="1"/>
    <xf numFmtId="2" fontId="18" fillId="0" borderId="0" xfId="0" applyNumberFormat="1" applyFont="1" applyFill="1"/>
    <xf numFmtId="1" fontId="16" fillId="0" borderId="5" xfId="0" applyNumberFormat="1" applyFont="1" applyFill="1" applyBorder="1"/>
    <xf numFmtId="1" fontId="17" fillId="0" borderId="5" xfId="0" applyNumberFormat="1" applyFont="1" applyFill="1" applyBorder="1"/>
    <xf numFmtId="1" fontId="18" fillId="0" borderId="5" xfId="0" applyNumberFormat="1" applyFont="1" applyFill="1" applyBorder="1"/>
    <xf numFmtId="0" fontId="19" fillId="0" borderId="0" xfId="0" applyFont="1" applyFill="1" applyBorder="1"/>
    <xf numFmtId="0" fontId="20" fillId="0" borderId="6" xfId="0" applyFont="1" applyFill="1" applyBorder="1"/>
    <xf numFmtId="2" fontId="20" fillId="0" borderId="0" xfId="0" applyNumberFormat="1" applyFont="1" applyFill="1"/>
    <xf numFmtId="2" fontId="20" fillId="0" borderId="0" xfId="0" applyNumberFormat="1" applyFont="1" applyFill="1" applyBorder="1"/>
    <xf numFmtId="2" fontId="20" fillId="0" borderId="6" xfId="0" applyNumberFormat="1" applyFont="1" applyFill="1" applyBorder="1"/>
    <xf numFmtId="164" fontId="20" fillId="0" borderId="0" xfId="1" applyNumberFormat="1" applyFont="1" applyFill="1" applyBorder="1"/>
    <xf numFmtId="164" fontId="20" fillId="0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2" fillId="0" borderId="6" xfId="0" applyFont="1" applyFill="1" applyBorder="1"/>
    <xf numFmtId="2" fontId="22" fillId="0" borderId="0" xfId="0" applyNumberFormat="1" applyFont="1" applyFill="1"/>
    <xf numFmtId="2" fontId="22" fillId="0" borderId="0" xfId="0" applyNumberFormat="1" applyFont="1" applyFill="1" applyBorder="1"/>
    <xf numFmtId="2" fontId="22" fillId="0" borderId="6" xfId="0" applyNumberFormat="1" applyFont="1" applyFill="1" applyBorder="1"/>
    <xf numFmtId="164" fontId="22" fillId="0" borderId="0" xfId="1" applyNumberFormat="1" applyFont="1" applyFill="1" applyBorder="1"/>
    <xf numFmtId="164" fontId="22" fillId="0" borderId="6" xfId="0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/>
    <xf numFmtId="1" fontId="22" fillId="0" borderId="6" xfId="0" applyNumberFormat="1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24" fillId="0" borderId="6" xfId="0" applyFont="1" applyFill="1" applyBorder="1"/>
    <xf numFmtId="2" fontId="24" fillId="0" borderId="0" xfId="0" applyNumberFormat="1" applyFont="1" applyFill="1"/>
    <xf numFmtId="2" fontId="24" fillId="0" borderId="0" xfId="0" applyNumberFormat="1" applyFont="1" applyFill="1" applyBorder="1"/>
    <xf numFmtId="2" fontId="24" fillId="0" borderId="6" xfId="0" applyNumberFormat="1" applyFont="1" applyFill="1" applyBorder="1"/>
    <xf numFmtId="164" fontId="24" fillId="0" borderId="0" xfId="1" applyNumberFormat="1" applyFont="1" applyFill="1" applyBorder="1"/>
    <xf numFmtId="164" fontId="24" fillId="0" borderId="6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0" xfId="0" applyFont="1" applyFill="1" applyBorder="1"/>
    <xf numFmtId="0" fontId="16" fillId="0" borderId="0" xfId="0" applyFont="1" applyFill="1" applyBorder="1"/>
    <xf numFmtId="165" fontId="16" fillId="0" borderId="6" xfId="0" applyNumberFormat="1" applyFont="1" applyFill="1" applyBorder="1"/>
    <xf numFmtId="164" fontId="16" fillId="0" borderId="0" xfId="1" applyNumberFormat="1" applyFont="1" applyFill="1" applyBorder="1"/>
    <xf numFmtId="164" fontId="16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/>
    <xf numFmtId="1" fontId="16" fillId="0" borderId="0" xfId="1" applyNumberFormat="1" applyFont="1" applyFill="1" applyBorder="1"/>
    <xf numFmtId="1" fontId="16" fillId="0" borderId="6" xfId="0" applyNumberFormat="1" applyFont="1" applyFill="1" applyBorder="1"/>
    <xf numFmtId="0" fontId="16" fillId="0" borderId="5" xfId="0" applyFont="1" applyFill="1" applyBorder="1"/>
    <xf numFmtId="0" fontId="25" fillId="0" borderId="0" xfId="0" applyFont="1"/>
    <xf numFmtId="0" fontId="26" fillId="0" borderId="0" xfId="0" applyFont="1"/>
    <xf numFmtId="2" fontId="17" fillId="0" borderId="6" xfId="0" applyNumberFormat="1" applyFont="1" applyFill="1" applyBorder="1"/>
    <xf numFmtId="164" fontId="17" fillId="0" borderId="0" xfId="1" applyNumberFormat="1" applyFont="1" applyFill="1" applyBorder="1"/>
    <xf numFmtId="164" fontId="17" fillId="0" borderId="6" xfId="0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/>
    <xf numFmtId="1" fontId="17" fillId="0" borderId="6" xfId="0" applyNumberFormat="1" applyFont="1" applyFill="1" applyBorder="1"/>
    <xf numFmtId="0" fontId="17" fillId="0" borderId="0" xfId="0" applyFont="1" applyFill="1" applyBorder="1"/>
    <xf numFmtId="0" fontId="17" fillId="0" borderId="5" xfId="0" applyFont="1" applyFill="1" applyBorder="1"/>
    <xf numFmtId="1" fontId="18" fillId="0" borderId="0" xfId="1" applyNumberFormat="1" applyFont="1" applyFill="1" applyBorder="1"/>
    <xf numFmtId="1" fontId="18" fillId="0" borderId="6" xfId="0" applyNumberFormat="1" applyFont="1" applyFill="1" applyBorder="1"/>
    <xf numFmtId="0" fontId="27" fillId="0" borderId="0" xfId="0" applyFont="1" applyFill="1" applyBorder="1"/>
    <xf numFmtId="0" fontId="28" fillId="0" borderId="0" xfId="0" applyFont="1"/>
    <xf numFmtId="0" fontId="28" fillId="0" borderId="6" xfId="0" applyFont="1" applyFill="1" applyBorder="1"/>
    <xf numFmtId="2" fontId="29" fillId="0" borderId="0" xfId="0" applyNumberFormat="1" applyFont="1" applyFill="1" applyBorder="1"/>
    <xf numFmtId="2" fontId="29" fillId="0" borderId="0" xfId="0" applyNumberFormat="1" applyFont="1" applyFill="1"/>
    <xf numFmtId="2" fontId="28" fillId="0" borderId="0" xfId="0" applyNumberFormat="1" applyFont="1" applyFill="1"/>
    <xf numFmtId="2" fontId="28" fillId="0" borderId="0" xfId="0" applyNumberFormat="1" applyFont="1" applyFill="1" applyBorder="1"/>
    <xf numFmtId="2" fontId="28" fillId="0" borderId="6" xfId="0" applyNumberFormat="1" applyFont="1" applyFill="1" applyBorder="1"/>
    <xf numFmtId="1" fontId="29" fillId="0" borderId="5" xfId="0" applyNumberFormat="1" applyFont="1" applyFill="1" applyBorder="1"/>
    <xf numFmtId="164" fontId="28" fillId="0" borderId="0" xfId="1" applyNumberFormat="1" applyFont="1" applyFill="1" applyBorder="1"/>
    <xf numFmtId="164" fontId="28" fillId="0" borderId="6" xfId="0" applyNumberFormat="1" applyFont="1" applyFill="1" applyBorder="1" applyAlignment="1">
      <alignment horizontal="center" vertical="center"/>
    </xf>
    <xf numFmtId="1" fontId="29" fillId="0" borderId="0" xfId="1" applyNumberFormat="1" applyFont="1" applyFill="1" applyBorder="1"/>
    <xf numFmtId="1" fontId="29" fillId="0" borderId="6" xfId="0" applyNumberFormat="1" applyFont="1" applyFill="1" applyBorder="1"/>
    <xf numFmtId="0" fontId="28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</cellXfs>
  <cellStyles count="5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1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(experiments!$AX$5:$AX$103,experiments!$AX$327:$AX$831)</c:f>
              <c:numCache>
                <c:formatCode>0.00</c:formatCode>
                <c:ptCount val="604"/>
                <c:pt idx="0">
                  <c:v>4.8618018824567049</c:v>
                </c:pt>
                <c:pt idx="1">
                  <c:v>5.5810297645687008</c:v>
                </c:pt>
                <c:pt idx="2">
                  <c:v>5.9630034569533521</c:v>
                </c:pt>
                <c:pt idx="3">
                  <c:v>7.7806146704941677</c:v>
                </c:pt>
                <c:pt idx="4">
                  <c:v>4.696193672023159</c:v>
                </c:pt>
                <c:pt idx="5">
                  <c:v>5.063142111772561</c:v>
                </c:pt>
                <c:pt idx="6">
                  <c:v>5.5764704116085619</c:v>
                </c:pt>
                <c:pt idx="7">
                  <c:v>8.3819589449200009</c:v>
                </c:pt>
                <c:pt idx="8">
                  <c:v>8.9811867208136587</c:v>
                </c:pt>
                <c:pt idx="9">
                  <c:v>7.7751273312210119</c:v>
                </c:pt>
                <c:pt idx="10">
                  <c:v>6.1051296790290932</c:v>
                </c:pt>
                <c:pt idx="11">
                  <c:v>6.1539507321086857</c:v>
                </c:pt>
                <c:pt idx="12">
                  <c:v>6.6893576022815635</c:v>
                </c:pt>
                <c:pt idx="13">
                  <c:v>8.4043904729758694</c:v>
                </c:pt>
                <c:pt idx="14">
                  <c:v>10.934444665980331</c:v>
                </c:pt>
                <c:pt idx="15">
                  <c:v>10.552352192827444</c:v>
                </c:pt>
                <c:pt idx="16">
                  <c:v>9.9698545183059757</c:v>
                </c:pt>
                <c:pt idx="17">
                  <c:v>11.530037384327875</c:v>
                </c:pt>
                <c:pt idx="18">
                  <c:v>9.2632942819329234</c:v>
                </c:pt>
                <c:pt idx="19">
                  <c:v>9.8931636328816985</c:v>
                </c:pt>
                <c:pt idx="20">
                  <c:v>9.6227722626108498</c:v>
                </c:pt>
                <c:pt idx="21">
                  <c:v>10.42876891521656</c:v>
                </c:pt>
                <c:pt idx="22">
                  <c:v>11.319105327520486</c:v>
                </c:pt>
                <c:pt idx="23">
                  <c:v>11.77709337562545</c:v>
                </c:pt>
                <c:pt idx="24">
                  <c:v>9.8616286515748701</c:v>
                </c:pt>
                <c:pt idx="25">
                  <c:v>7.6442832831216876</c:v>
                </c:pt>
                <c:pt idx="26">
                  <c:v>6.1887499701945314</c:v>
                </c:pt>
                <c:pt idx="27">
                  <c:v>5.5308369929081911</c:v>
                </c:pt>
                <c:pt idx="28">
                  <c:v>8.0113116751700328</c:v>
                </c:pt>
                <c:pt idx="29">
                  <c:v>7.9901277379974474</c:v>
                </c:pt>
                <c:pt idx="30">
                  <c:v>6.8554000679181648</c:v>
                </c:pt>
                <c:pt idx="31">
                  <c:v>6.8523630189445237</c:v>
                </c:pt>
                <c:pt idx="32">
                  <c:v>5.5987300302297225</c:v>
                </c:pt>
                <c:pt idx="33">
                  <c:v>7.5790450384383981</c:v>
                </c:pt>
                <c:pt idx="34">
                  <c:v>6.0547127395941569</c:v>
                </c:pt>
                <c:pt idx="35">
                  <c:v>3.5373482136628525</c:v>
                </c:pt>
                <c:pt idx="36">
                  <c:v>5.5425663848857436</c:v>
                </c:pt>
                <c:pt idx="37">
                  <c:v>16.076840238852341</c:v>
                </c:pt>
                <c:pt idx="38">
                  <c:v>4.4139278604035201</c:v>
                </c:pt>
                <c:pt idx="39">
                  <c:v>12.436159489560879</c:v>
                </c:pt>
                <c:pt idx="40">
                  <c:v>4.5286085832250782</c:v>
                </c:pt>
                <c:pt idx="41">
                  <c:v>7.0906893541133886</c:v>
                </c:pt>
                <c:pt idx="42">
                  <c:v>14.567581261125405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36-A848-9C13-A49A7B7DA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9584"/>
        <c:axId val="54514048"/>
      </c:scatterChart>
      <c:valAx>
        <c:axId val="5449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048"/>
        <c:crosses val="autoZero"/>
        <c:crossBetween val="midCat"/>
      </c:valAx>
      <c:valAx>
        <c:axId val="545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9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347283</xdr:colOff>
      <xdr:row>4</xdr:row>
      <xdr:rowOff>89912</xdr:rowOff>
    </xdr:from>
    <xdr:to>
      <xdr:col>5</xdr:col>
      <xdr:colOff>240867</xdr:colOff>
      <xdr:row>4</xdr:row>
      <xdr:rowOff>89912</xdr:rowOff>
    </xdr:to>
    <xdr:pic>
      <xdr:nvPicPr>
        <xdr:cNvPr id="5" name="Picture 4" descr="page5image20451808">
          <a:extLst>
            <a:ext uri="{FF2B5EF4-FFF2-40B4-BE49-F238E27FC236}">
              <a16:creationId xmlns:a16="http://schemas.microsoft.com/office/drawing/2014/main" xmlns="" id="{243A0D1D-9267-054D-8B49-EB0517AB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5283" y="1436112"/>
          <a:ext cx="44429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330200</xdr:colOff>
      <xdr:row>4</xdr:row>
      <xdr:rowOff>0</xdr:rowOff>
    </xdr:from>
    <xdr:to>
      <xdr:col>9</xdr:col>
      <xdr:colOff>274584</xdr:colOff>
      <xdr:row>4</xdr:row>
      <xdr:rowOff>0</xdr:rowOff>
    </xdr:to>
    <xdr:pic>
      <xdr:nvPicPr>
        <xdr:cNvPr id="11" name="Picture 10" descr="page5image20453472">
          <a:extLst>
            <a:ext uri="{FF2B5EF4-FFF2-40B4-BE49-F238E27FC236}">
              <a16:creationId xmlns:a16="http://schemas.microsoft.com/office/drawing/2014/main" xmlns="" id="{D6DF13DC-6AD7-7A4F-AED8-497C9AE6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9200" y="9652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292100</xdr:colOff>
      <xdr:row>4</xdr:row>
      <xdr:rowOff>0</xdr:rowOff>
    </xdr:from>
    <xdr:to>
      <xdr:col>16</xdr:col>
      <xdr:colOff>96992</xdr:colOff>
      <xdr:row>4</xdr:row>
      <xdr:rowOff>0</xdr:rowOff>
    </xdr:to>
    <xdr:pic>
      <xdr:nvPicPr>
        <xdr:cNvPr id="13" name="Picture 12" descr="page5image20453888">
          <a:extLst>
            <a:ext uri="{FF2B5EF4-FFF2-40B4-BE49-F238E27FC236}">
              <a16:creationId xmlns:a16="http://schemas.microsoft.com/office/drawing/2014/main" xmlns="" id="{472006EA-8D2D-3444-92E0-0724F7AF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965200"/>
          <a:ext cx="355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248380</xdr:colOff>
      <xdr:row>776</xdr:row>
      <xdr:rowOff>56195</xdr:rowOff>
    </xdr:from>
    <xdr:to>
      <xdr:col>50</xdr:col>
      <xdr:colOff>33717</xdr:colOff>
      <xdr:row>812</xdr:row>
      <xdr:rowOff>174653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6FBE768D-8F37-BC4F-AF69-722B5D5FE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347283</xdr:colOff>
      <xdr:row>3</xdr:row>
      <xdr:rowOff>89912</xdr:rowOff>
    </xdr:from>
    <xdr:to>
      <xdr:col>6</xdr:col>
      <xdr:colOff>240867</xdr:colOff>
      <xdr:row>3</xdr:row>
      <xdr:rowOff>89912</xdr:rowOff>
    </xdr:to>
    <xdr:pic>
      <xdr:nvPicPr>
        <xdr:cNvPr id="2" name="Picture 1" descr="page5image20451808">
          <a:extLst>
            <a:ext uri="{FF2B5EF4-FFF2-40B4-BE49-F238E27FC236}">
              <a16:creationId xmlns:a16="http://schemas.microsoft.com/office/drawing/2014/main" xmlns="" id="{068C8240-5BB8-1542-9C8D-2DEC9401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8983" y="648712"/>
          <a:ext cx="43968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330200</xdr:colOff>
      <xdr:row>3</xdr:row>
      <xdr:rowOff>0</xdr:rowOff>
    </xdr:from>
    <xdr:to>
      <xdr:col>10</xdr:col>
      <xdr:colOff>274584</xdr:colOff>
      <xdr:row>3</xdr:row>
      <xdr:rowOff>0</xdr:rowOff>
    </xdr:to>
    <xdr:pic>
      <xdr:nvPicPr>
        <xdr:cNvPr id="3" name="Picture 2" descr="page5image20453472">
          <a:extLst>
            <a:ext uri="{FF2B5EF4-FFF2-40B4-BE49-F238E27FC236}">
              <a16:creationId xmlns:a16="http://schemas.microsoft.com/office/drawing/2014/main" xmlns="" id="{7BA7D393-65F4-224D-8858-AD195E68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558800"/>
          <a:ext cx="49048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292100</xdr:colOff>
      <xdr:row>3</xdr:row>
      <xdr:rowOff>0</xdr:rowOff>
    </xdr:from>
    <xdr:to>
      <xdr:col>17</xdr:col>
      <xdr:colOff>96992</xdr:colOff>
      <xdr:row>3</xdr:row>
      <xdr:rowOff>0</xdr:rowOff>
    </xdr:to>
    <xdr:pic>
      <xdr:nvPicPr>
        <xdr:cNvPr id="4" name="Picture 3" descr="page5image20453888">
          <a:extLst>
            <a:ext uri="{FF2B5EF4-FFF2-40B4-BE49-F238E27FC236}">
              <a16:creationId xmlns:a16="http://schemas.microsoft.com/office/drawing/2014/main" xmlns="" id="{91B26EEB-125B-EC4D-A6A7-1CCB487D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558800"/>
          <a:ext cx="35099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381000</xdr:colOff>
      <xdr:row>25</xdr:row>
      <xdr:rowOff>0</xdr:rowOff>
    </xdr:to>
    <xdr:pic>
      <xdr:nvPicPr>
        <xdr:cNvPr id="6" name="Picture 5" descr="page5image20451184">
          <a:extLst>
            <a:ext uri="{FF2B5EF4-FFF2-40B4-BE49-F238E27FC236}">
              <a16:creationId xmlns:a16="http://schemas.microsoft.com/office/drawing/2014/main" xmlns="" id="{F33EA53F-60C1-F84C-8440-C58F1E49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8300" y="6870700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393700</xdr:colOff>
      <xdr:row>25</xdr:row>
      <xdr:rowOff>0</xdr:rowOff>
    </xdr:from>
    <xdr:to>
      <xdr:col>9</xdr:col>
      <xdr:colOff>281076</xdr:colOff>
      <xdr:row>25</xdr:row>
      <xdr:rowOff>0</xdr:rowOff>
    </xdr:to>
    <xdr:pic>
      <xdr:nvPicPr>
        <xdr:cNvPr id="7" name="Picture 6" descr="page5image20451392">
          <a:extLst>
            <a:ext uri="{FF2B5EF4-FFF2-40B4-BE49-F238E27FC236}">
              <a16:creationId xmlns:a16="http://schemas.microsoft.com/office/drawing/2014/main" xmlns="" id="{5C365EF8-26C6-6E47-956A-DD32A831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6870700"/>
          <a:ext cx="4334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812800</xdr:colOff>
      <xdr:row>25</xdr:row>
      <xdr:rowOff>0</xdr:rowOff>
    </xdr:from>
    <xdr:to>
      <xdr:col>9</xdr:col>
      <xdr:colOff>381002</xdr:colOff>
      <xdr:row>25</xdr:row>
      <xdr:rowOff>0</xdr:rowOff>
    </xdr:to>
    <xdr:pic>
      <xdr:nvPicPr>
        <xdr:cNvPr id="8" name="Picture 7" descr="page5image20451600">
          <a:extLst>
            <a:ext uri="{FF2B5EF4-FFF2-40B4-BE49-F238E27FC236}">
              <a16:creationId xmlns:a16="http://schemas.microsoft.com/office/drawing/2014/main" xmlns="" id="{4C7BA26B-30B8-6A41-A34F-2167F85D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6870700"/>
          <a:ext cx="3810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381000</xdr:colOff>
      <xdr:row>25</xdr:row>
      <xdr:rowOff>0</xdr:rowOff>
    </xdr:to>
    <xdr:pic>
      <xdr:nvPicPr>
        <xdr:cNvPr id="9" name="Picture 8" descr="page5image20451184">
          <a:extLst>
            <a:ext uri="{FF2B5EF4-FFF2-40B4-BE49-F238E27FC236}">
              <a16:creationId xmlns:a16="http://schemas.microsoft.com/office/drawing/2014/main" xmlns="" id="{8F6ADDB0-CE8A-E946-8606-D69A476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8300" y="6870700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393700</xdr:colOff>
      <xdr:row>25</xdr:row>
      <xdr:rowOff>0</xdr:rowOff>
    </xdr:from>
    <xdr:to>
      <xdr:col>9</xdr:col>
      <xdr:colOff>281076</xdr:colOff>
      <xdr:row>25</xdr:row>
      <xdr:rowOff>0</xdr:rowOff>
    </xdr:to>
    <xdr:pic>
      <xdr:nvPicPr>
        <xdr:cNvPr id="10" name="Picture 9" descr="page5image20451392">
          <a:extLst>
            <a:ext uri="{FF2B5EF4-FFF2-40B4-BE49-F238E27FC236}">
              <a16:creationId xmlns:a16="http://schemas.microsoft.com/office/drawing/2014/main" xmlns="" id="{799AD946-93C0-1142-BFC8-65FDB25A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6870700"/>
          <a:ext cx="4334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812800</xdr:colOff>
      <xdr:row>25</xdr:row>
      <xdr:rowOff>0</xdr:rowOff>
    </xdr:from>
    <xdr:to>
      <xdr:col>9</xdr:col>
      <xdr:colOff>381002</xdr:colOff>
      <xdr:row>25</xdr:row>
      <xdr:rowOff>0</xdr:rowOff>
    </xdr:to>
    <xdr:pic>
      <xdr:nvPicPr>
        <xdr:cNvPr id="11" name="Picture 10" descr="page5image20451600">
          <a:extLst>
            <a:ext uri="{FF2B5EF4-FFF2-40B4-BE49-F238E27FC236}">
              <a16:creationId xmlns:a16="http://schemas.microsoft.com/office/drawing/2014/main" xmlns="" id="{07CFEC51-0242-814B-8946-12E5E9DA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6870700"/>
          <a:ext cx="3810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38100</xdr:colOff>
      <xdr:row>24</xdr:row>
      <xdr:rowOff>0</xdr:rowOff>
    </xdr:to>
    <xdr:pic>
      <xdr:nvPicPr>
        <xdr:cNvPr id="12" name="Picture 11" descr="page5image20450976">
          <a:extLst>
            <a:ext uri="{FF2B5EF4-FFF2-40B4-BE49-F238E27FC236}">
              <a16:creationId xmlns:a16="http://schemas.microsoft.com/office/drawing/2014/main" xmlns="" id="{32D79BF4-711A-694E-8920-0DA03390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66802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393700</xdr:colOff>
      <xdr:row>25</xdr:row>
      <xdr:rowOff>0</xdr:rowOff>
    </xdr:from>
    <xdr:to>
      <xdr:col>10</xdr:col>
      <xdr:colOff>281076</xdr:colOff>
      <xdr:row>25</xdr:row>
      <xdr:rowOff>0</xdr:rowOff>
    </xdr:to>
    <xdr:pic>
      <xdr:nvPicPr>
        <xdr:cNvPr id="13" name="Picture 12" descr="page5image20451392">
          <a:extLst>
            <a:ext uri="{FF2B5EF4-FFF2-40B4-BE49-F238E27FC236}">
              <a16:creationId xmlns:a16="http://schemas.microsoft.com/office/drawing/2014/main" xmlns="" id="{81CA632C-7415-744E-BC7E-E4F573CF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6870700"/>
          <a:ext cx="4334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812800</xdr:colOff>
      <xdr:row>25</xdr:row>
      <xdr:rowOff>0</xdr:rowOff>
    </xdr:from>
    <xdr:to>
      <xdr:col>10</xdr:col>
      <xdr:colOff>381002</xdr:colOff>
      <xdr:row>25</xdr:row>
      <xdr:rowOff>0</xdr:rowOff>
    </xdr:to>
    <xdr:pic>
      <xdr:nvPicPr>
        <xdr:cNvPr id="14" name="Picture 13" descr="page5image20451600">
          <a:extLst>
            <a:ext uri="{FF2B5EF4-FFF2-40B4-BE49-F238E27FC236}">
              <a16:creationId xmlns:a16="http://schemas.microsoft.com/office/drawing/2014/main" xmlns="" id="{23139E46-CC01-6847-B948-6FBB53EA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6870700"/>
          <a:ext cx="3810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381000</xdr:colOff>
      <xdr:row>25</xdr:row>
      <xdr:rowOff>0</xdr:rowOff>
    </xdr:from>
    <xdr:to>
      <xdr:col>11</xdr:col>
      <xdr:colOff>284249</xdr:colOff>
      <xdr:row>25</xdr:row>
      <xdr:rowOff>0</xdr:rowOff>
    </xdr:to>
    <xdr:pic>
      <xdr:nvPicPr>
        <xdr:cNvPr id="15" name="Picture 14" descr="page5image20451808">
          <a:extLst>
            <a:ext uri="{FF2B5EF4-FFF2-40B4-BE49-F238E27FC236}">
              <a16:creationId xmlns:a16="http://schemas.microsoft.com/office/drawing/2014/main" xmlns="" id="{E52ACABE-C529-314C-82A0-BFE7012C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6870700"/>
          <a:ext cx="4493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381000</xdr:colOff>
      <xdr:row>25</xdr:row>
      <xdr:rowOff>0</xdr:rowOff>
    </xdr:to>
    <xdr:pic>
      <xdr:nvPicPr>
        <xdr:cNvPr id="16" name="Picture 15" descr="page5image20452016">
          <a:extLst>
            <a:ext uri="{FF2B5EF4-FFF2-40B4-BE49-F238E27FC236}">
              <a16:creationId xmlns:a16="http://schemas.microsoft.com/office/drawing/2014/main" xmlns="" id="{D79CE221-ED49-3B46-9200-72A1213B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6870700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393700</xdr:colOff>
      <xdr:row>25</xdr:row>
      <xdr:rowOff>0</xdr:rowOff>
    </xdr:from>
    <xdr:to>
      <xdr:col>12</xdr:col>
      <xdr:colOff>174625</xdr:colOff>
      <xdr:row>25</xdr:row>
      <xdr:rowOff>0</xdr:rowOff>
    </xdr:to>
    <xdr:pic>
      <xdr:nvPicPr>
        <xdr:cNvPr id="17" name="Picture 16" descr="page5image20452224">
          <a:extLst>
            <a:ext uri="{FF2B5EF4-FFF2-40B4-BE49-F238E27FC236}">
              <a16:creationId xmlns:a16="http://schemas.microsoft.com/office/drawing/2014/main" xmlns="" id="{20B7D894-9FA9-174B-B4D2-87301423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6870700"/>
          <a:ext cx="3270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800100</xdr:colOff>
      <xdr:row>25</xdr:row>
      <xdr:rowOff>0</xdr:rowOff>
    </xdr:from>
    <xdr:to>
      <xdr:col>12</xdr:col>
      <xdr:colOff>368301</xdr:colOff>
      <xdr:row>25</xdr:row>
      <xdr:rowOff>0</xdr:rowOff>
    </xdr:to>
    <xdr:pic>
      <xdr:nvPicPr>
        <xdr:cNvPr id="18" name="Picture 17" descr="page5image20452432">
          <a:extLst>
            <a:ext uri="{FF2B5EF4-FFF2-40B4-BE49-F238E27FC236}">
              <a16:creationId xmlns:a16="http://schemas.microsoft.com/office/drawing/2014/main" xmlns="" id="{6E37048C-A0F2-4149-B275-C169B4F7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6870700"/>
          <a:ext cx="36830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38100</xdr:colOff>
      <xdr:row>24</xdr:row>
      <xdr:rowOff>0</xdr:rowOff>
    </xdr:to>
    <xdr:pic>
      <xdr:nvPicPr>
        <xdr:cNvPr id="19" name="Picture 18" descr="page5image20450976">
          <a:extLst>
            <a:ext uri="{FF2B5EF4-FFF2-40B4-BE49-F238E27FC236}">
              <a16:creationId xmlns:a16="http://schemas.microsoft.com/office/drawing/2014/main" xmlns="" id="{3661AAD7-47D9-B94A-B386-63573F45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66802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393700</xdr:colOff>
      <xdr:row>25</xdr:row>
      <xdr:rowOff>0</xdr:rowOff>
    </xdr:from>
    <xdr:to>
      <xdr:col>10</xdr:col>
      <xdr:colOff>281076</xdr:colOff>
      <xdr:row>25</xdr:row>
      <xdr:rowOff>0</xdr:rowOff>
    </xdr:to>
    <xdr:pic>
      <xdr:nvPicPr>
        <xdr:cNvPr id="20" name="Picture 19" descr="page5image20451392">
          <a:extLst>
            <a:ext uri="{FF2B5EF4-FFF2-40B4-BE49-F238E27FC236}">
              <a16:creationId xmlns:a16="http://schemas.microsoft.com/office/drawing/2014/main" xmlns="" id="{98B9EF8E-FB04-904A-822C-E883F680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6870700"/>
          <a:ext cx="4334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812800</xdr:colOff>
      <xdr:row>25</xdr:row>
      <xdr:rowOff>0</xdr:rowOff>
    </xdr:from>
    <xdr:to>
      <xdr:col>10</xdr:col>
      <xdr:colOff>381002</xdr:colOff>
      <xdr:row>25</xdr:row>
      <xdr:rowOff>0</xdr:rowOff>
    </xdr:to>
    <xdr:pic>
      <xdr:nvPicPr>
        <xdr:cNvPr id="21" name="Picture 20" descr="page5image20451600">
          <a:extLst>
            <a:ext uri="{FF2B5EF4-FFF2-40B4-BE49-F238E27FC236}">
              <a16:creationId xmlns:a16="http://schemas.microsoft.com/office/drawing/2014/main" xmlns="" id="{ED034667-A8E8-534E-8891-25E90E38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6870700"/>
          <a:ext cx="3810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381000</xdr:colOff>
      <xdr:row>25</xdr:row>
      <xdr:rowOff>0</xdr:rowOff>
    </xdr:from>
    <xdr:to>
      <xdr:col>11</xdr:col>
      <xdr:colOff>284249</xdr:colOff>
      <xdr:row>25</xdr:row>
      <xdr:rowOff>0</xdr:rowOff>
    </xdr:to>
    <xdr:pic>
      <xdr:nvPicPr>
        <xdr:cNvPr id="22" name="Picture 21" descr="page5image20451808">
          <a:extLst>
            <a:ext uri="{FF2B5EF4-FFF2-40B4-BE49-F238E27FC236}">
              <a16:creationId xmlns:a16="http://schemas.microsoft.com/office/drawing/2014/main" xmlns="" id="{3F574F9A-DDD0-9540-8395-C844FF99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6870700"/>
          <a:ext cx="4493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381000</xdr:colOff>
      <xdr:row>25</xdr:row>
      <xdr:rowOff>0</xdr:rowOff>
    </xdr:to>
    <xdr:pic>
      <xdr:nvPicPr>
        <xdr:cNvPr id="23" name="Picture 22" descr="page5image20452016">
          <a:extLst>
            <a:ext uri="{FF2B5EF4-FFF2-40B4-BE49-F238E27FC236}">
              <a16:creationId xmlns:a16="http://schemas.microsoft.com/office/drawing/2014/main" xmlns="" id="{EC467ADA-B084-BC4A-9B03-57940AA3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6870700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393700</xdr:colOff>
      <xdr:row>25</xdr:row>
      <xdr:rowOff>0</xdr:rowOff>
    </xdr:from>
    <xdr:to>
      <xdr:col>12</xdr:col>
      <xdr:colOff>174625</xdr:colOff>
      <xdr:row>25</xdr:row>
      <xdr:rowOff>0</xdr:rowOff>
    </xdr:to>
    <xdr:pic>
      <xdr:nvPicPr>
        <xdr:cNvPr id="24" name="Picture 23" descr="page5image20452224">
          <a:extLst>
            <a:ext uri="{FF2B5EF4-FFF2-40B4-BE49-F238E27FC236}">
              <a16:creationId xmlns:a16="http://schemas.microsoft.com/office/drawing/2014/main" xmlns="" id="{4B04E0F9-48CE-BF49-8509-A3C7456F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6870700"/>
          <a:ext cx="3270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800100</xdr:colOff>
      <xdr:row>25</xdr:row>
      <xdr:rowOff>0</xdr:rowOff>
    </xdr:from>
    <xdr:to>
      <xdr:col>12</xdr:col>
      <xdr:colOff>368301</xdr:colOff>
      <xdr:row>25</xdr:row>
      <xdr:rowOff>0</xdr:rowOff>
    </xdr:to>
    <xdr:pic>
      <xdr:nvPicPr>
        <xdr:cNvPr id="25" name="Picture 24" descr="page5image20452432">
          <a:extLst>
            <a:ext uri="{FF2B5EF4-FFF2-40B4-BE49-F238E27FC236}">
              <a16:creationId xmlns:a16="http://schemas.microsoft.com/office/drawing/2014/main" xmlns="" id="{D3F1BB5F-8F92-8746-A98F-8B3D37CB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6870700"/>
          <a:ext cx="36830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800100</xdr:colOff>
      <xdr:row>25</xdr:row>
      <xdr:rowOff>0</xdr:rowOff>
    </xdr:from>
    <xdr:to>
      <xdr:col>14</xdr:col>
      <xdr:colOff>368301</xdr:colOff>
      <xdr:row>25</xdr:row>
      <xdr:rowOff>0</xdr:rowOff>
    </xdr:to>
    <xdr:pic>
      <xdr:nvPicPr>
        <xdr:cNvPr id="26" name="Picture 25" descr="page5image20452432">
          <a:extLst>
            <a:ext uri="{FF2B5EF4-FFF2-40B4-BE49-F238E27FC236}">
              <a16:creationId xmlns:a16="http://schemas.microsoft.com/office/drawing/2014/main" xmlns="" id="{7E4860D0-A6CD-E845-A37F-F7E0760A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6870700"/>
          <a:ext cx="36830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355600</xdr:colOff>
      <xdr:row>25</xdr:row>
      <xdr:rowOff>0</xdr:rowOff>
    </xdr:from>
    <xdr:to>
      <xdr:col>15</xdr:col>
      <xdr:colOff>281073</xdr:colOff>
      <xdr:row>25</xdr:row>
      <xdr:rowOff>0</xdr:rowOff>
    </xdr:to>
    <xdr:pic>
      <xdr:nvPicPr>
        <xdr:cNvPr id="27" name="Picture 26" descr="page5image20452640">
          <a:extLst>
            <a:ext uri="{FF2B5EF4-FFF2-40B4-BE49-F238E27FC236}">
              <a16:creationId xmlns:a16="http://schemas.microsoft.com/office/drawing/2014/main" xmlns="" id="{CD44E175-4272-5743-9319-C6395B10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0400" y="6870700"/>
          <a:ext cx="47157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774700</xdr:colOff>
      <xdr:row>25</xdr:row>
      <xdr:rowOff>0</xdr:rowOff>
    </xdr:from>
    <xdr:to>
      <xdr:col>15</xdr:col>
      <xdr:colOff>368298</xdr:colOff>
      <xdr:row>25</xdr:row>
      <xdr:rowOff>0</xdr:rowOff>
    </xdr:to>
    <xdr:pic>
      <xdr:nvPicPr>
        <xdr:cNvPr id="28" name="Picture 27" descr="page5image20452848">
          <a:extLst>
            <a:ext uri="{FF2B5EF4-FFF2-40B4-BE49-F238E27FC236}">
              <a16:creationId xmlns:a16="http://schemas.microsoft.com/office/drawing/2014/main" xmlns="" id="{F1B1A9E8-E0B2-7341-9D86-A29D1EF7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6870700"/>
          <a:ext cx="36829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330200</xdr:colOff>
      <xdr:row>25</xdr:row>
      <xdr:rowOff>0</xdr:rowOff>
    </xdr:from>
    <xdr:to>
      <xdr:col>16</xdr:col>
      <xdr:colOff>281076</xdr:colOff>
      <xdr:row>25</xdr:row>
      <xdr:rowOff>0</xdr:rowOff>
    </xdr:to>
    <xdr:pic>
      <xdr:nvPicPr>
        <xdr:cNvPr id="29" name="Picture 28" descr="page5image20453056">
          <a:extLst>
            <a:ext uri="{FF2B5EF4-FFF2-40B4-BE49-F238E27FC236}">
              <a16:creationId xmlns:a16="http://schemas.microsoft.com/office/drawing/2014/main" xmlns="" id="{27DB4EC0-AD70-804B-80AC-2E2F2874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6870700"/>
          <a:ext cx="4969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812800</xdr:colOff>
      <xdr:row>25</xdr:row>
      <xdr:rowOff>0</xdr:rowOff>
    </xdr:from>
    <xdr:to>
      <xdr:col>16</xdr:col>
      <xdr:colOff>330202</xdr:colOff>
      <xdr:row>25</xdr:row>
      <xdr:rowOff>0</xdr:rowOff>
    </xdr:to>
    <xdr:pic>
      <xdr:nvPicPr>
        <xdr:cNvPr id="30" name="Picture 29" descr="page5image20453264">
          <a:extLst>
            <a:ext uri="{FF2B5EF4-FFF2-40B4-BE49-F238E27FC236}">
              <a16:creationId xmlns:a16="http://schemas.microsoft.com/office/drawing/2014/main" xmlns="" id="{8CCD6E84-C10C-A04F-B262-78D491F3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6870700"/>
          <a:ext cx="3302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800100</xdr:colOff>
      <xdr:row>25</xdr:row>
      <xdr:rowOff>0</xdr:rowOff>
    </xdr:from>
    <xdr:to>
      <xdr:col>14</xdr:col>
      <xdr:colOff>368301</xdr:colOff>
      <xdr:row>25</xdr:row>
      <xdr:rowOff>0</xdr:rowOff>
    </xdr:to>
    <xdr:pic>
      <xdr:nvPicPr>
        <xdr:cNvPr id="31" name="Picture 30" descr="page5image20452432">
          <a:extLst>
            <a:ext uri="{FF2B5EF4-FFF2-40B4-BE49-F238E27FC236}">
              <a16:creationId xmlns:a16="http://schemas.microsoft.com/office/drawing/2014/main" xmlns="" id="{E327ADF7-E463-BF4F-B97E-C0D99255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6870700"/>
          <a:ext cx="36830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355600</xdr:colOff>
      <xdr:row>25</xdr:row>
      <xdr:rowOff>0</xdr:rowOff>
    </xdr:from>
    <xdr:to>
      <xdr:col>15</xdr:col>
      <xdr:colOff>281073</xdr:colOff>
      <xdr:row>25</xdr:row>
      <xdr:rowOff>0</xdr:rowOff>
    </xdr:to>
    <xdr:pic>
      <xdr:nvPicPr>
        <xdr:cNvPr id="32" name="Picture 31" descr="page5image20452640">
          <a:extLst>
            <a:ext uri="{FF2B5EF4-FFF2-40B4-BE49-F238E27FC236}">
              <a16:creationId xmlns:a16="http://schemas.microsoft.com/office/drawing/2014/main" xmlns="" id="{DB3AB27A-6281-474B-813B-1BDA5D07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0400" y="6870700"/>
          <a:ext cx="47157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774700</xdr:colOff>
      <xdr:row>25</xdr:row>
      <xdr:rowOff>0</xdr:rowOff>
    </xdr:from>
    <xdr:to>
      <xdr:col>15</xdr:col>
      <xdr:colOff>368298</xdr:colOff>
      <xdr:row>25</xdr:row>
      <xdr:rowOff>0</xdr:rowOff>
    </xdr:to>
    <xdr:pic>
      <xdr:nvPicPr>
        <xdr:cNvPr id="33" name="Picture 32" descr="page5image20452848">
          <a:extLst>
            <a:ext uri="{FF2B5EF4-FFF2-40B4-BE49-F238E27FC236}">
              <a16:creationId xmlns:a16="http://schemas.microsoft.com/office/drawing/2014/main" xmlns="" id="{432AEA93-B071-1940-97CF-F2E4C4EE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6870700"/>
          <a:ext cx="36829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330200</xdr:colOff>
      <xdr:row>25</xdr:row>
      <xdr:rowOff>0</xdr:rowOff>
    </xdr:from>
    <xdr:to>
      <xdr:col>16</xdr:col>
      <xdr:colOff>281076</xdr:colOff>
      <xdr:row>25</xdr:row>
      <xdr:rowOff>0</xdr:rowOff>
    </xdr:to>
    <xdr:pic>
      <xdr:nvPicPr>
        <xdr:cNvPr id="34" name="Picture 33" descr="page5image20453056">
          <a:extLst>
            <a:ext uri="{FF2B5EF4-FFF2-40B4-BE49-F238E27FC236}">
              <a16:creationId xmlns:a16="http://schemas.microsoft.com/office/drawing/2014/main" xmlns="" id="{D5820889-0432-644D-83E1-9CCBE753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6870700"/>
          <a:ext cx="4969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812800</xdr:colOff>
      <xdr:row>25</xdr:row>
      <xdr:rowOff>0</xdr:rowOff>
    </xdr:from>
    <xdr:to>
      <xdr:col>16</xdr:col>
      <xdr:colOff>330202</xdr:colOff>
      <xdr:row>25</xdr:row>
      <xdr:rowOff>0</xdr:rowOff>
    </xdr:to>
    <xdr:pic>
      <xdr:nvPicPr>
        <xdr:cNvPr id="35" name="Picture 34" descr="page5image20453264">
          <a:extLst>
            <a:ext uri="{FF2B5EF4-FFF2-40B4-BE49-F238E27FC236}">
              <a16:creationId xmlns:a16="http://schemas.microsoft.com/office/drawing/2014/main" xmlns="" id="{5F6A0DAB-65BB-A947-978C-A2BE774C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6870700"/>
          <a:ext cx="3302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330200</xdr:colOff>
      <xdr:row>25</xdr:row>
      <xdr:rowOff>0</xdr:rowOff>
    </xdr:from>
    <xdr:to>
      <xdr:col>9</xdr:col>
      <xdr:colOff>281076</xdr:colOff>
      <xdr:row>25</xdr:row>
      <xdr:rowOff>0</xdr:rowOff>
    </xdr:to>
    <xdr:pic>
      <xdr:nvPicPr>
        <xdr:cNvPr id="36" name="Picture 35" descr="page5image20453056">
          <a:extLst>
            <a:ext uri="{FF2B5EF4-FFF2-40B4-BE49-F238E27FC236}">
              <a16:creationId xmlns:a16="http://schemas.microsoft.com/office/drawing/2014/main" xmlns="" id="{C747042F-0B44-4A45-BAC1-8828CC0C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6870700"/>
          <a:ext cx="4969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812800</xdr:colOff>
      <xdr:row>25</xdr:row>
      <xdr:rowOff>0</xdr:rowOff>
    </xdr:from>
    <xdr:to>
      <xdr:col>9</xdr:col>
      <xdr:colOff>330202</xdr:colOff>
      <xdr:row>25</xdr:row>
      <xdr:rowOff>0</xdr:rowOff>
    </xdr:to>
    <xdr:pic>
      <xdr:nvPicPr>
        <xdr:cNvPr id="37" name="Picture 36" descr="page5image20453264">
          <a:extLst>
            <a:ext uri="{FF2B5EF4-FFF2-40B4-BE49-F238E27FC236}">
              <a16:creationId xmlns:a16="http://schemas.microsoft.com/office/drawing/2014/main" xmlns="" id="{DF4D429B-FEEA-B14A-BD5D-507D92D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6870700"/>
          <a:ext cx="3302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330200</xdr:colOff>
      <xdr:row>25</xdr:row>
      <xdr:rowOff>0</xdr:rowOff>
    </xdr:from>
    <xdr:to>
      <xdr:col>10</xdr:col>
      <xdr:colOff>284249</xdr:colOff>
      <xdr:row>25</xdr:row>
      <xdr:rowOff>0</xdr:rowOff>
    </xdr:to>
    <xdr:pic>
      <xdr:nvPicPr>
        <xdr:cNvPr id="38" name="Picture 37" descr="page5image20453472">
          <a:extLst>
            <a:ext uri="{FF2B5EF4-FFF2-40B4-BE49-F238E27FC236}">
              <a16:creationId xmlns:a16="http://schemas.microsoft.com/office/drawing/2014/main" xmlns="" id="{5A07AACE-BB7F-DD44-A28A-C3E5EE8C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0" y="68707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749300</xdr:colOff>
      <xdr:row>25</xdr:row>
      <xdr:rowOff>0</xdr:rowOff>
    </xdr:from>
    <xdr:to>
      <xdr:col>10</xdr:col>
      <xdr:colOff>355599</xdr:colOff>
      <xdr:row>25</xdr:row>
      <xdr:rowOff>0</xdr:rowOff>
    </xdr:to>
    <xdr:pic>
      <xdr:nvPicPr>
        <xdr:cNvPr id="39" name="Picture 38" descr="page5image20453680">
          <a:extLst>
            <a:ext uri="{FF2B5EF4-FFF2-40B4-BE49-F238E27FC236}">
              <a16:creationId xmlns:a16="http://schemas.microsoft.com/office/drawing/2014/main" xmlns="" id="{48C140D2-3931-2141-9B42-CBE1BDEB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100" y="6870700"/>
          <a:ext cx="3555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330200</xdr:colOff>
      <xdr:row>25</xdr:row>
      <xdr:rowOff>0</xdr:rowOff>
    </xdr:from>
    <xdr:to>
      <xdr:col>9</xdr:col>
      <xdr:colOff>281076</xdr:colOff>
      <xdr:row>25</xdr:row>
      <xdr:rowOff>0</xdr:rowOff>
    </xdr:to>
    <xdr:pic>
      <xdr:nvPicPr>
        <xdr:cNvPr id="40" name="Picture 39" descr="page5image20453056">
          <a:extLst>
            <a:ext uri="{FF2B5EF4-FFF2-40B4-BE49-F238E27FC236}">
              <a16:creationId xmlns:a16="http://schemas.microsoft.com/office/drawing/2014/main" xmlns="" id="{A822F872-0BDA-A64B-9DCA-FC044CE9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6870700"/>
          <a:ext cx="4969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812800</xdr:colOff>
      <xdr:row>25</xdr:row>
      <xdr:rowOff>0</xdr:rowOff>
    </xdr:from>
    <xdr:to>
      <xdr:col>9</xdr:col>
      <xdr:colOff>330202</xdr:colOff>
      <xdr:row>25</xdr:row>
      <xdr:rowOff>0</xdr:rowOff>
    </xdr:to>
    <xdr:pic>
      <xdr:nvPicPr>
        <xdr:cNvPr id="41" name="Picture 40" descr="page5image20453264">
          <a:extLst>
            <a:ext uri="{FF2B5EF4-FFF2-40B4-BE49-F238E27FC236}">
              <a16:creationId xmlns:a16="http://schemas.microsoft.com/office/drawing/2014/main" xmlns="" id="{AC270441-347D-6643-9263-50C371C7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6870700"/>
          <a:ext cx="3302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330200</xdr:colOff>
      <xdr:row>25</xdr:row>
      <xdr:rowOff>0</xdr:rowOff>
    </xdr:from>
    <xdr:to>
      <xdr:col>10</xdr:col>
      <xdr:colOff>284249</xdr:colOff>
      <xdr:row>25</xdr:row>
      <xdr:rowOff>0</xdr:rowOff>
    </xdr:to>
    <xdr:pic>
      <xdr:nvPicPr>
        <xdr:cNvPr id="42" name="Picture 41" descr="page5image20453472">
          <a:extLst>
            <a:ext uri="{FF2B5EF4-FFF2-40B4-BE49-F238E27FC236}">
              <a16:creationId xmlns:a16="http://schemas.microsoft.com/office/drawing/2014/main" xmlns="" id="{41ACFCF6-614F-184F-941B-2D2758C9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0" y="68707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749300</xdr:colOff>
      <xdr:row>25</xdr:row>
      <xdr:rowOff>0</xdr:rowOff>
    </xdr:from>
    <xdr:to>
      <xdr:col>10</xdr:col>
      <xdr:colOff>355599</xdr:colOff>
      <xdr:row>25</xdr:row>
      <xdr:rowOff>0</xdr:rowOff>
    </xdr:to>
    <xdr:pic>
      <xdr:nvPicPr>
        <xdr:cNvPr id="43" name="Picture 42" descr="page5image20453680">
          <a:extLst>
            <a:ext uri="{FF2B5EF4-FFF2-40B4-BE49-F238E27FC236}">
              <a16:creationId xmlns:a16="http://schemas.microsoft.com/office/drawing/2014/main" xmlns="" id="{1FE8335F-D4DC-FE49-9E63-A009A92D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100" y="6870700"/>
          <a:ext cx="3555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330200</xdr:colOff>
      <xdr:row>25</xdr:row>
      <xdr:rowOff>0</xdr:rowOff>
    </xdr:from>
    <xdr:to>
      <xdr:col>16</xdr:col>
      <xdr:colOff>284249</xdr:colOff>
      <xdr:row>25</xdr:row>
      <xdr:rowOff>0</xdr:rowOff>
    </xdr:to>
    <xdr:pic>
      <xdr:nvPicPr>
        <xdr:cNvPr id="44" name="Picture 43" descr="page5image20453472">
          <a:extLst>
            <a:ext uri="{FF2B5EF4-FFF2-40B4-BE49-F238E27FC236}">
              <a16:creationId xmlns:a16="http://schemas.microsoft.com/office/drawing/2014/main" xmlns="" id="{8E93155A-C0F6-C64C-AE0E-46CE8726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0" y="68707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749300</xdr:colOff>
      <xdr:row>25</xdr:row>
      <xdr:rowOff>0</xdr:rowOff>
    </xdr:from>
    <xdr:to>
      <xdr:col>16</xdr:col>
      <xdr:colOff>355599</xdr:colOff>
      <xdr:row>25</xdr:row>
      <xdr:rowOff>0</xdr:rowOff>
    </xdr:to>
    <xdr:pic>
      <xdr:nvPicPr>
        <xdr:cNvPr id="45" name="Picture 44" descr="page5image20453680">
          <a:extLst>
            <a:ext uri="{FF2B5EF4-FFF2-40B4-BE49-F238E27FC236}">
              <a16:creationId xmlns:a16="http://schemas.microsoft.com/office/drawing/2014/main" xmlns="" id="{7FC515AE-D4A8-2D45-B101-CE5B75AA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100" y="6870700"/>
          <a:ext cx="3555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292100</xdr:colOff>
      <xdr:row>25</xdr:row>
      <xdr:rowOff>0</xdr:rowOff>
    </xdr:from>
    <xdr:to>
      <xdr:col>17</xdr:col>
      <xdr:colOff>101600</xdr:colOff>
      <xdr:row>25</xdr:row>
      <xdr:rowOff>0</xdr:rowOff>
    </xdr:to>
    <xdr:pic>
      <xdr:nvPicPr>
        <xdr:cNvPr id="46" name="Picture 45" descr="page5image20453888">
          <a:extLst>
            <a:ext uri="{FF2B5EF4-FFF2-40B4-BE49-F238E27FC236}">
              <a16:creationId xmlns:a16="http://schemas.microsoft.com/office/drawing/2014/main" xmlns="" id="{B0D28A2B-08C1-824E-AACB-D24B4B15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6870700"/>
          <a:ext cx="355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660400</xdr:colOff>
      <xdr:row>25</xdr:row>
      <xdr:rowOff>0</xdr:rowOff>
    </xdr:from>
    <xdr:to>
      <xdr:col>17</xdr:col>
      <xdr:colOff>254000</xdr:colOff>
      <xdr:row>25</xdr:row>
      <xdr:rowOff>0</xdr:rowOff>
    </xdr:to>
    <xdr:pic>
      <xdr:nvPicPr>
        <xdr:cNvPr id="47" name="Picture 46" descr="page5image20454096">
          <a:extLst>
            <a:ext uri="{FF2B5EF4-FFF2-40B4-BE49-F238E27FC236}">
              <a16:creationId xmlns:a16="http://schemas.microsoft.com/office/drawing/2014/main" xmlns="" id="{D934C230-D00C-7D4F-A7B7-497C1830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1700" y="6870700"/>
          <a:ext cx="254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330200</xdr:colOff>
      <xdr:row>25</xdr:row>
      <xdr:rowOff>0</xdr:rowOff>
    </xdr:from>
    <xdr:to>
      <xdr:col>16</xdr:col>
      <xdr:colOff>284249</xdr:colOff>
      <xdr:row>25</xdr:row>
      <xdr:rowOff>0</xdr:rowOff>
    </xdr:to>
    <xdr:pic>
      <xdr:nvPicPr>
        <xdr:cNvPr id="48" name="Picture 47" descr="page5image20453472">
          <a:extLst>
            <a:ext uri="{FF2B5EF4-FFF2-40B4-BE49-F238E27FC236}">
              <a16:creationId xmlns:a16="http://schemas.microsoft.com/office/drawing/2014/main" xmlns="" id="{7BDAA83A-2726-0F4E-BC23-043B3F9D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0" y="68707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749300</xdr:colOff>
      <xdr:row>25</xdr:row>
      <xdr:rowOff>0</xdr:rowOff>
    </xdr:from>
    <xdr:to>
      <xdr:col>16</xdr:col>
      <xdr:colOff>355599</xdr:colOff>
      <xdr:row>25</xdr:row>
      <xdr:rowOff>0</xdr:rowOff>
    </xdr:to>
    <xdr:pic>
      <xdr:nvPicPr>
        <xdr:cNvPr id="49" name="Picture 48" descr="page5image20453680">
          <a:extLst>
            <a:ext uri="{FF2B5EF4-FFF2-40B4-BE49-F238E27FC236}">
              <a16:creationId xmlns:a16="http://schemas.microsoft.com/office/drawing/2014/main" xmlns="" id="{4116C9BB-5FC6-D748-B7D0-C60E7DD1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100" y="6870700"/>
          <a:ext cx="3555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292100</xdr:colOff>
      <xdr:row>25</xdr:row>
      <xdr:rowOff>0</xdr:rowOff>
    </xdr:from>
    <xdr:to>
      <xdr:col>17</xdr:col>
      <xdr:colOff>101600</xdr:colOff>
      <xdr:row>25</xdr:row>
      <xdr:rowOff>0</xdr:rowOff>
    </xdr:to>
    <xdr:pic>
      <xdr:nvPicPr>
        <xdr:cNvPr id="50" name="Picture 49" descr="page5image20453888">
          <a:extLst>
            <a:ext uri="{FF2B5EF4-FFF2-40B4-BE49-F238E27FC236}">
              <a16:creationId xmlns:a16="http://schemas.microsoft.com/office/drawing/2014/main" xmlns="" id="{0C70CD31-FD47-DB45-A8C7-C9532184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6870700"/>
          <a:ext cx="355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660400</xdr:colOff>
      <xdr:row>25</xdr:row>
      <xdr:rowOff>0</xdr:rowOff>
    </xdr:from>
    <xdr:to>
      <xdr:col>17</xdr:col>
      <xdr:colOff>254000</xdr:colOff>
      <xdr:row>25</xdr:row>
      <xdr:rowOff>0</xdr:rowOff>
    </xdr:to>
    <xdr:pic>
      <xdr:nvPicPr>
        <xdr:cNvPr id="51" name="Picture 50" descr="page5image20454096">
          <a:extLst>
            <a:ext uri="{FF2B5EF4-FFF2-40B4-BE49-F238E27FC236}">
              <a16:creationId xmlns:a16="http://schemas.microsoft.com/office/drawing/2014/main" xmlns="" id="{E873AE8F-6BB2-3349-8BA4-26B0FF26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1700" y="6870700"/>
          <a:ext cx="254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292100</xdr:colOff>
      <xdr:row>76</xdr:row>
      <xdr:rowOff>0</xdr:rowOff>
    </xdr:from>
    <xdr:ext cx="360208" cy="0"/>
    <xdr:pic>
      <xdr:nvPicPr>
        <xdr:cNvPr id="52" name="Picture 51" descr="page5image20453888">
          <a:extLst>
            <a:ext uri="{FF2B5EF4-FFF2-40B4-BE49-F238E27FC236}">
              <a16:creationId xmlns:a16="http://schemas.microsoft.com/office/drawing/2014/main" xmlns="" id="{5C8BC3D0-7456-BD46-A59A-BCDE43F7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056" y="6293805"/>
          <a:ext cx="36020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660400</xdr:colOff>
      <xdr:row>76</xdr:row>
      <xdr:rowOff>0</xdr:rowOff>
    </xdr:from>
    <xdr:ext cx="258608" cy="0"/>
    <xdr:pic>
      <xdr:nvPicPr>
        <xdr:cNvPr id="53" name="Picture 52" descr="page5image20454096">
          <a:extLst>
            <a:ext uri="{FF2B5EF4-FFF2-40B4-BE49-F238E27FC236}">
              <a16:creationId xmlns:a16="http://schemas.microsoft.com/office/drawing/2014/main" xmlns="" id="{494377B6-7072-6643-BF9F-2281AF13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1056" y="6293805"/>
          <a:ext cx="25860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292100</xdr:colOff>
      <xdr:row>76</xdr:row>
      <xdr:rowOff>0</xdr:rowOff>
    </xdr:from>
    <xdr:ext cx="360208" cy="0"/>
    <xdr:pic>
      <xdr:nvPicPr>
        <xdr:cNvPr id="54" name="Picture 53" descr="page5image20453888">
          <a:extLst>
            <a:ext uri="{FF2B5EF4-FFF2-40B4-BE49-F238E27FC236}">
              <a16:creationId xmlns:a16="http://schemas.microsoft.com/office/drawing/2014/main" xmlns="" id="{A7B1DD95-B83C-5B44-BB15-25B17F57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056" y="6293805"/>
          <a:ext cx="36020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660400</xdr:colOff>
      <xdr:row>76</xdr:row>
      <xdr:rowOff>0</xdr:rowOff>
    </xdr:from>
    <xdr:ext cx="258608" cy="0"/>
    <xdr:pic>
      <xdr:nvPicPr>
        <xdr:cNvPr id="55" name="Picture 54" descr="page5image20454096">
          <a:extLst>
            <a:ext uri="{FF2B5EF4-FFF2-40B4-BE49-F238E27FC236}">
              <a16:creationId xmlns:a16="http://schemas.microsoft.com/office/drawing/2014/main" xmlns="" id="{8B75D3D7-E3C0-7044-998D-02E9ACF7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1056" y="6293805"/>
          <a:ext cx="25860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209</xdr:row>
      <xdr:rowOff>0</xdr:rowOff>
    </xdr:from>
    <xdr:to>
      <xdr:col>6</xdr:col>
      <xdr:colOff>38100</xdr:colOff>
      <xdr:row>209</xdr:row>
      <xdr:rowOff>0</xdr:rowOff>
    </xdr:to>
    <xdr:pic>
      <xdr:nvPicPr>
        <xdr:cNvPr id="56" name="Picture 55" descr="page5image20450976">
          <a:extLst>
            <a:ext uri="{FF2B5EF4-FFF2-40B4-BE49-F238E27FC236}">
              <a16:creationId xmlns:a16="http://schemas.microsoft.com/office/drawing/2014/main" xmlns="" id="{E8CDCE52-C6ED-8047-BA3D-CFD7C5DA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68707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381000</xdr:colOff>
      <xdr:row>210</xdr:row>
      <xdr:rowOff>0</xdr:rowOff>
    </xdr:to>
    <xdr:pic>
      <xdr:nvPicPr>
        <xdr:cNvPr id="57" name="Picture 56" descr="page5image20452016">
          <a:extLst>
            <a:ext uri="{FF2B5EF4-FFF2-40B4-BE49-F238E27FC236}">
              <a16:creationId xmlns:a16="http://schemas.microsoft.com/office/drawing/2014/main" xmlns="" id="{1C5F64C2-8A0F-A44D-AF5C-ED0F9FB2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7061200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393700</xdr:colOff>
      <xdr:row>210</xdr:row>
      <xdr:rowOff>0</xdr:rowOff>
    </xdr:from>
    <xdr:to>
      <xdr:col>6</xdr:col>
      <xdr:colOff>174625</xdr:colOff>
      <xdr:row>210</xdr:row>
      <xdr:rowOff>0</xdr:rowOff>
    </xdr:to>
    <xdr:pic>
      <xdr:nvPicPr>
        <xdr:cNvPr id="58" name="Picture 57" descr="page5image20452224">
          <a:extLst>
            <a:ext uri="{FF2B5EF4-FFF2-40B4-BE49-F238E27FC236}">
              <a16:creationId xmlns:a16="http://schemas.microsoft.com/office/drawing/2014/main" xmlns="" id="{E3935504-3535-F64F-B722-5DE96965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061200"/>
          <a:ext cx="3270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209</xdr:row>
      <xdr:rowOff>0</xdr:rowOff>
    </xdr:from>
    <xdr:to>
      <xdr:col>6</xdr:col>
      <xdr:colOff>38100</xdr:colOff>
      <xdr:row>209</xdr:row>
      <xdr:rowOff>0</xdr:rowOff>
    </xdr:to>
    <xdr:pic>
      <xdr:nvPicPr>
        <xdr:cNvPr id="59" name="Picture 58" descr="page5image20450976">
          <a:extLst>
            <a:ext uri="{FF2B5EF4-FFF2-40B4-BE49-F238E27FC236}">
              <a16:creationId xmlns:a16="http://schemas.microsoft.com/office/drawing/2014/main" xmlns="" id="{5E4E87C5-4AA5-0A49-8377-979C49EB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68707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381000</xdr:colOff>
      <xdr:row>210</xdr:row>
      <xdr:rowOff>0</xdr:rowOff>
    </xdr:to>
    <xdr:pic>
      <xdr:nvPicPr>
        <xdr:cNvPr id="60" name="Picture 59" descr="page5image20452016">
          <a:extLst>
            <a:ext uri="{FF2B5EF4-FFF2-40B4-BE49-F238E27FC236}">
              <a16:creationId xmlns:a16="http://schemas.microsoft.com/office/drawing/2014/main" xmlns="" id="{FB377A54-54F7-E04E-9AE1-9C00C8F7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7061200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393700</xdr:colOff>
      <xdr:row>210</xdr:row>
      <xdr:rowOff>0</xdr:rowOff>
    </xdr:from>
    <xdr:to>
      <xdr:col>6</xdr:col>
      <xdr:colOff>174625</xdr:colOff>
      <xdr:row>210</xdr:row>
      <xdr:rowOff>0</xdr:rowOff>
    </xdr:to>
    <xdr:pic>
      <xdr:nvPicPr>
        <xdr:cNvPr id="61" name="Picture 60" descr="page5image20452224">
          <a:extLst>
            <a:ext uri="{FF2B5EF4-FFF2-40B4-BE49-F238E27FC236}">
              <a16:creationId xmlns:a16="http://schemas.microsoft.com/office/drawing/2014/main" xmlns="" id="{860970EE-CA2E-9A48-8FB1-E5D8D7D5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061200"/>
          <a:ext cx="3270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800100</xdr:colOff>
      <xdr:row>210</xdr:row>
      <xdr:rowOff>0</xdr:rowOff>
    </xdr:from>
    <xdr:to>
      <xdr:col>9</xdr:col>
      <xdr:colOff>368300</xdr:colOff>
      <xdr:row>210</xdr:row>
      <xdr:rowOff>0</xdr:rowOff>
    </xdr:to>
    <xdr:pic>
      <xdr:nvPicPr>
        <xdr:cNvPr id="62" name="Picture 61" descr="page5image20452432">
          <a:extLst>
            <a:ext uri="{FF2B5EF4-FFF2-40B4-BE49-F238E27FC236}">
              <a16:creationId xmlns:a16="http://schemas.microsoft.com/office/drawing/2014/main" xmlns="" id="{F09E393B-E9B4-0D49-991E-B7DF6226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8400" y="7061200"/>
          <a:ext cx="368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355600</xdr:colOff>
      <xdr:row>210</xdr:row>
      <xdr:rowOff>0</xdr:rowOff>
    </xdr:from>
    <xdr:to>
      <xdr:col>9</xdr:col>
      <xdr:colOff>281074</xdr:colOff>
      <xdr:row>210</xdr:row>
      <xdr:rowOff>0</xdr:rowOff>
    </xdr:to>
    <xdr:pic>
      <xdr:nvPicPr>
        <xdr:cNvPr id="63" name="Picture 62" descr="page5image20452640">
          <a:extLst>
            <a:ext uri="{FF2B5EF4-FFF2-40B4-BE49-F238E27FC236}">
              <a16:creationId xmlns:a16="http://schemas.microsoft.com/office/drawing/2014/main" xmlns="" id="{D7C7B75A-6B1A-4549-A5A1-6CD4A44B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7061200"/>
          <a:ext cx="4715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774700</xdr:colOff>
      <xdr:row>210</xdr:row>
      <xdr:rowOff>0</xdr:rowOff>
    </xdr:from>
    <xdr:to>
      <xdr:col>9</xdr:col>
      <xdr:colOff>368299</xdr:colOff>
      <xdr:row>210</xdr:row>
      <xdr:rowOff>0</xdr:rowOff>
    </xdr:to>
    <xdr:pic>
      <xdr:nvPicPr>
        <xdr:cNvPr id="64" name="Picture 63" descr="page5image20452848">
          <a:extLst>
            <a:ext uri="{FF2B5EF4-FFF2-40B4-BE49-F238E27FC236}">
              <a16:creationId xmlns:a16="http://schemas.microsoft.com/office/drawing/2014/main" xmlns="" id="{3B4E7097-B4FD-F04E-9ACD-A4D6500F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7061200"/>
          <a:ext cx="3682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800100</xdr:colOff>
      <xdr:row>210</xdr:row>
      <xdr:rowOff>0</xdr:rowOff>
    </xdr:from>
    <xdr:to>
      <xdr:col>9</xdr:col>
      <xdr:colOff>368300</xdr:colOff>
      <xdr:row>210</xdr:row>
      <xdr:rowOff>0</xdr:rowOff>
    </xdr:to>
    <xdr:pic>
      <xdr:nvPicPr>
        <xdr:cNvPr id="65" name="Picture 64" descr="page5image20452432">
          <a:extLst>
            <a:ext uri="{FF2B5EF4-FFF2-40B4-BE49-F238E27FC236}">
              <a16:creationId xmlns:a16="http://schemas.microsoft.com/office/drawing/2014/main" xmlns="" id="{532BA41A-9C5A-AD4A-9F64-E5B7F66E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8400" y="7061200"/>
          <a:ext cx="368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355600</xdr:colOff>
      <xdr:row>210</xdr:row>
      <xdr:rowOff>0</xdr:rowOff>
    </xdr:from>
    <xdr:to>
      <xdr:col>9</xdr:col>
      <xdr:colOff>281074</xdr:colOff>
      <xdr:row>210</xdr:row>
      <xdr:rowOff>0</xdr:rowOff>
    </xdr:to>
    <xdr:pic>
      <xdr:nvPicPr>
        <xdr:cNvPr id="66" name="Picture 65" descr="page5image20452640">
          <a:extLst>
            <a:ext uri="{FF2B5EF4-FFF2-40B4-BE49-F238E27FC236}">
              <a16:creationId xmlns:a16="http://schemas.microsoft.com/office/drawing/2014/main" xmlns="" id="{DDDD8513-CFFF-6C4A-9190-86BBAE76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7061200"/>
          <a:ext cx="4715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774700</xdr:colOff>
      <xdr:row>210</xdr:row>
      <xdr:rowOff>0</xdr:rowOff>
    </xdr:from>
    <xdr:to>
      <xdr:col>9</xdr:col>
      <xdr:colOff>368299</xdr:colOff>
      <xdr:row>210</xdr:row>
      <xdr:rowOff>0</xdr:rowOff>
    </xdr:to>
    <xdr:pic>
      <xdr:nvPicPr>
        <xdr:cNvPr id="67" name="Picture 66" descr="page5image20452848">
          <a:extLst>
            <a:ext uri="{FF2B5EF4-FFF2-40B4-BE49-F238E27FC236}">
              <a16:creationId xmlns:a16="http://schemas.microsoft.com/office/drawing/2014/main" xmlns="" id="{A0FE34B2-1530-5C40-A80B-2B7A4BF1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7061200"/>
          <a:ext cx="3682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800100</xdr:colOff>
      <xdr:row>210</xdr:row>
      <xdr:rowOff>0</xdr:rowOff>
    </xdr:from>
    <xdr:to>
      <xdr:col>10</xdr:col>
      <xdr:colOff>368300</xdr:colOff>
      <xdr:row>210</xdr:row>
      <xdr:rowOff>0</xdr:rowOff>
    </xdr:to>
    <xdr:pic>
      <xdr:nvPicPr>
        <xdr:cNvPr id="68" name="Picture 67" descr="page5image20452432">
          <a:extLst>
            <a:ext uri="{FF2B5EF4-FFF2-40B4-BE49-F238E27FC236}">
              <a16:creationId xmlns:a16="http://schemas.microsoft.com/office/drawing/2014/main" xmlns="" id="{4C67EC1C-1C4E-1A4B-81D1-515AB5B8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8400" y="7061200"/>
          <a:ext cx="368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355600</xdr:colOff>
      <xdr:row>210</xdr:row>
      <xdr:rowOff>0</xdr:rowOff>
    </xdr:from>
    <xdr:to>
      <xdr:col>10</xdr:col>
      <xdr:colOff>281074</xdr:colOff>
      <xdr:row>210</xdr:row>
      <xdr:rowOff>0</xdr:rowOff>
    </xdr:to>
    <xdr:pic>
      <xdr:nvPicPr>
        <xdr:cNvPr id="69" name="Picture 68" descr="page5image20452640">
          <a:extLst>
            <a:ext uri="{FF2B5EF4-FFF2-40B4-BE49-F238E27FC236}">
              <a16:creationId xmlns:a16="http://schemas.microsoft.com/office/drawing/2014/main" xmlns="" id="{A88A37FD-FEC2-0A4F-845F-82024816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7061200"/>
          <a:ext cx="4715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774700</xdr:colOff>
      <xdr:row>210</xdr:row>
      <xdr:rowOff>0</xdr:rowOff>
    </xdr:from>
    <xdr:to>
      <xdr:col>10</xdr:col>
      <xdr:colOff>368299</xdr:colOff>
      <xdr:row>210</xdr:row>
      <xdr:rowOff>0</xdr:rowOff>
    </xdr:to>
    <xdr:pic>
      <xdr:nvPicPr>
        <xdr:cNvPr id="70" name="Picture 69" descr="page5image20452848">
          <a:extLst>
            <a:ext uri="{FF2B5EF4-FFF2-40B4-BE49-F238E27FC236}">
              <a16:creationId xmlns:a16="http://schemas.microsoft.com/office/drawing/2014/main" xmlns="" id="{EE61E5EB-4C43-5E4E-8F9C-A154E02F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7061200"/>
          <a:ext cx="3682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800100</xdr:colOff>
      <xdr:row>210</xdr:row>
      <xdr:rowOff>0</xdr:rowOff>
    </xdr:from>
    <xdr:to>
      <xdr:col>10</xdr:col>
      <xdr:colOff>368300</xdr:colOff>
      <xdr:row>210</xdr:row>
      <xdr:rowOff>0</xdr:rowOff>
    </xdr:to>
    <xdr:pic>
      <xdr:nvPicPr>
        <xdr:cNvPr id="71" name="Picture 70" descr="page5image20452432">
          <a:extLst>
            <a:ext uri="{FF2B5EF4-FFF2-40B4-BE49-F238E27FC236}">
              <a16:creationId xmlns:a16="http://schemas.microsoft.com/office/drawing/2014/main" xmlns="" id="{C85FE0B1-8E58-1E4B-95EE-FC72B05F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8400" y="7061200"/>
          <a:ext cx="368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355600</xdr:colOff>
      <xdr:row>210</xdr:row>
      <xdr:rowOff>0</xdr:rowOff>
    </xdr:from>
    <xdr:to>
      <xdr:col>10</xdr:col>
      <xdr:colOff>281074</xdr:colOff>
      <xdr:row>210</xdr:row>
      <xdr:rowOff>0</xdr:rowOff>
    </xdr:to>
    <xdr:pic>
      <xdr:nvPicPr>
        <xdr:cNvPr id="72" name="Picture 71" descr="page5image20452640">
          <a:extLst>
            <a:ext uri="{FF2B5EF4-FFF2-40B4-BE49-F238E27FC236}">
              <a16:creationId xmlns:a16="http://schemas.microsoft.com/office/drawing/2014/main" xmlns="" id="{F46FC2BD-5BA1-2047-B15B-DFC1BA81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7061200"/>
          <a:ext cx="4715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774700</xdr:colOff>
      <xdr:row>210</xdr:row>
      <xdr:rowOff>0</xdr:rowOff>
    </xdr:from>
    <xdr:to>
      <xdr:col>10</xdr:col>
      <xdr:colOff>368299</xdr:colOff>
      <xdr:row>210</xdr:row>
      <xdr:rowOff>0</xdr:rowOff>
    </xdr:to>
    <xdr:pic>
      <xdr:nvPicPr>
        <xdr:cNvPr id="73" name="Picture 72" descr="page5image20452848">
          <a:extLst>
            <a:ext uri="{FF2B5EF4-FFF2-40B4-BE49-F238E27FC236}">
              <a16:creationId xmlns:a16="http://schemas.microsoft.com/office/drawing/2014/main" xmlns="" id="{4161CD58-55D2-3140-A769-D71D2F77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7061200"/>
          <a:ext cx="3682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393700</xdr:colOff>
      <xdr:row>210</xdr:row>
      <xdr:rowOff>0</xdr:rowOff>
    </xdr:from>
    <xdr:to>
      <xdr:col>15</xdr:col>
      <xdr:colOff>281076</xdr:colOff>
      <xdr:row>210</xdr:row>
      <xdr:rowOff>0</xdr:rowOff>
    </xdr:to>
    <xdr:pic>
      <xdr:nvPicPr>
        <xdr:cNvPr id="74" name="Picture 73" descr="page5image20451392">
          <a:extLst>
            <a:ext uri="{FF2B5EF4-FFF2-40B4-BE49-F238E27FC236}">
              <a16:creationId xmlns:a16="http://schemas.microsoft.com/office/drawing/2014/main" xmlns="" id="{38261B6C-23C8-B742-B13B-45EA0C73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7061200"/>
          <a:ext cx="4334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812800</xdr:colOff>
      <xdr:row>210</xdr:row>
      <xdr:rowOff>0</xdr:rowOff>
    </xdr:from>
    <xdr:to>
      <xdr:col>15</xdr:col>
      <xdr:colOff>381002</xdr:colOff>
      <xdr:row>210</xdr:row>
      <xdr:rowOff>0</xdr:rowOff>
    </xdr:to>
    <xdr:pic>
      <xdr:nvPicPr>
        <xdr:cNvPr id="75" name="Picture 74" descr="page5image20451600">
          <a:extLst>
            <a:ext uri="{FF2B5EF4-FFF2-40B4-BE49-F238E27FC236}">
              <a16:creationId xmlns:a16="http://schemas.microsoft.com/office/drawing/2014/main" xmlns="" id="{83B8BEFF-D893-0D48-A1E5-129B9FB5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00" y="7061200"/>
          <a:ext cx="3810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381000</xdr:colOff>
      <xdr:row>210</xdr:row>
      <xdr:rowOff>0</xdr:rowOff>
    </xdr:from>
    <xdr:to>
      <xdr:col>16</xdr:col>
      <xdr:colOff>284249</xdr:colOff>
      <xdr:row>210</xdr:row>
      <xdr:rowOff>0</xdr:rowOff>
    </xdr:to>
    <xdr:pic>
      <xdr:nvPicPr>
        <xdr:cNvPr id="76" name="Picture 75" descr="page5image20451808">
          <a:extLst>
            <a:ext uri="{FF2B5EF4-FFF2-40B4-BE49-F238E27FC236}">
              <a16:creationId xmlns:a16="http://schemas.microsoft.com/office/drawing/2014/main" xmlns="" id="{9B200241-778E-9D4D-B048-18B15293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7061200"/>
          <a:ext cx="4493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330200</xdr:colOff>
      <xdr:row>210</xdr:row>
      <xdr:rowOff>0</xdr:rowOff>
    </xdr:from>
    <xdr:to>
      <xdr:col>15</xdr:col>
      <xdr:colOff>281076</xdr:colOff>
      <xdr:row>210</xdr:row>
      <xdr:rowOff>0</xdr:rowOff>
    </xdr:to>
    <xdr:pic>
      <xdr:nvPicPr>
        <xdr:cNvPr id="77" name="Picture 76" descr="page5image20453056">
          <a:extLst>
            <a:ext uri="{FF2B5EF4-FFF2-40B4-BE49-F238E27FC236}">
              <a16:creationId xmlns:a16="http://schemas.microsoft.com/office/drawing/2014/main" xmlns="" id="{D5206D28-2F90-124B-B600-3E74BDA6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7061200"/>
          <a:ext cx="4969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812800</xdr:colOff>
      <xdr:row>210</xdr:row>
      <xdr:rowOff>0</xdr:rowOff>
    </xdr:from>
    <xdr:to>
      <xdr:col>15</xdr:col>
      <xdr:colOff>330202</xdr:colOff>
      <xdr:row>210</xdr:row>
      <xdr:rowOff>0</xdr:rowOff>
    </xdr:to>
    <xdr:pic>
      <xdr:nvPicPr>
        <xdr:cNvPr id="78" name="Picture 77" descr="page5image20453264">
          <a:extLst>
            <a:ext uri="{FF2B5EF4-FFF2-40B4-BE49-F238E27FC236}">
              <a16:creationId xmlns:a16="http://schemas.microsoft.com/office/drawing/2014/main" xmlns="" id="{0FD4B921-4DC2-1A43-A110-5544C2B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00" y="7061200"/>
          <a:ext cx="3302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330200</xdr:colOff>
      <xdr:row>210</xdr:row>
      <xdr:rowOff>0</xdr:rowOff>
    </xdr:from>
    <xdr:to>
      <xdr:col>16</xdr:col>
      <xdr:colOff>284249</xdr:colOff>
      <xdr:row>210</xdr:row>
      <xdr:rowOff>0</xdr:rowOff>
    </xdr:to>
    <xdr:pic>
      <xdr:nvPicPr>
        <xdr:cNvPr id="79" name="Picture 78" descr="page5image20453472">
          <a:extLst>
            <a:ext uri="{FF2B5EF4-FFF2-40B4-BE49-F238E27FC236}">
              <a16:creationId xmlns:a16="http://schemas.microsoft.com/office/drawing/2014/main" xmlns="" id="{4C72EFC8-EFEB-C440-80C2-AEDE44E3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70612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749300</xdr:colOff>
      <xdr:row>210</xdr:row>
      <xdr:rowOff>0</xdr:rowOff>
    </xdr:from>
    <xdr:to>
      <xdr:col>16</xdr:col>
      <xdr:colOff>355599</xdr:colOff>
      <xdr:row>210</xdr:row>
      <xdr:rowOff>0</xdr:rowOff>
    </xdr:to>
    <xdr:pic>
      <xdr:nvPicPr>
        <xdr:cNvPr id="80" name="Picture 79" descr="page5image20453680">
          <a:extLst>
            <a:ext uri="{FF2B5EF4-FFF2-40B4-BE49-F238E27FC236}">
              <a16:creationId xmlns:a16="http://schemas.microsoft.com/office/drawing/2014/main" xmlns="" id="{65A99BF8-A0C5-3B40-BE6A-661B0B4D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061200"/>
          <a:ext cx="3555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393700</xdr:colOff>
      <xdr:row>210</xdr:row>
      <xdr:rowOff>0</xdr:rowOff>
    </xdr:from>
    <xdr:to>
      <xdr:col>15</xdr:col>
      <xdr:colOff>281076</xdr:colOff>
      <xdr:row>210</xdr:row>
      <xdr:rowOff>0</xdr:rowOff>
    </xdr:to>
    <xdr:pic>
      <xdr:nvPicPr>
        <xdr:cNvPr id="81" name="Picture 80" descr="page5image20451392">
          <a:extLst>
            <a:ext uri="{FF2B5EF4-FFF2-40B4-BE49-F238E27FC236}">
              <a16:creationId xmlns:a16="http://schemas.microsoft.com/office/drawing/2014/main" xmlns="" id="{BBCD1740-5DD4-AA49-AECF-0E6192BD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7061200"/>
          <a:ext cx="4334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812800</xdr:colOff>
      <xdr:row>210</xdr:row>
      <xdr:rowOff>0</xdr:rowOff>
    </xdr:from>
    <xdr:to>
      <xdr:col>15</xdr:col>
      <xdr:colOff>381002</xdr:colOff>
      <xdr:row>210</xdr:row>
      <xdr:rowOff>0</xdr:rowOff>
    </xdr:to>
    <xdr:pic>
      <xdr:nvPicPr>
        <xdr:cNvPr id="82" name="Picture 81" descr="page5image20451600">
          <a:extLst>
            <a:ext uri="{FF2B5EF4-FFF2-40B4-BE49-F238E27FC236}">
              <a16:creationId xmlns:a16="http://schemas.microsoft.com/office/drawing/2014/main" xmlns="" id="{B19D1B6A-E60E-7244-BE54-4C83678B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00" y="7061200"/>
          <a:ext cx="3810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381000</xdr:colOff>
      <xdr:row>210</xdr:row>
      <xdr:rowOff>0</xdr:rowOff>
    </xdr:from>
    <xdr:to>
      <xdr:col>16</xdr:col>
      <xdr:colOff>284249</xdr:colOff>
      <xdr:row>210</xdr:row>
      <xdr:rowOff>0</xdr:rowOff>
    </xdr:to>
    <xdr:pic>
      <xdr:nvPicPr>
        <xdr:cNvPr id="83" name="Picture 82" descr="page5image20451808">
          <a:extLst>
            <a:ext uri="{FF2B5EF4-FFF2-40B4-BE49-F238E27FC236}">
              <a16:creationId xmlns:a16="http://schemas.microsoft.com/office/drawing/2014/main" xmlns="" id="{9319DC0B-9FFF-A04A-BF53-D3E73524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7061200"/>
          <a:ext cx="4493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330200</xdr:colOff>
      <xdr:row>210</xdr:row>
      <xdr:rowOff>0</xdr:rowOff>
    </xdr:from>
    <xdr:to>
      <xdr:col>15</xdr:col>
      <xdr:colOff>281076</xdr:colOff>
      <xdr:row>210</xdr:row>
      <xdr:rowOff>0</xdr:rowOff>
    </xdr:to>
    <xdr:pic>
      <xdr:nvPicPr>
        <xdr:cNvPr id="84" name="Picture 83" descr="page5image20453056">
          <a:extLst>
            <a:ext uri="{FF2B5EF4-FFF2-40B4-BE49-F238E27FC236}">
              <a16:creationId xmlns:a16="http://schemas.microsoft.com/office/drawing/2014/main" xmlns="" id="{39DC04BE-808E-1743-ADAC-C09D6C66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7061200"/>
          <a:ext cx="49697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812800</xdr:colOff>
      <xdr:row>210</xdr:row>
      <xdr:rowOff>0</xdr:rowOff>
    </xdr:from>
    <xdr:to>
      <xdr:col>15</xdr:col>
      <xdr:colOff>330202</xdr:colOff>
      <xdr:row>210</xdr:row>
      <xdr:rowOff>0</xdr:rowOff>
    </xdr:to>
    <xdr:pic>
      <xdr:nvPicPr>
        <xdr:cNvPr id="85" name="Picture 84" descr="page5image20453264">
          <a:extLst>
            <a:ext uri="{FF2B5EF4-FFF2-40B4-BE49-F238E27FC236}">
              <a16:creationId xmlns:a16="http://schemas.microsoft.com/office/drawing/2014/main" xmlns="" id="{E60BD0CA-ED14-D94D-B20F-83A54197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00" y="7061200"/>
          <a:ext cx="3302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330200</xdr:colOff>
      <xdr:row>210</xdr:row>
      <xdr:rowOff>0</xdr:rowOff>
    </xdr:from>
    <xdr:to>
      <xdr:col>16</xdr:col>
      <xdr:colOff>284249</xdr:colOff>
      <xdr:row>210</xdr:row>
      <xdr:rowOff>0</xdr:rowOff>
    </xdr:to>
    <xdr:pic>
      <xdr:nvPicPr>
        <xdr:cNvPr id="86" name="Picture 85" descr="page5image20453472">
          <a:extLst>
            <a:ext uri="{FF2B5EF4-FFF2-40B4-BE49-F238E27FC236}">
              <a16:creationId xmlns:a16="http://schemas.microsoft.com/office/drawing/2014/main" xmlns="" id="{F6785105-4505-6F48-86EF-A23742DB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70612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749300</xdr:colOff>
      <xdr:row>210</xdr:row>
      <xdr:rowOff>0</xdr:rowOff>
    </xdr:from>
    <xdr:to>
      <xdr:col>16</xdr:col>
      <xdr:colOff>355599</xdr:colOff>
      <xdr:row>210</xdr:row>
      <xdr:rowOff>0</xdr:rowOff>
    </xdr:to>
    <xdr:pic>
      <xdr:nvPicPr>
        <xdr:cNvPr id="87" name="Picture 86" descr="page5image20453680">
          <a:extLst>
            <a:ext uri="{FF2B5EF4-FFF2-40B4-BE49-F238E27FC236}">
              <a16:creationId xmlns:a16="http://schemas.microsoft.com/office/drawing/2014/main" xmlns="" id="{0AC98B2A-454F-8C42-9F54-2E65D87E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061200"/>
          <a:ext cx="3555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381000</xdr:colOff>
      <xdr:row>210</xdr:row>
      <xdr:rowOff>0</xdr:rowOff>
    </xdr:to>
    <xdr:pic>
      <xdr:nvPicPr>
        <xdr:cNvPr id="88" name="Picture 87" descr="page5image20451184">
          <a:extLst>
            <a:ext uri="{FF2B5EF4-FFF2-40B4-BE49-F238E27FC236}">
              <a16:creationId xmlns:a16="http://schemas.microsoft.com/office/drawing/2014/main" xmlns="" id="{89990791-215B-DB4B-B4C7-E7F7ED0B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5800" y="7061200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381000</xdr:colOff>
      <xdr:row>210</xdr:row>
      <xdr:rowOff>0</xdr:rowOff>
    </xdr:from>
    <xdr:to>
      <xdr:col>9</xdr:col>
      <xdr:colOff>284249</xdr:colOff>
      <xdr:row>210</xdr:row>
      <xdr:rowOff>0</xdr:rowOff>
    </xdr:to>
    <xdr:pic>
      <xdr:nvPicPr>
        <xdr:cNvPr id="89" name="Picture 88" descr="page5image20451808">
          <a:extLst>
            <a:ext uri="{FF2B5EF4-FFF2-40B4-BE49-F238E27FC236}">
              <a16:creationId xmlns:a16="http://schemas.microsoft.com/office/drawing/2014/main" xmlns="" id="{398F6868-D720-7148-9B4E-3E5AA421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7061200"/>
          <a:ext cx="4493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330200</xdr:colOff>
      <xdr:row>210</xdr:row>
      <xdr:rowOff>0</xdr:rowOff>
    </xdr:from>
    <xdr:to>
      <xdr:col>9</xdr:col>
      <xdr:colOff>284249</xdr:colOff>
      <xdr:row>210</xdr:row>
      <xdr:rowOff>0</xdr:rowOff>
    </xdr:to>
    <xdr:pic>
      <xdr:nvPicPr>
        <xdr:cNvPr id="90" name="Picture 89" descr="page5image20453472">
          <a:extLst>
            <a:ext uri="{FF2B5EF4-FFF2-40B4-BE49-F238E27FC236}">
              <a16:creationId xmlns:a16="http://schemas.microsoft.com/office/drawing/2014/main" xmlns="" id="{54A018DB-6EB7-1848-A27A-0F5D29A0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70612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749300</xdr:colOff>
      <xdr:row>210</xdr:row>
      <xdr:rowOff>0</xdr:rowOff>
    </xdr:from>
    <xdr:to>
      <xdr:col>9</xdr:col>
      <xdr:colOff>355599</xdr:colOff>
      <xdr:row>210</xdr:row>
      <xdr:rowOff>0</xdr:rowOff>
    </xdr:to>
    <xdr:pic>
      <xdr:nvPicPr>
        <xdr:cNvPr id="91" name="Picture 90" descr="page5image20453680">
          <a:extLst>
            <a:ext uri="{FF2B5EF4-FFF2-40B4-BE49-F238E27FC236}">
              <a16:creationId xmlns:a16="http://schemas.microsoft.com/office/drawing/2014/main" xmlns="" id="{163E007F-6DC3-EE4D-ACCB-6542AC92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061200"/>
          <a:ext cx="3555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292100</xdr:colOff>
      <xdr:row>210</xdr:row>
      <xdr:rowOff>0</xdr:rowOff>
    </xdr:from>
    <xdr:to>
      <xdr:col>10</xdr:col>
      <xdr:colOff>101600</xdr:colOff>
      <xdr:row>210</xdr:row>
      <xdr:rowOff>0</xdr:rowOff>
    </xdr:to>
    <xdr:pic>
      <xdr:nvPicPr>
        <xdr:cNvPr id="92" name="Picture 91" descr="page5image20453888">
          <a:extLst>
            <a:ext uri="{FF2B5EF4-FFF2-40B4-BE49-F238E27FC236}">
              <a16:creationId xmlns:a16="http://schemas.microsoft.com/office/drawing/2014/main" xmlns="" id="{3A1C9FC5-B718-4C41-A282-75C2E7B4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61200"/>
          <a:ext cx="355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660400</xdr:colOff>
      <xdr:row>210</xdr:row>
      <xdr:rowOff>0</xdr:rowOff>
    </xdr:from>
    <xdr:to>
      <xdr:col>10</xdr:col>
      <xdr:colOff>254000</xdr:colOff>
      <xdr:row>210</xdr:row>
      <xdr:rowOff>0</xdr:rowOff>
    </xdr:to>
    <xdr:pic>
      <xdr:nvPicPr>
        <xdr:cNvPr id="93" name="Picture 92" descr="page5image20454096">
          <a:extLst>
            <a:ext uri="{FF2B5EF4-FFF2-40B4-BE49-F238E27FC236}">
              <a16:creationId xmlns:a16="http://schemas.microsoft.com/office/drawing/2014/main" xmlns="" id="{9D52A349-7B3C-4746-9013-47B88761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061200"/>
          <a:ext cx="254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381000</xdr:colOff>
      <xdr:row>210</xdr:row>
      <xdr:rowOff>0</xdr:rowOff>
    </xdr:to>
    <xdr:pic>
      <xdr:nvPicPr>
        <xdr:cNvPr id="94" name="Picture 93" descr="page5image20451184">
          <a:extLst>
            <a:ext uri="{FF2B5EF4-FFF2-40B4-BE49-F238E27FC236}">
              <a16:creationId xmlns:a16="http://schemas.microsoft.com/office/drawing/2014/main" xmlns="" id="{6DF0CC87-C9F8-6F4A-9915-C1444038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5800" y="7061200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381000</xdr:colOff>
      <xdr:row>210</xdr:row>
      <xdr:rowOff>0</xdr:rowOff>
    </xdr:from>
    <xdr:to>
      <xdr:col>9</xdr:col>
      <xdr:colOff>284249</xdr:colOff>
      <xdr:row>210</xdr:row>
      <xdr:rowOff>0</xdr:rowOff>
    </xdr:to>
    <xdr:pic>
      <xdr:nvPicPr>
        <xdr:cNvPr id="95" name="Picture 94" descr="page5image20451808">
          <a:extLst>
            <a:ext uri="{FF2B5EF4-FFF2-40B4-BE49-F238E27FC236}">
              <a16:creationId xmlns:a16="http://schemas.microsoft.com/office/drawing/2014/main" xmlns="" id="{FC93E572-446B-F54F-88C2-FDC15348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7061200"/>
          <a:ext cx="4493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330200</xdr:colOff>
      <xdr:row>210</xdr:row>
      <xdr:rowOff>0</xdr:rowOff>
    </xdr:from>
    <xdr:to>
      <xdr:col>9</xdr:col>
      <xdr:colOff>284249</xdr:colOff>
      <xdr:row>210</xdr:row>
      <xdr:rowOff>0</xdr:rowOff>
    </xdr:to>
    <xdr:pic>
      <xdr:nvPicPr>
        <xdr:cNvPr id="96" name="Picture 95" descr="page5image20453472">
          <a:extLst>
            <a:ext uri="{FF2B5EF4-FFF2-40B4-BE49-F238E27FC236}">
              <a16:creationId xmlns:a16="http://schemas.microsoft.com/office/drawing/2014/main" xmlns="" id="{84E3556E-E13C-2740-ACC7-BE5DA28C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7061200"/>
          <a:ext cx="5001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749300</xdr:colOff>
      <xdr:row>210</xdr:row>
      <xdr:rowOff>0</xdr:rowOff>
    </xdr:from>
    <xdr:to>
      <xdr:col>9</xdr:col>
      <xdr:colOff>355599</xdr:colOff>
      <xdr:row>210</xdr:row>
      <xdr:rowOff>0</xdr:rowOff>
    </xdr:to>
    <xdr:pic>
      <xdr:nvPicPr>
        <xdr:cNvPr id="97" name="Picture 96" descr="page5image20453680">
          <a:extLst>
            <a:ext uri="{FF2B5EF4-FFF2-40B4-BE49-F238E27FC236}">
              <a16:creationId xmlns:a16="http://schemas.microsoft.com/office/drawing/2014/main" xmlns="" id="{D38FCA0F-B547-B14C-B2BB-EEA726E6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061200"/>
          <a:ext cx="3555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292100</xdr:colOff>
      <xdr:row>210</xdr:row>
      <xdr:rowOff>0</xdr:rowOff>
    </xdr:from>
    <xdr:to>
      <xdr:col>10</xdr:col>
      <xdr:colOff>101600</xdr:colOff>
      <xdr:row>210</xdr:row>
      <xdr:rowOff>0</xdr:rowOff>
    </xdr:to>
    <xdr:pic>
      <xdr:nvPicPr>
        <xdr:cNvPr id="98" name="Picture 97" descr="page5image20453888">
          <a:extLst>
            <a:ext uri="{FF2B5EF4-FFF2-40B4-BE49-F238E27FC236}">
              <a16:creationId xmlns:a16="http://schemas.microsoft.com/office/drawing/2014/main" xmlns="" id="{94C5936A-86B4-8D4D-A163-0BFCEEC8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61200"/>
          <a:ext cx="355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660400</xdr:colOff>
      <xdr:row>210</xdr:row>
      <xdr:rowOff>0</xdr:rowOff>
    </xdr:from>
    <xdr:to>
      <xdr:col>10</xdr:col>
      <xdr:colOff>254000</xdr:colOff>
      <xdr:row>210</xdr:row>
      <xdr:rowOff>0</xdr:rowOff>
    </xdr:to>
    <xdr:pic>
      <xdr:nvPicPr>
        <xdr:cNvPr id="99" name="Picture 98" descr="page5image20454096">
          <a:extLst>
            <a:ext uri="{FF2B5EF4-FFF2-40B4-BE49-F238E27FC236}">
              <a16:creationId xmlns:a16="http://schemas.microsoft.com/office/drawing/2014/main" xmlns="" id="{8C668091-4381-D945-AC61-6CE972D0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061200"/>
          <a:ext cx="254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1"/>
  <sheetViews>
    <sheetView tabSelected="1" zoomScale="85" zoomScaleNormal="85" workbookViewId="0">
      <selection sqref="A1:Y1"/>
    </sheetView>
  </sheetViews>
  <sheetFormatPr defaultColWidth="10.81640625" defaultRowHeight="14.5"/>
  <cols>
    <col min="1" max="1" width="10.81640625" style="3"/>
    <col min="2" max="2" width="20" style="31" bestFit="1" customWidth="1"/>
    <col min="3" max="16" width="7.1796875" style="3" customWidth="1"/>
    <col min="17" max="17" width="7.1796875" style="31" customWidth="1"/>
    <col min="18" max="18" width="6.6328125" style="25" customWidth="1"/>
    <col min="19" max="32" width="6.1796875" style="3" customWidth="1"/>
    <col min="33" max="33" width="6.1796875" style="31" customWidth="1"/>
    <col min="34" max="47" width="6.1796875" style="3" customWidth="1"/>
    <col min="48" max="48" width="6.1796875" style="31" customWidth="1"/>
    <col min="49" max="49" width="8.81640625" style="3" customWidth="1"/>
    <col min="50" max="50" width="8.81640625" style="31" customWidth="1"/>
    <col min="51" max="52" width="8.81640625" style="3" customWidth="1"/>
    <col min="53" max="53" width="8.81640625" style="31" customWidth="1"/>
    <col min="54" max="16384" width="10.81640625" style="3"/>
  </cols>
  <sheetData>
    <row r="1" spans="1:53" s="147" customFormat="1" ht="27" customHeight="1">
      <c r="A1" s="146" t="s">
        <v>294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AV1" s="148"/>
      <c r="BA1" s="148"/>
    </row>
    <row r="2" spans="1:53">
      <c r="C2" s="138" t="s">
        <v>62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9"/>
      <c r="R2" s="12" t="s">
        <v>34</v>
      </c>
      <c r="S2" s="134" t="s">
        <v>45</v>
      </c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8" t="s">
        <v>44</v>
      </c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9"/>
      <c r="AW2" s="135"/>
      <c r="AX2" s="136"/>
      <c r="AY2" s="135" t="s">
        <v>15</v>
      </c>
      <c r="AZ2" s="136"/>
      <c r="BA2" s="137"/>
    </row>
    <row r="3" spans="1:53" s="11" customFormat="1">
      <c r="A3" s="10" t="s">
        <v>0</v>
      </c>
      <c r="B3" s="22" t="s">
        <v>46</v>
      </c>
      <c r="C3" s="21" t="s">
        <v>1</v>
      </c>
      <c r="D3" s="10" t="s">
        <v>7</v>
      </c>
      <c r="E3" s="10" t="s">
        <v>2</v>
      </c>
      <c r="F3" s="10" t="s">
        <v>39</v>
      </c>
      <c r="G3" s="10" t="s">
        <v>40</v>
      </c>
      <c r="H3" s="10" t="s">
        <v>38</v>
      </c>
      <c r="I3" s="10" t="s">
        <v>8</v>
      </c>
      <c r="J3" s="10" t="s">
        <v>3</v>
      </c>
      <c r="K3" s="10" t="s">
        <v>4</v>
      </c>
      <c r="L3" s="10" t="s">
        <v>42</v>
      </c>
      <c r="M3" s="10" t="s">
        <v>43</v>
      </c>
      <c r="N3" s="10" t="s">
        <v>5</v>
      </c>
      <c r="O3" s="10" t="s">
        <v>6</v>
      </c>
      <c r="P3" s="10" t="s">
        <v>9</v>
      </c>
      <c r="Q3" s="22" t="s">
        <v>37</v>
      </c>
      <c r="R3" s="12" t="s">
        <v>35</v>
      </c>
      <c r="S3" s="10" t="s">
        <v>1</v>
      </c>
      <c r="T3" s="10" t="s">
        <v>7</v>
      </c>
      <c r="U3" s="10" t="s">
        <v>2</v>
      </c>
      <c r="V3" s="10" t="s">
        <v>39</v>
      </c>
      <c r="W3" s="10" t="s">
        <v>40</v>
      </c>
      <c r="X3" s="10" t="s">
        <v>38</v>
      </c>
      <c r="Y3" s="10" t="s">
        <v>8</v>
      </c>
      <c r="Z3" s="10" t="s">
        <v>3</v>
      </c>
      <c r="AA3" s="10" t="s">
        <v>4</v>
      </c>
      <c r="AB3" s="10" t="s">
        <v>42</v>
      </c>
      <c r="AC3" s="10" t="s">
        <v>43</v>
      </c>
      <c r="AD3" s="10" t="s">
        <v>5</v>
      </c>
      <c r="AE3" s="10" t="s">
        <v>6</v>
      </c>
      <c r="AF3" s="10" t="s">
        <v>9</v>
      </c>
      <c r="AG3" s="22" t="s">
        <v>37</v>
      </c>
      <c r="AH3" s="21" t="s">
        <v>1</v>
      </c>
      <c r="AI3" s="10" t="s">
        <v>7</v>
      </c>
      <c r="AJ3" s="10" t="s">
        <v>2</v>
      </c>
      <c r="AK3" s="10" t="s">
        <v>39</v>
      </c>
      <c r="AL3" s="10" t="s">
        <v>40</v>
      </c>
      <c r="AM3" s="10" t="s">
        <v>38</v>
      </c>
      <c r="AN3" s="10" t="s">
        <v>8</v>
      </c>
      <c r="AO3" s="10" t="s">
        <v>3</v>
      </c>
      <c r="AP3" s="10" t="s">
        <v>4</v>
      </c>
      <c r="AQ3" s="10" t="s">
        <v>42</v>
      </c>
      <c r="AR3" s="10" t="s">
        <v>43</v>
      </c>
      <c r="AS3" s="10" t="s">
        <v>5</v>
      </c>
      <c r="AT3" s="10" t="s">
        <v>6</v>
      </c>
      <c r="AU3" s="10" t="s">
        <v>9</v>
      </c>
      <c r="AV3" s="22" t="s">
        <v>37</v>
      </c>
      <c r="AW3" s="21" t="s">
        <v>10</v>
      </c>
      <c r="AX3" s="22" t="s">
        <v>13</v>
      </c>
      <c r="AY3" s="21" t="s">
        <v>11</v>
      </c>
      <c r="AZ3" s="10" t="s">
        <v>12</v>
      </c>
      <c r="BA3" s="22" t="s">
        <v>14</v>
      </c>
    </row>
    <row r="4" spans="1:53" s="19" customFormat="1" ht="13">
      <c r="A4" s="13" t="s">
        <v>55</v>
      </c>
      <c r="B4" s="33"/>
      <c r="C4" s="16"/>
      <c r="D4" s="20"/>
      <c r="E4" s="20"/>
      <c r="F4" s="20"/>
      <c r="G4" s="20"/>
      <c r="H4" s="20"/>
      <c r="I4" s="20"/>
      <c r="J4" s="20"/>
      <c r="K4" s="16"/>
      <c r="L4" s="16"/>
      <c r="M4" s="16"/>
      <c r="N4" s="20"/>
      <c r="O4" s="20"/>
      <c r="P4" s="16"/>
      <c r="Q4" s="34"/>
      <c r="R4" s="23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28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28"/>
      <c r="AW4" s="14"/>
      <c r="AX4" s="28"/>
      <c r="AY4" s="14"/>
      <c r="AZ4" s="14"/>
      <c r="BA4" s="28"/>
    </row>
    <row r="5" spans="1:53" s="19" customFormat="1" ht="13">
      <c r="A5" s="15">
        <v>1</v>
      </c>
      <c r="B5" s="28" t="s">
        <v>11</v>
      </c>
      <c r="C5" s="16">
        <v>54.2</v>
      </c>
      <c r="D5" s="20">
        <v>0.5</v>
      </c>
      <c r="E5" s="20">
        <v>16.899999999999999</v>
      </c>
      <c r="F5" s="20"/>
      <c r="G5" s="20"/>
      <c r="H5" s="20">
        <v>4.0999999999999996</v>
      </c>
      <c r="I5" s="20"/>
      <c r="J5" s="20">
        <v>2</v>
      </c>
      <c r="K5" s="16">
        <v>7.6</v>
      </c>
      <c r="L5" s="16"/>
      <c r="M5" s="16"/>
      <c r="N5" s="20">
        <v>2.2999999999999998</v>
      </c>
      <c r="O5" s="20">
        <v>0.8</v>
      </c>
      <c r="P5" s="16"/>
      <c r="Q5" s="34">
        <f t="shared" ref="Q5:Q47" si="0">SUM(C5:P5)</f>
        <v>88.399999999999977</v>
      </c>
      <c r="R5" s="23">
        <v>1320</v>
      </c>
      <c r="S5" s="1">
        <f t="shared" ref="S5:S9" si="1">C5/mw_SiO2</f>
        <v>0.90206593070069896</v>
      </c>
      <c r="T5" s="1">
        <f t="shared" ref="T5:T9" si="2">D5/mw_TiO2</f>
        <v>6.2605019920917342E-3</v>
      </c>
      <c r="U5" s="1">
        <f t="shared" ref="U5:U9" si="3">E5/mw_Al2O3*2</f>
        <v>0.33149832338347979</v>
      </c>
      <c r="V5" s="1">
        <f t="shared" ref="V5:V9" si="4">F5/mw_Cr2O3*2</f>
        <v>0</v>
      </c>
      <c r="W5" s="1">
        <f t="shared" ref="W5:W9" si="5">G5/mw_V2O5*2</f>
        <v>0</v>
      </c>
      <c r="X5" s="1">
        <f t="shared" ref="X5:X9" si="6">H5/mw_FeO</f>
        <v>5.7066185640477454E-2</v>
      </c>
      <c r="Y5" s="1">
        <f t="shared" ref="Y5:Y9" si="7">I5/mw_MnO</f>
        <v>0</v>
      </c>
      <c r="Z5" s="1">
        <f t="shared" ref="Z5:Z9" si="8">J5/mw_MgO</f>
        <v>4.9622373735870029E-2</v>
      </c>
      <c r="AA5" s="1">
        <f t="shared" ref="AA5:AA9" si="9">K5/mw_CaO</f>
        <v>0.13552696808339901</v>
      </c>
      <c r="AB5" s="1">
        <f t="shared" ref="AB5:AB9" si="10">L5/mw_SrO</f>
        <v>0</v>
      </c>
      <c r="AC5" s="1">
        <f t="shared" ref="AC5:AC9" si="11">M5/mw_BaO</f>
        <v>0</v>
      </c>
      <c r="AD5" s="1">
        <f t="shared" ref="AD5:AD9" si="12">N5/mw_Na2O*2</f>
        <v>7.4218806722933114E-2</v>
      </c>
      <c r="AE5" s="1">
        <f t="shared" ref="AE5:AE9" si="13">O5/mw_K2O*2</f>
        <v>1.6985859272155932E-2</v>
      </c>
      <c r="AF5" s="1">
        <f t="shared" ref="AF5:AF9" si="14">P5/mw_P2O5*2</f>
        <v>0</v>
      </c>
      <c r="AG5" s="37">
        <f t="shared" ref="AG5:AG9" si="15">SUM(S5:AF5)</f>
        <v>1.5732449495311061</v>
      </c>
      <c r="AH5" s="1">
        <f t="shared" ref="AH5:AH9" si="16">S5/$AG5</f>
        <v>0.57337920008550036</v>
      </c>
      <c r="AI5" s="1">
        <f t="shared" ref="AI5:AI9" si="17">T5/$AG5</f>
        <v>3.9793561669831711E-3</v>
      </c>
      <c r="AJ5" s="1">
        <f t="shared" ref="AJ5:AJ9" si="18">U5/$AG5</f>
        <v>0.21070992376761191</v>
      </c>
      <c r="AK5" s="1">
        <f t="shared" ref="AK5:AK9" si="19">V5/$AG5</f>
        <v>0</v>
      </c>
      <c r="AL5" s="1">
        <f t="shared" ref="AL5:AL9" si="20">W5/$AG5</f>
        <v>0</v>
      </c>
      <c r="AM5" s="1">
        <f t="shared" ref="AM5:AM9" si="21">X5/$AG5</f>
        <v>3.6272918376433122E-2</v>
      </c>
      <c r="AN5" s="1">
        <f t="shared" ref="AN5:AN9" si="22">Y5/$AG5</f>
        <v>0</v>
      </c>
      <c r="AO5" s="1">
        <f t="shared" ref="AO5:AO9" si="23">Z5/$AG5</f>
        <v>3.1541416198831343E-2</v>
      </c>
      <c r="AP5" s="1">
        <f t="shared" ref="AP5:AP9" si="24">AA5/$AG5</f>
        <v>8.6144861373171303E-2</v>
      </c>
      <c r="AQ5" s="1">
        <f t="shared" ref="AQ5:AQ9" si="25">AB5/$AG5</f>
        <v>0</v>
      </c>
      <c r="AR5" s="1">
        <f t="shared" ref="AR5:AR9" si="26">AC5/$AG5</f>
        <v>0</v>
      </c>
      <c r="AS5" s="1">
        <f t="shared" ref="AS5:AS9" si="27">AD5/$AG5</f>
        <v>4.7175620519267186E-2</v>
      </c>
      <c r="AT5" s="1">
        <f t="shared" ref="AT5:AT9" si="28">AE5/$AG5</f>
        <v>1.0796703512201607E-2</v>
      </c>
      <c r="AU5" s="1">
        <f t="shared" ref="AU5:AU9" si="29">AF5/$AG5</f>
        <v>0</v>
      </c>
      <c r="AV5" s="37">
        <f t="shared" ref="AV5:AV9" si="30">SUM(AH5:AU5)</f>
        <v>1</v>
      </c>
      <c r="AW5" s="16">
        <f t="shared" ref="AW5:AW11" si="31">(AS5+AT5+2*AP5)/(AJ5*AH5)</f>
        <v>1.9058794895504096</v>
      </c>
      <c r="AX5" s="34">
        <f t="shared" ref="AX5:AX47" si="32">(3*AJ5/2+AH5)/(AS5/2+AT5/2+AP5+AO5+AM5)</f>
        <v>4.8618018824567049</v>
      </c>
      <c r="AY5" s="2">
        <f t="shared" ref="AY5:AY47" si="33">12900/(LN(zircon_Zr/R5)+3.8+0.85*(AW5-1))-273.15</f>
        <v>955.1551506796269</v>
      </c>
      <c r="AZ5" s="2">
        <f t="shared" ref="AZ5:AZ47" si="34">10108/(LN(zircon_Zr/R5)+1.48+1.16*(AW5-1))-273.15</f>
        <v>921.21156196305435</v>
      </c>
      <c r="BA5" s="29">
        <f t="shared" ref="BA5:BA47" si="35">(LN(R5)-4.29+1.35*LN(AX5))/0.0056</f>
        <v>898.26595301845816</v>
      </c>
    </row>
    <row r="6" spans="1:53" s="19" customFormat="1" ht="13">
      <c r="A6" s="15">
        <v>2</v>
      </c>
      <c r="B6" s="28" t="s">
        <v>11</v>
      </c>
      <c r="C6" s="16">
        <v>56.2</v>
      </c>
      <c r="D6" s="20">
        <v>0.6</v>
      </c>
      <c r="E6" s="20">
        <v>16.8</v>
      </c>
      <c r="F6" s="20"/>
      <c r="G6" s="20"/>
      <c r="H6" s="20">
        <v>3.1</v>
      </c>
      <c r="I6" s="20"/>
      <c r="J6" s="20">
        <v>1.6</v>
      </c>
      <c r="K6" s="16">
        <v>5.9</v>
      </c>
      <c r="L6" s="16"/>
      <c r="M6" s="16"/>
      <c r="N6" s="20">
        <v>3.3</v>
      </c>
      <c r="O6" s="20">
        <v>1.4</v>
      </c>
      <c r="P6" s="16"/>
      <c r="Q6" s="34">
        <f t="shared" si="0"/>
        <v>88.9</v>
      </c>
      <c r="R6" s="23">
        <v>1340</v>
      </c>
      <c r="S6" s="1">
        <f t="shared" si="1"/>
        <v>0.93535249640921181</v>
      </c>
      <c r="T6" s="1">
        <f t="shared" si="2"/>
        <v>7.512602390510081E-3</v>
      </c>
      <c r="U6" s="1">
        <f t="shared" si="3"/>
        <v>0.32953679484274917</v>
      </c>
      <c r="V6" s="1">
        <f t="shared" si="4"/>
        <v>0</v>
      </c>
      <c r="W6" s="1">
        <f t="shared" si="5"/>
        <v>0</v>
      </c>
      <c r="X6" s="1">
        <f t="shared" si="6"/>
        <v>4.3147603776946375E-2</v>
      </c>
      <c r="Y6" s="1">
        <f t="shared" si="7"/>
        <v>0</v>
      </c>
      <c r="Z6" s="1">
        <f t="shared" si="8"/>
        <v>3.9697898988696023E-2</v>
      </c>
      <c r="AA6" s="1">
        <f t="shared" si="9"/>
        <v>0.10521172522263872</v>
      </c>
      <c r="AB6" s="1">
        <f t="shared" si="10"/>
        <v>0</v>
      </c>
      <c r="AC6" s="1">
        <f t="shared" si="11"/>
        <v>0</v>
      </c>
      <c r="AD6" s="1">
        <f t="shared" si="12"/>
        <v>0.10648785312420839</v>
      </c>
      <c r="AE6" s="1">
        <f t="shared" si="13"/>
        <v>2.9725253726272875E-2</v>
      </c>
      <c r="AF6" s="1">
        <f t="shared" si="14"/>
        <v>0</v>
      </c>
      <c r="AG6" s="37">
        <f t="shared" si="15"/>
        <v>1.5966722284812336</v>
      </c>
      <c r="AH6" s="1">
        <f t="shared" si="16"/>
        <v>0.58581371913691138</v>
      </c>
      <c r="AI6" s="1">
        <f t="shared" si="17"/>
        <v>4.7051625602933696E-3</v>
      </c>
      <c r="AJ6" s="1">
        <f t="shared" si="18"/>
        <v>0.20638975800074322</v>
      </c>
      <c r="AK6" s="1">
        <f t="shared" si="19"/>
        <v>0</v>
      </c>
      <c r="AL6" s="1">
        <f t="shared" si="20"/>
        <v>0</v>
      </c>
      <c r="AM6" s="1">
        <f t="shared" si="21"/>
        <v>2.7023457292789953E-2</v>
      </c>
      <c r="AN6" s="1">
        <f t="shared" si="22"/>
        <v>0</v>
      </c>
      <c r="AO6" s="1">
        <f t="shared" si="23"/>
        <v>2.4862898145636914E-2</v>
      </c>
      <c r="AP6" s="1">
        <f t="shared" si="24"/>
        <v>6.5894379163040182E-2</v>
      </c>
      <c r="AQ6" s="1">
        <f t="shared" si="25"/>
        <v>0</v>
      </c>
      <c r="AR6" s="1">
        <f t="shared" si="26"/>
        <v>0</v>
      </c>
      <c r="AS6" s="1">
        <f t="shared" si="27"/>
        <v>6.6693621411265114E-2</v>
      </c>
      <c r="AT6" s="1">
        <f t="shared" si="28"/>
        <v>1.8617004289319766E-2</v>
      </c>
      <c r="AU6" s="1">
        <f t="shared" si="29"/>
        <v>0</v>
      </c>
      <c r="AV6" s="37">
        <f t="shared" si="30"/>
        <v>1</v>
      </c>
      <c r="AW6" s="16">
        <f t="shared" si="31"/>
        <v>1.7956054348617463</v>
      </c>
      <c r="AX6" s="34">
        <f t="shared" si="32"/>
        <v>5.5810297645687008</v>
      </c>
      <c r="AY6" s="2">
        <f t="shared" si="33"/>
        <v>968.00969376430851</v>
      </c>
      <c r="AZ6" s="2">
        <f t="shared" si="34"/>
        <v>941.73295054628568</v>
      </c>
      <c r="BA6" s="29">
        <f t="shared" si="35"/>
        <v>934.21050976416086</v>
      </c>
    </row>
    <row r="7" spans="1:53" s="19" customFormat="1" ht="13">
      <c r="A7" s="15">
        <v>3</v>
      </c>
      <c r="B7" s="28" t="s">
        <v>11</v>
      </c>
      <c r="C7" s="16">
        <v>57.4</v>
      </c>
      <c r="D7" s="20">
        <v>0.7</v>
      </c>
      <c r="E7" s="20">
        <v>16.8</v>
      </c>
      <c r="F7" s="20"/>
      <c r="G7" s="20"/>
      <c r="H7" s="20">
        <v>2.6</v>
      </c>
      <c r="I7" s="20"/>
      <c r="J7" s="20">
        <v>1.2</v>
      </c>
      <c r="K7" s="16">
        <v>4.8</v>
      </c>
      <c r="L7" s="16"/>
      <c r="M7" s="16"/>
      <c r="N7" s="20">
        <v>3.7</v>
      </c>
      <c r="O7" s="20">
        <v>3</v>
      </c>
      <c r="P7" s="16"/>
      <c r="Q7" s="34">
        <f t="shared" si="0"/>
        <v>90.2</v>
      </c>
      <c r="R7" s="23">
        <v>1260</v>
      </c>
      <c r="S7" s="1">
        <f t="shared" si="1"/>
        <v>0.95532443583431947</v>
      </c>
      <c r="T7" s="1">
        <f t="shared" si="2"/>
        <v>8.764702788928427E-3</v>
      </c>
      <c r="U7" s="1">
        <f t="shared" si="3"/>
        <v>0.32953679484274917</v>
      </c>
      <c r="V7" s="1">
        <f t="shared" si="4"/>
        <v>0</v>
      </c>
      <c r="W7" s="1">
        <f t="shared" si="5"/>
        <v>0</v>
      </c>
      <c r="X7" s="1">
        <f t="shared" si="6"/>
        <v>3.6188312845180828E-2</v>
      </c>
      <c r="Y7" s="1">
        <f t="shared" si="7"/>
        <v>0</v>
      </c>
      <c r="Z7" s="1">
        <f t="shared" si="8"/>
        <v>2.9773424241522014E-2</v>
      </c>
      <c r="AA7" s="1">
        <f t="shared" si="9"/>
        <v>8.5595979842146744E-2</v>
      </c>
      <c r="AB7" s="1">
        <f t="shared" si="10"/>
        <v>0</v>
      </c>
      <c r="AC7" s="1">
        <f t="shared" si="11"/>
        <v>0</v>
      </c>
      <c r="AD7" s="1">
        <f t="shared" si="12"/>
        <v>0.11939547168471851</v>
      </c>
      <c r="AE7" s="1">
        <f t="shared" si="13"/>
        <v>6.369697227058474E-2</v>
      </c>
      <c r="AF7" s="1">
        <f t="shared" si="14"/>
        <v>0</v>
      </c>
      <c r="AG7" s="37">
        <f t="shared" si="15"/>
        <v>1.6282760943501497</v>
      </c>
      <c r="AH7" s="1">
        <f t="shared" si="16"/>
        <v>0.58670912086048432</v>
      </c>
      <c r="AI7" s="1">
        <f t="shared" si="17"/>
        <v>5.3828111948216305E-3</v>
      </c>
      <c r="AJ7" s="1">
        <f t="shared" si="18"/>
        <v>0.20238385614465979</v>
      </c>
      <c r="AK7" s="1">
        <f t="shared" si="19"/>
        <v>0</v>
      </c>
      <c r="AL7" s="1">
        <f t="shared" si="20"/>
        <v>0</v>
      </c>
      <c r="AM7" s="1">
        <f t="shared" si="21"/>
        <v>2.2224924243958579E-2</v>
      </c>
      <c r="AN7" s="1">
        <f t="shared" si="22"/>
        <v>0</v>
      </c>
      <c r="AO7" s="1">
        <f t="shared" si="23"/>
        <v>1.828524311376363E-2</v>
      </c>
      <c r="AP7" s="1">
        <f t="shared" si="24"/>
        <v>5.2568468049829335E-2</v>
      </c>
      <c r="AQ7" s="1">
        <f t="shared" si="25"/>
        <v>0</v>
      </c>
      <c r="AR7" s="1">
        <f t="shared" si="26"/>
        <v>0</v>
      </c>
      <c r="AS7" s="1">
        <f t="shared" si="27"/>
        <v>7.3326306330358318E-2</v>
      </c>
      <c r="AT7" s="1">
        <f t="shared" si="28"/>
        <v>3.9119270062124449E-2</v>
      </c>
      <c r="AU7" s="1">
        <f t="shared" si="29"/>
        <v>0</v>
      </c>
      <c r="AV7" s="37">
        <f t="shared" si="30"/>
        <v>1</v>
      </c>
      <c r="AW7" s="16">
        <f t="shared" si="31"/>
        <v>1.832421088056061</v>
      </c>
      <c r="AX7" s="34">
        <f t="shared" si="32"/>
        <v>5.9630034569533521</v>
      </c>
      <c r="AY7" s="2">
        <f t="shared" si="33"/>
        <v>957.01987442334519</v>
      </c>
      <c r="AZ7" s="2">
        <f t="shared" si="34"/>
        <v>926.69704175542131</v>
      </c>
      <c r="BA7" s="29">
        <f t="shared" si="35"/>
        <v>939.17719487078466</v>
      </c>
    </row>
    <row r="8" spans="1:53" s="19" customFormat="1" ht="13">
      <c r="A8" s="15">
        <v>4</v>
      </c>
      <c r="B8" s="28" t="s">
        <v>11</v>
      </c>
      <c r="C8" s="16">
        <v>58.8</v>
      </c>
      <c r="D8" s="20">
        <v>0.6</v>
      </c>
      <c r="E8" s="20">
        <v>17.100000000000001</v>
      </c>
      <c r="F8" s="20"/>
      <c r="G8" s="20"/>
      <c r="H8" s="20">
        <v>3.6</v>
      </c>
      <c r="I8" s="20"/>
      <c r="J8" s="20">
        <v>1.4</v>
      </c>
      <c r="K8" s="16">
        <v>2.6</v>
      </c>
      <c r="L8" s="16"/>
      <c r="M8" s="16"/>
      <c r="N8" s="20">
        <v>1.5</v>
      </c>
      <c r="O8" s="20">
        <v>3.3</v>
      </c>
      <c r="P8" s="16"/>
      <c r="Q8" s="34">
        <f t="shared" si="0"/>
        <v>88.899999999999991</v>
      </c>
      <c r="R8" s="23">
        <v>600</v>
      </c>
      <c r="S8" s="1">
        <f t="shared" si="1"/>
        <v>0.97862503183027838</v>
      </c>
      <c r="T8" s="1">
        <f t="shared" si="2"/>
        <v>7.512602390510081E-3</v>
      </c>
      <c r="U8" s="1">
        <f t="shared" si="3"/>
        <v>0.33542138046494113</v>
      </c>
      <c r="V8" s="1">
        <f t="shared" si="4"/>
        <v>0</v>
      </c>
      <c r="W8" s="1">
        <f t="shared" si="5"/>
        <v>0</v>
      </c>
      <c r="X8" s="1">
        <f t="shared" si="6"/>
        <v>5.0106894708711922E-2</v>
      </c>
      <c r="Y8" s="1">
        <f t="shared" si="7"/>
        <v>0</v>
      </c>
      <c r="Z8" s="1">
        <f t="shared" si="8"/>
        <v>3.473566161510902E-2</v>
      </c>
      <c r="AA8" s="1">
        <f t="shared" si="9"/>
        <v>4.6364489081162828E-2</v>
      </c>
      <c r="AB8" s="1">
        <f t="shared" si="10"/>
        <v>0</v>
      </c>
      <c r="AC8" s="1">
        <f t="shared" si="11"/>
        <v>0</v>
      </c>
      <c r="AD8" s="1">
        <f t="shared" si="12"/>
        <v>4.8403569601912909E-2</v>
      </c>
      <c r="AE8" s="1">
        <f t="shared" si="13"/>
        <v>7.0066669497643216E-2</v>
      </c>
      <c r="AF8" s="1">
        <f t="shared" si="14"/>
        <v>0</v>
      </c>
      <c r="AG8" s="37">
        <f t="shared" si="15"/>
        <v>1.5712362991902697</v>
      </c>
      <c r="AH8" s="1">
        <f t="shared" si="16"/>
        <v>0.62283759122329907</v>
      </c>
      <c r="AI8" s="1">
        <f t="shared" si="17"/>
        <v>4.7813319959459123E-3</v>
      </c>
      <c r="AJ8" s="1">
        <f t="shared" si="18"/>
        <v>0.21347608926664893</v>
      </c>
      <c r="AK8" s="1">
        <f t="shared" si="19"/>
        <v>0</v>
      </c>
      <c r="AL8" s="1">
        <f t="shared" si="20"/>
        <v>0</v>
      </c>
      <c r="AM8" s="1">
        <f t="shared" si="21"/>
        <v>3.1890107639782957E-2</v>
      </c>
      <c r="AN8" s="1">
        <f t="shared" si="22"/>
        <v>0</v>
      </c>
      <c r="AO8" s="1">
        <f t="shared" si="23"/>
        <v>2.2107216866750025E-2</v>
      </c>
      <c r="AP8" s="1">
        <f t="shared" si="24"/>
        <v>2.9508285357878111E-2</v>
      </c>
      <c r="AQ8" s="1">
        <f t="shared" si="25"/>
        <v>0</v>
      </c>
      <c r="AR8" s="1">
        <f t="shared" si="26"/>
        <v>0</v>
      </c>
      <c r="AS8" s="1">
        <f t="shared" si="27"/>
        <v>3.0806040839851709E-2</v>
      </c>
      <c r="AT8" s="1">
        <f t="shared" si="28"/>
        <v>4.4593336809843176E-2</v>
      </c>
      <c r="AU8" s="1">
        <f t="shared" si="29"/>
        <v>0</v>
      </c>
      <c r="AV8" s="37">
        <f t="shared" si="30"/>
        <v>0.99999999999999978</v>
      </c>
      <c r="AW8" s="16">
        <f t="shared" si="31"/>
        <v>1.0109431778762072</v>
      </c>
      <c r="AX8" s="34">
        <f t="shared" si="32"/>
        <v>7.7806146704941677</v>
      </c>
      <c r="AY8" s="2">
        <f t="shared" si="33"/>
        <v>951.91683485433998</v>
      </c>
      <c r="AZ8" s="2">
        <f t="shared" si="34"/>
        <v>957.51731573214522</v>
      </c>
      <c r="BA8" s="29">
        <f t="shared" si="35"/>
        <v>870.82810112888353</v>
      </c>
    </row>
    <row r="9" spans="1:53" s="19" customFormat="1" ht="13">
      <c r="A9" s="15">
        <v>5</v>
      </c>
      <c r="B9" s="28" t="s">
        <v>11</v>
      </c>
      <c r="C9" s="16">
        <v>56.5</v>
      </c>
      <c r="D9" s="20">
        <v>0.5</v>
      </c>
      <c r="E9" s="20">
        <v>16.8</v>
      </c>
      <c r="F9" s="20"/>
      <c r="G9" s="20"/>
      <c r="H9" s="20">
        <v>3.4</v>
      </c>
      <c r="I9" s="20"/>
      <c r="J9" s="20">
        <v>2.4</v>
      </c>
      <c r="K9" s="16">
        <v>8.4</v>
      </c>
      <c r="L9" s="16"/>
      <c r="M9" s="16"/>
      <c r="N9" s="20">
        <v>2.5</v>
      </c>
      <c r="O9" s="20">
        <v>0.8</v>
      </c>
      <c r="P9" s="16"/>
      <c r="Q9" s="34">
        <f t="shared" si="0"/>
        <v>91.300000000000011</v>
      </c>
      <c r="R9" s="23">
        <v>3150</v>
      </c>
      <c r="S9" s="1">
        <f t="shared" si="1"/>
        <v>0.94034548126548867</v>
      </c>
      <c r="T9" s="1">
        <f t="shared" si="2"/>
        <v>6.2605019920917342E-3</v>
      </c>
      <c r="U9" s="1">
        <f t="shared" si="3"/>
        <v>0.32953679484274917</v>
      </c>
      <c r="V9" s="1">
        <f t="shared" si="4"/>
        <v>0</v>
      </c>
      <c r="W9" s="1">
        <f t="shared" si="5"/>
        <v>0</v>
      </c>
      <c r="X9" s="1">
        <f t="shared" si="6"/>
        <v>4.7323178336005696E-2</v>
      </c>
      <c r="Y9" s="1">
        <f t="shared" si="7"/>
        <v>0</v>
      </c>
      <c r="Z9" s="1">
        <f t="shared" si="8"/>
        <v>5.9546848483044028E-2</v>
      </c>
      <c r="AA9" s="1">
        <f t="shared" si="9"/>
        <v>0.14979296472375683</v>
      </c>
      <c r="AB9" s="1">
        <f t="shared" si="10"/>
        <v>0</v>
      </c>
      <c r="AC9" s="1">
        <f t="shared" si="11"/>
        <v>0</v>
      </c>
      <c r="AD9" s="1">
        <f t="shared" si="12"/>
        <v>8.0672616003188174E-2</v>
      </c>
      <c r="AE9" s="1">
        <f t="shared" si="13"/>
        <v>1.6985859272155932E-2</v>
      </c>
      <c r="AF9" s="1">
        <f t="shared" si="14"/>
        <v>0</v>
      </c>
      <c r="AG9" s="37">
        <f t="shared" si="15"/>
        <v>1.6304642449184801</v>
      </c>
      <c r="AH9" s="1">
        <f t="shared" si="16"/>
        <v>0.57673480678658129</v>
      </c>
      <c r="AI9" s="1">
        <f t="shared" si="17"/>
        <v>3.8397051708452196E-3</v>
      </c>
      <c r="AJ9" s="1">
        <f t="shared" si="18"/>
        <v>0.20211224862476229</v>
      </c>
      <c r="AK9" s="1">
        <f t="shared" si="19"/>
        <v>0</v>
      </c>
      <c r="AL9" s="1">
        <f t="shared" si="20"/>
        <v>0</v>
      </c>
      <c r="AM9" s="1">
        <f t="shared" si="21"/>
        <v>2.9024358236308188E-2</v>
      </c>
      <c r="AN9" s="1">
        <f t="shared" si="22"/>
        <v>0</v>
      </c>
      <c r="AO9" s="1">
        <f t="shared" si="23"/>
        <v>3.6521407119860669E-2</v>
      </c>
      <c r="AP9" s="1">
        <f t="shared" si="24"/>
        <v>9.1871358228555439E-2</v>
      </c>
      <c r="AQ9" s="1">
        <f t="shared" si="25"/>
        <v>0</v>
      </c>
      <c r="AR9" s="1">
        <f t="shared" si="26"/>
        <v>0</v>
      </c>
      <c r="AS9" s="1">
        <f t="shared" si="27"/>
        <v>4.9478310398166164E-2</v>
      </c>
      <c r="AT9" s="1">
        <f t="shared" si="28"/>
        <v>1.0417805434920893E-2</v>
      </c>
      <c r="AU9" s="1">
        <f t="shared" si="29"/>
        <v>0</v>
      </c>
      <c r="AV9" s="37">
        <f t="shared" si="30"/>
        <v>1.0000000000000002</v>
      </c>
      <c r="AW9" s="16">
        <f t="shared" si="31"/>
        <v>2.0901512440758312</v>
      </c>
      <c r="AX9" s="34">
        <f t="shared" si="32"/>
        <v>4.696193672023159</v>
      </c>
      <c r="AY9" s="2">
        <f t="shared" si="33"/>
        <v>1044.6373226616151</v>
      </c>
      <c r="AZ9" s="2">
        <f t="shared" si="34"/>
        <v>1021.5716624360138</v>
      </c>
      <c r="BA9" s="29">
        <f t="shared" si="35"/>
        <v>1045.2273872614098</v>
      </c>
    </row>
    <row r="10" spans="1:53" s="19" customFormat="1" ht="13">
      <c r="A10" s="15">
        <v>6</v>
      </c>
      <c r="B10" s="28" t="s">
        <v>11</v>
      </c>
      <c r="C10" s="16">
        <v>58.2</v>
      </c>
      <c r="D10" s="20">
        <v>0.7</v>
      </c>
      <c r="E10" s="20">
        <v>16.600000000000001</v>
      </c>
      <c r="F10" s="20"/>
      <c r="G10" s="20"/>
      <c r="H10" s="20">
        <v>2.6</v>
      </c>
      <c r="I10" s="20"/>
      <c r="J10" s="20">
        <v>2.4</v>
      </c>
      <c r="K10" s="16">
        <v>6.8</v>
      </c>
      <c r="L10" s="16"/>
      <c r="M10" s="16"/>
      <c r="N10" s="20">
        <v>3.4</v>
      </c>
      <c r="O10" s="20">
        <v>1.5</v>
      </c>
      <c r="P10" s="16"/>
      <c r="Q10" s="34">
        <f t="shared" si="0"/>
        <v>92.2</v>
      </c>
      <c r="R10" s="23">
        <v>2780</v>
      </c>
      <c r="S10" s="1">
        <f t="shared" ref="S10:S47" si="36">C10/mw_SiO2</f>
        <v>0.96863906211772466</v>
      </c>
      <c r="T10" s="1">
        <f t="shared" ref="T10:T47" si="37">D10/mw_TiO2</f>
        <v>8.764702788928427E-3</v>
      </c>
      <c r="U10" s="1">
        <f t="shared" ref="U10:U47" si="38">E10/mw_Al2O3*2</f>
        <v>0.32561373776128788</v>
      </c>
      <c r="V10" s="1">
        <f t="shared" ref="V10:V47" si="39">F10/mw_Cr2O3*2</f>
        <v>0</v>
      </c>
      <c r="W10" s="1">
        <f t="shared" ref="W10:W47" si="40">G10/mw_V2O5*2</f>
        <v>0</v>
      </c>
      <c r="X10" s="1">
        <f t="shared" ref="X10:X47" si="41">H10/mw_FeO</f>
        <v>3.6188312845180828E-2</v>
      </c>
      <c r="Y10" s="1">
        <f t="shared" ref="Y10:Y47" si="42">I10/mw_MnO</f>
        <v>0</v>
      </c>
      <c r="Z10" s="1">
        <f t="shared" ref="Z10:Z47" si="43">J10/mw_MgO</f>
        <v>5.9546848483044028E-2</v>
      </c>
      <c r="AA10" s="1">
        <f t="shared" ref="AA10:AA47" si="44">K10/mw_CaO</f>
        <v>0.12126097144304122</v>
      </c>
      <c r="AB10" s="1">
        <f t="shared" ref="AB10:AB47" si="45">L10/mw_SrO</f>
        <v>0</v>
      </c>
      <c r="AC10" s="1">
        <f t="shared" ref="AC10:AC47" si="46">M10/mw_BaO</f>
        <v>0</v>
      </c>
      <c r="AD10" s="1">
        <f t="shared" ref="AD10:AD47" si="47">N10/mw_Na2O*2</f>
        <v>0.10971475776433592</v>
      </c>
      <c r="AE10" s="1">
        <f t="shared" ref="AE10:AE47" si="48">O10/mw_K2O*2</f>
        <v>3.184848613529237E-2</v>
      </c>
      <c r="AF10" s="1">
        <f t="shared" ref="AF10:AF47" si="49">P10/mw_P2O5*2</f>
        <v>0</v>
      </c>
      <c r="AG10" s="37">
        <f t="shared" ref="AG10:AG47" si="50">SUM(S10:AF10)</f>
        <v>1.661576879338835</v>
      </c>
      <c r="AH10" s="1">
        <f t="shared" ref="AH10:AH47" si="51">S10/$AG10</f>
        <v>0.58296373412656044</v>
      </c>
      <c r="AI10" s="1">
        <f t="shared" ref="AI10:AI47" si="52">T10/$AG10</f>
        <v>5.2749306384282544E-3</v>
      </c>
      <c r="AJ10" s="1">
        <f t="shared" ref="AJ10:AJ47" si="53">U10/$AG10</f>
        <v>0.19596669995242966</v>
      </c>
      <c r="AK10" s="1">
        <f t="shared" ref="AK10:AK47" si="54">V10/$AG10</f>
        <v>0</v>
      </c>
      <c r="AL10" s="1">
        <f t="shared" ref="AL10:AL47" si="55">W10/$AG10</f>
        <v>0</v>
      </c>
      <c r="AM10" s="1">
        <f t="shared" ref="AM10:AM47" si="56">X10/$AG10</f>
        <v>2.1779499519505034E-2</v>
      </c>
      <c r="AN10" s="1">
        <f t="shared" ref="AN10:AN47" si="57">Y10/$AG10</f>
        <v>0</v>
      </c>
      <c r="AO10" s="1">
        <f t="shared" ref="AO10:AO47" si="58">Z10/$AG10</f>
        <v>3.5837552401871746E-2</v>
      </c>
      <c r="AP10" s="1">
        <f t="shared" ref="AP10:AP47" si="59">AA10/$AG10</f>
        <v>7.297945280226377E-2</v>
      </c>
      <c r="AQ10" s="1">
        <f t="shared" ref="AQ10:AQ47" si="60">AB10/$AG10</f>
        <v>0</v>
      </c>
      <c r="AR10" s="1">
        <f t="shared" ref="AR10:AR47" si="61">AC10/$AG10</f>
        <v>0</v>
      </c>
      <c r="AS10" s="1">
        <f t="shared" ref="AS10:AS47" si="62">AD10/$AG10</f>
        <v>6.603050339024516E-2</v>
      </c>
      <c r="AT10" s="1">
        <f t="shared" ref="AT10:AT47" si="63">AE10/$AG10</f>
        <v>1.9167627168696119E-2</v>
      </c>
      <c r="AU10" s="1">
        <f t="shared" ref="AU10:AU47" si="64">AF10/$AG10</f>
        <v>0</v>
      </c>
      <c r="AV10" s="37">
        <f t="shared" ref="AV10:AV47" si="65">SUM(AH10:AU10)</f>
        <v>1.0000000000000002</v>
      </c>
      <c r="AW10" s="16">
        <f t="shared" si="31"/>
        <v>2.0234072409204722</v>
      </c>
      <c r="AX10" s="34">
        <f t="shared" si="32"/>
        <v>5.063142111772561</v>
      </c>
      <c r="AY10" s="2">
        <f t="shared" si="33"/>
        <v>1035.5174026716159</v>
      </c>
      <c r="AZ10" s="2">
        <f t="shared" si="34"/>
        <v>1013.7372645730603</v>
      </c>
      <c r="BA10" s="29">
        <f t="shared" si="35"/>
        <v>1041.0516088243887</v>
      </c>
    </row>
    <row r="11" spans="1:53" s="19" customFormat="1" ht="13">
      <c r="A11" s="15">
        <v>7</v>
      </c>
      <c r="B11" s="28" t="s">
        <v>11</v>
      </c>
      <c r="C11" s="16">
        <v>58.4</v>
      </c>
      <c r="D11" s="20">
        <v>0.7</v>
      </c>
      <c r="E11" s="20">
        <v>16.100000000000001</v>
      </c>
      <c r="F11" s="20"/>
      <c r="G11" s="20"/>
      <c r="H11" s="20">
        <v>2.2000000000000002</v>
      </c>
      <c r="I11" s="20"/>
      <c r="J11" s="20">
        <v>1.5</v>
      </c>
      <c r="K11" s="16">
        <v>5.6</v>
      </c>
      <c r="L11" s="16"/>
      <c r="M11" s="16"/>
      <c r="N11" s="20">
        <v>3.7</v>
      </c>
      <c r="O11" s="20">
        <v>3</v>
      </c>
      <c r="P11" s="16"/>
      <c r="Q11" s="34">
        <f t="shared" si="0"/>
        <v>91.2</v>
      </c>
      <c r="R11" s="23">
        <v>3420</v>
      </c>
      <c r="S11" s="1">
        <f t="shared" si="36"/>
        <v>0.9719677186885759</v>
      </c>
      <c r="T11" s="1">
        <f t="shared" si="37"/>
        <v>8.764702788928427E-3</v>
      </c>
      <c r="U11" s="1">
        <f t="shared" si="38"/>
        <v>0.31580609505763468</v>
      </c>
      <c r="V11" s="1">
        <f t="shared" si="39"/>
        <v>0</v>
      </c>
      <c r="W11" s="1">
        <f t="shared" si="40"/>
        <v>0</v>
      </c>
      <c r="X11" s="1">
        <f t="shared" si="41"/>
        <v>3.0620880099768395E-2</v>
      </c>
      <c r="Y11" s="1">
        <f t="shared" si="42"/>
        <v>0</v>
      </c>
      <c r="Z11" s="1">
        <f t="shared" si="43"/>
        <v>3.7216780301902522E-2</v>
      </c>
      <c r="AA11" s="1">
        <f t="shared" si="44"/>
        <v>9.9861976482504541E-2</v>
      </c>
      <c r="AB11" s="1">
        <f t="shared" si="45"/>
        <v>0</v>
      </c>
      <c r="AC11" s="1">
        <f t="shared" si="46"/>
        <v>0</v>
      </c>
      <c r="AD11" s="1">
        <f t="shared" si="47"/>
        <v>0.11939547168471851</v>
      </c>
      <c r="AE11" s="1">
        <f t="shared" si="48"/>
        <v>6.369697227058474E-2</v>
      </c>
      <c r="AF11" s="1">
        <f t="shared" si="49"/>
        <v>0</v>
      </c>
      <c r="AG11" s="37">
        <f t="shared" si="50"/>
        <v>1.647330597374618</v>
      </c>
      <c r="AH11" s="1">
        <f t="shared" si="51"/>
        <v>0.59002590022768919</v>
      </c>
      <c r="AI11" s="1">
        <f t="shared" si="52"/>
        <v>5.3205487732073337E-3</v>
      </c>
      <c r="AJ11" s="1">
        <f t="shared" si="53"/>
        <v>0.19170778200862709</v>
      </c>
      <c r="AK11" s="1">
        <f t="shared" si="54"/>
        <v>0</v>
      </c>
      <c r="AL11" s="1">
        <f t="shared" si="55"/>
        <v>0</v>
      </c>
      <c r="AM11" s="1">
        <f t="shared" si="56"/>
        <v>1.8588181478914719E-2</v>
      </c>
      <c r="AN11" s="1">
        <f t="shared" si="57"/>
        <v>0</v>
      </c>
      <c r="AO11" s="1">
        <f t="shared" si="58"/>
        <v>2.2592174492002765E-2</v>
      </c>
      <c r="AP11" s="1">
        <f t="shared" si="59"/>
        <v>6.062048300544922E-2</v>
      </c>
      <c r="AQ11" s="1">
        <f t="shared" si="60"/>
        <v>0</v>
      </c>
      <c r="AR11" s="1">
        <f t="shared" si="61"/>
        <v>0</v>
      </c>
      <c r="AS11" s="1">
        <f t="shared" si="62"/>
        <v>7.2478148511902429E-2</v>
      </c>
      <c r="AT11" s="1">
        <f t="shared" si="63"/>
        <v>3.8666781502207155E-2</v>
      </c>
      <c r="AU11" s="1">
        <f t="shared" si="64"/>
        <v>0</v>
      </c>
      <c r="AV11" s="37">
        <f t="shared" si="65"/>
        <v>0.99999999999999989</v>
      </c>
      <c r="AW11" s="16">
        <f t="shared" si="31"/>
        <v>2.0544659486649466</v>
      </c>
      <c r="AX11" s="34">
        <f t="shared" si="32"/>
        <v>5.5764704116085619</v>
      </c>
      <c r="AY11" s="2">
        <f t="shared" si="33"/>
        <v>1059.9675658485171</v>
      </c>
      <c r="AZ11" s="2">
        <f t="shared" si="34"/>
        <v>1042.4047997320758</v>
      </c>
      <c r="BA11" s="29">
        <f t="shared" si="35"/>
        <v>1101.3297277363852</v>
      </c>
    </row>
    <row r="12" spans="1:53" s="19" customFormat="1" ht="13">
      <c r="A12" s="15">
        <v>8</v>
      </c>
      <c r="B12" s="28" t="s">
        <v>11</v>
      </c>
      <c r="C12" s="16">
        <v>61.6</v>
      </c>
      <c r="D12" s="20">
        <v>0.8</v>
      </c>
      <c r="E12" s="20">
        <v>17.7</v>
      </c>
      <c r="F12" s="20"/>
      <c r="G12" s="20"/>
      <c r="H12" s="20">
        <v>2.8</v>
      </c>
      <c r="I12" s="20"/>
      <c r="J12" s="20">
        <v>1.4</v>
      </c>
      <c r="K12" s="16">
        <v>2.8</v>
      </c>
      <c r="L12" s="16"/>
      <c r="M12" s="16"/>
      <c r="N12" s="20">
        <v>1.4</v>
      </c>
      <c r="O12" s="20">
        <v>3.6</v>
      </c>
      <c r="P12" s="16"/>
      <c r="Q12" s="34">
        <f t="shared" si="0"/>
        <v>92.1</v>
      </c>
      <c r="R12" s="23">
        <v>1070</v>
      </c>
      <c r="S12" s="1">
        <f t="shared" si="36"/>
        <v>1.0252262238221965</v>
      </c>
      <c r="T12" s="1">
        <f t="shared" si="37"/>
        <v>1.0016803187346776E-2</v>
      </c>
      <c r="U12" s="1">
        <f t="shared" si="38"/>
        <v>0.347190551709325</v>
      </c>
      <c r="V12" s="1">
        <f t="shared" si="39"/>
        <v>0</v>
      </c>
      <c r="W12" s="1">
        <f t="shared" si="40"/>
        <v>0</v>
      </c>
      <c r="X12" s="1">
        <f t="shared" si="41"/>
        <v>3.8972029217887047E-2</v>
      </c>
      <c r="Y12" s="1">
        <f t="shared" si="42"/>
        <v>0</v>
      </c>
      <c r="Z12" s="1">
        <f t="shared" si="43"/>
        <v>3.473566161510902E-2</v>
      </c>
      <c r="AA12" s="1">
        <f t="shared" si="44"/>
        <v>4.9930988241252271E-2</v>
      </c>
      <c r="AB12" s="1">
        <f t="shared" si="45"/>
        <v>0</v>
      </c>
      <c r="AC12" s="1">
        <f t="shared" si="46"/>
        <v>0</v>
      </c>
      <c r="AD12" s="1">
        <f t="shared" si="47"/>
        <v>4.5176664961785379E-2</v>
      </c>
      <c r="AE12" s="1">
        <f t="shared" si="48"/>
        <v>7.6436366724701693E-2</v>
      </c>
      <c r="AF12" s="1">
        <f t="shared" si="49"/>
        <v>0</v>
      </c>
      <c r="AG12" s="37">
        <f t="shared" si="50"/>
        <v>1.6276852894796037</v>
      </c>
      <c r="AH12" s="1">
        <f t="shared" si="51"/>
        <v>0.62986759814606252</v>
      </c>
      <c r="AI12" s="1">
        <f t="shared" si="52"/>
        <v>6.1540171506675621E-3</v>
      </c>
      <c r="AJ12" s="1">
        <f t="shared" si="53"/>
        <v>0.21330324354060312</v>
      </c>
      <c r="AK12" s="1">
        <f t="shared" si="54"/>
        <v>0</v>
      </c>
      <c r="AL12" s="1">
        <f t="shared" si="55"/>
        <v>0</v>
      </c>
      <c r="AM12" s="1">
        <f t="shared" si="56"/>
        <v>2.394322137687133E-2</v>
      </c>
      <c r="AN12" s="1">
        <f t="shared" si="57"/>
        <v>0</v>
      </c>
      <c r="AO12" s="1">
        <f t="shared" si="58"/>
        <v>2.1340526844851288E-2</v>
      </c>
      <c r="AP12" s="1">
        <f t="shared" si="59"/>
        <v>3.0676070223142452E-2</v>
      </c>
      <c r="AQ12" s="1">
        <f t="shared" si="60"/>
        <v>0</v>
      </c>
      <c r="AR12" s="1">
        <f t="shared" si="61"/>
        <v>0</v>
      </c>
      <c r="AS12" s="1">
        <f t="shared" si="62"/>
        <v>2.7755159583846251E-2</v>
      </c>
      <c r="AT12" s="1">
        <f t="shared" si="63"/>
        <v>4.696016313395545E-2</v>
      </c>
      <c r="AU12" s="1">
        <f t="shared" si="64"/>
        <v>0</v>
      </c>
      <c r="AV12" s="37">
        <f t="shared" si="65"/>
        <v>1</v>
      </c>
      <c r="AW12" s="16">
        <f t="shared" ref="AW12:AW40" si="66">(AS12+AT12+2*AP12)/(AJ12*AH12)</f>
        <v>1.0127623797709386</v>
      </c>
      <c r="AX12" s="34">
        <f t="shared" si="32"/>
        <v>8.3819589449200009</v>
      </c>
      <c r="AY12" s="2">
        <f t="shared" si="33"/>
        <v>1022.9286366381049</v>
      </c>
      <c r="AZ12" s="2">
        <f t="shared" si="34"/>
        <v>1050.396643788024</v>
      </c>
      <c r="BA12" s="29">
        <f t="shared" si="35"/>
        <v>992.07574231456431</v>
      </c>
    </row>
    <row r="13" spans="1:53" s="19" customFormat="1" ht="13">
      <c r="A13" s="15">
        <v>9</v>
      </c>
      <c r="B13" s="28" t="s">
        <v>11</v>
      </c>
      <c r="C13" s="16">
        <v>66.599999999999994</v>
      </c>
      <c r="D13" s="20">
        <v>0.4</v>
      </c>
      <c r="E13" s="20">
        <v>13.6</v>
      </c>
      <c r="F13" s="20"/>
      <c r="G13" s="20"/>
      <c r="H13" s="20">
        <v>1.2</v>
      </c>
      <c r="I13" s="20"/>
      <c r="J13" s="20">
        <v>0.6</v>
      </c>
      <c r="K13" s="16">
        <v>2.1</v>
      </c>
      <c r="L13" s="16"/>
      <c r="M13" s="16"/>
      <c r="N13" s="20">
        <v>3.5</v>
      </c>
      <c r="O13" s="20">
        <v>4</v>
      </c>
      <c r="P13" s="16"/>
      <c r="Q13" s="34">
        <f t="shared" si="0"/>
        <v>91.999999999999986</v>
      </c>
      <c r="R13" s="23">
        <v>940</v>
      </c>
      <c r="S13" s="1">
        <f t="shared" si="36"/>
        <v>1.1084426380934786</v>
      </c>
      <c r="T13" s="1">
        <f t="shared" si="37"/>
        <v>5.0084015936733882E-3</v>
      </c>
      <c r="U13" s="1">
        <f t="shared" si="38"/>
        <v>0.26676788153936837</v>
      </c>
      <c r="V13" s="1">
        <f t="shared" si="39"/>
        <v>0</v>
      </c>
      <c r="W13" s="1">
        <f t="shared" si="40"/>
        <v>0</v>
      </c>
      <c r="X13" s="1">
        <f t="shared" si="41"/>
        <v>1.6702298236237305E-2</v>
      </c>
      <c r="Y13" s="1">
        <f t="shared" si="42"/>
        <v>0</v>
      </c>
      <c r="Z13" s="1">
        <f t="shared" si="43"/>
        <v>1.4886712120761007E-2</v>
      </c>
      <c r="AA13" s="1">
        <f t="shared" si="44"/>
        <v>3.7448241180939208E-2</v>
      </c>
      <c r="AB13" s="1">
        <f t="shared" si="45"/>
        <v>0</v>
      </c>
      <c r="AC13" s="1">
        <f t="shared" si="46"/>
        <v>0</v>
      </c>
      <c r="AD13" s="1">
        <f t="shared" si="47"/>
        <v>0.11294166240446345</v>
      </c>
      <c r="AE13" s="1">
        <f t="shared" si="48"/>
        <v>8.4929296360779657E-2</v>
      </c>
      <c r="AF13" s="1">
        <f t="shared" si="49"/>
        <v>0</v>
      </c>
      <c r="AG13" s="37">
        <f t="shared" si="50"/>
        <v>1.6471271315297009</v>
      </c>
      <c r="AH13" s="1">
        <f t="shared" si="51"/>
        <v>0.67295512099546229</v>
      </c>
      <c r="AI13" s="1">
        <f t="shared" si="52"/>
        <v>3.0406891476689132E-3</v>
      </c>
      <c r="AJ13" s="1">
        <f t="shared" si="53"/>
        <v>0.16195949689179048</v>
      </c>
      <c r="AK13" s="1">
        <f t="shared" si="54"/>
        <v>0</v>
      </c>
      <c r="AL13" s="1">
        <f t="shared" si="55"/>
        <v>0</v>
      </c>
      <c r="AM13" s="1">
        <f t="shared" si="56"/>
        <v>1.0140260527871786E-2</v>
      </c>
      <c r="AN13" s="1">
        <f t="shared" si="57"/>
        <v>0</v>
      </c>
      <c r="AO13" s="1">
        <f t="shared" si="58"/>
        <v>9.0379861006451827E-3</v>
      </c>
      <c r="AP13" s="1">
        <f t="shared" si="59"/>
        <v>2.2735489243116715E-2</v>
      </c>
      <c r="AQ13" s="1">
        <f t="shared" si="60"/>
        <v>0</v>
      </c>
      <c r="AR13" s="1">
        <f t="shared" si="61"/>
        <v>0</v>
      </c>
      <c r="AS13" s="1">
        <f t="shared" si="62"/>
        <v>6.856887986513438E-2</v>
      </c>
      <c r="AT13" s="1">
        <f t="shared" si="63"/>
        <v>5.1562077228310299E-2</v>
      </c>
      <c r="AU13" s="1">
        <f t="shared" si="64"/>
        <v>0</v>
      </c>
      <c r="AV13" s="37">
        <f t="shared" si="65"/>
        <v>1</v>
      </c>
      <c r="AW13" s="16">
        <f t="shared" si="66"/>
        <v>1.5194026769622859</v>
      </c>
      <c r="AX13" s="34">
        <f t="shared" si="32"/>
        <v>8.9811867208136587</v>
      </c>
      <c r="AY13" s="2">
        <f t="shared" si="33"/>
        <v>953.86976391109113</v>
      </c>
      <c r="AZ13" s="2">
        <f t="shared" si="34"/>
        <v>936.76687709412397</v>
      </c>
      <c r="BA13" s="29">
        <f t="shared" si="35"/>
        <v>985.59073378171047</v>
      </c>
    </row>
    <row r="14" spans="1:53" s="19" customFormat="1" ht="13">
      <c r="A14" s="15">
        <v>10</v>
      </c>
      <c r="B14" s="28" t="s">
        <v>11</v>
      </c>
      <c r="C14" s="16">
        <v>63.8</v>
      </c>
      <c r="D14" s="20">
        <v>0.4</v>
      </c>
      <c r="E14" s="20">
        <v>14.2</v>
      </c>
      <c r="F14" s="20"/>
      <c r="G14" s="20"/>
      <c r="H14" s="20">
        <v>1.6</v>
      </c>
      <c r="I14" s="20"/>
      <c r="J14" s="20">
        <v>0.8</v>
      </c>
      <c r="K14" s="16">
        <v>3</v>
      </c>
      <c r="L14" s="16"/>
      <c r="M14" s="16"/>
      <c r="N14" s="20">
        <v>3.5</v>
      </c>
      <c r="O14" s="20">
        <v>3.6</v>
      </c>
      <c r="P14" s="16"/>
      <c r="Q14" s="34">
        <f t="shared" si="0"/>
        <v>90.899999999999991</v>
      </c>
      <c r="R14" s="23">
        <v>1180</v>
      </c>
      <c r="S14" s="1">
        <f t="shared" si="36"/>
        <v>1.0618414461015606</v>
      </c>
      <c r="T14" s="1">
        <f t="shared" si="37"/>
        <v>5.0084015936733882E-3</v>
      </c>
      <c r="U14" s="1">
        <f t="shared" si="38"/>
        <v>0.27853705278375229</v>
      </c>
      <c r="V14" s="1">
        <f t="shared" si="39"/>
        <v>0</v>
      </c>
      <c r="W14" s="1">
        <f t="shared" si="40"/>
        <v>0</v>
      </c>
      <c r="X14" s="1">
        <f t="shared" si="41"/>
        <v>2.2269730981649742E-2</v>
      </c>
      <c r="Y14" s="1">
        <f t="shared" si="42"/>
        <v>0</v>
      </c>
      <c r="Z14" s="1">
        <f t="shared" si="43"/>
        <v>1.9848949494348012E-2</v>
      </c>
      <c r="AA14" s="1">
        <f t="shared" si="44"/>
        <v>5.349748740134172E-2</v>
      </c>
      <c r="AB14" s="1">
        <f t="shared" si="45"/>
        <v>0</v>
      </c>
      <c r="AC14" s="1">
        <f t="shared" si="46"/>
        <v>0</v>
      </c>
      <c r="AD14" s="1">
        <f t="shared" si="47"/>
        <v>0.11294166240446345</v>
      </c>
      <c r="AE14" s="1">
        <f t="shared" si="48"/>
        <v>7.6436366724701693E-2</v>
      </c>
      <c r="AF14" s="1">
        <f t="shared" si="49"/>
        <v>0</v>
      </c>
      <c r="AG14" s="37">
        <f t="shared" si="50"/>
        <v>1.6303810974854909</v>
      </c>
      <c r="AH14" s="1">
        <f t="shared" si="51"/>
        <v>0.65128419836271456</v>
      </c>
      <c r="AI14" s="1">
        <f t="shared" si="52"/>
        <v>3.0719207928733725E-3</v>
      </c>
      <c r="AJ14" s="1">
        <f t="shared" si="53"/>
        <v>0.17084168432358254</v>
      </c>
      <c r="AK14" s="1">
        <f t="shared" si="54"/>
        <v>0</v>
      </c>
      <c r="AL14" s="1">
        <f t="shared" si="55"/>
        <v>0</v>
      </c>
      <c r="AM14" s="1">
        <f t="shared" si="56"/>
        <v>1.365921809078624E-2</v>
      </c>
      <c r="AN14" s="1">
        <f t="shared" si="57"/>
        <v>0</v>
      </c>
      <c r="AO14" s="1">
        <f t="shared" si="58"/>
        <v>1.2174423222251969E-2</v>
      </c>
      <c r="AP14" s="1">
        <f t="shared" si="59"/>
        <v>3.2812872698199207E-2</v>
      </c>
      <c r="AQ14" s="1">
        <f t="shared" si="60"/>
        <v>0</v>
      </c>
      <c r="AR14" s="1">
        <f t="shared" si="61"/>
        <v>0</v>
      </c>
      <c r="AS14" s="1">
        <f t="shared" si="62"/>
        <v>6.9273167223694795E-2</v>
      </c>
      <c r="AT14" s="1">
        <f t="shared" si="63"/>
        <v>4.6882515285897396E-2</v>
      </c>
      <c r="AU14" s="1">
        <f t="shared" si="64"/>
        <v>0</v>
      </c>
      <c r="AV14" s="37">
        <f t="shared" si="65"/>
        <v>1</v>
      </c>
      <c r="AW14" s="16">
        <f t="shared" si="66"/>
        <v>1.6337482098241549</v>
      </c>
      <c r="AX14" s="34">
        <f t="shared" si="32"/>
        <v>7.7751273312210119</v>
      </c>
      <c r="AY14" s="2">
        <f t="shared" si="33"/>
        <v>969.25568081107383</v>
      </c>
      <c r="AZ14" s="2">
        <f t="shared" si="34"/>
        <v>950.6463896632489</v>
      </c>
      <c r="BA14" s="29">
        <f t="shared" si="35"/>
        <v>991.43303475443111</v>
      </c>
    </row>
    <row r="15" spans="1:53" s="19" customFormat="1" ht="13">
      <c r="A15" s="15">
        <v>11</v>
      </c>
      <c r="B15" s="28" t="s">
        <v>11</v>
      </c>
      <c r="C15" s="16">
        <v>58.9</v>
      </c>
      <c r="D15" s="20">
        <v>0.7</v>
      </c>
      <c r="E15" s="20">
        <v>15.8</v>
      </c>
      <c r="F15" s="20"/>
      <c r="G15" s="20"/>
      <c r="H15" s="20">
        <v>4.0999999999999996</v>
      </c>
      <c r="I15" s="20"/>
      <c r="J15" s="20">
        <v>1.4</v>
      </c>
      <c r="K15" s="16">
        <v>5.6</v>
      </c>
      <c r="L15" s="16"/>
      <c r="M15" s="16"/>
      <c r="N15" s="20">
        <v>2.2000000000000002</v>
      </c>
      <c r="O15" s="20">
        <v>0.9</v>
      </c>
      <c r="P15" s="16"/>
      <c r="Q15" s="34">
        <f t="shared" si="0"/>
        <v>89.600000000000009</v>
      </c>
      <c r="R15" s="23">
        <v>870</v>
      </c>
      <c r="S15" s="1">
        <f t="shared" si="36"/>
        <v>0.98028936011570411</v>
      </c>
      <c r="T15" s="1">
        <f t="shared" si="37"/>
        <v>8.764702788928427E-3</v>
      </c>
      <c r="U15" s="1">
        <f t="shared" si="38"/>
        <v>0.30992150943544272</v>
      </c>
      <c r="V15" s="1">
        <f t="shared" si="39"/>
        <v>0</v>
      </c>
      <c r="W15" s="1">
        <f t="shared" si="40"/>
        <v>0</v>
      </c>
      <c r="X15" s="1">
        <f t="shared" si="41"/>
        <v>5.7066185640477454E-2</v>
      </c>
      <c r="Y15" s="1">
        <f t="shared" si="42"/>
        <v>0</v>
      </c>
      <c r="Z15" s="1">
        <f t="shared" si="43"/>
        <v>3.473566161510902E-2</v>
      </c>
      <c r="AA15" s="1">
        <f t="shared" si="44"/>
        <v>9.9861976482504541E-2</v>
      </c>
      <c r="AB15" s="1">
        <f t="shared" si="45"/>
        <v>0</v>
      </c>
      <c r="AC15" s="1">
        <f t="shared" si="46"/>
        <v>0</v>
      </c>
      <c r="AD15" s="1">
        <f t="shared" si="47"/>
        <v>7.0991902082805605E-2</v>
      </c>
      <c r="AE15" s="1">
        <f t="shared" si="48"/>
        <v>1.9109091681175423E-2</v>
      </c>
      <c r="AF15" s="1">
        <f t="shared" si="49"/>
        <v>0</v>
      </c>
      <c r="AG15" s="37">
        <f t="shared" si="50"/>
        <v>1.5807403898421475</v>
      </c>
      <c r="AH15" s="1">
        <f t="shared" si="51"/>
        <v>0.62014570287129545</v>
      </c>
      <c r="AI15" s="1">
        <f t="shared" si="52"/>
        <v>5.544682001706598E-3</v>
      </c>
      <c r="AJ15" s="1">
        <f t="shared" si="53"/>
        <v>0.19606097966940128</v>
      </c>
      <c r="AK15" s="1">
        <f t="shared" si="54"/>
        <v>0</v>
      </c>
      <c r="AL15" s="1">
        <f t="shared" si="55"/>
        <v>0</v>
      </c>
      <c r="AM15" s="1">
        <f t="shared" si="56"/>
        <v>3.6100922078783647E-2</v>
      </c>
      <c r="AN15" s="1">
        <f t="shared" si="57"/>
        <v>0</v>
      </c>
      <c r="AO15" s="1">
        <f t="shared" si="58"/>
        <v>2.1974298776902712E-2</v>
      </c>
      <c r="AP15" s="1">
        <f t="shared" si="59"/>
        <v>6.3174179089886318E-2</v>
      </c>
      <c r="AQ15" s="1">
        <f t="shared" si="60"/>
        <v>0</v>
      </c>
      <c r="AR15" s="1">
        <f t="shared" si="61"/>
        <v>0</v>
      </c>
      <c r="AS15" s="1">
        <f t="shared" si="62"/>
        <v>4.4910538466025308E-2</v>
      </c>
      <c r="AT15" s="1">
        <f t="shared" si="63"/>
        <v>1.2088697045998588E-2</v>
      </c>
      <c r="AU15" s="1">
        <f t="shared" si="64"/>
        <v>0</v>
      </c>
      <c r="AV15" s="37">
        <f t="shared" si="65"/>
        <v>0.99999999999999989</v>
      </c>
      <c r="AW15" s="16">
        <f t="shared" si="66"/>
        <v>1.5079616867872301</v>
      </c>
      <c r="AX15" s="34">
        <f t="shared" ref="AX15:AX33" si="67">(3*AJ15/2+AH15)/(AS15/2+AT15/2+AP15+AO15+AM15)</f>
        <v>6.1051296790290932</v>
      </c>
      <c r="AY15" s="2">
        <f t="shared" ref="AY15:AY33" si="68">12900/(LN(zircon_Zr/R15)+3.8+0.85*(AW15-1))-273.15</f>
        <v>946.02335390351743</v>
      </c>
      <c r="AZ15" s="2">
        <f t="shared" ref="AZ15:AZ33" si="69">10108/(LN(zircon_Zr/R15)+1.48+1.16*(AW15-1))-273.15</f>
        <v>927.55207550594025</v>
      </c>
      <c r="BA15" s="29">
        <f t="shared" ref="BA15:BA33" si="70">(LN(R15)-4.29+1.35*LN(AX15))/0.0056</f>
        <v>878.71747009036721</v>
      </c>
    </row>
    <row r="16" spans="1:53" s="19" customFormat="1" ht="13">
      <c r="A16" s="15">
        <v>12</v>
      </c>
      <c r="B16" s="28" t="s">
        <v>11</v>
      </c>
      <c r="C16" s="16">
        <v>59.4</v>
      </c>
      <c r="D16" s="20">
        <v>0.7</v>
      </c>
      <c r="E16" s="20">
        <v>16.5</v>
      </c>
      <c r="F16" s="20"/>
      <c r="G16" s="20"/>
      <c r="H16" s="20">
        <v>3.2</v>
      </c>
      <c r="I16" s="20"/>
      <c r="J16" s="20">
        <v>1.5</v>
      </c>
      <c r="K16" s="16">
        <v>4.7</v>
      </c>
      <c r="L16" s="16"/>
      <c r="M16" s="16"/>
      <c r="N16" s="20">
        <v>3.4</v>
      </c>
      <c r="O16" s="20">
        <v>1.8</v>
      </c>
      <c r="P16" s="16"/>
      <c r="Q16" s="34">
        <f t="shared" si="0"/>
        <v>91.2</v>
      </c>
      <c r="R16" s="23">
        <v>980</v>
      </c>
      <c r="S16" s="1">
        <f t="shared" si="36"/>
        <v>0.98861100154283232</v>
      </c>
      <c r="T16" s="1">
        <f t="shared" si="37"/>
        <v>8.764702788928427E-3</v>
      </c>
      <c r="U16" s="1">
        <f t="shared" si="38"/>
        <v>0.32365220922055721</v>
      </c>
      <c r="V16" s="1">
        <f t="shared" si="39"/>
        <v>0</v>
      </c>
      <c r="W16" s="1">
        <f t="shared" si="40"/>
        <v>0</v>
      </c>
      <c r="X16" s="1">
        <f t="shared" si="41"/>
        <v>4.4539461963299484E-2</v>
      </c>
      <c r="Y16" s="1">
        <f t="shared" si="42"/>
        <v>0</v>
      </c>
      <c r="Z16" s="1">
        <f t="shared" si="43"/>
        <v>3.7216780301902522E-2</v>
      </c>
      <c r="AA16" s="1">
        <f t="shared" si="44"/>
        <v>8.3812730262102036E-2</v>
      </c>
      <c r="AB16" s="1">
        <f t="shared" si="45"/>
        <v>0</v>
      </c>
      <c r="AC16" s="1">
        <f t="shared" si="46"/>
        <v>0</v>
      </c>
      <c r="AD16" s="1">
        <f t="shared" si="47"/>
        <v>0.10971475776433592</v>
      </c>
      <c r="AE16" s="1">
        <f t="shared" si="48"/>
        <v>3.8218183362350847E-2</v>
      </c>
      <c r="AF16" s="1">
        <f t="shared" si="49"/>
        <v>0</v>
      </c>
      <c r="AG16" s="37">
        <f t="shared" si="50"/>
        <v>1.6345298272063091</v>
      </c>
      <c r="AH16" s="1">
        <f t="shared" si="51"/>
        <v>0.60482897594627416</v>
      </c>
      <c r="AI16" s="1">
        <f t="shared" si="52"/>
        <v>5.3622164876053697E-3</v>
      </c>
      <c r="AJ16" s="1">
        <f t="shared" si="53"/>
        <v>0.19800936259066876</v>
      </c>
      <c r="AK16" s="1">
        <f t="shared" si="54"/>
        <v>0</v>
      </c>
      <c r="AL16" s="1">
        <f t="shared" si="55"/>
        <v>0</v>
      </c>
      <c r="AM16" s="1">
        <f t="shared" si="56"/>
        <v>2.7249097093214283E-2</v>
      </c>
      <c r="AN16" s="1">
        <f t="shared" si="57"/>
        <v>0</v>
      </c>
      <c r="AO16" s="1">
        <f t="shared" si="58"/>
        <v>2.2769104413048469E-2</v>
      </c>
      <c r="AP16" s="1">
        <f t="shared" si="59"/>
        <v>5.1276354133807593E-2</v>
      </c>
      <c r="AQ16" s="1">
        <f t="shared" si="60"/>
        <v>0</v>
      </c>
      <c r="AR16" s="1">
        <f t="shared" si="61"/>
        <v>0</v>
      </c>
      <c r="AS16" s="1">
        <f t="shared" si="62"/>
        <v>6.7123129806604509E-2</v>
      </c>
      <c r="AT16" s="1">
        <f t="shared" si="63"/>
        <v>2.3381759528776698E-2</v>
      </c>
      <c r="AU16" s="1">
        <f t="shared" si="64"/>
        <v>0</v>
      </c>
      <c r="AV16" s="37">
        <f t="shared" si="65"/>
        <v>1</v>
      </c>
      <c r="AW16" s="16">
        <f t="shared" si="66"/>
        <v>1.6120131594329128</v>
      </c>
      <c r="AX16" s="34">
        <f t="shared" si="67"/>
        <v>6.1539507321086857</v>
      </c>
      <c r="AY16" s="2">
        <f t="shared" si="68"/>
        <v>949.56122939797581</v>
      </c>
      <c r="AZ16" s="2">
        <f t="shared" si="69"/>
        <v>927.31816122631824</v>
      </c>
      <c r="BA16" s="29">
        <f t="shared" si="70"/>
        <v>901.89818527905209</v>
      </c>
    </row>
    <row r="17" spans="1:53" s="19" customFormat="1" ht="13">
      <c r="A17" s="15">
        <v>13</v>
      </c>
      <c r="B17" s="28" t="s">
        <v>11</v>
      </c>
      <c r="C17" s="16">
        <v>59.4</v>
      </c>
      <c r="D17" s="20">
        <v>0.6</v>
      </c>
      <c r="E17" s="20">
        <v>17.2</v>
      </c>
      <c r="F17" s="20"/>
      <c r="G17" s="20"/>
      <c r="H17" s="20">
        <v>2.2999999999999998</v>
      </c>
      <c r="I17" s="20"/>
      <c r="J17" s="20">
        <v>0.8</v>
      </c>
      <c r="K17" s="16">
        <v>4.4000000000000004</v>
      </c>
      <c r="L17" s="16"/>
      <c r="M17" s="16"/>
      <c r="N17" s="20">
        <v>3.6</v>
      </c>
      <c r="O17" s="20">
        <v>3.3</v>
      </c>
      <c r="P17" s="16"/>
      <c r="Q17" s="34">
        <f t="shared" si="0"/>
        <v>91.6</v>
      </c>
      <c r="R17" s="23">
        <v>880</v>
      </c>
      <c r="S17" s="1">
        <f t="shared" si="36"/>
        <v>0.98861100154283232</v>
      </c>
      <c r="T17" s="1">
        <f t="shared" si="37"/>
        <v>7.512602390510081E-3</v>
      </c>
      <c r="U17" s="1">
        <f t="shared" si="38"/>
        <v>0.33738290900567175</v>
      </c>
      <c r="V17" s="1">
        <f t="shared" si="39"/>
        <v>0</v>
      </c>
      <c r="W17" s="1">
        <f t="shared" si="40"/>
        <v>0</v>
      </c>
      <c r="X17" s="1">
        <f t="shared" si="41"/>
        <v>3.20127382861215E-2</v>
      </c>
      <c r="Y17" s="1">
        <f t="shared" si="42"/>
        <v>0</v>
      </c>
      <c r="Z17" s="1">
        <f t="shared" si="43"/>
        <v>1.9848949494348012E-2</v>
      </c>
      <c r="AA17" s="1">
        <f t="shared" si="44"/>
        <v>7.8462981521967859E-2</v>
      </c>
      <c r="AB17" s="1">
        <f t="shared" si="45"/>
        <v>0</v>
      </c>
      <c r="AC17" s="1">
        <f t="shared" si="46"/>
        <v>0</v>
      </c>
      <c r="AD17" s="1">
        <f t="shared" si="47"/>
        <v>0.11616856704459098</v>
      </c>
      <c r="AE17" s="1">
        <f t="shared" si="48"/>
        <v>7.0066669497643216E-2</v>
      </c>
      <c r="AF17" s="1">
        <f t="shared" si="49"/>
        <v>0</v>
      </c>
      <c r="AG17" s="37">
        <f t="shared" si="50"/>
        <v>1.650066418783686</v>
      </c>
      <c r="AH17" s="1">
        <f t="shared" si="51"/>
        <v>0.59913406532542335</v>
      </c>
      <c r="AI17" s="1">
        <f t="shared" si="52"/>
        <v>4.5529090859553695E-3</v>
      </c>
      <c r="AJ17" s="1">
        <f t="shared" si="53"/>
        <v>0.20446625976084462</v>
      </c>
      <c r="AK17" s="1">
        <f t="shared" si="54"/>
        <v>0</v>
      </c>
      <c r="AL17" s="1">
        <f t="shared" si="55"/>
        <v>0</v>
      </c>
      <c r="AM17" s="1">
        <f t="shared" si="56"/>
        <v>1.9400878608098127E-2</v>
      </c>
      <c r="AN17" s="1">
        <f t="shared" si="57"/>
        <v>0</v>
      </c>
      <c r="AO17" s="1">
        <f t="shared" si="58"/>
        <v>1.2029182139819119E-2</v>
      </c>
      <c r="AP17" s="1">
        <f t="shared" si="59"/>
        <v>4.7551408009263836E-2</v>
      </c>
      <c r="AQ17" s="1">
        <f t="shared" si="60"/>
        <v>0</v>
      </c>
      <c r="AR17" s="1">
        <f t="shared" si="61"/>
        <v>0</v>
      </c>
      <c r="AS17" s="1">
        <f t="shared" si="62"/>
        <v>7.0402358185207084E-2</v>
      </c>
      <c r="AT17" s="1">
        <f t="shared" si="63"/>
        <v>4.246293888538831E-2</v>
      </c>
      <c r="AU17" s="1">
        <f t="shared" si="64"/>
        <v>0</v>
      </c>
      <c r="AV17" s="37">
        <f t="shared" si="65"/>
        <v>0.99999999999999989</v>
      </c>
      <c r="AW17" s="16">
        <f t="shared" si="66"/>
        <v>1.6976614446652583</v>
      </c>
      <c r="AX17" s="34">
        <f t="shared" si="67"/>
        <v>6.6893576022815635</v>
      </c>
      <c r="AY17" s="2">
        <f t="shared" si="68"/>
        <v>929.00201869239788</v>
      </c>
      <c r="AZ17" s="2">
        <f t="shared" si="69"/>
        <v>898.5161191727326</v>
      </c>
      <c r="BA17" s="29">
        <f t="shared" si="70"/>
        <v>902.78946419832016</v>
      </c>
    </row>
    <row r="18" spans="1:53" s="19" customFormat="1" ht="13">
      <c r="A18" s="15">
        <v>14</v>
      </c>
      <c r="B18" s="28" t="s">
        <v>11</v>
      </c>
      <c r="C18" s="16">
        <v>64.2</v>
      </c>
      <c r="D18" s="20">
        <v>0.6</v>
      </c>
      <c r="E18" s="20">
        <v>17.8</v>
      </c>
      <c r="F18" s="20"/>
      <c r="G18" s="20"/>
      <c r="H18" s="20">
        <v>3.7</v>
      </c>
      <c r="I18" s="20"/>
      <c r="J18" s="20">
        <v>1.6</v>
      </c>
      <c r="K18" s="16">
        <v>1.8</v>
      </c>
      <c r="L18" s="16"/>
      <c r="M18" s="16"/>
      <c r="N18" s="20">
        <v>1.6</v>
      </c>
      <c r="O18" s="20">
        <v>3.8</v>
      </c>
      <c r="P18" s="16"/>
      <c r="Q18" s="34">
        <f t="shared" si="0"/>
        <v>95.09999999999998</v>
      </c>
      <c r="R18" s="23">
        <v>460</v>
      </c>
      <c r="S18" s="1">
        <f t="shared" ref="S18:S33" si="71">C18/mw_SiO2</f>
        <v>1.0684987592432633</v>
      </c>
      <c r="T18" s="1">
        <f t="shared" ref="T18:T33" si="72">D18/mw_TiO2</f>
        <v>7.512602390510081E-3</v>
      </c>
      <c r="U18" s="1">
        <f t="shared" ref="U18:U33" si="73">E18/mw_Al2O3*2</f>
        <v>0.34915208025005567</v>
      </c>
      <c r="V18" s="1">
        <f t="shared" ref="V18:V33" si="74">F18/mw_Cr2O3*2</f>
        <v>0</v>
      </c>
      <c r="W18" s="1">
        <f t="shared" ref="W18:W33" si="75">G18/mw_V2O5*2</f>
        <v>0</v>
      </c>
      <c r="X18" s="1">
        <f t="shared" ref="X18:X33" si="76">H18/mw_FeO</f>
        <v>5.1498752895065031E-2</v>
      </c>
      <c r="Y18" s="1">
        <f t="shared" ref="Y18:Y33" si="77">I18/mw_MnO</f>
        <v>0</v>
      </c>
      <c r="Z18" s="1">
        <f t="shared" ref="Z18:Z33" si="78">J18/mw_MgO</f>
        <v>3.9697898988696023E-2</v>
      </c>
      <c r="AA18" s="1">
        <f t="shared" ref="AA18:AA33" si="79">K18/mw_CaO</f>
        <v>3.2098492440805031E-2</v>
      </c>
      <c r="AB18" s="1">
        <f t="shared" ref="AB18:AB33" si="80">L18/mw_SrO</f>
        <v>0</v>
      </c>
      <c r="AC18" s="1">
        <f t="shared" ref="AC18:AC33" si="81">M18/mw_BaO</f>
        <v>0</v>
      </c>
      <c r="AD18" s="1">
        <f t="shared" ref="AD18:AD33" si="82">N18/mw_Na2O*2</f>
        <v>5.1630474242040439E-2</v>
      </c>
      <c r="AE18" s="1">
        <f t="shared" ref="AE18:AE33" si="83">O18/mw_K2O*2</f>
        <v>8.0682831542740668E-2</v>
      </c>
      <c r="AF18" s="1">
        <f t="shared" ref="AF18:AF33" si="84">P18/mw_P2O5*2</f>
        <v>0</v>
      </c>
      <c r="AG18" s="37">
        <f t="shared" ref="AG18:AG33" si="85">SUM(S18:AF18)</f>
        <v>1.680771891993176</v>
      </c>
      <c r="AH18" s="1">
        <f t="shared" ref="AH18:AH33" si="86">S18/$AG18</f>
        <v>0.63571907903348102</v>
      </c>
      <c r="AI18" s="1">
        <f t="shared" ref="AI18:AI33" si="87">T18/$AG18</f>
        <v>4.469733475612277E-3</v>
      </c>
      <c r="AJ18" s="1">
        <f t="shared" ref="AJ18:AJ33" si="88">U18/$AG18</f>
        <v>0.2077331742120026</v>
      </c>
      <c r="AK18" s="1">
        <f t="shared" ref="AK18:AK33" si="89">V18/$AG18</f>
        <v>0</v>
      </c>
      <c r="AL18" s="1">
        <f t="shared" ref="AL18:AL33" si="90">W18/$AG18</f>
        <v>0</v>
      </c>
      <c r="AM18" s="1">
        <f t="shared" ref="AM18:AM33" si="91">X18/$AG18</f>
        <v>3.0639941767466275E-2</v>
      </c>
      <c r="AN18" s="1">
        <f t="shared" ref="AN18:AN33" si="92">Y18/$AG18</f>
        <v>0</v>
      </c>
      <c r="AO18" s="1">
        <f t="shared" ref="AO18:AO33" si="93">Z18/$AG18</f>
        <v>2.3618849873565828E-2</v>
      </c>
      <c r="AP18" s="1">
        <f t="shared" ref="AP18:AP33" si="94">AA18/$AG18</f>
        <v>1.9097470985631731E-2</v>
      </c>
      <c r="AQ18" s="1">
        <f t="shared" ref="AQ18:AQ33" si="95">AB18/$AG18</f>
        <v>0</v>
      </c>
      <c r="AR18" s="1">
        <f t="shared" ref="AR18:AR33" si="96">AC18/$AG18</f>
        <v>0</v>
      </c>
      <c r="AS18" s="1">
        <f t="shared" ref="AS18:AS33" si="97">AD18/$AG18</f>
        <v>3.0718311323503535E-2</v>
      </c>
      <c r="AT18" s="1">
        <f t="shared" ref="AT18:AT33" si="98">AE18/$AG18</f>
        <v>4.8003439328736852E-2</v>
      </c>
      <c r="AU18" s="1">
        <f t="shared" ref="AU18:AU33" si="99">AF18/$AG18</f>
        <v>0</v>
      </c>
      <c r="AV18" s="37">
        <f t="shared" ref="AV18:AV33" si="100">SUM(AH18:AU18)</f>
        <v>1.0000000000000002</v>
      </c>
      <c r="AW18" s="16">
        <f t="shared" si="66"/>
        <v>0.88533048463008146</v>
      </c>
      <c r="AX18" s="34">
        <f t="shared" si="67"/>
        <v>8.4043904729758694</v>
      </c>
      <c r="AY18" s="2">
        <f t="shared" si="68"/>
        <v>933.70153615334732</v>
      </c>
      <c r="AZ18" s="2">
        <f t="shared" si="69"/>
        <v>939.7970123558556</v>
      </c>
      <c r="BA18" s="29">
        <f t="shared" si="70"/>
        <v>841.97227138736025</v>
      </c>
    </row>
    <row r="19" spans="1:53" s="19" customFormat="1" ht="13">
      <c r="A19" s="15">
        <v>15</v>
      </c>
      <c r="B19" s="28" t="s">
        <v>11</v>
      </c>
      <c r="C19" s="16">
        <v>68.099999999999994</v>
      </c>
      <c r="D19" s="20">
        <v>0.1</v>
      </c>
      <c r="E19" s="20">
        <v>13</v>
      </c>
      <c r="F19" s="20"/>
      <c r="G19" s="20"/>
      <c r="H19" s="20">
        <v>1.1000000000000001</v>
      </c>
      <c r="I19" s="20"/>
      <c r="J19" s="20">
        <v>0.1</v>
      </c>
      <c r="K19" s="16">
        <v>1.2</v>
      </c>
      <c r="L19" s="16"/>
      <c r="M19" s="16"/>
      <c r="N19" s="20">
        <v>3.4</v>
      </c>
      <c r="O19" s="20">
        <v>4.2</v>
      </c>
      <c r="P19" s="16"/>
      <c r="Q19" s="34">
        <f t="shared" si="0"/>
        <v>91.199999999999989</v>
      </c>
      <c r="R19" s="23">
        <v>300</v>
      </c>
      <c r="S19" s="1">
        <f t="shared" si="71"/>
        <v>1.1334075623748632</v>
      </c>
      <c r="T19" s="1">
        <f t="shared" si="72"/>
        <v>1.2521003984183471E-3</v>
      </c>
      <c r="U19" s="1">
        <f t="shared" si="73"/>
        <v>0.2549987102949845</v>
      </c>
      <c r="V19" s="1">
        <f t="shared" si="74"/>
        <v>0</v>
      </c>
      <c r="W19" s="1">
        <f t="shared" si="75"/>
        <v>0</v>
      </c>
      <c r="X19" s="1">
        <f t="shared" si="76"/>
        <v>1.5310440049884197E-2</v>
      </c>
      <c r="Y19" s="1">
        <f t="shared" si="77"/>
        <v>0</v>
      </c>
      <c r="Z19" s="1">
        <f t="shared" si="78"/>
        <v>2.4811186867935014E-3</v>
      </c>
      <c r="AA19" s="1">
        <f t="shared" si="79"/>
        <v>2.1398994960536686E-2</v>
      </c>
      <c r="AB19" s="1">
        <f t="shared" si="80"/>
        <v>0</v>
      </c>
      <c r="AC19" s="1">
        <f t="shared" si="81"/>
        <v>0</v>
      </c>
      <c r="AD19" s="1">
        <f t="shared" si="82"/>
        <v>0.10971475776433592</v>
      </c>
      <c r="AE19" s="1">
        <f t="shared" si="83"/>
        <v>8.9175761178818633E-2</v>
      </c>
      <c r="AF19" s="1">
        <f t="shared" si="84"/>
        <v>0</v>
      </c>
      <c r="AG19" s="37">
        <f t="shared" si="85"/>
        <v>1.6277394457086349</v>
      </c>
      <c r="AH19" s="1">
        <f t="shared" si="86"/>
        <v>0.69630773239720511</v>
      </c>
      <c r="AI19" s="1">
        <f t="shared" si="87"/>
        <v>7.692265501824503E-4</v>
      </c>
      <c r="AJ19" s="1">
        <f t="shared" si="88"/>
        <v>0.15665818689057512</v>
      </c>
      <c r="AK19" s="1">
        <f t="shared" si="89"/>
        <v>0</v>
      </c>
      <c r="AL19" s="1">
        <f t="shared" si="90"/>
        <v>0</v>
      </c>
      <c r="AM19" s="1">
        <f t="shared" si="91"/>
        <v>9.4059525867291431E-3</v>
      </c>
      <c r="AN19" s="1">
        <f t="shared" si="92"/>
        <v>0</v>
      </c>
      <c r="AO19" s="1">
        <f t="shared" si="93"/>
        <v>1.5242726305703972E-3</v>
      </c>
      <c r="AP19" s="1">
        <f t="shared" si="94"/>
        <v>1.3146449830747114E-2</v>
      </c>
      <c r="AQ19" s="1">
        <f t="shared" si="95"/>
        <v>0</v>
      </c>
      <c r="AR19" s="1">
        <f t="shared" si="96"/>
        <v>0</v>
      </c>
      <c r="AS19" s="1">
        <f t="shared" si="97"/>
        <v>6.7403144928131722E-2</v>
      </c>
      <c r="AT19" s="1">
        <f t="shared" si="98"/>
        <v>5.4785034185858929E-2</v>
      </c>
      <c r="AU19" s="1">
        <f t="shared" si="99"/>
        <v>0</v>
      </c>
      <c r="AV19" s="37">
        <f t="shared" si="100"/>
        <v>0.99999999999999989</v>
      </c>
      <c r="AW19" s="16">
        <f t="shared" si="66"/>
        <v>1.3611838897513824</v>
      </c>
      <c r="AX19" s="34">
        <f t="shared" si="67"/>
        <v>10.934444665980331</v>
      </c>
      <c r="AY19" s="2">
        <f t="shared" si="68"/>
        <v>846.55520816821161</v>
      </c>
      <c r="AZ19" s="2">
        <f t="shared" si="69"/>
        <v>812.23126516818309</v>
      </c>
      <c r="BA19" s="29">
        <f t="shared" si="70"/>
        <v>829.08421361312685</v>
      </c>
    </row>
    <row r="20" spans="1:53" s="19" customFormat="1" ht="13">
      <c r="A20" s="15">
        <v>16</v>
      </c>
      <c r="B20" s="28" t="s">
        <v>11</v>
      </c>
      <c r="C20" s="16">
        <v>68.099999999999994</v>
      </c>
      <c r="D20" s="20">
        <v>0.2</v>
      </c>
      <c r="E20" s="20">
        <v>13</v>
      </c>
      <c r="F20" s="20"/>
      <c r="G20" s="20"/>
      <c r="H20" s="20">
        <v>1</v>
      </c>
      <c r="I20" s="20"/>
      <c r="J20" s="20">
        <v>0.1</v>
      </c>
      <c r="K20" s="16">
        <v>1.2</v>
      </c>
      <c r="L20" s="16"/>
      <c r="M20" s="16"/>
      <c r="N20" s="20">
        <v>3.6</v>
      </c>
      <c r="O20" s="20">
        <v>4.5</v>
      </c>
      <c r="P20" s="16"/>
      <c r="Q20" s="34">
        <f t="shared" si="0"/>
        <v>91.699999999999989</v>
      </c>
      <c r="R20" s="23">
        <v>270</v>
      </c>
      <c r="S20" s="1">
        <f t="shared" si="71"/>
        <v>1.1334075623748632</v>
      </c>
      <c r="T20" s="1">
        <f t="shared" si="72"/>
        <v>2.5042007968366941E-3</v>
      </c>
      <c r="U20" s="1">
        <f t="shared" si="73"/>
        <v>0.2549987102949845</v>
      </c>
      <c r="V20" s="1">
        <f t="shared" si="74"/>
        <v>0</v>
      </c>
      <c r="W20" s="1">
        <f t="shared" si="75"/>
        <v>0</v>
      </c>
      <c r="X20" s="1">
        <f t="shared" si="76"/>
        <v>1.3918581863531088E-2</v>
      </c>
      <c r="Y20" s="1">
        <f t="shared" si="77"/>
        <v>0</v>
      </c>
      <c r="Z20" s="1">
        <f t="shared" si="78"/>
        <v>2.4811186867935014E-3</v>
      </c>
      <c r="AA20" s="1">
        <f t="shared" si="79"/>
        <v>2.1398994960536686E-2</v>
      </c>
      <c r="AB20" s="1">
        <f t="shared" si="80"/>
        <v>0</v>
      </c>
      <c r="AC20" s="1">
        <f t="shared" si="81"/>
        <v>0</v>
      </c>
      <c r="AD20" s="1">
        <f t="shared" si="82"/>
        <v>0.11616856704459098</v>
      </c>
      <c r="AE20" s="1">
        <f t="shared" si="83"/>
        <v>9.5545458405877109E-2</v>
      </c>
      <c r="AF20" s="1">
        <f t="shared" si="84"/>
        <v>0</v>
      </c>
      <c r="AG20" s="37">
        <f t="shared" si="85"/>
        <v>1.6404231944280134</v>
      </c>
      <c r="AH20" s="1">
        <f t="shared" si="86"/>
        <v>0.69092388246196579</v>
      </c>
      <c r="AI20" s="1">
        <f t="shared" si="87"/>
        <v>1.5265577842002317E-3</v>
      </c>
      <c r="AJ20" s="1">
        <f t="shared" si="88"/>
        <v>0.15544690611613673</v>
      </c>
      <c r="AK20" s="1">
        <f t="shared" si="89"/>
        <v>0</v>
      </c>
      <c r="AL20" s="1">
        <f t="shared" si="90"/>
        <v>0</v>
      </c>
      <c r="AM20" s="1">
        <f t="shared" si="91"/>
        <v>8.4847507099436326E-3</v>
      </c>
      <c r="AN20" s="1">
        <f t="shared" si="92"/>
        <v>0</v>
      </c>
      <c r="AO20" s="1">
        <f t="shared" si="93"/>
        <v>1.5124869577686163E-3</v>
      </c>
      <c r="AP20" s="1">
        <f t="shared" si="94"/>
        <v>1.3044801508063373E-2</v>
      </c>
      <c r="AQ20" s="1">
        <f t="shared" si="95"/>
        <v>0</v>
      </c>
      <c r="AR20" s="1">
        <f t="shared" si="96"/>
        <v>0</v>
      </c>
      <c r="AS20" s="1">
        <f t="shared" si="97"/>
        <v>7.0816218302190551E-2</v>
      </c>
      <c r="AT20" s="1">
        <f t="shared" si="98"/>
        <v>5.8244396159731281E-2</v>
      </c>
      <c r="AU20" s="1">
        <f t="shared" si="99"/>
        <v>0</v>
      </c>
      <c r="AV20" s="37">
        <f t="shared" si="100"/>
        <v>1.0000000000000002</v>
      </c>
      <c r="AW20" s="16">
        <f t="shared" ref="AW20:AW33" si="101">(AS20+AT20+2*AP20)/(AJ20*AH20)</f>
        <v>1.4445750221391132</v>
      </c>
      <c r="AX20" s="34">
        <f t="shared" si="67"/>
        <v>10.552352192827444</v>
      </c>
      <c r="AY20" s="2">
        <f t="shared" si="68"/>
        <v>829.68439127491854</v>
      </c>
      <c r="AZ20" s="2">
        <f t="shared" si="69"/>
        <v>789.17814636456967</v>
      </c>
      <c r="BA20" s="29">
        <f t="shared" si="70"/>
        <v>801.69514782917497</v>
      </c>
    </row>
    <row r="21" spans="1:53" s="19" customFormat="1" ht="13">
      <c r="A21" s="15">
        <v>19</v>
      </c>
      <c r="B21" s="28" t="s">
        <v>11</v>
      </c>
      <c r="C21" s="16">
        <v>67.8</v>
      </c>
      <c r="D21" s="20">
        <v>0.2</v>
      </c>
      <c r="E21" s="20">
        <v>13</v>
      </c>
      <c r="F21" s="20"/>
      <c r="G21" s="20"/>
      <c r="H21" s="20">
        <v>0.8</v>
      </c>
      <c r="I21" s="20"/>
      <c r="J21" s="20">
        <v>0.2</v>
      </c>
      <c r="K21" s="16">
        <v>1.3</v>
      </c>
      <c r="L21" s="16"/>
      <c r="M21" s="16"/>
      <c r="N21" s="20">
        <v>3.8</v>
      </c>
      <c r="O21" s="20">
        <v>4.8</v>
      </c>
      <c r="P21" s="16"/>
      <c r="Q21" s="34">
        <f t="shared" si="0"/>
        <v>91.899999999999991</v>
      </c>
      <c r="R21" s="23">
        <v>390</v>
      </c>
      <c r="S21" s="1">
        <f t="shared" si="71"/>
        <v>1.1284145775185863</v>
      </c>
      <c r="T21" s="1">
        <f t="shared" si="72"/>
        <v>2.5042007968366941E-3</v>
      </c>
      <c r="U21" s="1">
        <f t="shared" si="73"/>
        <v>0.2549987102949845</v>
      </c>
      <c r="V21" s="1">
        <f t="shared" si="74"/>
        <v>0</v>
      </c>
      <c r="W21" s="1">
        <f t="shared" si="75"/>
        <v>0</v>
      </c>
      <c r="X21" s="1">
        <f t="shared" si="76"/>
        <v>1.1134865490824871E-2</v>
      </c>
      <c r="Y21" s="1">
        <f t="shared" si="77"/>
        <v>0</v>
      </c>
      <c r="Z21" s="1">
        <f t="shared" si="78"/>
        <v>4.9622373735870029E-3</v>
      </c>
      <c r="AA21" s="1">
        <f t="shared" si="79"/>
        <v>2.3182244540581414E-2</v>
      </c>
      <c r="AB21" s="1">
        <f t="shared" si="80"/>
        <v>0</v>
      </c>
      <c r="AC21" s="1">
        <f t="shared" si="81"/>
        <v>0</v>
      </c>
      <c r="AD21" s="1">
        <f t="shared" si="82"/>
        <v>0.12262237632484603</v>
      </c>
      <c r="AE21" s="1">
        <f t="shared" si="83"/>
        <v>0.10191515563293559</v>
      </c>
      <c r="AF21" s="1">
        <f t="shared" si="84"/>
        <v>0</v>
      </c>
      <c r="AG21" s="37">
        <f t="shared" si="85"/>
        <v>1.6497343679731822</v>
      </c>
      <c r="AH21" s="1">
        <f t="shared" si="86"/>
        <v>0.68399773892382754</v>
      </c>
      <c r="AI21" s="1">
        <f t="shared" si="87"/>
        <v>1.5179418247273867E-3</v>
      </c>
      <c r="AJ21" s="1">
        <f t="shared" si="88"/>
        <v>0.1545695569210144</v>
      </c>
      <c r="AK21" s="1">
        <f t="shared" si="89"/>
        <v>0</v>
      </c>
      <c r="AL21" s="1">
        <f t="shared" si="90"/>
        <v>0</v>
      </c>
      <c r="AM21" s="1">
        <f t="shared" si="91"/>
        <v>6.7494899221290138E-3</v>
      </c>
      <c r="AN21" s="1">
        <f t="shared" si="92"/>
        <v>0</v>
      </c>
      <c r="AO21" s="1">
        <f t="shared" si="93"/>
        <v>3.0079008293216743E-3</v>
      </c>
      <c r="AP21" s="1">
        <f t="shared" si="94"/>
        <v>1.4052107412336009E-2</v>
      </c>
      <c r="AQ21" s="1">
        <f t="shared" si="95"/>
        <v>0</v>
      </c>
      <c r="AR21" s="1">
        <f t="shared" si="96"/>
        <v>0</v>
      </c>
      <c r="AS21" s="1">
        <f t="shared" si="97"/>
        <v>7.4328557800184811E-2</v>
      </c>
      <c r="AT21" s="1">
        <f t="shared" si="98"/>
        <v>6.1776706366459294E-2</v>
      </c>
      <c r="AU21" s="1">
        <f t="shared" si="99"/>
        <v>0</v>
      </c>
      <c r="AV21" s="37">
        <f t="shared" si="100"/>
        <v>1</v>
      </c>
      <c r="AW21" s="16">
        <f t="shared" si="101"/>
        <v>1.5531721516875989</v>
      </c>
      <c r="AX21" s="34">
        <f t="shared" si="67"/>
        <v>9.9698545183059757</v>
      </c>
      <c r="AY21" s="2">
        <f t="shared" si="68"/>
        <v>856.27755830252761</v>
      </c>
      <c r="AZ21" s="2">
        <f t="shared" si="69"/>
        <v>816.873020648958</v>
      </c>
      <c r="BA21" s="29">
        <f t="shared" si="70"/>
        <v>853.67157646758096</v>
      </c>
    </row>
    <row r="22" spans="1:53" s="19" customFormat="1" ht="13">
      <c r="A22" s="15">
        <v>20</v>
      </c>
      <c r="B22" s="28" t="s">
        <v>11</v>
      </c>
      <c r="C22" s="16">
        <v>69.5</v>
      </c>
      <c r="D22" s="20">
        <v>0.2</v>
      </c>
      <c r="E22" s="20">
        <v>13.2</v>
      </c>
      <c r="F22" s="20"/>
      <c r="G22" s="20"/>
      <c r="H22" s="20">
        <v>1.4</v>
      </c>
      <c r="I22" s="20"/>
      <c r="J22" s="20">
        <v>0.7</v>
      </c>
      <c r="K22" s="16">
        <v>1.5</v>
      </c>
      <c r="L22" s="16"/>
      <c r="M22" s="16"/>
      <c r="N22" s="20">
        <v>1.6</v>
      </c>
      <c r="O22" s="20">
        <v>4.2</v>
      </c>
      <c r="P22" s="16"/>
      <c r="Q22" s="34">
        <f t="shared" si="0"/>
        <v>92.300000000000011</v>
      </c>
      <c r="R22" s="23">
        <v>180</v>
      </c>
      <c r="S22" s="1">
        <f t="shared" si="71"/>
        <v>1.1567081583708223</v>
      </c>
      <c r="T22" s="1">
        <f t="shared" si="72"/>
        <v>2.5042007968366941E-3</v>
      </c>
      <c r="U22" s="1">
        <f t="shared" si="73"/>
        <v>0.25892176737644579</v>
      </c>
      <c r="V22" s="1">
        <f t="shared" si="74"/>
        <v>0</v>
      </c>
      <c r="W22" s="1">
        <f t="shared" si="75"/>
        <v>0</v>
      </c>
      <c r="X22" s="1">
        <f t="shared" si="76"/>
        <v>1.9486014608943523E-2</v>
      </c>
      <c r="Y22" s="1">
        <f t="shared" si="77"/>
        <v>0</v>
      </c>
      <c r="Z22" s="1">
        <f t="shared" si="78"/>
        <v>1.736783080755451E-2</v>
      </c>
      <c r="AA22" s="1">
        <f t="shared" si="79"/>
        <v>2.674874370067086E-2</v>
      </c>
      <c r="AB22" s="1">
        <f t="shared" si="80"/>
        <v>0</v>
      </c>
      <c r="AC22" s="1">
        <f t="shared" si="81"/>
        <v>0</v>
      </c>
      <c r="AD22" s="1">
        <f t="shared" si="82"/>
        <v>5.1630474242040439E-2</v>
      </c>
      <c r="AE22" s="1">
        <f t="shared" si="83"/>
        <v>8.9175761178818633E-2</v>
      </c>
      <c r="AF22" s="1">
        <f t="shared" si="84"/>
        <v>0</v>
      </c>
      <c r="AG22" s="37">
        <f t="shared" si="85"/>
        <v>1.6225429510821325</v>
      </c>
      <c r="AH22" s="1">
        <f t="shared" si="86"/>
        <v>0.71289832888514404</v>
      </c>
      <c r="AI22" s="1">
        <f t="shared" si="87"/>
        <v>1.5433802816539014E-3</v>
      </c>
      <c r="AJ22" s="1">
        <f t="shared" si="88"/>
        <v>0.15957775860648959</v>
      </c>
      <c r="AK22" s="1">
        <f t="shared" si="89"/>
        <v>0</v>
      </c>
      <c r="AL22" s="1">
        <f t="shared" si="90"/>
        <v>0</v>
      </c>
      <c r="AM22" s="1">
        <f t="shared" si="91"/>
        <v>1.2009552410275239E-2</v>
      </c>
      <c r="AN22" s="1">
        <f t="shared" si="92"/>
        <v>0</v>
      </c>
      <c r="AO22" s="1">
        <f t="shared" si="93"/>
        <v>1.0704080773930376E-2</v>
      </c>
      <c r="AP22" s="1">
        <f t="shared" si="94"/>
        <v>1.6485692217165133E-2</v>
      </c>
      <c r="AQ22" s="1">
        <f t="shared" si="95"/>
        <v>0</v>
      </c>
      <c r="AR22" s="1">
        <f t="shared" si="96"/>
        <v>0</v>
      </c>
      <c r="AS22" s="1">
        <f t="shared" si="97"/>
        <v>3.1820713410148069E-2</v>
      </c>
      <c r="AT22" s="1">
        <f t="shared" si="98"/>
        <v>5.4960493415193781E-2</v>
      </c>
      <c r="AU22" s="1">
        <f t="shared" si="99"/>
        <v>0</v>
      </c>
      <c r="AV22" s="37">
        <f t="shared" si="100"/>
        <v>1</v>
      </c>
      <c r="AW22" s="16">
        <f t="shared" si="101"/>
        <v>1.0526523447819673</v>
      </c>
      <c r="AX22" s="34">
        <f t="shared" si="67"/>
        <v>11.530037384327875</v>
      </c>
      <c r="AY22" s="2">
        <f t="shared" si="68"/>
        <v>822.90677302509255</v>
      </c>
      <c r="AZ22" s="2">
        <f t="shared" si="69"/>
        <v>794.69586836814312</v>
      </c>
      <c r="BA22" s="29">
        <f t="shared" si="70"/>
        <v>750.65122845334133</v>
      </c>
    </row>
    <row r="23" spans="1:53" s="19" customFormat="1" ht="13">
      <c r="A23" s="15">
        <v>21</v>
      </c>
      <c r="B23" s="28" t="s">
        <v>11</v>
      </c>
      <c r="C23" s="16">
        <v>66.599999999999994</v>
      </c>
      <c r="D23" s="20">
        <v>0.2</v>
      </c>
      <c r="E23" s="20">
        <v>13.7</v>
      </c>
      <c r="F23" s="20"/>
      <c r="G23" s="20"/>
      <c r="H23" s="20">
        <v>1.4</v>
      </c>
      <c r="I23" s="20"/>
      <c r="J23" s="20"/>
      <c r="K23" s="16">
        <v>0.8</v>
      </c>
      <c r="L23" s="16"/>
      <c r="M23" s="16"/>
      <c r="N23" s="20">
        <v>4.5999999999999996</v>
      </c>
      <c r="O23" s="20">
        <v>5.2</v>
      </c>
      <c r="P23" s="16"/>
      <c r="Q23" s="34">
        <f t="shared" si="0"/>
        <v>92.5</v>
      </c>
      <c r="R23" s="23">
        <v>860</v>
      </c>
      <c r="S23" s="1">
        <f t="shared" si="71"/>
        <v>1.1084426380934786</v>
      </c>
      <c r="T23" s="1">
        <f t="shared" si="72"/>
        <v>2.5042007968366941E-3</v>
      </c>
      <c r="U23" s="1">
        <f t="shared" si="73"/>
        <v>0.26872941008009904</v>
      </c>
      <c r="V23" s="1">
        <f t="shared" si="74"/>
        <v>0</v>
      </c>
      <c r="W23" s="1">
        <f t="shared" si="75"/>
        <v>0</v>
      </c>
      <c r="X23" s="1">
        <f t="shared" si="76"/>
        <v>1.9486014608943523E-2</v>
      </c>
      <c r="Y23" s="1">
        <f t="shared" si="77"/>
        <v>0</v>
      </c>
      <c r="Z23" s="1">
        <f t="shared" si="78"/>
        <v>0</v>
      </c>
      <c r="AA23" s="1">
        <f t="shared" si="79"/>
        <v>1.4265996640357792E-2</v>
      </c>
      <c r="AB23" s="1">
        <f t="shared" si="80"/>
        <v>0</v>
      </c>
      <c r="AC23" s="1">
        <f t="shared" si="81"/>
        <v>0</v>
      </c>
      <c r="AD23" s="1">
        <f t="shared" si="82"/>
        <v>0.14843761344586623</v>
      </c>
      <c r="AE23" s="1">
        <f t="shared" si="83"/>
        <v>0.11040808526901355</v>
      </c>
      <c r="AF23" s="1">
        <f t="shared" si="84"/>
        <v>0</v>
      </c>
      <c r="AG23" s="37">
        <f t="shared" si="85"/>
        <v>1.6722739589345954</v>
      </c>
      <c r="AH23" s="1">
        <f t="shared" si="86"/>
        <v>0.66283555524578441</v>
      </c>
      <c r="AI23" s="1">
        <f t="shared" si="87"/>
        <v>1.4974823852618735E-3</v>
      </c>
      <c r="AJ23" s="1">
        <f t="shared" si="88"/>
        <v>0.16069700101728929</v>
      </c>
      <c r="AK23" s="1">
        <f t="shared" si="89"/>
        <v>0</v>
      </c>
      <c r="AL23" s="1">
        <f t="shared" si="90"/>
        <v>0</v>
      </c>
      <c r="AM23" s="1">
        <f t="shared" si="91"/>
        <v>1.1652405698739727E-2</v>
      </c>
      <c r="AN23" s="1">
        <f t="shared" si="92"/>
        <v>0</v>
      </c>
      <c r="AO23" s="1">
        <f t="shared" si="93"/>
        <v>0</v>
      </c>
      <c r="AP23" s="1">
        <f t="shared" si="94"/>
        <v>8.5308968450639802E-3</v>
      </c>
      <c r="AQ23" s="1">
        <f t="shared" si="95"/>
        <v>0</v>
      </c>
      <c r="AR23" s="1">
        <f t="shared" si="96"/>
        <v>0</v>
      </c>
      <c r="AS23" s="1">
        <f t="shared" si="97"/>
        <v>8.8763932878818327E-2</v>
      </c>
      <c r="AT23" s="1">
        <f t="shared" si="98"/>
        <v>6.6022725929042431E-2</v>
      </c>
      <c r="AU23" s="1">
        <f t="shared" si="99"/>
        <v>0</v>
      </c>
      <c r="AV23" s="37">
        <f t="shared" si="100"/>
        <v>1</v>
      </c>
      <c r="AW23" s="16">
        <f t="shared" si="101"/>
        <v>1.6133628681354941</v>
      </c>
      <c r="AX23" s="34">
        <f t="shared" si="67"/>
        <v>9.2632942819329234</v>
      </c>
      <c r="AY23" s="2">
        <f t="shared" si="68"/>
        <v>934.47864761911558</v>
      </c>
      <c r="AZ23" s="2">
        <f t="shared" si="69"/>
        <v>908.76337267906263</v>
      </c>
      <c r="BA23" s="29">
        <f t="shared" si="70"/>
        <v>977.16304239500175</v>
      </c>
    </row>
    <row r="24" spans="1:53" s="19" customFormat="1" ht="13">
      <c r="A24" s="15">
        <v>22</v>
      </c>
      <c r="B24" s="28" t="s">
        <v>11</v>
      </c>
      <c r="C24" s="16">
        <v>66.400000000000006</v>
      </c>
      <c r="D24" s="20">
        <v>0.2</v>
      </c>
      <c r="E24" s="20">
        <v>14.2</v>
      </c>
      <c r="F24" s="20"/>
      <c r="G24" s="20"/>
      <c r="H24" s="20">
        <v>1.2</v>
      </c>
      <c r="I24" s="20"/>
      <c r="J24" s="20"/>
      <c r="K24" s="16">
        <v>1.4</v>
      </c>
      <c r="L24" s="16"/>
      <c r="M24" s="16"/>
      <c r="N24" s="20">
        <v>3.8</v>
      </c>
      <c r="O24" s="20">
        <v>4.8</v>
      </c>
      <c r="P24" s="16"/>
      <c r="Q24" s="34">
        <f t="shared" si="0"/>
        <v>92.000000000000014</v>
      </c>
      <c r="R24" s="23">
        <v>400</v>
      </c>
      <c r="S24" s="1">
        <f t="shared" si="71"/>
        <v>1.1051139815226274</v>
      </c>
      <c r="T24" s="1">
        <f t="shared" si="72"/>
        <v>2.5042007968366941E-3</v>
      </c>
      <c r="U24" s="1">
        <f t="shared" si="73"/>
        <v>0.27853705278375229</v>
      </c>
      <c r="V24" s="1">
        <f t="shared" si="74"/>
        <v>0</v>
      </c>
      <c r="W24" s="1">
        <f t="shared" si="75"/>
        <v>0</v>
      </c>
      <c r="X24" s="1">
        <f t="shared" si="76"/>
        <v>1.6702298236237305E-2</v>
      </c>
      <c r="Y24" s="1">
        <f t="shared" si="77"/>
        <v>0</v>
      </c>
      <c r="Z24" s="1">
        <f t="shared" si="78"/>
        <v>0</v>
      </c>
      <c r="AA24" s="1">
        <f t="shared" si="79"/>
        <v>2.4965494120626135E-2</v>
      </c>
      <c r="AB24" s="1">
        <f t="shared" si="80"/>
        <v>0</v>
      </c>
      <c r="AC24" s="1">
        <f t="shared" si="81"/>
        <v>0</v>
      </c>
      <c r="AD24" s="1">
        <f t="shared" si="82"/>
        <v>0.12262237632484603</v>
      </c>
      <c r="AE24" s="1">
        <f t="shared" si="83"/>
        <v>0.10191515563293559</v>
      </c>
      <c r="AF24" s="1">
        <f t="shared" si="84"/>
        <v>0</v>
      </c>
      <c r="AG24" s="37">
        <f t="shared" si="85"/>
        <v>1.6523605594178614</v>
      </c>
      <c r="AH24" s="1">
        <f t="shared" si="86"/>
        <v>0.66880922279576016</v>
      </c>
      <c r="AI24" s="1">
        <f t="shared" si="87"/>
        <v>1.5155292726903033E-3</v>
      </c>
      <c r="AJ24" s="1">
        <f t="shared" si="88"/>
        <v>0.16856917286980205</v>
      </c>
      <c r="AK24" s="1">
        <f t="shared" si="89"/>
        <v>0</v>
      </c>
      <c r="AL24" s="1">
        <f t="shared" si="90"/>
        <v>0</v>
      </c>
      <c r="AM24" s="1">
        <f t="shared" si="91"/>
        <v>1.0108143855794794E-2</v>
      </c>
      <c r="AN24" s="1">
        <f t="shared" si="92"/>
        <v>0</v>
      </c>
      <c r="AO24" s="1">
        <f t="shared" si="93"/>
        <v>0</v>
      </c>
      <c r="AP24" s="1">
        <f t="shared" si="94"/>
        <v>1.5108986944968997E-2</v>
      </c>
      <c r="AQ24" s="1">
        <f t="shared" si="95"/>
        <v>0</v>
      </c>
      <c r="AR24" s="1">
        <f t="shared" si="96"/>
        <v>0</v>
      </c>
      <c r="AS24" s="1">
        <f t="shared" si="97"/>
        <v>7.4210423158518612E-2</v>
      </c>
      <c r="AT24" s="1">
        <f t="shared" si="98"/>
        <v>6.1678521102465092E-2</v>
      </c>
      <c r="AU24" s="1">
        <f t="shared" si="99"/>
        <v>0</v>
      </c>
      <c r="AV24" s="37">
        <f t="shared" si="100"/>
        <v>1</v>
      </c>
      <c r="AW24" s="16">
        <f t="shared" si="101"/>
        <v>1.4733546954291534</v>
      </c>
      <c r="AX24" s="34">
        <f t="shared" si="67"/>
        <v>9.8931636328816985</v>
      </c>
      <c r="AY24" s="2">
        <f t="shared" si="68"/>
        <v>865.56563445626091</v>
      </c>
      <c r="AZ24" s="2">
        <f t="shared" si="69"/>
        <v>830.91083707193377</v>
      </c>
      <c r="BA24" s="29">
        <f t="shared" si="70"/>
        <v>856.33105631196406</v>
      </c>
    </row>
    <row r="25" spans="1:53" s="19" customFormat="1" ht="13">
      <c r="A25" s="15">
        <v>23</v>
      </c>
      <c r="B25" s="28" t="s">
        <v>11</v>
      </c>
      <c r="C25" s="16">
        <v>66.900000000000006</v>
      </c>
      <c r="D25" s="20">
        <v>0.4</v>
      </c>
      <c r="E25" s="20">
        <v>13.8</v>
      </c>
      <c r="F25" s="20"/>
      <c r="G25" s="20"/>
      <c r="H25" s="20">
        <v>1.4</v>
      </c>
      <c r="I25" s="20"/>
      <c r="J25" s="20">
        <v>0.2</v>
      </c>
      <c r="K25" s="16">
        <v>1.4</v>
      </c>
      <c r="L25" s="16"/>
      <c r="M25" s="16"/>
      <c r="N25" s="20">
        <v>3.5</v>
      </c>
      <c r="O25" s="20">
        <v>4.9000000000000004</v>
      </c>
      <c r="P25" s="16"/>
      <c r="Q25" s="34">
        <f t="shared" si="0"/>
        <v>92.500000000000028</v>
      </c>
      <c r="R25" s="23">
        <v>410</v>
      </c>
      <c r="S25" s="1">
        <f t="shared" si="71"/>
        <v>1.1134356229497557</v>
      </c>
      <c r="T25" s="1">
        <f t="shared" si="72"/>
        <v>5.0084015936733882E-3</v>
      </c>
      <c r="U25" s="1">
        <f t="shared" si="73"/>
        <v>0.27069093862082971</v>
      </c>
      <c r="V25" s="1">
        <f t="shared" si="74"/>
        <v>0</v>
      </c>
      <c r="W25" s="1">
        <f t="shared" si="75"/>
        <v>0</v>
      </c>
      <c r="X25" s="1">
        <f t="shared" si="76"/>
        <v>1.9486014608943523E-2</v>
      </c>
      <c r="Y25" s="1">
        <f t="shared" si="77"/>
        <v>0</v>
      </c>
      <c r="Z25" s="1">
        <f t="shared" si="78"/>
        <v>4.9622373735870029E-3</v>
      </c>
      <c r="AA25" s="1">
        <f t="shared" si="79"/>
        <v>2.4965494120626135E-2</v>
      </c>
      <c r="AB25" s="1">
        <f t="shared" si="80"/>
        <v>0</v>
      </c>
      <c r="AC25" s="1">
        <f t="shared" si="81"/>
        <v>0</v>
      </c>
      <c r="AD25" s="1">
        <f t="shared" si="82"/>
        <v>0.11294166240446345</v>
      </c>
      <c r="AE25" s="1">
        <f t="shared" si="83"/>
        <v>0.10403838804195509</v>
      </c>
      <c r="AF25" s="1">
        <f t="shared" si="84"/>
        <v>0</v>
      </c>
      <c r="AG25" s="37">
        <f t="shared" si="85"/>
        <v>1.655528759713834</v>
      </c>
      <c r="AH25" s="1">
        <f t="shared" si="86"/>
        <v>0.67255589274221872</v>
      </c>
      <c r="AI25" s="1">
        <f t="shared" si="87"/>
        <v>3.0252579813467659E-3</v>
      </c>
      <c r="AJ25" s="1">
        <f t="shared" si="88"/>
        <v>0.16350724022917001</v>
      </c>
      <c r="AK25" s="1">
        <f t="shared" si="89"/>
        <v>0</v>
      </c>
      <c r="AL25" s="1">
        <f t="shared" si="90"/>
        <v>0</v>
      </c>
      <c r="AM25" s="1">
        <f t="shared" si="91"/>
        <v>1.1770266444849785E-2</v>
      </c>
      <c r="AN25" s="1">
        <f t="shared" si="92"/>
        <v>0</v>
      </c>
      <c r="AO25" s="1">
        <f t="shared" si="93"/>
        <v>2.9973731017785216E-3</v>
      </c>
      <c r="AP25" s="1">
        <f t="shared" si="94"/>
        <v>1.5080072740591676E-2</v>
      </c>
      <c r="AQ25" s="1">
        <f t="shared" si="95"/>
        <v>0</v>
      </c>
      <c r="AR25" s="1">
        <f t="shared" si="96"/>
        <v>0</v>
      </c>
      <c r="AS25" s="1">
        <f t="shared" si="97"/>
        <v>6.8220900266320925E-2</v>
      </c>
      <c r="AT25" s="1">
        <f t="shared" si="98"/>
        <v>6.284299649372363E-2</v>
      </c>
      <c r="AU25" s="1">
        <f t="shared" si="99"/>
        <v>0</v>
      </c>
      <c r="AV25" s="37">
        <f t="shared" si="100"/>
        <v>1</v>
      </c>
      <c r="AW25" s="16">
        <f t="shared" si="101"/>
        <v>1.4661028403922727</v>
      </c>
      <c r="AX25" s="34">
        <f t="shared" si="67"/>
        <v>9.6227722626108498</v>
      </c>
      <c r="AY25" s="2">
        <f t="shared" si="68"/>
        <v>868.67573715221022</v>
      </c>
      <c r="AZ25" s="2">
        <f t="shared" si="69"/>
        <v>834.91751558283966</v>
      </c>
      <c r="BA25" s="29">
        <f t="shared" si="70"/>
        <v>854.05998212495444</v>
      </c>
    </row>
    <row r="26" spans="1:53" s="19" customFormat="1" ht="13">
      <c r="A26" s="15">
        <v>24</v>
      </c>
      <c r="B26" s="28" t="s">
        <v>11</v>
      </c>
      <c r="C26" s="16">
        <v>68.5</v>
      </c>
      <c r="D26" s="20">
        <v>0.4</v>
      </c>
      <c r="E26" s="20">
        <v>13.3</v>
      </c>
      <c r="F26" s="20"/>
      <c r="G26" s="20"/>
      <c r="H26" s="20">
        <v>1.9</v>
      </c>
      <c r="I26" s="20"/>
      <c r="J26" s="20">
        <v>0.8</v>
      </c>
      <c r="K26" s="16">
        <v>1.6</v>
      </c>
      <c r="L26" s="16"/>
      <c r="M26" s="16"/>
      <c r="N26" s="20">
        <v>1.7</v>
      </c>
      <c r="O26" s="20">
        <v>4.2</v>
      </c>
      <c r="P26" s="16"/>
      <c r="Q26" s="34">
        <f t="shared" si="0"/>
        <v>92.4</v>
      </c>
      <c r="R26" s="23">
        <v>320</v>
      </c>
      <c r="S26" s="1">
        <f t="shared" si="71"/>
        <v>1.1400648755165659</v>
      </c>
      <c r="T26" s="1">
        <f t="shared" si="72"/>
        <v>5.0084015936733882E-3</v>
      </c>
      <c r="U26" s="1">
        <f t="shared" si="73"/>
        <v>0.26088329591717646</v>
      </c>
      <c r="V26" s="1">
        <f t="shared" si="74"/>
        <v>0</v>
      </c>
      <c r="W26" s="1">
        <f t="shared" si="75"/>
        <v>0</v>
      </c>
      <c r="X26" s="1">
        <f t="shared" si="76"/>
        <v>2.6445305540709067E-2</v>
      </c>
      <c r="Y26" s="1">
        <f t="shared" si="77"/>
        <v>0</v>
      </c>
      <c r="Z26" s="1">
        <f t="shared" si="78"/>
        <v>1.9848949494348012E-2</v>
      </c>
      <c r="AA26" s="1">
        <f t="shared" si="79"/>
        <v>2.8531993280715585E-2</v>
      </c>
      <c r="AB26" s="1">
        <f t="shared" si="80"/>
        <v>0</v>
      </c>
      <c r="AC26" s="1">
        <f t="shared" si="81"/>
        <v>0</v>
      </c>
      <c r="AD26" s="1">
        <f t="shared" si="82"/>
        <v>5.4857378882167962E-2</v>
      </c>
      <c r="AE26" s="1">
        <f t="shared" si="83"/>
        <v>8.9175761178818633E-2</v>
      </c>
      <c r="AF26" s="1">
        <f t="shared" si="84"/>
        <v>0</v>
      </c>
      <c r="AG26" s="37">
        <f t="shared" si="85"/>
        <v>1.6248159614041748</v>
      </c>
      <c r="AH26" s="1">
        <f t="shared" si="86"/>
        <v>0.7016578508567306</v>
      </c>
      <c r="AI26" s="1">
        <f t="shared" si="87"/>
        <v>3.0824423889491462E-3</v>
      </c>
      <c r="AJ26" s="1">
        <f t="shared" si="88"/>
        <v>0.1605617510623909</v>
      </c>
      <c r="AK26" s="1">
        <f t="shared" si="89"/>
        <v>0</v>
      </c>
      <c r="AL26" s="1">
        <f t="shared" si="90"/>
        <v>0</v>
      </c>
      <c r="AM26" s="1">
        <f t="shared" si="91"/>
        <v>1.6275877495599497E-2</v>
      </c>
      <c r="AN26" s="1">
        <f t="shared" si="92"/>
        <v>0</v>
      </c>
      <c r="AO26" s="1">
        <f t="shared" si="93"/>
        <v>1.2216121681371496E-2</v>
      </c>
      <c r="AP26" s="1">
        <f t="shared" si="94"/>
        <v>1.7560138476272771E-2</v>
      </c>
      <c r="AQ26" s="1">
        <f t="shared" si="95"/>
        <v>0</v>
      </c>
      <c r="AR26" s="1">
        <f t="shared" si="96"/>
        <v>0</v>
      </c>
      <c r="AS26" s="1">
        <f t="shared" si="97"/>
        <v>3.3762210727398267E-2</v>
      </c>
      <c r="AT26" s="1">
        <f t="shared" si="98"/>
        <v>5.48836073112874E-2</v>
      </c>
      <c r="AU26" s="1">
        <f t="shared" si="99"/>
        <v>0</v>
      </c>
      <c r="AV26" s="37">
        <f t="shared" si="100"/>
        <v>1.0000000000000002</v>
      </c>
      <c r="AW26" s="16">
        <f t="shared" si="101"/>
        <v>1.0985863630696562</v>
      </c>
      <c r="AX26" s="34">
        <f t="shared" si="67"/>
        <v>10.42876891521656</v>
      </c>
      <c r="AY26" s="2">
        <f t="shared" si="68"/>
        <v>875.23739986067392</v>
      </c>
      <c r="AZ26" s="2">
        <f t="shared" si="69"/>
        <v>857.03040520803813</v>
      </c>
      <c r="BA26" s="29">
        <f t="shared" si="70"/>
        <v>829.19430445167382</v>
      </c>
    </row>
    <row r="27" spans="1:53" s="19" customFormat="1" ht="13">
      <c r="A27" s="15">
        <v>25</v>
      </c>
      <c r="B27" s="28" t="s">
        <v>11</v>
      </c>
      <c r="C27" s="16">
        <v>68.900000000000006</v>
      </c>
      <c r="D27" s="20">
        <v>0.1</v>
      </c>
      <c r="E27" s="20">
        <v>12.4</v>
      </c>
      <c r="F27" s="20"/>
      <c r="G27" s="20"/>
      <c r="H27" s="20">
        <v>0.9</v>
      </c>
      <c r="I27" s="20"/>
      <c r="J27" s="20"/>
      <c r="K27" s="16">
        <v>1</v>
      </c>
      <c r="L27" s="16"/>
      <c r="M27" s="16"/>
      <c r="N27" s="20">
        <v>3.5</v>
      </c>
      <c r="O27" s="20">
        <v>4.4000000000000004</v>
      </c>
      <c r="P27" s="16"/>
      <c r="Q27" s="34">
        <f t="shared" si="0"/>
        <v>91.200000000000017</v>
      </c>
      <c r="R27" s="23">
        <v>100</v>
      </c>
      <c r="S27" s="1">
        <f t="shared" si="71"/>
        <v>1.1467221886582686</v>
      </c>
      <c r="T27" s="1">
        <f t="shared" si="72"/>
        <v>1.2521003984183471E-3</v>
      </c>
      <c r="U27" s="1">
        <f t="shared" si="73"/>
        <v>0.2432295390506006</v>
      </c>
      <c r="V27" s="1">
        <f t="shared" si="74"/>
        <v>0</v>
      </c>
      <c r="W27" s="1">
        <f t="shared" si="75"/>
        <v>0</v>
      </c>
      <c r="X27" s="1">
        <f t="shared" si="76"/>
        <v>1.252672367717798E-2</v>
      </c>
      <c r="Y27" s="1">
        <f t="shared" si="77"/>
        <v>0</v>
      </c>
      <c r="Z27" s="1">
        <f t="shared" si="78"/>
        <v>0</v>
      </c>
      <c r="AA27" s="1">
        <f t="shared" si="79"/>
        <v>1.783249580044724E-2</v>
      </c>
      <c r="AB27" s="1">
        <f t="shared" si="80"/>
        <v>0</v>
      </c>
      <c r="AC27" s="1">
        <f t="shared" si="81"/>
        <v>0</v>
      </c>
      <c r="AD27" s="1">
        <f t="shared" si="82"/>
        <v>0.11294166240446345</v>
      </c>
      <c r="AE27" s="1">
        <f t="shared" si="83"/>
        <v>9.3422225996857622E-2</v>
      </c>
      <c r="AF27" s="1">
        <f t="shared" si="84"/>
        <v>0</v>
      </c>
      <c r="AG27" s="37">
        <f t="shared" si="85"/>
        <v>1.6279269359862336</v>
      </c>
      <c r="AH27" s="1">
        <f t="shared" si="86"/>
        <v>0.70440642224742067</v>
      </c>
      <c r="AI27" s="1">
        <f t="shared" si="87"/>
        <v>7.6913795744757883E-4</v>
      </c>
      <c r="AJ27" s="1">
        <f t="shared" si="88"/>
        <v>0.14941059925594685</v>
      </c>
      <c r="AK27" s="1">
        <f t="shared" si="89"/>
        <v>0</v>
      </c>
      <c r="AL27" s="1">
        <f t="shared" si="90"/>
        <v>0</v>
      </c>
      <c r="AM27" s="1">
        <f t="shared" si="91"/>
        <v>7.6948930570947391E-3</v>
      </c>
      <c r="AN27" s="1">
        <f t="shared" si="92"/>
        <v>0</v>
      </c>
      <c r="AO27" s="1">
        <f t="shared" si="93"/>
        <v>0</v>
      </c>
      <c r="AP27" s="1">
        <f t="shared" si="94"/>
        <v>1.095411311542918E-2</v>
      </c>
      <c r="AQ27" s="1">
        <f t="shared" si="95"/>
        <v>0</v>
      </c>
      <c r="AR27" s="1">
        <f t="shared" si="96"/>
        <v>0</v>
      </c>
      <c r="AS27" s="1">
        <f t="shared" si="97"/>
        <v>6.9377599146389773E-2</v>
      </c>
      <c r="AT27" s="1">
        <f t="shared" si="98"/>
        <v>5.7387235220271358E-2</v>
      </c>
      <c r="AU27" s="1">
        <f t="shared" si="99"/>
        <v>0</v>
      </c>
      <c r="AV27" s="37">
        <f t="shared" si="100"/>
        <v>1</v>
      </c>
      <c r="AW27" s="16">
        <f t="shared" si="101"/>
        <v>1.4126272102419444</v>
      </c>
      <c r="AX27" s="34">
        <f t="shared" si="67"/>
        <v>11.319105327520486</v>
      </c>
      <c r="AY27" s="2">
        <f t="shared" si="68"/>
        <v>745.54755133093897</v>
      </c>
      <c r="AZ27" s="2">
        <f t="shared" si="69"/>
        <v>692.16963459483895</v>
      </c>
      <c r="BA27" s="29">
        <f t="shared" si="70"/>
        <v>641.23829164490962</v>
      </c>
    </row>
    <row r="28" spans="1:53" s="19" customFormat="1" ht="13">
      <c r="A28" s="15">
        <v>26</v>
      </c>
      <c r="B28" s="28" t="s">
        <v>11</v>
      </c>
      <c r="C28" s="16">
        <v>69</v>
      </c>
      <c r="D28" s="20">
        <v>0.1</v>
      </c>
      <c r="E28" s="20">
        <v>12.6</v>
      </c>
      <c r="F28" s="20"/>
      <c r="G28" s="20"/>
      <c r="H28" s="20">
        <v>1</v>
      </c>
      <c r="I28" s="20"/>
      <c r="J28" s="20"/>
      <c r="K28" s="16">
        <v>1</v>
      </c>
      <c r="L28" s="16"/>
      <c r="M28" s="16"/>
      <c r="N28" s="20">
        <v>3</v>
      </c>
      <c r="O28" s="20">
        <v>4.5999999999999996</v>
      </c>
      <c r="P28" s="16"/>
      <c r="Q28" s="34">
        <f t="shared" si="0"/>
        <v>91.299999999999983</v>
      </c>
      <c r="R28" s="23">
        <v>180</v>
      </c>
      <c r="S28" s="1">
        <f t="shared" si="71"/>
        <v>1.1483865169436942</v>
      </c>
      <c r="T28" s="1">
        <f t="shared" si="72"/>
        <v>1.2521003984183471E-3</v>
      </c>
      <c r="U28" s="1">
        <f t="shared" si="73"/>
        <v>0.24715259613206186</v>
      </c>
      <c r="V28" s="1">
        <f t="shared" si="74"/>
        <v>0</v>
      </c>
      <c r="W28" s="1">
        <f t="shared" si="75"/>
        <v>0</v>
      </c>
      <c r="X28" s="1">
        <f t="shared" si="76"/>
        <v>1.3918581863531088E-2</v>
      </c>
      <c r="Y28" s="1">
        <f t="shared" si="77"/>
        <v>0</v>
      </c>
      <c r="Z28" s="1">
        <f t="shared" si="78"/>
        <v>0</v>
      </c>
      <c r="AA28" s="1">
        <f t="shared" si="79"/>
        <v>1.783249580044724E-2</v>
      </c>
      <c r="AB28" s="1">
        <f t="shared" si="80"/>
        <v>0</v>
      </c>
      <c r="AC28" s="1">
        <f t="shared" si="81"/>
        <v>0</v>
      </c>
      <c r="AD28" s="1">
        <f t="shared" si="82"/>
        <v>9.6807139203825818E-2</v>
      </c>
      <c r="AE28" s="1">
        <f t="shared" si="83"/>
        <v>9.7668690814896597E-2</v>
      </c>
      <c r="AF28" s="1">
        <f t="shared" si="84"/>
        <v>0</v>
      </c>
      <c r="AG28" s="37">
        <f t="shared" si="85"/>
        <v>1.6230181211568748</v>
      </c>
      <c r="AH28" s="1">
        <f t="shared" si="86"/>
        <v>0.70756235064407857</v>
      </c>
      <c r="AI28" s="1">
        <f t="shared" si="87"/>
        <v>7.7146421355163896E-4</v>
      </c>
      <c r="AJ28" s="1">
        <f t="shared" si="88"/>
        <v>0.15227962824955607</v>
      </c>
      <c r="AK28" s="1">
        <f t="shared" si="89"/>
        <v>0</v>
      </c>
      <c r="AL28" s="1">
        <f t="shared" si="90"/>
        <v>0</v>
      </c>
      <c r="AM28" s="1">
        <f t="shared" si="91"/>
        <v>8.5757402718399899E-3</v>
      </c>
      <c r="AN28" s="1">
        <f t="shared" si="92"/>
        <v>0</v>
      </c>
      <c r="AO28" s="1">
        <f t="shared" si="93"/>
        <v>0</v>
      </c>
      <c r="AP28" s="1">
        <f t="shared" si="94"/>
        <v>1.0987243807072453E-2</v>
      </c>
      <c r="AQ28" s="1">
        <f t="shared" si="95"/>
        <v>0</v>
      </c>
      <c r="AR28" s="1">
        <f t="shared" si="96"/>
        <v>0</v>
      </c>
      <c r="AS28" s="1">
        <f t="shared" si="97"/>
        <v>5.9646369896857614E-2</v>
      </c>
      <c r="AT28" s="1">
        <f t="shared" si="98"/>
        <v>6.0177202917043898E-2</v>
      </c>
      <c r="AU28" s="1">
        <f t="shared" si="99"/>
        <v>0</v>
      </c>
      <c r="AV28" s="37">
        <f t="shared" si="100"/>
        <v>1.0000000000000002</v>
      </c>
      <c r="AW28" s="16">
        <f t="shared" si="101"/>
        <v>1.3160238695955897</v>
      </c>
      <c r="AX28" s="34">
        <f t="shared" si="67"/>
        <v>11.77709337562545</v>
      </c>
      <c r="AY28" s="2">
        <f t="shared" si="68"/>
        <v>802.4479313279686</v>
      </c>
      <c r="AZ28" s="2">
        <f t="shared" si="69"/>
        <v>761.30842333150338</v>
      </c>
      <c r="BA28" s="29">
        <f t="shared" si="70"/>
        <v>755.76214254922706</v>
      </c>
    </row>
    <row r="29" spans="1:53" s="19" customFormat="1" ht="13">
      <c r="A29" s="15">
        <v>41</v>
      </c>
      <c r="B29" s="28" t="s">
        <v>11</v>
      </c>
      <c r="C29" s="16">
        <v>67.400000000000006</v>
      </c>
      <c r="D29" s="20">
        <v>0.5</v>
      </c>
      <c r="E29" s="20">
        <v>15.2</v>
      </c>
      <c r="F29" s="20"/>
      <c r="G29" s="20"/>
      <c r="H29" s="20">
        <v>2.2999999999999998</v>
      </c>
      <c r="I29" s="20"/>
      <c r="J29" s="20">
        <v>0.7</v>
      </c>
      <c r="K29" s="16">
        <v>1.6</v>
      </c>
      <c r="L29" s="16"/>
      <c r="M29" s="16"/>
      <c r="N29" s="20">
        <v>2.4</v>
      </c>
      <c r="O29" s="20">
        <v>4</v>
      </c>
      <c r="P29" s="16"/>
      <c r="Q29" s="34">
        <f t="shared" si="0"/>
        <v>94.100000000000009</v>
      </c>
      <c r="R29" s="23">
        <v>1230</v>
      </c>
      <c r="S29" s="1">
        <f t="shared" si="71"/>
        <v>1.1217572643768838</v>
      </c>
      <c r="T29" s="1">
        <f t="shared" si="72"/>
        <v>6.2605019920917342E-3</v>
      </c>
      <c r="U29" s="1">
        <f t="shared" si="73"/>
        <v>0.29815233819105874</v>
      </c>
      <c r="V29" s="1">
        <f t="shared" si="74"/>
        <v>0</v>
      </c>
      <c r="W29" s="1">
        <f t="shared" si="75"/>
        <v>0</v>
      </c>
      <c r="X29" s="1">
        <f t="shared" si="76"/>
        <v>3.20127382861215E-2</v>
      </c>
      <c r="Y29" s="1">
        <f t="shared" si="77"/>
        <v>0</v>
      </c>
      <c r="Z29" s="1">
        <f t="shared" si="78"/>
        <v>1.736783080755451E-2</v>
      </c>
      <c r="AA29" s="1">
        <f t="shared" si="79"/>
        <v>2.8531993280715585E-2</v>
      </c>
      <c r="AB29" s="1">
        <f t="shared" si="80"/>
        <v>0</v>
      </c>
      <c r="AC29" s="1">
        <f t="shared" si="81"/>
        <v>0</v>
      </c>
      <c r="AD29" s="1">
        <f t="shared" si="82"/>
        <v>7.7445711363060651E-2</v>
      </c>
      <c r="AE29" s="1">
        <f t="shared" si="83"/>
        <v>8.4929296360779657E-2</v>
      </c>
      <c r="AF29" s="1">
        <f t="shared" si="84"/>
        <v>0</v>
      </c>
      <c r="AG29" s="37">
        <f t="shared" si="85"/>
        <v>1.6664576746582662</v>
      </c>
      <c r="AH29" s="1">
        <f t="shared" si="86"/>
        <v>0.67313876699983877</v>
      </c>
      <c r="AI29" s="1">
        <f t="shared" si="87"/>
        <v>3.7567722764849398E-3</v>
      </c>
      <c r="AJ29" s="1">
        <f t="shared" si="88"/>
        <v>0.17891383785201723</v>
      </c>
      <c r="AK29" s="1">
        <f t="shared" si="89"/>
        <v>0</v>
      </c>
      <c r="AL29" s="1">
        <f t="shared" si="90"/>
        <v>0</v>
      </c>
      <c r="AM29" s="1">
        <f t="shared" si="91"/>
        <v>1.921005182005971E-2</v>
      </c>
      <c r="AN29" s="1">
        <f t="shared" si="92"/>
        <v>0</v>
      </c>
      <c r="AO29" s="1">
        <f t="shared" si="93"/>
        <v>1.0422005354031006E-2</v>
      </c>
      <c r="AP29" s="1">
        <f t="shared" si="94"/>
        <v>1.7121342902733205E-2</v>
      </c>
      <c r="AQ29" s="1">
        <f t="shared" si="95"/>
        <v>0</v>
      </c>
      <c r="AR29" s="1">
        <f t="shared" si="96"/>
        <v>0</v>
      </c>
      <c r="AS29" s="1">
        <f t="shared" si="97"/>
        <v>4.6473254341093381E-2</v>
      </c>
      <c r="AT29" s="1">
        <f t="shared" si="98"/>
        <v>5.0963968453741716E-2</v>
      </c>
      <c r="AU29" s="1">
        <f t="shared" si="99"/>
        <v>0</v>
      </c>
      <c r="AV29" s="37">
        <f t="shared" si="100"/>
        <v>1</v>
      </c>
      <c r="AW29" s="16">
        <f t="shared" si="101"/>
        <v>1.0933796378965439</v>
      </c>
      <c r="AX29" s="34">
        <f t="shared" si="67"/>
        <v>9.8616286515748701</v>
      </c>
      <c r="AY29" s="2">
        <f t="shared" si="68"/>
        <v>1032.2182394676061</v>
      </c>
      <c r="AZ29" s="2">
        <f t="shared" si="69"/>
        <v>1058.3888697207271</v>
      </c>
      <c r="BA29" s="29">
        <f t="shared" si="70"/>
        <v>1056.1515620360265</v>
      </c>
    </row>
    <row r="30" spans="1:53" s="19" customFormat="1" ht="13">
      <c r="A30" s="15">
        <v>42</v>
      </c>
      <c r="B30" s="28" t="s">
        <v>11</v>
      </c>
      <c r="C30" s="16">
        <v>67</v>
      </c>
      <c r="D30" s="20">
        <v>0.4</v>
      </c>
      <c r="E30" s="20">
        <v>14.7</v>
      </c>
      <c r="F30" s="20"/>
      <c r="G30" s="20"/>
      <c r="H30" s="20">
        <v>2</v>
      </c>
      <c r="I30" s="20"/>
      <c r="J30" s="20">
        <v>0.8</v>
      </c>
      <c r="K30" s="16">
        <v>3.1</v>
      </c>
      <c r="L30" s="16"/>
      <c r="M30" s="16"/>
      <c r="N30" s="20">
        <v>3.6</v>
      </c>
      <c r="O30" s="20">
        <v>3.9</v>
      </c>
      <c r="P30" s="16"/>
      <c r="Q30" s="34">
        <f t="shared" si="0"/>
        <v>95.5</v>
      </c>
      <c r="R30" s="23">
        <v>1800</v>
      </c>
      <c r="S30" s="1">
        <f t="shared" si="71"/>
        <v>1.1150999512351814</v>
      </c>
      <c r="T30" s="1">
        <f t="shared" si="72"/>
        <v>5.0084015936733882E-3</v>
      </c>
      <c r="U30" s="1">
        <f t="shared" si="73"/>
        <v>0.28834469548740554</v>
      </c>
      <c r="V30" s="1">
        <f t="shared" si="74"/>
        <v>0</v>
      </c>
      <c r="W30" s="1">
        <f t="shared" si="75"/>
        <v>0</v>
      </c>
      <c r="X30" s="1">
        <f t="shared" si="76"/>
        <v>2.7837163727062176E-2</v>
      </c>
      <c r="Y30" s="1">
        <f t="shared" si="77"/>
        <v>0</v>
      </c>
      <c r="Z30" s="1">
        <f t="shared" si="78"/>
        <v>1.9848949494348012E-2</v>
      </c>
      <c r="AA30" s="1">
        <f t="shared" si="79"/>
        <v>5.5280736981386448E-2</v>
      </c>
      <c r="AB30" s="1">
        <f t="shared" si="80"/>
        <v>0</v>
      </c>
      <c r="AC30" s="1">
        <f t="shared" si="81"/>
        <v>0</v>
      </c>
      <c r="AD30" s="1">
        <f t="shared" si="82"/>
        <v>0.11616856704459098</v>
      </c>
      <c r="AE30" s="1">
        <f t="shared" si="83"/>
        <v>8.2806063951760156E-2</v>
      </c>
      <c r="AF30" s="1">
        <f t="shared" si="84"/>
        <v>0</v>
      </c>
      <c r="AG30" s="37">
        <f t="shared" si="85"/>
        <v>1.7103945295154079</v>
      </c>
      <c r="AH30" s="1">
        <f t="shared" si="86"/>
        <v>0.6519548162675155</v>
      </c>
      <c r="AI30" s="1">
        <f t="shared" si="87"/>
        <v>2.9282142261600765E-3</v>
      </c>
      <c r="AJ30" s="1">
        <f t="shared" si="88"/>
        <v>0.16858373346709657</v>
      </c>
      <c r="AK30" s="1">
        <f t="shared" si="89"/>
        <v>0</v>
      </c>
      <c r="AL30" s="1">
        <f t="shared" si="90"/>
        <v>0</v>
      </c>
      <c r="AM30" s="1">
        <f t="shared" si="91"/>
        <v>1.6275288096804806E-2</v>
      </c>
      <c r="AN30" s="1">
        <f t="shared" si="92"/>
        <v>0</v>
      </c>
      <c r="AO30" s="1">
        <f t="shared" si="93"/>
        <v>1.1604895333693362E-2</v>
      </c>
      <c r="AP30" s="1">
        <f t="shared" si="94"/>
        <v>3.2320459418827004E-2</v>
      </c>
      <c r="AQ30" s="1">
        <f t="shared" si="95"/>
        <v>0</v>
      </c>
      <c r="AR30" s="1">
        <f t="shared" si="96"/>
        <v>0</v>
      </c>
      <c r="AS30" s="1">
        <f t="shared" si="97"/>
        <v>6.7919164286326425E-2</v>
      </c>
      <c r="AT30" s="1">
        <f t="shared" si="98"/>
        <v>4.8413428903576368E-2</v>
      </c>
      <c r="AU30" s="1">
        <f t="shared" si="99"/>
        <v>0</v>
      </c>
      <c r="AV30" s="37">
        <f t="shared" si="100"/>
        <v>1</v>
      </c>
      <c r="AW30" s="16">
        <f t="shared" si="101"/>
        <v>1.6465762579465937</v>
      </c>
      <c r="AX30" s="34">
        <f t="shared" si="67"/>
        <v>7.6442832831216876</v>
      </c>
      <c r="AY30" s="2">
        <f t="shared" si="68"/>
        <v>1020.5093009367362</v>
      </c>
      <c r="AZ30" s="2">
        <f t="shared" si="69"/>
        <v>1014.1403804961461</v>
      </c>
      <c r="BA30" s="29">
        <f t="shared" si="70"/>
        <v>1062.7473855261067</v>
      </c>
    </row>
    <row r="31" spans="1:53" s="19" customFormat="1" ht="13">
      <c r="A31" s="15">
        <v>43</v>
      </c>
      <c r="B31" s="28" t="s">
        <v>11</v>
      </c>
      <c r="C31" s="16">
        <v>61.4</v>
      </c>
      <c r="D31" s="20">
        <v>0.7</v>
      </c>
      <c r="E31" s="20">
        <v>17.7</v>
      </c>
      <c r="F31" s="20"/>
      <c r="G31" s="20"/>
      <c r="H31" s="20">
        <v>3.4</v>
      </c>
      <c r="I31" s="20"/>
      <c r="J31" s="20">
        <v>1.9</v>
      </c>
      <c r="K31" s="16">
        <v>4.9000000000000004</v>
      </c>
      <c r="L31" s="16"/>
      <c r="M31" s="16"/>
      <c r="N31" s="20">
        <v>2.6</v>
      </c>
      <c r="O31" s="20">
        <v>2.4</v>
      </c>
      <c r="P31" s="16"/>
      <c r="Q31" s="34">
        <f t="shared" si="0"/>
        <v>95.000000000000014</v>
      </c>
      <c r="R31" s="23">
        <v>1430</v>
      </c>
      <c r="S31" s="1">
        <f t="shared" si="71"/>
        <v>1.0218975672513453</v>
      </c>
      <c r="T31" s="1">
        <f t="shared" si="72"/>
        <v>8.764702788928427E-3</v>
      </c>
      <c r="U31" s="1">
        <f t="shared" si="73"/>
        <v>0.347190551709325</v>
      </c>
      <c r="V31" s="1">
        <f t="shared" si="74"/>
        <v>0</v>
      </c>
      <c r="W31" s="1">
        <f t="shared" si="75"/>
        <v>0</v>
      </c>
      <c r="X31" s="1">
        <f t="shared" si="76"/>
        <v>4.7323178336005696E-2</v>
      </c>
      <c r="Y31" s="1">
        <f t="shared" si="77"/>
        <v>0</v>
      </c>
      <c r="Z31" s="1">
        <f t="shared" si="78"/>
        <v>4.7141255049076528E-2</v>
      </c>
      <c r="AA31" s="1">
        <f t="shared" si="79"/>
        <v>8.7379229422191479E-2</v>
      </c>
      <c r="AB31" s="1">
        <f t="shared" si="80"/>
        <v>0</v>
      </c>
      <c r="AC31" s="1">
        <f t="shared" si="81"/>
        <v>0</v>
      </c>
      <c r="AD31" s="1">
        <f t="shared" si="82"/>
        <v>8.3899520643315711E-2</v>
      </c>
      <c r="AE31" s="1">
        <f t="shared" si="83"/>
        <v>5.0957577816467793E-2</v>
      </c>
      <c r="AF31" s="1">
        <f t="shared" si="84"/>
        <v>0</v>
      </c>
      <c r="AG31" s="37">
        <f t="shared" si="85"/>
        <v>1.694553583016656</v>
      </c>
      <c r="AH31" s="1">
        <f t="shared" si="86"/>
        <v>0.60304824674363866</v>
      </c>
      <c r="AI31" s="1">
        <f t="shared" si="87"/>
        <v>5.1722783373574074E-3</v>
      </c>
      <c r="AJ31" s="1">
        <f t="shared" si="88"/>
        <v>0.20488614534764607</v>
      </c>
      <c r="AK31" s="1">
        <f t="shared" si="89"/>
        <v>0</v>
      </c>
      <c r="AL31" s="1">
        <f t="shared" si="90"/>
        <v>0</v>
      </c>
      <c r="AM31" s="1">
        <f t="shared" si="91"/>
        <v>2.7926634371608743E-2</v>
      </c>
      <c r="AN31" s="1">
        <f t="shared" si="92"/>
        <v>0</v>
      </c>
      <c r="AO31" s="1">
        <f t="shared" si="93"/>
        <v>2.7819276723699313E-2</v>
      </c>
      <c r="AP31" s="1">
        <f t="shared" si="94"/>
        <v>5.1564748555568467E-2</v>
      </c>
      <c r="AQ31" s="1">
        <f t="shared" si="95"/>
        <v>0</v>
      </c>
      <c r="AR31" s="1">
        <f t="shared" si="96"/>
        <v>0</v>
      </c>
      <c r="AS31" s="1">
        <f t="shared" si="97"/>
        <v>4.9511282195017527E-2</v>
      </c>
      <c r="AT31" s="1">
        <f t="shared" si="98"/>
        <v>3.0071387725463812E-2</v>
      </c>
      <c r="AU31" s="1">
        <f t="shared" si="99"/>
        <v>0</v>
      </c>
      <c r="AV31" s="37">
        <f t="shared" si="100"/>
        <v>1</v>
      </c>
      <c r="AW31" s="16">
        <f t="shared" si="101"/>
        <v>1.4787774436485668</v>
      </c>
      <c r="AX31" s="34">
        <f t="shared" si="67"/>
        <v>6.1887499701945314</v>
      </c>
      <c r="AY31" s="2">
        <f t="shared" si="68"/>
        <v>1009.2585525404555</v>
      </c>
      <c r="AZ31" s="2">
        <f t="shared" si="69"/>
        <v>1008.3522551360005</v>
      </c>
      <c r="BA31" s="29">
        <f t="shared" si="70"/>
        <v>970.73561413187053</v>
      </c>
    </row>
    <row r="32" spans="1:53" s="19" customFormat="1" ht="13">
      <c r="A32" s="15">
        <v>44</v>
      </c>
      <c r="B32" s="28" t="s">
        <v>11</v>
      </c>
      <c r="C32" s="16">
        <v>57.9</v>
      </c>
      <c r="D32" s="20">
        <v>0.7</v>
      </c>
      <c r="E32" s="20">
        <v>16.3</v>
      </c>
      <c r="F32" s="20"/>
      <c r="G32" s="20"/>
      <c r="H32" s="20">
        <v>2.4</v>
      </c>
      <c r="I32" s="20"/>
      <c r="J32" s="20">
        <v>1.6</v>
      </c>
      <c r="K32" s="16">
        <v>5.4</v>
      </c>
      <c r="L32" s="16"/>
      <c r="M32" s="16"/>
      <c r="N32" s="20">
        <v>3.7</v>
      </c>
      <c r="O32" s="20">
        <v>3</v>
      </c>
      <c r="P32" s="16"/>
      <c r="Q32" s="34">
        <f t="shared" si="0"/>
        <v>91.000000000000014</v>
      </c>
      <c r="R32" s="23">
        <v>3210</v>
      </c>
      <c r="S32" s="1">
        <f t="shared" si="71"/>
        <v>0.96364607726144769</v>
      </c>
      <c r="T32" s="1">
        <f t="shared" si="72"/>
        <v>8.764702788928427E-3</v>
      </c>
      <c r="U32" s="1">
        <f t="shared" si="73"/>
        <v>0.31972915213909592</v>
      </c>
      <c r="V32" s="1">
        <f t="shared" si="74"/>
        <v>0</v>
      </c>
      <c r="W32" s="1">
        <f t="shared" si="75"/>
        <v>0</v>
      </c>
      <c r="X32" s="1">
        <f t="shared" si="76"/>
        <v>3.340459647247461E-2</v>
      </c>
      <c r="Y32" s="1">
        <f t="shared" si="77"/>
        <v>0</v>
      </c>
      <c r="Z32" s="1">
        <f t="shared" si="78"/>
        <v>3.9697898988696023E-2</v>
      </c>
      <c r="AA32" s="1">
        <f t="shared" si="79"/>
        <v>9.6295477322415099E-2</v>
      </c>
      <c r="AB32" s="1">
        <f t="shared" si="80"/>
        <v>0</v>
      </c>
      <c r="AC32" s="1">
        <f t="shared" si="81"/>
        <v>0</v>
      </c>
      <c r="AD32" s="1">
        <f t="shared" si="82"/>
        <v>0.11939547168471851</v>
      </c>
      <c r="AE32" s="1">
        <f t="shared" si="83"/>
        <v>6.369697227058474E-2</v>
      </c>
      <c r="AF32" s="1">
        <f t="shared" si="84"/>
        <v>0</v>
      </c>
      <c r="AG32" s="37">
        <f t="shared" si="85"/>
        <v>1.6446303489283609</v>
      </c>
      <c r="AH32" s="1">
        <f t="shared" si="86"/>
        <v>0.58593475299136877</v>
      </c>
      <c r="AI32" s="1">
        <f t="shared" si="87"/>
        <v>5.3292843553808282E-3</v>
      </c>
      <c r="AJ32" s="1">
        <f t="shared" si="88"/>
        <v>0.19440791199519761</v>
      </c>
      <c r="AK32" s="1">
        <f t="shared" si="89"/>
        <v>0</v>
      </c>
      <c r="AL32" s="1">
        <f t="shared" si="90"/>
        <v>0</v>
      </c>
      <c r="AM32" s="1">
        <f t="shared" si="91"/>
        <v>2.0311309768934402E-2</v>
      </c>
      <c r="AN32" s="1">
        <f t="shared" si="92"/>
        <v>0</v>
      </c>
      <c r="AO32" s="1">
        <f t="shared" si="93"/>
        <v>2.4137885461351923E-2</v>
      </c>
      <c r="AP32" s="1">
        <f t="shared" si="94"/>
        <v>5.8551441292057582E-2</v>
      </c>
      <c r="AQ32" s="1">
        <f t="shared" si="95"/>
        <v>0</v>
      </c>
      <c r="AR32" s="1">
        <f t="shared" si="96"/>
        <v>0</v>
      </c>
      <c r="AS32" s="1">
        <f t="shared" si="97"/>
        <v>7.259714729362525E-2</v>
      </c>
      <c r="AT32" s="1">
        <f t="shared" si="98"/>
        <v>3.8730266842083756E-2</v>
      </c>
      <c r="AU32" s="1">
        <f t="shared" si="99"/>
        <v>0</v>
      </c>
      <c r="AV32" s="37">
        <f t="shared" si="100"/>
        <v>1</v>
      </c>
      <c r="AW32" s="16">
        <f t="shared" si="101"/>
        <v>2.0053515147722587</v>
      </c>
      <c r="AX32" s="34">
        <f t="shared" si="67"/>
        <v>5.5308369929081911</v>
      </c>
      <c r="AY32" s="2">
        <f t="shared" si="68"/>
        <v>1056.9953480153899</v>
      </c>
      <c r="AZ32" s="2">
        <f t="shared" si="69"/>
        <v>1041.3104432915843</v>
      </c>
      <c r="BA32" s="29">
        <f t="shared" si="70"/>
        <v>1088.0328715758394</v>
      </c>
    </row>
    <row r="33" spans="1:53" s="19" customFormat="1" ht="13">
      <c r="A33" s="15">
        <v>45</v>
      </c>
      <c r="B33" s="28" t="s">
        <v>11</v>
      </c>
      <c r="C33" s="16">
        <v>60.3</v>
      </c>
      <c r="D33" s="20">
        <v>0.7</v>
      </c>
      <c r="E33" s="20">
        <v>17.3</v>
      </c>
      <c r="F33" s="20"/>
      <c r="G33" s="20"/>
      <c r="H33" s="20">
        <v>3.1</v>
      </c>
      <c r="I33" s="20"/>
      <c r="J33" s="20">
        <v>1.5</v>
      </c>
      <c r="K33" s="16">
        <v>2.7</v>
      </c>
      <c r="L33" s="16"/>
      <c r="M33" s="16"/>
      <c r="N33" s="20">
        <v>1.5</v>
      </c>
      <c r="O33" s="20">
        <v>3.4</v>
      </c>
      <c r="P33" s="16"/>
      <c r="Q33" s="34">
        <f t="shared" si="0"/>
        <v>90.5</v>
      </c>
      <c r="R33" s="23">
        <v>1360</v>
      </c>
      <c r="S33" s="1">
        <f t="shared" si="71"/>
        <v>1.003589956111663</v>
      </c>
      <c r="T33" s="1">
        <f t="shared" si="72"/>
        <v>8.764702788928427E-3</v>
      </c>
      <c r="U33" s="1">
        <f t="shared" si="73"/>
        <v>0.33934443754640242</v>
      </c>
      <c r="V33" s="1">
        <f t="shared" si="74"/>
        <v>0</v>
      </c>
      <c r="W33" s="1">
        <f t="shared" si="75"/>
        <v>0</v>
      </c>
      <c r="X33" s="1">
        <f t="shared" si="76"/>
        <v>4.3147603776946375E-2</v>
      </c>
      <c r="Y33" s="1">
        <f t="shared" si="77"/>
        <v>0</v>
      </c>
      <c r="Z33" s="1">
        <f t="shared" si="78"/>
        <v>3.7216780301902522E-2</v>
      </c>
      <c r="AA33" s="1">
        <f t="shared" si="79"/>
        <v>4.8147738661207549E-2</v>
      </c>
      <c r="AB33" s="1">
        <f t="shared" si="80"/>
        <v>0</v>
      </c>
      <c r="AC33" s="1">
        <f t="shared" si="81"/>
        <v>0</v>
      </c>
      <c r="AD33" s="1">
        <f t="shared" si="82"/>
        <v>4.8403569601912909E-2</v>
      </c>
      <c r="AE33" s="1">
        <f t="shared" si="83"/>
        <v>7.2189901906662704E-2</v>
      </c>
      <c r="AF33" s="1">
        <f t="shared" si="84"/>
        <v>0</v>
      </c>
      <c r="AG33" s="37">
        <f t="shared" si="85"/>
        <v>1.6008046906956261</v>
      </c>
      <c r="AH33" s="1">
        <f t="shared" si="86"/>
        <v>0.62692842040308816</v>
      </c>
      <c r="AI33" s="1">
        <f t="shared" si="87"/>
        <v>5.4751855987626727E-3</v>
      </c>
      <c r="AJ33" s="1">
        <f t="shared" si="88"/>
        <v>0.2119836601671507</v>
      </c>
      <c r="AK33" s="1">
        <f t="shared" si="89"/>
        <v>0</v>
      </c>
      <c r="AL33" s="1">
        <f t="shared" si="90"/>
        <v>0</v>
      </c>
      <c r="AM33" s="1">
        <f t="shared" si="91"/>
        <v>2.695369649260378E-2</v>
      </c>
      <c r="AN33" s="1">
        <f t="shared" si="92"/>
        <v>0</v>
      </c>
      <c r="AO33" s="1">
        <f t="shared" si="93"/>
        <v>2.3248795132984057E-2</v>
      </c>
      <c r="AP33" s="1">
        <f t="shared" si="94"/>
        <v>3.0077209881415986E-2</v>
      </c>
      <c r="AQ33" s="1">
        <f t="shared" si="95"/>
        <v>0</v>
      </c>
      <c r="AR33" s="1">
        <f t="shared" si="96"/>
        <v>0</v>
      </c>
      <c r="AS33" s="1">
        <f t="shared" si="97"/>
        <v>3.0237023843851459E-2</v>
      </c>
      <c r="AT33" s="1">
        <f t="shared" si="98"/>
        <v>4.5096008480143036E-2</v>
      </c>
      <c r="AU33" s="1">
        <f t="shared" si="99"/>
        <v>0</v>
      </c>
      <c r="AV33" s="37">
        <f t="shared" si="100"/>
        <v>0.99999999999999978</v>
      </c>
      <c r="AW33" s="16">
        <f t="shared" si="101"/>
        <v>1.0194800489456455</v>
      </c>
      <c r="AX33" s="34">
        <f t="shared" si="67"/>
        <v>8.0113116751700328</v>
      </c>
      <c r="AY33" s="2">
        <f t="shared" si="68"/>
        <v>1054.1492658627699</v>
      </c>
      <c r="AZ33" s="2">
        <f t="shared" si="69"/>
        <v>1091.8694725592836</v>
      </c>
      <c r="BA33" s="29">
        <f t="shared" si="70"/>
        <v>1023.9988494533544</v>
      </c>
    </row>
    <row r="34" spans="1:53" s="19" customFormat="1" ht="13">
      <c r="A34" s="15" t="s">
        <v>47</v>
      </c>
      <c r="B34" s="28" t="s">
        <v>14</v>
      </c>
      <c r="C34" s="16">
        <v>63.74</v>
      </c>
      <c r="D34" s="20">
        <v>0.36</v>
      </c>
      <c r="E34" s="20">
        <v>15.2</v>
      </c>
      <c r="F34" s="20"/>
      <c r="G34" s="20"/>
      <c r="H34" s="20">
        <v>0.04</v>
      </c>
      <c r="I34" s="20"/>
      <c r="J34" s="20">
        <v>0.26</v>
      </c>
      <c r="K34" s="16">
        <v>4.07</v>
      </c>
      <c r="L34" s="16"/>
      <c r="M34" s="16"/>
      <c r="N34" s="20">
        <v>3.89</v>
      </c>
      <c r="O34" s="20">
        <v>4.37</v>
      </c>
      <c r="P34" s="16"/>
      <c r="Q34" s="34">
        <f t="shared" si="0"/>
        <v>91.930000000000021</v>
      </c>
      <c r="R34" s="23">
        <v>1105</v>
      </c>
      <c r="S34" s="1">
        <f t="shared" si="36"/>
        <v>1.0608428491303052</v>
      </c>
      <c r="T34" s="1">
        <f t="shared" si="37"/>
        <v>4.5075614343060488E-3</v>
      </c>
      <c r="U34" s="1">
        <f t="shared" si="38"/>
        <v>0.29815233819105874</v>
      </c>
      <c r="V34" s="1">
        <f t="shared" si="39"/>
        <v>0</v>
      </c>
      <c r="W34" s="1">
        <f t="shared" si="40"/>
        <v>0</v>
      </c>
      <c r="X34" s="1">
        <f t="shared" si="41"/>
        <v>5.5674327454124353E-4</v>
      </c>
      <c r="Y34" s="1">
        <f t="shared" si="42"/>
        <v>0</v>
      </c>
      <c r="Z34" s="1">
        <f t="shared" si="43"/>
        <v>6.4509085856631039E-3</v>
      </c>
      <c r="AA34" s="1">
        <f t="shared" si="44"/>
        <v>7.2578257907820271E-2</v>
      </c>
      <c r="AB34" s="1">
        <f t="shared" si="45"/>
        <v>0</v>
      </c>
      <c r="AC34" s="1">
        <f t="shared" si="46"/>
        <v>0</v>
      </c>
      <c r="AD34" s="1">
        <f t="shared" si="47"/>
        <v>0.12552659050096082</v>
      </c>
      <c r="AE34" s="1">
        <f t="shared" si="48"/>
        <v>9.2785256274151767E-2</v>
      </c>
      <c r="AF34" s="1">
        <f t="shared" si="49"/>
        <v>0</v>
      </c>
      <c r="AG34" s="37">
        <f t="shared" si="50"/>
        <v>1.661400505298807</v>
      </c>
      <c r="AH34" s="1">
        <f t="shared" si="51"/>
        <v>0.63852324935913629</v>
      </c>
      <c r="AI34" s="1">
        <f t="shared" si="52"/>
        <v>2.7131094639310663E-3</v>
      </c>
      <c r="AJ34" s="1">
        <f t="shared" si="53"/>
        <v>0.17945843716800561</v>
      </c>
      <c r="AK34" s="1">
        <f t="shared" si="54"/>
        <v>0</v>
      </c>
      <c r="AL34" s="1">
        <f t="shared" si="55"/>
        <v>0</v>
      </c>
      <c r="AM34" s="1">
        <f t="shared" si="56"/>
        <v>3.3510479427783238E-4</v>
      </c>
      <c r="AN34" s="1">
        <f t="shared" si="57"/>
        <v>0</v>
      </c>
      <c r="AO34" s="1">
        <f t="shared" si="58"/>
        <v>3.8828136653918329E-3</v>
      </c>
      <c r="AP34" s="1">
        <f t="shared" si="59"/>
        <v>4.3684986056247099E-2</v>
      </c>
      <c r="AQ34" s="1">
        <f t="shared" si="60"/>
        <v>0</v>
      </c>
      <c r="AR34" s="1">
        <f t="shared" si="61"/>
        <v>0</v>
      </c>
      <c r="AS34" s="1">
        <f t="shared" si="62"/>
        <v>7.5554684196020849E-2</v>
      </c>
      <c r="AT34" s="1">
        <f t="shared" si="63"/>
        <v>5.584761529698952E-2</v>
      </c>
      <c r="AU34" s="1">
        <f t="shared" si="64"/>
        <v>0</v>
      </c>
      <c r="AV34" s="37">
        <f t="shared" si="65"/>
        <v>1</v>
      </c>
      <c r="AW34" s="16">
        <f t="shared" si="66"/>
        <v>1.9092011175694581</v>
      </c>
      <c r="AX34" s="34">
        <f t="shared" si="32"/>
        <v>7.9901277379974474</v>
      </c>
      <c r="AY34" s="2">
        <f t="shared" si="33"/>
        <v>934.38885876307143</v>
      </c>
      <c r="AZ34" s="2">
        <f t="shared" si="34"/>
        <v>896.11615527719835</v>
      </c>
      <c r="BA34" s="30">
        <f t="shared" si="35"/>
        <v>986.28209325810803</v>
      </c>
    </row>
    <row r="35" spans="1:53" s="19" customFormat="1" ht="13">
      <c r="A35" s="15" t="s">
        <v>48</v>
      </c>
      <c r="B35" s="28" t="s">
        <v>14</v>
      </c>
      <c r="C35" s="16">
        <v>58.99</v>
      </c>
      <c r="D35" s="20">
        <v>1.1399999999999999</v>
      </c>
      <c r="E35" s="20">
        <v>18.350000000000001</v>
      </c>
      <c r="F35" s="20"/>
      <c r="G35" s="20"/>
      <c r="H35" s="20">
        <v>0.03</v>
      </c>
      <c r="I35" s="20"/>
      <c r="J35" s="20">
        <v>1.99</v>
      </c>
      <c r="K35" s="16">
        <v>3.86</v>
      </c>
      <c r="L35" s="16"/>
      <c r="M35" s="16"/>
      <c r="N35" s="20">
        <v>4.53</v>
      </c>
      <c r="O35" s="20">
        <v>2.85</v>
      </c>
      <c r="P35" s="16"/>
      <c r="Q35" s="34">
        <f t="shared" si="0"/>
        <v>91.74</v>
      </c>
      <c r="R35" s="23">
        <v>1223</v>
      </c>
      <c r="S35" s="1">
        <f t="shared" si="36"/>
        <v>0.98178725557258728</v>
      </c>
      <c r="T35" s="1">
        <f t="shared" si="37"/>
        <v>1.4273944541969154E-2</v>
      </c>
      <c r="U35" s="1">
        <f t="shared" si="38"/>
        <v>0.35994048722407429</v>
      </c>
      <c r="V35" s="1">
        <f t="shared" si="39"/>
        <v>0</v>
      </c>
      <c r="W35" s="1">
        <f t="shared" si="40"/>
        <v>0</v>
      </c>
      <c r="X35" s="1">
        <f t="shared" si="41"/>
        <v>4.1755745590593262E-4</v>
      </c>
      <c r="Y35" s="1">
        <f t="shared" si="42"/>
        <v>0</v>
      </c>
      <c r="Z35" s="1">
        <f t="shared" si="43"/>
        <v>4.9374261867190676E-2</v>
      </c>
      <c r="AA35" s="1">
        <f t="shared" si="44"/>
        <v>6.8833433789726339E-2</v>
      </c>
      <c r="AB35" s="1">
        <f t="shared" si="45"/>
        <v>0</v>
      </c>
      <c r="AC35" s="1">
        <f t="shared" si="46"/>
        <v>0</v>
      </c>
      <c r="AD35" s="1">
        <f t="shared" si="47"/>
        <v>0.146178780197777</v>
      </c>
      <c r="AE35" s="1">
        <f t="shared" si="48"/>
        <v>6.0512123657055501E-2</v>
      </c>
      <c r="AF35" s="1">
        <f t="shared" si="49"/>
        <v>0</v>
      </c>
      <c r="AG35" s="37">
        <f t="shared" si="50"/>
        <v>1.6813178443062862</v>
      </c>
      <c r="AH35" s="1">
        <f t="shared" si="51"/>
        <v>0.58393911591277614</v>
      </c>
      <c r="AI35" s="1">
        <f t="shared" si="52"/>
        <v>8.4897359474933789E-3</v>
      </c>
      <c r="AJ35" s="1">
        <f t="shared" si="53"/>
        <v>0.21408235714799434</v>
      </c>
      <c r="AK35" s="1">
        <f t="shared" si="54"/>
        <v>0</v>
      </c>
      <c r="AL35" s="1">
        <f t="shared" si="55"/>
        <v>0</v>
      </c>
      <c r="AM35" s="1">
        <f t="shared" si="56"/>
        <v>2.4835129022152103E-4</v>
      </c>
      <c r="AN35" s="1">
        <f t="shared" si="57"/>
        <v>0</v>
      </c>
      <c r="AO35" s="1">
        <f t="shared" si="58"/>
        <v>2.936640566469605E-2</v>
      </c>
      <c r="AP35" s="1">
        <f t="shared" si="59"/>
        <v>4.0940167275823509E-2</v>
      </c>
      <c r="AQ35" s="1">
        <f t="shared" si="60"/>
        <v>0</v>
      </c>
      <c r="AR35" s="1">
        <f t="shared" si="61"/>
        <v>0</v>
      </c>
      <c r="AS35" s="1">
        <f t="shared" si="62"/>
        <v>8.6942977910337074E-2</v>
      </c>
      <c r="AT35" s="1">
        <f t="shared" si="63"/>
        <v>3.5990888850658029E-2</v>
      </c>
      <c r="AU35" s="1">
        <f t="shared" si="64"/>
        <v>0</v>
      </c>
      <c r="AV35" s="37">
        <f t="shared" si="65"/>
        <v>1</v>
      </c>
      <c r="AW35" s="16">
        <f t="shared" si="66"/>
        <v>1.6383686166411473</v>
      </c>
      <c r="AX35" s="34">
        <f t="shared" si="32"/>
        <v>6.8554000679181648</v>
      </c>
      <c r="AY35" s="2">
        <f t="shared" si="33"/>
        <v>973.0802888233917</v>
      </c>
      <c r="AZ35" s="2">
        <f t="shared" si="34"/>
        <v>955.17221078741716</v>
      </c>
      <c r="BA35" s="30">
        <f t="shared" si="35"/>
        <v>967.47529356251448</v>
      </c>
    </row>
    <row r="36" spans="1:53" s="19" customFormat="1" ht="13">
      <c r="A36" s="15" t="s">
        <v>49</v>
      </c>
      <c r="B36" s="28" t="s">
        <v>14</v>
      </c>
      <c r="C36" s="16">
        <v>56.67</v>
      </c>
      <c r="D36" s="20">
        <v>1.05</v>
      </c>
      <c r="E36" s="20">
        <v>18.52</v>
      </c>
      <c r="F36" s="20"/>
      <c r="G36" s="20"/>
      <c r="H36" s="20">
        <v>0.06</v>
      </c>
      <c r="I36" s="20"/>
      <c r="J36" s="20">
        <v>1.02</v>
      </c>
      <c r="K36" s="16">
        <v>3.64</v>
      </c>
      <c r="L36" s="16"/>
      <c r="M36" s="16"/>
      <c r="N36" s="20">
        <v>4.25</v>
      </c>
      <c r="O36" s="20">
        <v>5.42</v>
      </c>
      <c r="P36" s="16"/>
      <c r="Q36" s="34">
        <f t="shared" si="0"/>
        <v>90.63</v>
      </c>
      <c r="R36" s="23">
        <v>1786</v>
      </c>
      <c r="S36" s="1">
        <f t="shared" si="36"/>
        <v>0.94317483935071234</v>
      </c>
      <c r="T36" s="1">
        <f t="shared" si="37"/>
        <v>1.3147054183392643E-2</v>
      </c>
      <c r="U36" s="1">
        <f t="shared" si="38"/>
        <v>0.36327508574331635</v>
      </c>
      <c r="V36" s="1">
        <f t="shared" si="39"/>
        <v>0</v>
      </c>
      <c r="W36" s="1">
        <f t="shared" si="40"/>
        <v>0</v>
      </c>
      <c r="X36" s="1">
        <f t="shared" si="41"/>
        <v>8.3511491181186524E-4</v>
      </c>
      <c r="Y36" s="1">
        <f t="shared" si="42"/>
        <v>0</v>
      </c>
      <c r="Z36" s="1">
        <f t="shared" si="43"/>
        <v>2.5307410605293713E-2</v>
      </c>
      <c r="AA36" s="1">
        <f t="shared" si="44"/>
        <v>6.4910284713627961E-2</v>
      </c>
      <c r="AB36" s="1">
        <f t="shared" si="45"/>
        <v>0</v>
      </c>
      <c r="AC36" s="1">
        <f t="shared" si="46"/>
        <v>0</v>
      </c>
      <c r="AD36" s="1">
        <f t="shared" si="47"/>
        <v>0.1371434472054199</v>
      </c>
      <c r="AE36" s="1">
        <f t="shared" si="48"/>
        <v>0.11507919656885643</v>
      </c>
      <c r="AF36" s="1">
        <f t="shared" si="49"/>
        <v>0</v>
      </c>
      <c r="AG36" s="37">
        <f t="shared" si="50"/>
        <v>1.6628724332824312</v>
      </c>
      <c r="AH36" s="1">
        <f t="shared" si="51"/>
        <v>0.56719614834730891</v>
      </c>
      <c r="AI36" s="1">
        <f t="shared" si="52"/>
        <v>7.9062313622224063E-3</v>
      </c>
      <c r="AJ36" s="1">
        <f t="shared" si="53"/>
        <v>0.21846238982158636</v>
      </c>
      <c r="AK36" s="1">
        <f t="shared" si="54"/>
        <v>0</v>
      </c>
      <c r="AL36" s="1">
        <f t="shared" si="55"/>
        <v>0</v>
      </c>
      <c r="AM36" s="1">
        <f t="shared" si="56"/>
        <v>5.0221225338578028E-4</v>
      </c>
      <c r="AN36" s="1">
        <f t="shared" si="57"/>
        <v>0</v>
      </c>
      <c r="AO36" s="1">
        <f t="shared" si="58"/>
        <v>1.5219093238161443E-2</v>
      </c>
      <c r="AP36" s="1">
        <f t="shared" si="59"/>
        <v>3.90350356494263E-2</v>
      </c>
      <c r="AQ36" s="1">
        <f t="shared" si="60"/>
        <v>0</v>
      </c>
      <c r="AR36" s="1">
        <f t="shared" si="61"/>
        <v>0</v>
      </c>
      <c r="AS36" s="1">
        <f t="shared" si="62"/>
        <v>8.2473823283428463E-2</v>
      </c>
      <c r="AT36" s="1">
        <f t="shared" si="63"/>
        <v>6.9205066044480373E-2</v>
      </c>
      <c r="AU36" s="1">
        <f t="shared" si="64"/>
        <v>0</v>
      </c>
      <c r="AV36" s="37">
        <f t="shared" si="65"/>
        <v>1</v>
      </c>
      <c r="AW36" s="16">
        <f t="shared" si="66"/>
        <v>1.8541446061887852</v>
      </c>
      <c r="AX36" s="34">
        <f t="shared" si="32"/>
        <v>6.8523630189445237</v>
      </c>
      <c r="AY36" s="2">
        <f t="shared" si="33"/>
        <v>997.04075985365364</v>
      </c>
      <c r="AZ36" s="2">
        <f t="shared" si="34"/>
        <v>974.63728976731193</v>
      </c>
      <c r="BA36" s="30">
        <f t="shared" si="35"/>
        <v>1034.9884046718475</v>
      </c>
    </row>
    <row r="37" spans="1:53" s="19" customFormat="1" ht="13">
      <c r="A37" s="15" t="s">
        <v>50</v>
      </c>
      <c r="B37" s="28" t="s">
        <v>14</v>
      </c>
      <c r="C37" s="16">
        <v>61.14</v>
      </c>
      <c r="D37" s="20">
        <v>0.44</v>
      </c>
      <c r="E37" s="20">
        <v>14.89</v>
      </c>
      <c r="F37" s="20"/>
      <c r="G37" s="20"/>
      <c r="H37" s="20">
        <v>0.05</v>
      </c>
      <c r="I37" s="20"/>
      <c r="J37" s="20">
        <v>0.6</v>
      </c>
      <c r="K37" s="16">
        <v>7.97</v>
      </c>
      <c r="L37" s="16"/>
      <c r="M37" s="16"/>
      <c r="N37" s="20">
        <v>3.82</v>
      </c>
      <c r="O37" s="20">
        <v>3.83</v>
      </c>
      <c r="P37" s="16"/>
      <c r="Q37" s="34">
        <f t="shared" si="0"/>
        <v>92.739999999999981</v>
      </c>
      <c r="R37" s="23">
        <v>3252</v>
      </c>
      <c r="S37" s="1">
        <f t="shared" si="36"/>
        <v>1.0175703137092384</v>
      </c>
      <c r="T37" s="1">
        <f t="shared" si="37"/>
        <v>5.5092417530407259E-3</v>
      </c>
      <c r="U37" s="1">
        <f t="shared" si="38"/>
        <v>0.29207159971479379</v>
      </c>
      <c r="V37" s="1">
        <f t="shared" si="39"/>
        <v>0</v>
      </c>
      <c r="W37" s="1">
        <f t="shared" si="40"/>
        <v>0</v>
      </c>
      <c r="X37" s="1">
        <f t="shared" si="41"/>
        <v>6.9592909317655444E-4</v>
      </c>
      <c r="Y37" s="1">
        <f t="shared" si="42"/>
        <v>0</v>
      </c>
      <c r="Z37" s="1">
        <f t="shared" si="43"/>
        <v>1.4886712120761007E-2</v>
      </c>
      <c r="AA37" s="1">
        <f t="shared" si="44"/>
        <v>0.14212499152956451</v>
      </c>
      <c r="AB37" s="1">
        <f t="shared" si="45"/>
        <v>0</v>
      </c>
      <c r="AC37" s="1">
        <f t="shared" si="46"/>
        <v>0</v>
      </c>
      <c r="AD37" s="1">
        <f t="shared" si="47"/>
        <v>0.12326775725287153</v>
      </c>
      <c r="AE37" s="1">
        <f t="shared" si="48"/>
        <v>8.1319801265446523E-2</v>
      </c>
      <c r="AF37" s="1">
        <f t="shared" si="49"/>
        <v>0</v>
      </c>
      <c r="AG37" s="37">
        <f t="shared" si="50"/>
        <v>1.6774463464388931</v>
      </c>
      <c r="AH37" s="1">
        <f t="shared" si="51"/>
        <v>0.6066186950595901</v>
      </c>
      <c r="AI37" s="1">
        <f t="shared" si="52"/>
        <v>3.2843028122696619E-3</v>
      </c>
      <c r="AJ37" s="1">
        <f t="shared" si="53"/>
        <v>0.17411680578329217</v>
      </c>
      <c r="AK37" s="1">
        <f t="shared" si="54"/>
        <v>0</v>
      </c>
      <c r="AL37" s="1">
        <f t="shared" si="55"/>
        <v>0</v>
      </c>
      <c r="AM37" s="1">
        <f t="shared" si="56"/>
        <v>4.148741297472587E-4</v>
      </c>
      <c r="AN37" s="1">
        <f t="shared" si="57"/>
        <v>0</v>
      </c>
      <c r="AO37" s="1">
        <f t="shared" si="58"/>
        <v>8.8746278844414345E-3</v>
      </c>
      <c r="AP37" s="1">
        <f t="shared" si="59"/>
        <v>8.4726996980431832E-2</v>
      </c>
      <c r="AQ37" s="1">
        <f t="shared" si="60"/>
        <v>0</v>
      </c>
      <c r="AR37" s="1">
        <f t="shared" si="61"/>
        <v>0</v>
      </c>
      <c r="AS37" s="1">
        <f t="shared" si="62"/>
        <v>7.3485365129299526E-2</v>
      </c>
      <c r="AT37" s="1">
        <f t="shared" si="63"/>
        <v>4.847833222092799E-2</v>
      </c>
      <c r="AU37" s="1">
        <f t="shared" si="64"/>
        <v>0</v>
      </c>
      <c r="AV37" s="37">
        <f t="shared" si="65"/>
        <v>1</v>
      </c>
      <c r="AW37" s="16">
        <f t="shared" si="66"/>
        <v>2.7590491142176243</v>
      </c>
      <c r="AX37" s="34">
        <f t="shared" si="32"/>
        <v>5.5987300302297225</v>
      </c>
      <c r="AY37" s="2">
        <f t="shared" si="33"/>
        <v>976.14400769536121</v>
      </c>
      <c r="AZ37" s="2">
        <f t="shared" si="34"/>
        <v>908.91500180722721</v>
      </c>
      <c r="BA37" s="30">
        <f t="shared" si="35"/>
        <v>1093.2953909770345</v>
      </c>
    </row>
    <row r="38" spans="1:53" s="19" customFormat="1" ht="13">
      <c r="A38" s="15" t="s">
        <v>51</v>
      </c>
      <c r="B38" s="28" t="s">
        <v>14</v>
      </c>
      <c r="C38" s="16">
        <v>64.42</v>
      </c>
      <c r="D38" s="20">
        <v>0.1</v>
      </c>
      <c r="E38" s="20">
        <v>14.55</v>
      </c>
      <c r="F38" s="20"/>
      <c r="G38" s="20"/>
      <c r="H38" s="20">
        <v>0.01</v>
      </c>
      <c r="I38" s="20"/>
      <c r="J38" s="20">
        <v>1.79</v>
      </c>
      <c r="K38" s="16">
        <v>4.6399999999999997</v>
      </c>
      <c r="L38" s="16"/>
      <c r="M38" s="16"/>
      <c r="N38" s="20">
        <v>3.05</v>
      </c>
      <c r="O38" s="20">
        <v>2.02</v>
      </c>
      <c r="P38" s="16"/>
      <c r="Q38" s="34">
        <f t="shared" si="0"/>
        <v>90.58</v>
      </c>
      <c r="R38" s="23">
        <v>3296</v>
      </c>
      <c r="S38" s="1">
        <f t="shared" si="36"/>
        <v>1.0721602814711997</v>
      </c>
      <c r="T38" s="1">
        <f t="shared" si="37"/>
        <v>1.2521003984183471E-3</v>
      </c>
      <c r="U38" s="1">
        <f t="shared" si="38"/>
        <v>0.28540240267630956</v>
      </c>
      <c r="V38" s="1">
        <f t="shared" si="39"/>
        <v>0</v>
      </c>
      <c r="W38" s="1">
        <f t="shared" si="40"/>
        <v>0</v>
      </c>
      <c r="X38" s="1">
        <f t="shared" si="41"/>
        <v>1.3918581863531088E-4</v>
      </c>
      <c r="Y38" s="1">
        <f t="shared" si="42"/>
        <v>0</v>
      </c>
      <c r="Z38" s="1">
        <f t="shared" si="43"/>
        <v>4.4412024493603673E-2</v>
      </c>
      <c r="AA38" s="1">
        <f t="shared" si="44"/>
        <v>8.2742780514075187E-2</v>
      </c>
      <c r="AB38" s="1">
        <f t="shared" si="45"/>
        <v>0</v>
      </c>
      <c r="AC38" s="1">
        <f t="shared" si="46"/>
        <v>0</v>
      </c>
      <c r="AD38" s="1">
        <f t="shared" si="47"/>
        <v>9.8420591523889572E-2</v>
      </c>
      <c r="AE38" s="1">
        <f t="shared" si="48"/>
        <v>4.2889294662193725E-2</v>
      </c>
      <c r="AF38" s="1">
        <f t="shared" si="49"/>
        <v>0</v>
      </c>
      <c r="AG38" s="37">
        <f t="shared" si="50"/>
        <v>1.627418661558325</v>
      </c>
      <c r="AH38" s="1">
        <f t="shared" si="51"/>
        <v>0.65881036441142871</v>
      </c>
      <c r="AI38" s="1">
        <f t="shared" si="52"/>
        <v>7.6937817415673833E-4</v>
      </c>
      <c r="AJ38" s="1">
        <f t="shared" si="53"/>
        <v>0.17537122402358604</v>
      </c>
      <c r="AK38" s="1">
        <f t="shared" si="54"/>
        <v>0</v>
      </c>
      <c r="AL38" s="1">
        <f t="shared" si="55"/>
        <v>0</v>
      </c>
      <c r="AM38" s="1">
        <f t="shared" si="56"/>
        <v>8.5525514683501498E-5</v>
      </c>
      <c r="AN38" s="1">
        <f t="shared" si="57"/>
        <v>0</v>
      </c>
      <c r="AO38" s="1">
        <f t="shared" si="58"/>
        <v>2.7289858192407111E-2</v>
      </c>
      <c r="AP38" s="1">
        <f t="shared" si="59"/>
        <v>5.0842959140486525E-2</v>
      </c>
      <c r="AQ38" s="1">
        <f t="shared" si="60"/>
        <v>0</v>
      </c>
      <c r="AR38" s="1">
        <f t="shared" si="61"/>
        <v>0</v>
      </c>
      <c r="AS38" s="1">
        <f t="shared" si="62"/>
        <v>6.047650420184289E-2</v>
      </c>
      <c r="AT38" s="1">
        <f t="shared" si="63"/>
        <v>2.6354186341408507E-2</v>
      </c>
      <c r="AU38" s="1">
        <f t="shared" si="64"/>
        <v>0</v>
      </c>
      <c r="AV38" s="37">
        <f t="shared" si="65"/>
        <v>1.0000000000000002</v>
      </c>
      <c r="AW38" s="16">
        <f t="shared" si="66"/>
        <v>1.631664492292515</v>
      </c>
      <c r="AX38" s="34">
        <f t="shared" si="32"/>
        <v>7.5790450384383981</v>
      </c>
      <c r="AY38" s="2">
        <f t="shared" si="33"/>
        <v>1105.9221141081207</v>
      </c>
      <c r="AZ38" s="2">
        <f t="shared" si="34"/>
        <v>1124.9268484870977</v>
      </c>
      <c r="BA38" s="30">
        <f t="shared" si="35"/>
        <v>1168.7031465967873</v>
      </c>
    </row>
    <row r="39" spans="1:53" s="19" customFormat="1" ht="13">
      <c r="A39" s="15" t="s">
        <v>52</v>
      </c>
      <c r="B39" s="28" t="s">
        <v>14</v>
      </c>
      <c r="C39" s="16">
        <v>63.88</v>
      </c>
      <c r="D39" s="20">
        <v>0.41</v>
      </c>
      <c r="E39" s="20">
        <v>14.56</v>
      </c>
      <c r="F39" s="20"/>
      <c r="G39" s="20"/>
      <c r="H39" s="20">
        <v>0.03</v>
      </c>
      <c r="I39" s="20"/>
      <c r="J39" s="20">
        <v>1.79</v>
      </c>
      <c r="K39" s="16">
        <v>5.59</v>
      </c>
      <c r="L39" s="16"/>
      <c r="M39" s="16"/>
      <c r="N39" s="20">
        <v>3.66</v>
      </c>
      <c r="O39" s="20">
        <v>4.03</v>
      </c>
      <c r="P39" s="16"/>
      <c r="Q39" s="34">
        <f t="shared" si="0"/>
        <v>93.950000000000017</v>
      </c>
      <c r="R39" s="23">
        <v>4615</v>
      </c>
      <c r="S39" s="1">
        <f t="shared" si="36"/>
        <v>1.0631729087299011</v>
      </c>
      <c r="T39" s="1">
        <f t="shared" si="37"/>
        <v>5.1336116335152218E-3</v>
      </c>
      <c r="U39" s="1">
        <f t="shared" si="38"/>
        <v>0.28559855553038266</v>
      </c>
      <c r="V39" s="1">
        <f t="shared" si="39"/>
        <v>0</v>
      </c>
      <c r="W39" s="1">
        <f t="shared" si="40"/>
        <v>0</v>
      </c>
      <c r="X39" s="1">
        <f t="shared" si="41"/>
        <v>4.1755745590593262E-4</v>
      </c>
      <c r="Y39" s="1">
        <f t="shared" si="42"/>
        <v>0</v>
      </c>
      <c r="Z39" s="1">
        <f t="shared" si="43"/>
        <v>4.4412024493603673E-2</v>
      </c>
      <c r="AA39" s="1">
        <f t="shared" si="44"/>
        <v>9.9683651524500066E-2</v>
      </c>
      <c r="AB39" s="1">
        <f t="shared" si="45"/>
        <v>0</v>
      </c>
      <c r="AC39" s="1">
        <f t="shared" si="46"/>
        <v>0</v>
      </c>
      <c r="AD39" s="1">
        <f t="shared" si="47"/>
        <v>0.1181047098286675</v>
      </c>
      <c r="AE39" s="1">
        <f t="shared" si="48"/>
        <v>8.5566266083485512E-2</v>
      </c>
      <c r="AF39" s="1">
        <f t="shared" si="49"/>
        <v>0</v>
      </c>
      <c r="AG39" s="37">
        <f t="shared" si="50"/>
        <v>1.7020892852799618</v>
      </c>
      <c r="AH39" s="1">
        <f t="shared" si="51"/>
        <v>0.62462816605712257</v>
      </c>
      <c r="AI39" s="1">
        <f t="shared" si="52"/>
        <v>3.0160648315642495E-3</v>
      </c>
      <c r="AJ39" s="1">
        <f t="shared" si="53"/>
        <v>0.16779293424869132</v>
      </c>
      <c r="AK39" s="1">
        <f t="shared" si="54"/>
        <v>0</v>
      </c>
      <c r="AL39" s="1">
        <f t="shared" si="55"/>
        <v>0</v>
      </c>
      <c r="AM39" s="1">
        <f t="shared" si="56"/>
        <v>2.4532053607120396E-4</v>
      </c>
      <c r="AN39" s="1">
        <f t="shared" si="57"/>
        <v>0</v>
      </c>
      <c r="AO39" s="1">
        <f t="shared" si="58"/>
        <v>2.60926526461852E-2</v>
      </c>
      <c r="AP39" s="1">
        <f t="shared" si="59"/>
        <v>5.85654656230939E-2</v>
      </c>
      <c r="AQ39" s="1">
        <f t="shared" si="60"/>
        <v>0</v>
      </c>
      <c r="AR39" s="1">
        <f t="shared" si="61"/>
        <v>0</v>
      </c>
      <c r="AS39" s="1">
        <f t="shared" si="62"/>
        <v>6.9388081371560648E-2</v>
      </c>
      <c r="AT39" s="1">
        <f t="shared" si="63"/>
        <v>5.0271314685710777E-2</v>
      </c>
      <c r="AU39" s="1">
        <f t="shared" si="64"/>
        <v>0</v>
      </c>
      <c r="AV39" s="37">
        <f t="shared" si="65"/>
        <v>0.99999999999999989</v>
      </c>
      <c r="AW39" s="16">
        <f t="shared" si="66"/>
        <v>2.2592730681069755</v>
      </c>
      <c r="AX39" s="34">
        <f t="shared" si="32"/>
        <v>6.0547127395941569</v>
      </c>
      <c r="AY39" s="2">
        <f t="shared" si="33"/>
        <v>1077.4966478743318</v>
      </c>
      <c r="AZ39" s="2">
        <f t="shared" si="34"/>
        <v>1053.1232938562475</v>
      </c>
      <c r="BA39" s="30">
        <f t="shared" si="35"/>
        <v>1174.6780371207276</v>
      </c>
    </row>
    <row r="40" spans="1:53" s="19" customFormat="1" ht="13">
      <c r="A40" s="15" t="s">
        <v>53</v>
      </c>
      <c r="B40" s="28" t="s">
        <v>14</v>
      </c>
      <c r="C40" s="16">
        <v>52.82</v>
      </c>
      <c r="D40" s="20">
        <v>0.5</v>
      </c>
      <c r="E40" s="20">
        <v>15.2</v>
      </c>
      <c r="F40" s="20"/>
      <c r="G40" s="20"/>
      <c r="H40" s="20">
        <v>0.01</v>
      </c>
      <c r="I40" s="20"/>
      <c r="J40" s="20">
        <v>5.32</v>
      </c>
      <c r="K40" s="16">
        <v>9.26</v>
      </c>
      <c r="L40" s="16"/>
      <c r="M40" s="16"/>
      <c r="N40" s="20">
        <v>3.67</v>
      </c>
      <c r="O40" s="20">
        <v>1.74</v>
      </c>
      <c r="P40" s="16"/>
      <c r="Q40" s="34">
        <f t="shared" si="0"/>
        <v>88.52</v>
      </c>
      <c r="R40" s="23">
        <v>10619</v>
      </c>
      <c r="S40" s="1">
        <f t="shared" si="36"/>
        <v>0.87909820036182496</v>
      </c>
      <c r="T40" s="1">
        <f t="shared" si="37"/>
        <v>6.2605019920917342E-3</v>
      </c>
      <c r="U40" s="1">
        <f t="shared" si="38"/>
        <v>0.29815233819105874</v>
      </c>
      <c r="V40" s="1">
        <f t="shared" si="39"/>
        <v>0</v>
      </c>
      <c r="W40" s="1">
        <f t="shared" si="40"/>
        <v>0</v>
      </c>
      <c r="X40" s="1">
        <f t="shared" si="41"/>
        <v>1.3918581863531088E-4</v>
      </c>
      <c r="Y40" s="1">
        <f t="shared" si="42"/>
        <v>0</v>
      </c>
      <c r="Z40" s="1">
        <f t="shared" si="43"/>
        <v>0.13199551413741428</v>
      </c>
      <c r="AA40" s="1">
        <f t="shared" si="44"/>
        <v>0.16512891111214142</v>
      </c>
      <c r="AB40" s="1">
        <f t="shared" si="45"/>
        <v>0</v>
      </c>
      <c r="AC40" s="1">
        <f t="shared" si="46"/>
        <v>0</v>
      </c>
      <c r="AD40" s="1">
        <f t="shared" si="47"/>
        <v>0.11842740029268024</v>
      </c>
      <c r="AE40" s="1">
        <f t="shared" si="48"/>
        <v>3.6944243916939151E-2</v>
      </c>
      <c r="AF40" s="1">
        <f t="shared" si="49"/>
        <v>0</v>
      </c>
      <c r="AG40" s="37">
        <f t="shared" si="50"/>
        <v>1.6361462958227857</v>
      </c>
      <c r="AH40" s="1">
        <f t="shared" si="51"/>
        <v>0.53729804150535565</v>
      </c>
      <c r="AI40" s="1">
        <f t="shared" si="52"/>
        <v>3.8263705440493333E-3</v>
      </c>
      <c r="AJ40" s="1">
        <f t="shared" si="53"/>
        <v>0.18222841010749824</v>
      </c>
      <c r="AK40" s="1">
        <f t="shared" si="54"/>
        <v>0</v>
      </c>
      <c r="AL40" s="1">
        <f t="shared" si="55"/>
        <v>0</v>
      </c>
      <c r="AM40" s="1">
        <f t="shared" si="56"/>
        <v>8.5069299115038532E-5</v>
      </c>
      <c r="AN40" s="1">
        <f t="shared" si="57"/>
        <v>0</v>
      </c>
      <c r="AO40" s="1">
        <f t="shared" si="58"/>
        <v>8.0674640448968132E-2</v>
      </c>
      <c r="AP40" s="1">
        <f t="shared" si="59"/>
        <v>0.10092551719472087</v>
      </c>
      <c r="AQ40" s="1">
        <f t="shared" si="60"/>
        <v>0</v>
      </c>
      <c r="AR40" s="1">
        <f t="shared" si="61"/>
        <v>0</v>
      </c>
      <c r="AS40" s="1">
        <f t="shared" si="62"/>
        <v>7.2381913888162092E-2</v>
      </c>
      <c r="AT40" s="1">
        <f t="shared" si="63"/>
        <v>2.2580037012130762E-2</v>
      </c>
      <c r="AU40" s="1">
        <f t="shared" si="64"/>
        <v>0</v>
      </c>
      <c r="AV40" s="37">
        <f t="shared" si="65"/>
        <v>1</v>
      </c>
      <c r="AW40" s="16">
        <f t="shared" si="66"/>
        <v>3.0314579845849345</v>
      </c>
      <c r="AX40" s="34">
        <f t="shared" si="32"/>
        <v>3.5373482136628525</v>
      </c>
      <c r="AY40" s="2">
        <f t="shared" si="33"/>
        <v>1102.996077223258</v>
      </c>
      <c r="AZ40" s="2">
        <f t="shared" si="34"/>
        <v>1042.3523293974713</v>
      </c>
      <c r="BA40" s="30">
        <f t="shared" si="35"/>
        <v>1193.9213494003134</v>
      </c>
    </row>
    <row r="41" spans="1:53" s="19" customFormat="1" ht="13">
      <c r="A41" s="15" t="s">
        <v>54</v>
      </c>
      <c r="B41" s="28" t="s">
        <v>14</v>
      </c>
      <c r="C41" s="16">
        <v>65.510000000000005</v>
      </c>
      <c r="D41" s="20">
        <v>0.36</v>
      </c>
      <c r="E41" s="20">
        <v>14.81</v>
      </c>
      <c r="F41" s="20"/>
      <c r="G41" s="20"/>
      <c r="H41" s="20">
        <v>0.04</v>
      </c>
      <c r="I41" s="20"/>
      <c r="J41" s="20">
        <v>2.89</v>
      </c>
      <c r="K41" s="16">
        <v>8.14</v>
      </c>
      <c r="L41" s="16"/>
      <c r="M41" s="16"/>
      <c r="N41" s="20">
        <v>2.8</v>
      </c>
      <c r="O41" s="20">
        <v>1.2</v>
      </c>
      <c r="P41" s="16"/>
      <c r="Q41" s="34">
        <f t="shared" si="0"/>
        <v>95.750000000000014</v>
      </c>
      <c r="R41" s="23">
        <v>4961</v>
      </c>
      <c r="S41" s="1">
        <f t="shared" si="36"/>
        <v>1.0903014597823393</v>
      </c>
      <c r="T41" s="1">
        <f t="shared" si="37"/>
        <v>4.5075614343060488E-3</v>
      </c>
      <c r="U41" s="1">
        <f t="shared" si="38"/>
        <v>0.29050237688220926</v>
      </c>
      <c r="V41" s="1">
        <f t="shared" si="39"/>
        <v>0</v>
      </c>
      <c r="W41" s="1">
        <f t="shared" si="40"/>
        <v>0</v>
      </c>
      <c r="X41" s="1">
        <f t="shared" si="41"/>
        <v>5.5674327454124353E-4</v>
      </c>
      <c r="Y41" s="1">
        <f t="shared" si="42"/>
        <v>0</v>
      </c>
      <c r="Z41" s="1">
        <f t="shared" si="43"/>
        <v>7.1704330048332196E-2</v>
      </c>
      <c r="AA41" s="1">
        <f t="shared" si="44"/>
        <v>0.14515651581564054</v>
      </c>
      <c r="AB41" s="1">
        <f t="shared" si="45"/>
        <v>0</v>
      </c>
      <c r="AC41" s="1">
        <f t="shared" si="46"/>
        <v>0</v>
      </c>
      <c r="AD41" s="1">
        <f t="shared" si="47"/>
        <v>9.0353329923570758E-2</v>
      </c>
      <c r="AE41" s="1">
        <f t="shared" si="48"/>
        <v>2.5478788908233897E-2</v>
      </c>
      <c r="AF41" s="1">
        <f t="shared" si="49"/>
        <v>0</v>
      </c>
      <c r="AG41" s="37">
        <f t="shared" si="50"/>
        <v>1.7185611060691732</v>
      </c>
      <c r="AH41" s="1">
        <f t="shared" si="51"/>
        <v>0.63442693770497438</v>
      </c>
      <c r="AI41" s="1">
        <f t="shared" si="52"/>
        <v>2.6228694565397759E-3</v>
      </c>
      <c r="AJ41" s="1">
        <f t="shared" si="53"/>
        <v>0.16903814234843759</v>
      </c>
      <c r="AK41" s="1">
        <f t="shared" si="54"/>
        <v>0</v>
      </c>
      <c r="AL41" s="1">
        <f t="shared" si="55"/>
        <v>0</v>
      </c>
      <c r="AM41" s="1">
        <f t="shared" si="56"/>
        <v>3.2395896344626938E-4</v>
      </c>
      <c r="AN41" s="1">
        <f t="shared" si="57"/>
        <v>0</v>
      </c>
      <c r="AO41" s="1">
        <f t="shared" si="58"/>
        <v>4.1723468426642055E-2</v>
      </c>
      <c r="AP41" s="1">
        <f t="shared" si="59"/>
        <v>8.4463982865092199E-2</v>
      </c>
      <c r="AQ41" s="1">
        <f t="shared" si="60"/>
        <v>0</v>
      </c>
      <c r="AR41" s="1">
        <f t="shared" si="61"/>
        <v>0</v>
      </c>
      <c r="AS41" s="1">
        <f t="shared" si="62"/>
        <v>5.2574988229678911E-2</v>
      </c>
      <c r="AT41" s="1">
        <f t="shared" si="63"/>
        <v>1.4825652005188787E-2</v>
      </c>
      <c r="AU41" s="1">
        <f t="shared" si="64"/>
        <v>0</v>
      </c>
      <c r="AV41" s="37">
        <f t="shared" si="65"/>
        <v>1</v>
      </c>
      <c r="AW41" s="16">
        <f t="shared" ref="AW41:AW47" si="102">(AS41+AT41+2*AP41)/(AJ41*AH41)</f>
        <v>2.2036872909754375</v>
      </c>
      <c r="AX41" s="34">
        <f t="shared" si="32"/>
        <v>5.5425663848857436</v>
      </c>
      <c r="AY41" s="2">
        <f t="shared" si="33"/>
        <v>1094.6160810278525</v>
      </c>
      <c r="AZ41" s="2">
        <f t="shared" si="34"/>
        <v>1077.3599213839007</v>
      </c>
      <c r="BA41" s="30">
        <f t="shared" si="35"/>
        <v>1166.2822189492999</v>
      </c>
    </row>
    <row r="42" spans="1:53" s="19" customFormat="1" ht="13">
      <c r="A42" s="15" t="s">
        <v>56</v>
      </c>
      <c r="B42" s="28" t="s">
        <v>14</v>
      </c>
      <c r="C42" s="16">
        <v>77.28</v>
      </c>
      <c r="D42" s="20">
        <v>0.41</v>
      </c>
      <c r="E42" s="20">
        <v>10.82</v>
      </c>
      <c r="F42" s="20"/>
      <c r="G42" s="20"/>
      <c r="H42" s="20">
        <v>0.01</v>
      </c>
      <c r="I42" s="20"/>
      <c r="J42" s="20">
        <v>0.44</v>
      </c>
      <c r="K42" s="16">
        <v>0.76</v>
      </c>
      <c r="L42" s="16"/>
      <c r="M42" s="16"/>
      <c r="N42" s="20">
        <v>2.1800000000000002</v>
      </c>
      <c r="O42" s="20">
        <v>3.77</v>
      </c>
      <c r="P42" s="16"/>
      <c r="Q42" s="34">
        <f t="shared" si="0"/>
        <v>95.67</v>
      </c>
      <c r="R42" s="23">
        <v>1393</v>
      </c>
      <c r="S42" s="1">
        <f t="shared" si="36"/>
        <v>1.2861928989769373</v>
      </c>
      <c r="T42" s="1">
        <f t="shared" si="37"/>
        <v>5.1336116335152218E-3</v>
      </c>
      <c r="U42" s="1">
        <f t="shared" si="38"/>
        <v>0.21223738810705634</v>
      </c>
      <c r="V42" s="1">
        <f t="shared" si="39"/>
        <v>0</v>
      </c>
      <c r="W42" s="1">
        <f t="shared" si="40"/>
        <v>0</v>
      </c>
      <c r="X42" s="1">
        <f t="shared" si="41"/>
        <v>1.3918581863531088E-4</v>
      </c>
      <c r="Y42" s="1">
        <f t="shared" si="42"/>
        <v>0</v>
      </c>
      <c r="Z42" s="1">
        <f t="shared" si="43"/>
        <v>1.0916922221891405E-2</v>
      </c>
      <c r="AA42" s="1">
        <f t="shared" si="44"/>
        <v>1.3552696808339903E-2</v>
      </c>
      <c r="AB42" s="1">
        <f t="shared" si="45"/>
        <v>0</v>
      </c>
      <c r="AC42" s="1">
        <f t="shared" si="46"/>
        <v>0</v>
      </c>
      <c r="AD42" s="1">
        <f t="shared" si="47"/>
        <v>7.0346521154780101E-2</v>
      </c>
      <c r="AE42" s="1">
        <f t="shared" si="48"/>
        <v>8.0045861820034828E-2</v>
      </c>
      <c r="AF42" s="1">
        <f t="shared" si="49"/>
        <v>0</v>
      </c>
      <c r="AG42" s="37">
        <f t="shared" si="50"/>
        <v>1.6785650865411903</v>
      </c>
      <c r="AH42" s="1">
        <f t="shared" si="51"/>
        <v>0.7662454731661521</v>
      </c>
      <c r="AI42" s="1">
        <f t="shared" si="52"/>
        <v>3.058333379311144E-3</v>
      </c>
      <c r="AJ42" s="1">
        <f t="shared" si="53"/>
        <v>0.12643977276114293</v>
      </c>
      <c r="AK42" s="1">
        <f t="shared" si="54"/>
        <v>0</v>
      </c>
      <c r="AL42" s="1">
        <f t="shared" si="55"/>
        <v>0</v>
      </c>
      <c r="AM42" s="1">
        <f t="shared" si="56"/>
        <v>8.2919524390986672E-5</v>
      </c>
      <c r="AN42" s="1">
        <f t="shared" si="57"/>
        <v>0</v>
      </c>
      <c r="AO42" s="1">
        <f t="shared" si="58"/>
        <v>6.5037229175226949E-3</v>
      </c>
      <c r="AP42" s="1">
        <f t="shared" si="59"/>
        <v>8.0739775401061486E-3</v>
      </c>
      <c r="AQ42" s="1">
        <f t="shared" si="60"/>
        <v>0</v>
      </c>
      <c r="AR42" s="1">
        <f t="shared" si="61"/>
        <v>0</v>
      </c>
      <c r="AS42" s="1">
        <f t="shared" si="62"/>
        <v>4.1908724135168572E-2</v>
      </c>
      <c r="AT42" s="1">
        <f t="shared" si="63"/>
        <v>4.7687076576205543E-2</v>
      </c>
      <c r="AU42" s="1">
        <f t="shared" si="64"/>
        <v>0</v>
      </c>
      <c r="AV42" s="37">
        <f t="shared" si="65"/>
        <v>1.0000000000000002</v>
      </c>
      <c r="AW42" s="16">
        <f t="shared" si="102"/>
        <v>1.0914481349796152</v>
      </c>
      <c r="AX42" s="34">
        <f t="shared" si="32"/>
        <v>16.076840238852341</v>
      </c>
      <c r="AY42" s="2">
        <f t="shared" si="33"/>
        <v>1049.0886060540238</v>
      </c>
      <c r="AZ42" s="2">
        <f t="shared" si="34"/>
        <v>1080.9874006885134</v>
      </c>
      <c r="BA42" s="30">
        <f t="shared" si="35"/>
        <v>1196.1924330931231</v>
      </c>
    </row>
    <row r="43" spans="1:53" s="19" customFormat="1" ht="13">
      <c r="A43" s="15" t="s">
        <v>57</v>
      </c>
      <c r="B43" s="28" t="s">
        <v>14</v>
      </c>
      <c r="C43" s="16">
        <v>59.47</v>
      </c>
      <c r="D43" s="20">
        <v>0.78</v>
      </c>
      <c r="E43" s="20">
        <v>13.04</v>
      </c>
      <c r="F43" s="20"/>
      <c r="G43" s="20"/>
      <c r="H43" s="20">
        <v>0.05</v>
      </c>
      <c r="I43" s="20"/>
      <c r="J43" s="20">
        <v>1.95</v>
      </c>
      <c r="K43" s="16">
        <v>9.4600000000000009</v>
      </c>
      <c r="L43" s="16"/>
      <c r="M43" s="16"/>
      <c r="N43" s="20">
        <v>3.38</v>
      </c>
      <c r="O43" s="20">
        <v>3.66</v>
      </c>
      <c r="P43" s="16"/>
      <c r="Q43" s="34">
        <f t="shared" si="0"/>
        <v>91.789999999999992</v>
      </c>
      <c r="R43" s="23">
        <v>12178</v>
      </c>
      <c r="S43" s="1">
        <f t="shared" si="36"/>
        <v>0.98977603134263026</v>
      </c>
      <c r="T43" s="1">
        <f t="shared" si="37"/>
        <v>9.7663831076631059E-3</v>
      </c>
      <c r="U43" s="1">
        <f t="shared" si="38"/>
        <v>0.25578332171127671</v>
      </c>
      <c r="V43" s="1">
        <f t="shared" si="39"/>
        <v>0</v>
      </c>
      <c r="W43" s="1">
        <f t="shared" si="40"/>
        <v>0</v>
      </c>
      <c r="X43" s="1">
        <f t="shared" si="41"/>
        <v>6.9592909317655444E-4</v>
      </c>
      <c r="Y43" s="1">
        <f t="shared" si="42"/>
        <v>0</v>
      </c>
      <c r="Z43" s="1">
        <f t="shared" si="43"/>
        <v>4.8381814392473278E-2</v>
      </c>
      <c r="AA43" s="1">
        <f t="shared" si="44"/>
        <v>0.16869541027223089</v>
      </c>
      <c r="AB43" s="1">
        <f t="shared" si="45"/>
        <v>0</v>
      </c>
      <c r="AC43" s="1">
        <f t="shared" si="46"/>
        <v>0</v>
      </c>
      <c r="AD43" s="1">
        <f t="shared" si="47"/>
        <v>0.10906937683631042</v>
      </c>
      <c r="AE43" s="1">
        <f t="shared" si="48"/>
        <v>7.7710306170113388E-2</v>
      </c>
      <c r="AF43" s="1">
        <f t="shared" si="49"/>
        <v>0</v>
      </c>
      <c r="AG43" s="37">
        <f t="shared" si="50"/>
        <v>1.6598785729258745</v>
      </c>
      <c r="AH43" s="1">
        <f t="shared" si="51"/>
        <v>0.59629423952256233</v>
      </c>
      <c r="AI43" s="1">
        <f t="shared" si="52"/>
        <v>5.8837937105530947E-3</v>
      </c>
      <c r="AJ43" s="1">
        <f t="shared" si="53"/>
        <v>0.15409761044171227</v>
      </c>
      <c r="AK43" s="1">
        <f t="shared" si="54"/>
        <v>0</v>
      </c>
      <c r="AL43" s="1">
        <f t="shared" si="55"/>
        <v>0</v>
      </c>
      <c r="AM43" s="1">
        <f t="shared" si="56"/>
        <v>4.1926506223273762E-4</v>
      </c>
      <c r="AN43" s="1">
        <f t="shared" si="57"/>
        <v>0</v>
      </c>
      <c r="AO43" s="1">
        <f t="shared" si="58"/>
        <v>2.9147803448773039E-2</v>
      </c>
      <c r="AP43" s="1">
        <f t="shared" si="59"/>
        <v>0.10163117533041639</v>
      </c>
      <c r="AQ43" s="1">
        <f t="shared" si="60"/>
        <v>0</v>
      </c>
      <c r="AR43" s="1">
        <f t="shared" si="61"/>
        <v>0</v>
      </c>
      <c r="AS43" s="1">
        <f t="shared" si="62"/>
        <v>6.5709250432730987E-2</v>
      </c>
      <c r="AT43" s="1">
        <f t="shared" si="63"/>
        <v>4.6816862051019266E-2</v>
      </c>
      <c r="AU43" s="1">
        <f t="shared" si="64"/>
        <v>0</v>
      </c>
      <c r="AV43" s="37">
        <f t="shared" si="65"/>
        <v>1.0000000000000002</v>
      </c>
      <c r="AW43" s="16">
        <f t="shared" si="102"/>
        <v>3.4366851121333313</v>
      </c>
      <c r="AX43" s="34">
        <f t="shared" si="32"/>
        <v>4.4139278604035201</v>
      </c>
      <c r="AY43" s="2">
        <f t="shared" si="33"/>
        <v>1073.1998982747464</v>
      </c>
      <c r="AZ43" s="2">
        <f t="shared" si="34"/>
        <v>987.69684791931729</v>
      </c>
      <c r="BA43" s="30">
        <f t="shared" si="35"/>
        <v>1271.7533975048559</v>
      </c>
    </row>
    <row r="44" spans="1:53" s="19" customFormat="1" ht="13">
      <c r="A44" s="15" t="s">
        <v>58</v>
      </c>
      <c r="B44" s="28" t="s">
        <v>14</v>
      </c>
      <c r="C44" s="16">
        <v>75.040000000000006</v>
      </c>
      <c r="D44" s="20">
        <v>0.22</v>
      </c>
      <c r="E44" s="20">
        <v>11.7</v>
      </c>
      <c r="F44" s="20"/>
      <c r="G44" s="20"/>
      <c r="H44" s="20">
        <v>0.01</v>
      </c>
      <c r="I44" s="20"/>
      <c r="J44" s="20">
        <v>0.43</v>
      </c>
      <c r="K44" s="16">
        <v>0.76</v>
      </c>
      <c r="L44" s="16"/>
      <c r="M44" s="16"/>
      <c r="N44" s="20">
        <v>3.66</v>
      </c>
      <c r="O44" s="20">
        <v>4.21</v>
      </c>
      <c r="P44" s="16"/>
      <c r="Q44" s="34">
        <f t="shared" si="0"/>
        <v>96.030000000000015</v>
      </c>
      <c r="R44" s="23">
        <v>2005</v>
      </c>
      <c r="S44" s="1">
        <f t="shared" si="36"/>
        <v>1.2489119453834032</v>
      </c>
      <c r="T44" s="1">
        <f t="shared" si="37"/>
        <v>2.754620876520363E-3</v>
      </c>
      <c r="U44" s="1">
        <f t="shared" si="38"/>
        <v>0.22949883926548603</v>
      </c>
      <c r="V44" s="1">
        <f t="shared" si="39"/>
        <v>0</v>
      </c>
      <c r="W44" s="1">
        <f t="shared" si="40"/>
        <v>0</v>
      </c>
      <c r="X44" s="1">
        <f t="shared" si="41"/>
        <v>1.3918581863531088E-4</v>
      </c>
      <c r="Y44" s="1">
        <f t="shared" si="42"/>
        <v>0</v>
      </c>
      <c r="Z44" s="1">
        <f t="shared" si="43"/>
        <v>1.0668810353212056E-2</v>
      </c>
      <c r="AA44" s="1">
        <f t="shared" si="44"/>
        <v>1.3552696808339903E-2</v>
      </c>
      <c r="AB44" s="1">
        <f t="shared" si="45"/>
        <v>0</v>
      </c>
      <c r="AC44" s="1">
        <f t="shared" si="46"/>
        <v>0</v>
      </c>
      <c r="AD44" s="1">
        <f t="shared" si="47"/>
        <v>0.1181047098286675</v>
      </c>
      <c r="AE44" s="1">
        <f t="shared" si="48"/>
        <v>8.9388084419720584E-2</v>
      </c>
      <c r="AF44" s="1">
        <f t="shared" si="49"/>
        <v>0</v>
      </c>
      <c r="AG44" s="37">
        <f t="shared" si="50"/>
        <v>1.7130188927539849</v>
      </c>
      <c r="AH44" s="1">
        <f t="shared" si="51"/>
        <v>0.72907073626932006</v>
      </c>
      <c r="AI44" s="1">
        <f t="shared" si="52"/>
        <v>1.6080504938809029E-3</v>
      </c>
      <c r="AJ44" s="1">
        <f t="shared" si="53"/>
        <v>0.13397332641003482</v>
      </c>
      <c r="AK44" s="1">
        <f t="shared" si="54"/>
        <v>0</v>
      </c>
      <c r="AL44" s="1">
        <f t="shared" si="55"/>
        <v>0</v>
      </c>
      <c r="AM44" s="1">
        <f t="shared" si="56"/>
        <v>8.1251770908109916E-5</v>
      </c>
      <c r="AN44" s="1">
        <f t="shared" si="57"/>
        <v>0</v>
      </c>
      <c r="AO44" s="1">
        <f t="shared" si="58"/>
        <v>6.2280751241803479E-3</v>
      </c>
      <c r="AP44" s="1">
        <f t="shared" si="59"/>
        <v>7.911586302794078E-3</v>
      </c>
      <c r="AQ44" s="1">
        <f t="shared" si="60"/>
        <v>0</v>
      </c>
      <c r="AR44" s="1">
        <f t="shared" si="61"/>
        <v>0</v>
      </c>
      <c r="AS44" s="1">
        <f t="shared" si="62"/>
        <v>6.8945363257957429E-2</v>
      </c>
      <c r="AT44" s="1">
        <f t="shared" si="63"/>
        <v>5.2181610370924295E-2</v>
      </c>
      <c r="AU44" s="1">
        <f t="shared" si="64"/>
        <v>0</v>
      </c>
      <c r="AV44" s="37">
        <f t="shared" si="65"/>
        <v>1</v>
      </c>
      <c r="AW44" s="16">
        <f t="shared" si="102"/>
        <v>1.4020854841681245</v>
      </c>
      <c r="AX44" s="34">
        <f t="shared" si="32"/>
        <v>12.436159489560879</v>
      </c>
      <c r="AY44" s="2">
        <f t="shared" si="33"/>
        <v>1062.8015205308334</v>
      </c>
      <c r="AZ44" s="2">
        <f t="shared" si="34"/>
        <v>1081.6852874557012</v>
      </c>
      <c r="BA44" s="30">
        <f t="shared" si="35"/>
        <v>1199.3251013594145</v>
      </c>
    </row>
    <row r="45" spans="1:53" s="19" customFormat="1" ht="13">
      <c r="A45" s="15" t="s">
        <v>59</v>
      </c>
      <c r="B45" s="28" t="s">
        <v>14</v>
      </c>
      <c r="C45" s="16">
        <v>54.11</v>
      </c>
      <c r="D45" s="20">
        <v>2.11</v>
      </c>
      <c r="E45" s="20">
        <v>15.75</v>
      </c>
      <c r="F45" s="20"/>
      <c r="G45" s="20"/>
      <c r="H45" s="20">
        <v>0.06</v>
      </c>
      <c r="I45" s="20"/>
      <c r="J45" s="20">
        <v>2.98</v>
      </c>
      <c r="K45" s="16">
        <v>5.81</v>
      </c>
      <c r="L45" s="16"/>
      <c r="M45" s="16"/>
      <c r="N45" s="20">
        <v>3.96</v>
      </c>
      <c r="O45" s="20">
        <v>5.55</v>
      </c>
      <c r="P45" s="16"/>
      <c r="Q45" s="34">
        <f t="shared" si="0"/>
        <v>90.33</v>
      </c>
      <c r="R45" s="23">
        <v>10905</v>
      </c>
      <c r="S45" s="1">
        <f t="shared" si="36"/>
        <v>0.90056803524381579</v>
      </c>
      <c r="T45" s="1">
        <f t="shared" si="37"/>
        <v>2.6419318406627118E-2</v>
      </c>
      <c r="U45" s="1">
        <f t="shared" si="38"/>
        <v>0.30894074516507736</v>
      </c>
      <c r="V45" s="1">
        <f t="shared" si="39"/>
        <v>0</v>
      </c>
      <c r="W45" s="1">
        <f t="shared" si="40"/>
        <v>0</v>
      </c>
      <c r="X45" s="1">
        <f t="shared" si="41"/>
        <v>8.3511491181186524E-4</v>
      </c>
      <c r="Y45" s="1">
        <f t="shared" si="42"/>
        <v>0</v>
      </c>
      <c r="Z45" s="1">
        <f t="shared" si="43"/>
        <v>7.3937336866446338E-2</v>
      </c>
      <c r="AA45" s="1">
        <f t="shared" si="44"/>
        <v>0.10360680060059846</v>
      </c>
      <c r="AB45" s="1">
        <f t="shared" si="45"/>
        <v>0</v>
      </c>
      <c r="AC45" s="1">
        <f t="shared" si="46"/>
        <v>0</v>
      </c>
      <c r="AD45" s="1">
        <f t="shared" si="47"/>
        <v>0.12778542374905008</v>
      </c>
      <c r="AE45" s="1">
        <f t="shared" si="48"/>
        <v>0.11783939870058177</v>
      </c>
      <c r="AF45" s="1">
        <f t="shared" si="49"/>
        <v>0</v>
      </c>
      <c r="AG45" s="37">
        <f t="shared" si="50"/>
        <v>1.6599321736440089</v>
      </c>
      <c r="AH45" s="1">
        <f t="shared" si="51"/>
        <v>0.542533032097824</v>
      </c>
      <c r="AI45" s="1">
        <f t="shared" si="52"/>
        <v>1.5915902364028182E-2</v>
      </c>
      <c r="AJ45" s="1">
        <f t="shared" si="53"/>
        <v>0.18611648720975582</v>
      </c>
      <c r="AK45" s="1">
        <f t="shared" si="54"/>
        <v>0</v>
      </c>
      <c r="AL45" s="1">
        <f t="shared" si="55"/>
        <v>0</v>
      </c>
      <c r="AM45" s="1">
        <f t="shared" si="56"/>
        <v>5.0310182853951059E-4</v>
      </c>
      <c r="AN45" s="1">
        <f t="shared" si="57"/>
        <v>0</v>
      </c>
      <c r="AO45" s="1">
        <f t="shared" si="58"/>
        <v>4.4542384345821487E-2</v>
      </c>
      <c r="AP45" s="1">
        <f t="shared" si="59"/>
        <v>6.2416285584219355E-2</v>
      </c>
      <c r="AQ45" s="1">
        <f t="shared" si="60"/>
        <v>0</v>
      </c>
      <c r="AR45" s="1">
        <f t="shared" si="61"/>
        <v>0</v>
      </c>
      <c r="AS45" s="1">
        <f t="shared" si="62"/>
        <v>7.6982316372918927E-2</v>
      </c>
      <c r="AT45" s="1">
        <f t="shared" si="63"/>
        <v>7.0990490196892686E-2</v>
      </c>
      <c r="AU45" s="1">
        <f t="shared" si="64"/>
        <v>0</v>
      </c>
      <c r="AV45" s="37">
        <f t="shared" si="65"/>
        <v>1</v>
      </c>
      <c r="AW45" s="16">
        <f t="shared" si="102"/>
        <v>2.7017296868238465</v>
      </c>
      <c r="AX45" s="34">
        <f t="shared" si="32"/>
        <v>4.5286085832250782</v>
      </c>
      <c r="AY45" s="2">
        <f t="shared" si="33"/>
        <v>1149.56682357511</v>
      </c>
      <c r="AZ45" s="2">
        <f t="shared" si="34"/>
        <v>1116.3239748582914</v>
      </c>
      <c r="BA45" s="30">
        <f t="shared" si="35"/>
        <v>1258.2208165410386</v>
      </c>
    </row>
    <row r="46" spans="1:53" s="19" customFormat="1" ht="13">
      <c r="A46" s="15" t="s">
        <v>60</v>
      </c>
      <c r="B46" s="28" t="s">
        <v>14</v>
      </c>
      <c r="C46" s="16">
        <v>64.599999999999994</v>
      </c>
      <c r="D46" s="20">
        <v>0.9</v>
      </c>
      <c r="E46" s="20">
        <v>14.68</v>
      </c>
      <c r="F46" s="20"/>
      <c r="G46" s="20"/>
      <c r="H46" s="20">
        <v>0.19</v>
      </c>
      <c r="I46" s="20"/>
      <c r="J46" s="20">
        <v>2.2999999999999998</v>
      </c>
      <c r="K46" s="16">
        <v>5.07</v>
      </c>
      <c r="L46" s="16"/>
      <c r="M46" s="16"/>
      <c r="N46" s="20">
        <v>2.02</v>
      </c>
      <c r="O46" s="20">
        <v>2.81</v>
      </c>
      <c r="P46" s="16"/>
      <c r="Q46" s="34">
        <f t="shared" si="0"/>
        <v>92.570000000000007</v>
      </c>
      <c r="R46" s="23">
        <v>4138</v>
      </c>
      <c r="S46" s="1">
        <f t="shared" si="36"/>
        <v>1.0751560723849658</v>
      </c>
      <c r="T46" s="1">
        <f t="shared" si="37"/>
        <v>1.1268903585765122E-2</v>
      </c>
      <c r="U46" s="1">
        <f t="shared" si="38"/>
        <v>0.28795238977925941</v>
      </c>
      <c r="V46" s="1">
        <f t="shared" si="39"/>
        <v>0</v>
      </c>
      <c r="W46" s="1">
        <f t="shared" si="40"/>
        <v>0</v>
      </c>
      <c r="X46" s="1">
        <f t="shared" si="41"/>
        <v>2.6445305540709067E-3</v>
      </c>
      <c r="Y46" s="1">
        <f t="shared" si="42"/>
        <v>0</v>
      </c>
      <c r="Z46" s="1">
        <f t="shared" si="43"/>
        <v>5.7065729796250526E-2</v>
      </c>
      <c r="AA46" s="1">
        <f t="shared" si="44"/>
        <v>9.0410753708267511E-2</v>
      </c>
      <c r="AB46" s="1">
        <f t="shared" si="45"/>
        <v>0</v>
      </c>
      <c r="AC46" s="1">
        <f t="shared" si="46"/>
        <v>0</v>
      </c>
      <c r="AD46" s="1">
        <f t="shared" si="47"/>
        <v>6.518347373057605E-2</v>
      </c>
      <c r="AE46" s="1">
        <f t="shared" si="48"/>
        <v>5.9662830693447709E-2</v>
      </c>
      <c r="AF46" s="1">
        <f t="shared" si="49"/>
        <v>0</v>
      </c>
      <c r="AG46" s="37">
        <f t="shared" si="50"/>
        <v>1.6493446842326029</v>
      </c>
      <c r="AH46" s="1">
        <f t="shared" si="51"/>
        <v>0.65186863768576542</v>
      </c>
      <c r="AI46" s="1">
        <f t="shared" si="52"/>
        <v>6.8323520810983484E-3</v>
      </c>
      <c r="AJ46" s="1">
        <f t="shared" si="53"/>
        <v>0.1745859386046017</v>
      </c>
      <c r="AK46" s="1">
        <f t="shared" si="54"/>
        <v>0</v>
      </c>
      <c r="AL46" s="1">
        <f t="shared" si="55"/>
        <v>0</v>
      </c>
      <c r="AM46" s="1">
        <f t="shared" si="56"/>
        <v>1.6033825914935046E-3</v>
      </c>
      <c r="AN46" s="1">
        <f t="shared" si="57"/>
        <v>0</v>
      </c>
      <c r="AO46" s="1">
        <f t="shared" si="58"/>
        <v>3.4599032174285463E-2</v>
      </c>
      <c r="AP46" s="1">
        <f t="shared" si="59"/>
        <v>5.4816167034444516E-2</v>
      </c>
      <c r="AQ46" s="1">
        <f t="shared" si="60"/>
        <v>0</v>
      </c>
      <c r="AR46" s="1">
        <f t="shared" si="61"/>
        <v>0</v>
      </c>
      <c r="AS46" s="1">
        <f t="shared" si="62"/>
        <v>3.9520831730151189E-2</v>
      </c>
      <c r="AT46" s="1">
        <f t="shared" si="63"/>
        <v>3.6173658098159915E-2</v>
      </c>
      <c r="AU46" s="1">
        <f t="shared" si="64"/>
        <v>0</v>
      </c>
      <c r="AV46" s="37">
        <f t="shared" si="65"/>
        <v>1</v>
      </c>
      <c r="AW46" s="16">
        <f t="shared" si="102"/>
        <v>1.6284293969676567</v>
      </c>
      <c r="AX46" s="34">
        <f t="shared" si="32"/>
        <v>7.0906893541133886</v>
      </c>
      <c r="AY46" s="2">
        <f t="shared" si="33"/>
        <v>1140.7248308556659</v>
      </c>
      <c r="AZ46" s="2">
        <f t="shared" si="34"/>
        <v>1171.1231879697111</v>
      </c>
      <c r="BA46" s="30">
        <f t="shared" si="35"/>
        <v>1193.2722001616237</v>
      </c>
    </row>
    <row r="47" spans="1:53" s="19" customFormat="1" ht="13">
      <c r="A47" s="15" t="s">
        <v>61</v>
      </c>
      <c r="B47" s="28" t="s">
        <v>14</v>
      </c>
      <c r="C47" s="16">
        <v>71.33</v>
      </c>
      <c r="D47" s="20">
        <v>0.26</v>
      </c>
      <c r="E47" s="20">
        <v>12.06</v>
      </c>
      <c r="F47" s="20"/>
      <c r="G47" s="20"/>
      <c r="H47" s="20">
        <v>0.01</v>
      </c>
      <c r="I47" s="20"/>
      <c r="J47" s="20">
        <v>0.86</v>
      </c>
      <c r="K47" s="16">
        <v>0.62</v>
      </c>
      <c r="L47" s="16"/>
      <c r="M47" s="16"/>
      <c r="N47" s="20">
        <v>2.34</v>
      </c>
      <c r="O47" s="20">
        <v>3.35</v>
      </c>
      <c r="P47" s="16"/>
      <c r="Q47" s="34">
        <f t="shared" si="0"/>
        <v>90.830000000000013</v>
      </c>
      <c r="R47" s="23">
        <v>1871</v>
      </c>
      <c r="S47" s="1">
        <f t="shared" si="36"/>
        <v>1.1871653659941117</v>
      </c>
      <c r="T47" s="1">
        <f t="shared" si="37"/>
        <v>3.255461035887702E-3</v>
      </c>
      <c r="U47" s="1">
        <f t="shared" si="38"/>
        <v>0.2365603420121164</v>
      </c>
      <c r="V47" s="1">
        <f t="shared" si="39"/>
        <v>0</v>
      </c>
      <c r="W47" s="1">
        <f t="shared" si="40"/>
        <v>0</v>
      </c>
      <c r="X47" s="1">
        <f t="shared" si="41"/>
        <v>1.3918581863531088E-4</v>
      </c>
      <c r="Y47" s="1">
        <f t="shared" si="42"/>
        <v>0</v>
      </c>
      <c r="Z47" s="1">
        <f t="shared" si="43"/>
        <v>2.1337620706424112E-2</v>
      </c>
      <c r="AA47" s="1">
        <f t="shared" si="44"/>
        <v>1.1056147396277289E-2</v>
      </c>
      <c r="AB47" s="1">
        <f t="shared" si="45"/>
        <v>0</v>
      </c>
      <c r="AC47" s="1">
        <f t="shared" si="46"/>
        <v>0</v>
      </c>
      <c r="AD47" s="1">
        <f t="shared" si="47"/>
        <v>7.5509568578984124E-2</v>
      </c>
      <c r="AE47" s="1">
        <f t="shared" si="48"/>
        <v>7.112828570215296E-2</v>
      </c>
      <c r="AF47" s="1">
        <f t="shared" si="49"/>
        <v>0</v>
      </c>
      <c r="AG47" s="37">
        <f t="shared" si="50"/>
        <v>1.6061519772445898</v>
      </c>
      <c r="AH47" s="1">
        <f t="shared" si="51"/>
        <v>0.73913638485863309</v>
      </c>
      <c r="AI47" s="1">
        <f t="shared" si="52"/>
        <v>2.026869861638224E-3</v>
      </c>
      <c r="AJ47" s="1">
        <f t="shared" si="53"/>
        <v>0.14728390922130793</v>
      </c>
      <c r="AK47" s="1">
        <f t="shared" si="54"/>
        <v>0</v>
      </c>
      <c r="AL47" s="1">
        <f t="shared" si="55"/>
        <v>0</v>
      </c>
      <c r="AM47" s="1">
        <f t="shared" si="56"/>
        <v>8.6657938107506519E-5</v>
      </c>
      <c r="AN47" s="1">
        <f t="shared" si="57"/>
        <v>0</v>
      </c>
      <c r="AO47" s="1">
        <f t="shared" si="58"/>
        <v>1.3284932564743687E-2</v>
      </c>
      <c r="AP47" s="1">
        <f t="shared" si="59"/>
        <v>6.8836246836644303E-3</v>
      </c>
      <c r="AQ47" s="1">
        <f t="shared" si="60"/>
        <v>0</v>
      </c>
      <c r="AR47" s="1">
        <f t="shared" si="61"/>
        <v>0</v>
      </c>
      <c r="AS47" s="1">
        <f t="shared" si="62"/>
        <v>4.7012717133109311E-2</v>
      </c>
      <c r="AT47" s="1">
        <f t="shared" si="63"/>
        <v>4.428490373879565E-2</v>
      </c>
      <c r="AU47" s="1">
        <f t="shared" si="64"/>
        <v>0</v>
      </c>
      <c r="AV47" s="37">
        <f t="shared" si="65"/>
        <v>0.99999999999999989</v>
      </c>
      <c r="AW47" s="16">
        <f t="shared" si="102"/>
        <v>0.96511184156688867</v>
      </c>
      <c r="AX47" s="34">
        <f t="shared" si="32"/>
        <v>14.567581261125405</v>
      </c>
      <c r="AY47" s="2">
        <f t="shared" si="33"/>
        <v>1105.9712376345224</v>
      </c>
      <c r="AZ47" s="2">
        <f t="shared" si="34"/>
        <v>1166.1277093050908</v>
      </c>
      <c r="BA47" s="30">
        <f t="shared" si="35"/>
        <v>1225.1082917741148</v>
      </c>
    </row>
    <row r="48" spans="1:53">
      <c r="C48" s="18"/>
      <c r="D48" s="17"/>
      <c r="E48" s="17"/>
      <c r="F48" s="17"/>
      <c r="G48" s="17"/>
      <c r="H48" s="17"/>
      <c r="I48" s="17"/>
      <c r="J48" s="17"/>
      <c r="K48" s="18"/>
      <c r="L48" s="18"/>
      <c r="M48" s="18"/>
      <c r="N48" s="17"/>
      <c r="O48" s="17"/>
      <c r="P48" s="18"/>
      <c r="Q48" s="35"/>
      <c r="R48" s="2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37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37"/>
      <c r="AW48" s="16"/>
      <c r="AX48" s="34"/>
      <c r="AY48" s="2"/>
      <c r="AZ48" s="2"/>
      <c r="BA48" s="29"/>
    </row>
    <row r="49" spans="1:53">
      <c r="A49" s="14" t="s">
        <v>11</v>
      </c>
      <c r="B49" s="31" t="s">
        <v>63</v>
      </c>
      <c r="C49" s="18"/>
      <c r="D49" s="17"/>
      <c r="E49" s="17"/>
      <c r="F49" s="17"/>
      <c r="G49" s="17"/>
      <c r="H49" s="17"/>
      <c r="I49" s="17"/>
      <c r="J49" s="17"/>
      <c r="K49" s="18"/>
      <c r="L49" s="18"/>
      <c r="M49" s="18"/>
      <c r="N49" s="17"/>
      <c r="O49" s="17"/>
      <c r="P49" s="18"/>
      <c r="Q49" s="3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37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37"/>
      <c r="AW49" s="16"/>
      <c r="AX49" s="34"/>
      <c r="AY49" s="2"/>
      <c r="AZ49" s="2"/>
      <c r="BA49" s="29"/>
    </row>
    <row r="50" spans="1:53">
      <c r="A50" s="14" t="s">
        <v>12</v>
      </c>
      <c r="B50" s="31" t="s">
        <v>65</v>
      </c>
      <c r="C50" s="18"/>
      <c r="D50" s="17"/>
      <c r="E50" s="17"/>
      <c r="F50" s="17"/>
      <c r="G50" s="17"/>
      <c r="H50" s="17"/>
      <c r="I50" s="17"/>
      <c r="J50" s="17"/>
      <c r="K50" s="18"/>
      <c r="L50" s="18"/>
      <c r="M50" s="18"/>
      <c r="N50" s="17"/>
      <c r="O50" s="17"/>
      <c r="P50" s="18"/>
      <c r="Q50" s="3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37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37"/>
      <c r="AW50" s="16"/>
      <c r="AX50" s="34"/>
      <c r="AY50" s="2"/>
      <c r="AZ50" s="2"/>
      <c r="BA50" s="29"/>
    </row>
    <row r="51" spans="1:53">
      <c r="A51" s="14" t="s">
        <v>14</v>
      </c>
      <c r="B51" s="31" t="s">
        <v>64</v>
      </c>
      <c r="C51" s="18"/>
      <c r="D51" s="17"/>
      <c r="E51" s="17"/>
      <c r="F51" s="17"/>
      <c r="G51" s="17"/>
      <c r="H51" s="17"/>
      <c r="I51" s="17"/>
      <c r="J51" s="17"/>
      <c r="K51" s="18"/>
      <c r="L51" s="18"/>
      <c r="M51" s="18"/>
      <c r="N51" s="17"/>
      <c r="O51" s="17"/>
      <c r="P51" s="18"/>
      <c r="Q51" s="3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37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37"/>
      <c r="AW51" s="16"/>
      <c r="AX51" s="34"/>
      <c r="AY51" s="2"/>
      <c r="AZ51" s="2"/>
      <c r="BA51" s="29"/>
    </row>
    <row r="52" spans="1:53">
      <c r="C52" s="18"/>
      <c r="D52" s="17"/>
      <c r="E52" s="17"/>
      <c r="F52" s="17"/>
      <c r="G52" s="17"/>
      <c r="H52" s="17"/>
      <c r="I52" s="17"/>
      <c r="J52" s="17"/>
      <c r="K52" s="18"/>
      <c r="L52" s="18"/>
      <c r="M52" s="18"/>
      <c r="N52" s="17"/>
      <c r="O52" s="17"/>
      <c r="P52" s="18"/>
      <c r="Q52" s="3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37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37"/>
      <c r="AW52" s="16"/>
      <c r="AX52" s="34"/>
      <c r="AY52" s="2"/>
      <c r="AZ52" s="2"/>
      <c r="BA52" s="29"/>
    </row>
    <row r="53" spans="1:53">
      <c r="C53" s="18"/>
      <c r="D53" s="18"/>
      <c r="E53" s="18"/>
      <c r="F53" s="18"/>
      <c r="G53" s="18"/>
      <c r="H53" s="18"/>
      <c r="I53" s="18"/>
      <c r="J53" s="18"/>
      <c r="N53" s="18"/>
      <c r="O53" s="18"/>
      <c r="Q53" s="3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37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37"/>
      <c r="AW53" s="16"/>
      <c r="AX53" s="34"/>
      <c r="AY53" s="2"/>
      <c r="AZ53" s="2"/>
      <c r="BA53" s="29"/>
    </row>
    <row r="54" spans="1:53">
      <c r="C54" s="18"/>
      <c r="D54" s="18"/>
      <c r="E54" s="18"/>
      <c r="F54" s="18"/>
      <c r="G54" s="18"/>
      <c r="H54" s="18"/>
      <c r="I54" s="18"/>
      <c r="J54" s="18"/>
      <c r="N54" s="18"/>
      <c r="O54" s="18"/>
      <c r="Q54" s="3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37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37"/>
      <c r="AW54" s="16"/>
      <c r="AX54" s="34"/>
      <c r="AY54" s="2"/>
      <c r="AZ54" s="2"/>
      <c r="BA54" s="29"/>
    </row>
    <row r="55" spans="1:53">
      <c r="C55" s="18"/>
      <c r="D55" s="18"/>
      <c r="E55" s="18"/>
      <c r="F55" s="18"/>
      <c r="G55" s="18"/>
      <c r="H55" s="18"/>
      <c r="I55" s="18"/>
      <c r="J55" s="18"/>
      <c r="N55" s="18"/>
      <c r="O55" s="18"/>
      <c r="Q55" s="3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37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37"/>
      <c r="AW55" s="16"/>
      <c r="AX55" s="34"/>
      <c r="AY55" s="2"/>
      <c r="AZ55" s="2"/>
      <c r="BA55" s="29"/>
    </row>
    <row r="56" spans="1:53">
      <c r="C56" s="18"/>
      <c r="D56" s="18"/>
      <c r="E56" s="18"/>
      <c r="F56" s="18"/>
      <c r="G56" s="18"/>
      <c r="H56" s="18"/>
      <c r="I56" s="18"/>
      <c r="J56" s="18"/>
      <c r="N56" s="18"/>
      <c r="O56" s="18"/>
      <c r="Q56" s="3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37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37"/>
      <c r="AW56" s="16"/>
      <c r="AX56" s="34"/>
      <c r="AY56" s="2"/>
      <c r="AZ56" s="2"/>
      <c r="BA56" s="29"/>
    </row>
    <row r="57" spans="1:53">
      <c r="C57" s="18"/>
      <c r="D57" s="18"/>
      <c r="E57" s="18"/>
      <c r="F57" s="18"/>
      <c r="G57" s="18"/>
      <c r="H57" s="18"/>
      <c r="I57" s="18"/>
      <c r="J57" s="18"/>
      <c r="N57" s="18"/>
      <c r="O57" s="18"/>
      <c r="Q57" s="3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37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37"/>
      <c r="AW57" s="16"/>
      <c r="AX57" s="34"/>
      <c r="AY57" s="2"/>
      <c r="AZ57" s="2"/>
      <c r="BA57" s="29"/>
    </row>
    <row r="58" spans="1:53">
      <c r="C58" s="18"/>
      <c r="D58" s="18"/>
      <c r="E58" s="18"/>
      <c r="F58" s="18"/>
      <c r="G58" s="18"/>
      <c r="H58" s="18"/>
      <c r="I58" s="18"/>
      <c r="J58" s="18"/>
      <c r="N58" s="18"/>
      <c r="O58" s="18"/>
      <c r="Q58" s="3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37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37"/>
      <c r="AW58" s="16"/>
      <c r="AX58" s="34"/>
      <c r="AY58" s="2"/>
      <c r="AZ58" s="2"/>
      <c r="BA58" s="29"/>
    </row>
    <row r="59" spans="1:53">
      <c r="C59" s="18"/>
      <c r="D59" s="18"/>
      <c r="E59" s="18"/>
      <c r="F59" s="18"/>
      <c r="G59" s="18"/>
      <c r="H59" s="18"/>
      <c r="I59" s="18"/>
      <c r="J59" s="18"/>
      <c r="N59" s="18"/>
      <c r="O59" s="18"/>
      <c r="Q59" s="3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37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37"/>
      <c r="AW59" s="16"/>
      <c r="AX59" s="34"/>
      <c r="AY59" s="2"/>
      <c r="AZ59" s="2"/>
      <c r="BA59" s="29"/>
    </row>
    <row r="60" spans="1:53">
      <c r="C60" s="18"/>
      <c r="D60" s="18"/>
      <c r="E60" s="18"/>
      <c r="F60" s="18"/>
      <c r="G60" s="18"/>
      <c r="H60" s="18"/>
      <c r="I60" s="18"/>
      <c r="J60" s="18"/>
      <c r="N60" s="18"/>
      <c r="O60" s="18"/>
      <c r="Q60" s="3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37"/>
      <c r="AW60" s="16"/>
      <c r="AX60" s="34"/>
      <c r="AY60" s="2"/>
      <c r="AZ60" s="2"/>
      <c r="BA60" s="29"/>
    </row>
    <row r="61" spans="1:53">
      <c r="C61" s="18"/>
      <c r="D61" s="18"/>
      <c r="E61" s="18"/>
      <c r="F61" s="18"/>
      <c r="G61" s="18"/>
      <c r="H61" s="18"/>
      <c r="I61" s="18"/>
      <c r="J61" s="18"/>
      <c r="N61" s="18"/>
      <c r="O61" s="18"/>
      <c r="Q61" s="3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37"/>
      <c r="AW61" s="16"/>
      <c r="AX61" s="34"/>
      <c r="AY61" s="2"/>
      <c r="AZ61" s="2"/>
      <c r="BA61" s="29"/>
    </row>
    <row r="62" spans="1:53">
      <c r="C62" s="18"/>
      <c r="D62" s="18"/>
      <c r="E62" s="18"/>
      <c r="F62" s="18"/>
      <c r="G62" s="18"/>
      <c r="H62" s="18"/>
      <c r="I62" s="18"/>
      <c r="J62" s="18"/>
      <c r="N62" s="18"/>
      <c r="O62" s="18"/>
      <c r="Q62" s="3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37"/>
      <c r="AW62" s="16"/>
      <c r="AX62" s="34"/>
      <c r="AY62" s="2"/>
      <c r="AZ62" s="2"/>
      <c r="BA62" s="29"/>
    </row>
    <row r="63" spans="1:53">
      <c r="C63" s="18"/>
      <c r="D63" s="18"/>
      <c r="E63" s="18"/>
      <c r="F63" s="18"/>
      <c r="G63" s="18"/>
      <c r="H63" s="18"/>
      <c r="I63" s="18"/>
      <c r="J63" s="18"/>
      <c r="N63" s="18"/>
      <c r="O63" s="18"/>
      <c r="Q63" s="3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37"/>
      <c r="AW63" s="16"/>
      <c r="AX63" s="34"/>
      <c r="AY63" s="2"/>
      <c r="AZ63" s="2"/>
      <c r="BA63" s="29"/>
    </row>
    <row r="64" spans="1:53">
      <c r="C64" s="18"/>
      <c r="D64" s="18"/>
      <c r="E64" s="18"/>
      <c r="F64" s="18"/>
      <c r="G64" s="18"/>
      <c r="H64" s="18"/>
      <c r="I64" s="18"/>
      <c r="J64" s="18"/>
      <c r="N64" s="18"/>
      <c r="O64" s="18"/>
      <c r="Q64" s="3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37"/>
      <c r="AW64" s="16"/>
      <c r="AX64" s="34"/>
      <c r="AY64" s="2"/>
      <c r="AZ64" s="2"/>
      <c r="BA64" s="29"/>
    </row>
    <row r="65" spans="3:53">
      <c r="C65" s="18"/>
      <c r="D65" s="18"/>
      <c r="E65" s="18"/>
      <c r="F65" s="18"/>
      <c r="G65" s="18"/>
      <c r="H65" s="18"/>
      <c r="I65" s="18"/>
      <c r="J65" s="18"/>
      <c r="N65" s="18"/>
      <c r="O65" s="18"/>
      <c r="Q65" s="3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37"/>
      <c r="AW65" s="16"/>
      <c r="AX65" s="34"/>
      <c r="AY65" s="2"/>
      <c r="AZ65" s="2"/>
      <c r="BA65" s="29"/>
    </row>
    <row r="66" spans="3:53">
      <c r="C66" s="18"/>
      <c r="D66" s="18"/>
      <c r="E66" s="18"/>
      <c r="F66" s="18"/>
      <c r="G66" s="18"/>
      <c r="H66" s="18"/>
      <c r="I66" s="18"/>
      <c r="J66" s="18"/>
      <c r="N66" s="18"/>
      <c r="O66" s="18"/>
      <c r="Q66" s="3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37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37"/>
      <c r="AW66" s="16"/>
      <c r="AX66" s="34"/>
      <c r="AY66" s="2"/>
      <c r="AZ66" s="2"/>
      <c r="BA66" s="29"/>
    </row>
    <row r="67" spans="3:53">
      <c r="C67" s="18"/>
      <c r="D67" s="18"/>
      <c r="E67" s="18"/>
      <c r="F67" s="18"/>
      <c r="G67" s="18"/>
      <c r="H67" s="18"/>
      <c r="I67" s="18"/>
      <c r="J67" s="18"/>
      <c r="N67" s="18"/>
      <c r="O67" s="18"/>
      <c r="Q67" s="3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37"/>
      <c r="AW67" s="16"/>
      <c r="AX67" s="34"/>
      <c r="AY67" s="2"/>
      <c r="AZ67" s="2"/>
      <c r="BA67" s="29"/>
    </row>
    <row r="68" spans="3:53">
      <c r="C68" s="18"/>
      <c r="D68" s="18"/>
      <c r="E68" s="18"/>
      <c r="F68" s="18"/>
      <c r="G68" s="18"/>
      <c r="H68" s="18"/>
      <c r="I68" s="18"/>
      <c r="J68" s="18"/>
      <c r="N68" s="18"/>
      <c r="O68" s="18"/>
      <c r="Q68" s="3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37"/>
      <c r="AW68" s="16"/>
      <c r="AX68" s="34"/>
      <c r="AY68" s="2"/>
      <c r="AZ68" s="2"/>
      <c r="BA68" s="29"/>
    </row>
    <row r="69" spans="3:53">
      <c r="C69" s="18"/>
      <c r="D69" s="18"/>
      <c r="E69" s="18"/>
      <c r="F69" s="18"/>
      <c r="G69" s="18"/>
      <c r="H69" s="18"/>
      <c r="I69" s="18"/>
      <c r="J69" s="18"/>
      <c r="N69" s="18"/>
      <c r="O69" s="18"/>
      <c r="Q69" s="3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37"/>
      <c r="AW69" s="16"/>
      <c r="AX69" s="34"/>
      <c r="AY69" s="2"/>
      <c r="AZ69" s="2"/>
      <c r="BA69" s="29"/>
    </row>
    <row r="70" spans="3:53">
      <c r="C70" s="18"/>
      <c r="D70" s="18"/>
      <c r="E70" s="18"/>
      <c r="F70" s="18"/>
      <c r="G70" s="18"/>
      <c r="H70" s="18"/>
      <c r="I70" s="18"/>
      <c r="J70" s="18"/>
      <c r="N70" s="18"/>
      <c r="O70" s="18"/>
      <c r="Q70" s="3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37"/>
      <c r="AW70" s="16"/>
      <c r="AX70" s="34"/>
      <c r="AY70" s="2"/>
      <c r="AZ70" s="2"/>
      <c r="BA70" s="29"/>
    </row>
    <row r="71" spans="3:53">
      <c r="C71" s="18"/>
      <c r="D71" s="18"/>
      <c r="E71" s="18"/>
      <c r="F71" s="18"/>
      <c r="G71" s="18"/>
      <c r="H71" s="18"/>
      <c r="I71" s="18"/>
      <c r="J71" s="18"/>
      <c r="N71" s="18"/>
      <c r="O71" s="18"/>
      <c r="Q71" s="3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37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37"/>
      <c r="AW71" s="16"/>
      <c r="AX71" s="34"/>
      <c r="AY71" s="2"/>
      <c r="AZ71" s="2"/>
      <c r="BA71" s="29"/>
    </row>
    <row r="72" spans="3:53">
      <c r="C72" s="18"/>
      <c r="D72" s="18"/>
      <c r="E72" s="18"/>
      <c r="F72" s="18"/>
      <c r="G72" s="18"/>
      <c r="H72" s="18"/>
      <c r="I72" s="18"/>
      <c r="J72" s="18"/>
      <c r="N72" s="18"/>
      <c r="O72" s="18"/>
      <c r="Q72" s="3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37"/>
      <c r="AW72" s="16"/>
      <c r="AX72" s="34"/>
      <c r="AY72" s="2"/>
      <c r="AZ72" s="2"/>
      <c r="BA72" s="29"/>
    </row>
    <row r="73" spans="3:53">
      <c r="C73" s="18"/>
      <c r="D73" s="18"/>
      <c r="E73" s="18"/>
      <c r="F73" s="18"/>
      <c r="G73" s="18"/>
      <c r="H73" s="18"/>
      <c r="I73" s="18"/>
      <c r="J73" s="18"/>
      <c r="N73" s="18"/>
      <c r="O73" s="18"/>
      <c r="Q73" s="3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37"/>
      <c r="AW73" s="16"/>
      <c r="AX73" s="34"/>
      <c r="AY73" s="2"/>
      <c r="AZ73" s="2"/>
      <c r="BA73" s="29"/>
    </row>
    <row r="74" spans="3:53">
      <c r="C74" s="18"/>
      <c r="D74" s="18"/>
      <c r="E74" s="18"/>
      <c r="F74" s="18"/>
      <c r="G74" s="18"/>
      <c r="H74" s="18"/>
      <c r="I74" s="18"/>
      <c r="J74" s="18"/>
      <c r="N74" s="18"/>
      <c r="O74" s="18"/>
      <c r="Q74" s="3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37"/>
      <c r="AW74" s="16"/>
      <c r="AX74" s="34"/>
      <c r="AY74" s="2"/>
      <c r="AZ74" s="2"/>
      <c r="BA74" s="29"/>
    </row>
    <row r="75" spans="3:53">
      <c r="C75" s="18"/>
      <c r="D75" s="18"/>
      <c r="E75" s="18"/>
      <c r="F75" s="18"/>
      <c r="G75" s="18"/>
      <c r="H75" s="18"/>
      <c r="I75" s="18"/>
      <c r="J75" s="18"/>
      <c r="N75" s="18"/>
      <c r="O75" s="18"/>
      <c r="Q75" s="3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37"/>
      <c r="AW75" s="16"/>
      <c r="AX75" s="34"/>
      <c r="AY75" s="2"/>
      <c r="AZ75" s="2"/>
      <c r="BA75" s="29"/>
    </row>
    <row r="76" spans="3:53">
      <c r="C76" s="18"/>
      <c r="D76" s="18"/>
      <c r="E76" s="18"/>
      <c r="F76" s="18"/>
      <c r="G76" s="18"/>
      <c r="H76" s="18"/>
      <c r="I76" s="18"/>
      <c r="J76" s="18"/>
      <c r="N76" s="18"/>
      <c r="O76" s="18"/>
      <c r="Q76" s="3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37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37"/>
      <c r="AW76" s="16"/>
      <c r="AX76" s="34"/>
      <c r="AY76" s="2"/>
      <c r="AZ76" s="2"/>
      <c r="BA76" s="29"/>
    </row>
    <row r="77" spans="3:53">
      <c r="C77" s="18"/>
      <c r="D77" s="18"/>
      <c r="E77" s="18"/>
      <c r="F77" s="18"/>
      <c r="G77" s="18"/>
      <c r="H77" s="18"/>
      <c r="I77" s="18"/>
      <c r="J77" s="18"/>
      <c r="N77" s="18"/>
      <c r="O77" s="18"/>
      <c r="Q77" s="3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37"/>
      <c r="AW77" s="16"/>
      <c r="AX77" s="34"/>
      <c r="AY77" s="2"/>
      <c r="AZ77" s="2"/>
      <c r="BA77" s="29"/>
    </row>
    <row r="78" spans="3:53">
      <c r="C78" s="18"/>
      <c r="D78" s="18"/>
      <c r="E78" s="18"/>
      <c r="F78" s="18"/>
      <c r="G78" s="18"/>
      <c r="H78" s="18"/>
      <c r="I78" s="18"/>
      <c r="J78" s="18"/>
      <c r="N78" s="18"/>
      <c r="O78" s="18"/>
      <c r="Q78" s="3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37"/>
      <c r="AW78" s="16"/>
      <c r="AX78" s="34"/>
      <c r="AY78" s="2"/>
      <c r="AZ78" s="2"/>
      <c r="BA78" s="29"/>
    </row>
    <row r="79" spans="3:53">
      <c r="C79" s="18"/>
      <c r="D79" s="18"/>
      <c r="E79" s="18"/>
      <c r="F79" s="18"/>
      <c r="G79" s="18"/>
      <c r="H79" s="18"/>
      <c r="I79" s="18"/>
      <c r="J79" s="18"/>
      <c r="N79" s="18"/>
      <c r="O79" s="18"/>
      <c r="Q79" s="3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37"/>
      <c r="AW79" s="16"/>
      <c r="AX79" s="34"/>
      <c r="AY79" s="2"/>
      <c r="AZ79" s="2"/>
      <c r="BA79" s="29"/>
    </row>
    <row r="80" spans="3:53">
      <c r="C80" s="18"/>
      <c r="D80" s="18"/>
      <c r="E80" s="18"/>
      <c r="F80" s="18"/>
      <c r="G80" s="18"/>
      <c r="H80" s="18"/>
      <c r="I80" s="18"/>
      <c r="J80" s="18"/>
      <c r="N80" s="18"/>
      <c r="O80" s="18"/>
      <c r="Q80" s="3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37"/>
      <c r="AW80" s="16"/>
      <c r="AX80" s="34"/>
      <c r="AY80" s="2"/>
      <c r="AZ80" s="2"/>
      <c r="BA80" s="29"/>
    </row>
    <row r="81" spans="3:53">
      <c r="C81" s="18"/>
      <c r="D81" s="18"/>
      <c r="E81" s="18"/>
      <c r="F81" s="18"/>
      <c r="G81" s="18"/>
      <c r="H81" s="18"/>
      <c r="I81" s="18"/>
      <c r="J81" s="18"/>
      <c r="N81" s="18"/>
      <c r="O81" s="18"/>
      <c r="Q81" s="3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37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37"/>
      <c r="AW81" s="16"/>
      <c r="AX81" s="34"/>
      <c r="AY81" s="2"/>
      <c r="AZ81" s="2"/>
      <c r="BA81" s="29"/>
    </row>
    <row r="82" spans="3:53">
      <c r="C82" s="18"/>
      <c r="D82" s="18"/>
      <c r="E82" s="18"/>
      <c r="F82" s="18"/>
      <c r="G82" s="18"/>
      <c r="H82" s="18"/>
      <c r="I82" s="18"/>
      <c r="J82" s="18"/>
      <c r="N82" s="18"/>
      <c r="O82" s="18"/>
      <c r="Q82" s="3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37"/>
      <c r="AW82" s="16"/>
      <c r="AX82" s="34"/>
      <c r="AY82" s="2"/>
      <c r="AZ82" s="2"/>
      <c r="BA82" s="29"/>
    </row>
    <row r="83" spans="3:53">
      <c r="C83" s="18"/>
      <c r="D83" s="18"/>
      <c r="E83" s="18"/>
      <c r="F83" s="18"/>
      <c r="G83" s="18"/>
      <c r="H83" s="18"/>
      <c r="I83" s="18"/>
      <c r="J83" s="18"/>
      <c r="N83" s="18"/>
      <c r="O83" s="18"/>
      <c r="Q83" s="3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37"/>
      <c r="AW83" s="16"/>
      <c r="AX83" s="34"/>
      <c r="AY83" s="2"/>
      <c r="AZ83" s="2"/>
      <c r="BA83" s="29"/>
    </row>
    <row r="84" spans="3:53">
      <c r="C84" s="18"/>
      <c r="D84" s="18"/>
      <c r="E84" s="18"/>
      <c r="F84" s="18"/>
      <c r="G84" s="18"/>
      <c r="H84" s="18"/>
      <c r="I84" s="18"/>
      <c r="J84" s="18"/>
      <c r="N84" s="18"/>
      <c r="O84" s="18"/>
      <c r="Q84" s="3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37"/>
      <c r="AW84" s="16"/>
      <c r="AX84" s="34"/>
      <c r="AY84" s="2"/>
      <c r="AZ84" s="2"/>
      <c r="BA84" s="29"/>
    </row>
    <row r="85" spans="3:53">
      <c r="C85" s="18"/>
      <c r="D85" s="18"/>
      <c r="E85" s="18"/>
      <c r="F85" s="18"/>
      <c r="G85" s="18"/>
      <c r="H85" s="18"/>
      <c r="I85" s="18"/>
      <c r="J85" s="18"/>
      <c r="N85" s="18"/>
      <c r="O85" s="18"/>
      <c r="Q85" s="3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37"/>
      <c r="AW85" s="16"/>
      <c r="AX85" s="34"/>
      <c r="AY85" s="2"/>
      <c r="AZ85" s="2"/>
      <c r="BA85" s="29"/>
    </row>
    <row r="86" spans="3:53">
      <c r="C86" s="18"/>
      <c r="D86" s="18"/>
      <c r="E86" s="18"/>
      <c r="F86" s="18"/>
      <c r="G86" s="18"/>
      <c r="H86" s="18"/>
      <c r="I86" s="18"/>
      <c r="J86" s="18"/>
      <c r="N86" s="18"/>
      <c r="O86" s="18"/>
      <c r="Q86" s="3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37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37"/>
      <c r="AW86" s="16"/>
      <c r="AX86" s="34"/>
      <c r="AY86" s="2"/>
      <c r="AZ86" s="2"/>
      <c r="BA86" s="29"/>
    </row>
    <row r="87" spans="3:53">
      <c r="C87" s="18"/>
      <c r="D87" s="18"/>
      <c r="E87" s="18"/>
      <c r="F87" s="18"/>
      <c r="G87" s="18"/>
      <c r="H87" s="18"/>
      <c r="I87" s="18"/>
      <c r="J87" s="18"/>
      <c r="N87" s="18"/>
      <c r="O87" s="18"/>
      <c r="Q87" s="3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37"/>
      <c r="AW87" s="16"/>
      <c r="AX87" s="34"/>
      <c r="AY87" s="2"/>
      <c r="AZ87" s="2"/>
      <c r="BA87" s="29"/>
    </row>
    <row r="88" spans="3:53">
      <c r="C88" s="18"/>
      <c r="D88" s="18"/>
      <c r="E88" s="18"/>
      <c r="F88" s="18"/>
      <c r="G88" s="18"/>
      <c r="H88" s="18"/>
      <c r="I88" s="18"/>
      <c r="J88" s="18"/>
      <c r="N88" s="18"/>
      <c r="O88" s="18"/>
      <c r="Q88" s="3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37"/>
      <c r="AW88" s="16"/>
      <c r="AX88" s="34"/>
      <c r="AY88" s="2"/>
      <c r="AZ88" s="2"/>
      <c r="BA88" s="29"/>
    </row>
    <row r="89" spans="3:53">
      <c r="C89" s="18"/>
      <c r="D89" s="18"/>
      <c r="E89" s="18"/>
      <c r="F89" s="18"/>
      <c r="G89" s="18"/>
      <c r="H89" s="18"/>
      <c r="I89" s="18"/>
      <c r="J89" s="18"/>
      <c r="N89" s="18"/>
      <c r="O89" s="18"/>
      <c r="Q89" s="36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37"/>
      <c r="AW89" s="16"/>
      <c r="AX89" s="34"/>
      <c r="AY89" s="2"/>
      <c r="AZ89" s="2"/>
      <c r="BA89" s="29"/>
    </row>
    <row r="90" spans="3:53">
      <c r="C90" s="18"/>
      <c r="D90" s="18"/>
      <c r="E90" s="18"/>
      <c r="F90" s="18"/>
      <c r="G90" s="18"/>
      <c r="H90" s="18"/>
      <c r="I90" s="18"/>
      <c r="J90" s="18"/>
      <c r="N90" s="18"/>
      <c r="O90" s="18"/>
      <c r="Q90" s="3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37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37"/>
      <c r="AW90" s="16"/>
      <c r="AX90" s="34"/>
      <c r="AY90" s="2"/>
      <c r="AZ90" s="2"/>
      <c r="BA90" s="29"/>
    </row>
    <row r="91" spans="3:53">
      <c r="C91" s="18"/>
      <c r="D91" s="18"/>
      <c r="E91" s="18"/>
      <c r="F91" s="18"/>
      <c r="G91" s="18"/>
      <c r="H91" s="18"/>
      <c r="I91" s="18"/>
      <c r="J91" s="18"/>
      <c r="N91" s="18"/>
      <c r="O91" s="18"/>
      <c r="Q91" s="3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37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37"/>
      <c r="AW91" s="16"/>
      <c r="AX91" s="34"/>
      <c r="AY91" s="2"/>
      <c r="AZ91" s="2"/>
      <c r="BA91" s="29"/>
    </row>
    <row r="92" spans="3:53">
      <c r="C92" s="18"/>
      <c r="D92" s="18"/>
      <c r="E92" s="18"/>
      <c r="F92" s="18"/>
      <c r="G92" s="18"/>
      <c r="H92" s="18"/>
      <c r="I92" s="18"/>
      <c r="J92" s="18"/>
      <c r="N92" s="18"/>
      <c r="O92" s="18"/>
      <c r="Q92" s="3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37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37"/>
      <c r="AW92" s="16"/>
      <c r="AX92" s="34"/>
      <c r="AY92" s="2"/>
      <c r="AZ92" s="2"/>
      <c r="BA92" s="29"/>
    </row>
    <row r="93" spans="3:53">
      <c r="C93" s="18"/>
      <c r="D93" s="18"/>
      <c r="E93" s="18"/>
      <c r="F93" s="18"/>
      <c r="G93" s="18"/>
      <c r="H93" s="18"/>
      <c r="I93" s="18"/>
      <c r="J93" s="18"/>
      <c r="N93" s="18"/>
      <c r="O93" s="18"/>
      <c r="Q93" s="3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37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37"/>
      <c r="AW93" s="16"/>
      <c r="AX93" s="34"/>
      <c r="AY93" s="2"/>
      <c r="AZ93" s="2"/>
      <c r="BA93" s="29"/>
    </row>
    <row r="94" spans="3:53">
      <c r="C94" s="18"/>
      <c r="D94" s="18"/>
      <c r="E94" s="18"/>
      <c r="F94" s="18"/>
      <c r="G94" s="18"/>
      <c r="H94" s="18"/>
      <c r="I94" s="18"/>
      <c r="J94" s="18"/>
      <c r="N94" s="18"/>
      <c r="O94" s="18"/>
      <c r="Q94" s="3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37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37"/>
      <c r="AW94" s="16"/>
      <c r="AX94" s="34"/>
      <c r="AY94" s="2"/>
      <c r="AZ94" s="2"/>
      <c r="BA94" s="29"/>
    </row>
    <row r="95" spans="3:53">
      <c r="C95" s="18"/>
      <c r="D95" s="18"/>
      <c r="E95" s="18"/>
      <c r="F95" s="18"/>
      <c r="G95" s="18"/>
      <c r="H95" s="18"/>
      <c r="I95" s="18"/>
      <c r="J95" s="18"/>
      <c r="N95" s="18"/>
      <c r="O95" s="18"/>
      <c r="Q95" s="3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37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37"/>
      <c r="AW95" s="16"/>
      <c r="AX95" s="34"/>
      <c r="AY95" s="2"/>
      <c r="AZ95" s="2"/>
      <c r="BA95" s="29"/>
    </row>
    <row r="96" spans="3:53">
      <c r="C96" s="18"/>
      <c r="D96" s="18"/>
      <c r="E96" s="18"/>
      <c r="F96" s="18"/>
      <c r="G96" s="18"/>
      <c r="H96" s="18"/>
      <c r="I96" s="18"/>
      <c r="J96" s="18"/>
      <c r="N96" s="18"/>
      <c r="O96" s="18"/>
      <c r="Q96" s="3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37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37"/>
      <c r="AW96" s="16"/>
      <c r="AX96" s="34"/>
      <c r="AY96" s="2"/>
      <c r="AZ96" s="2"/>
      <c r="BA96" s="29"/>
    </row>
    <row r="97" spans="3:53">
      <c r="C97" s="18"/>
      <c r="D97" s="18"/>
      <c r="E97" s="18"/>
      <c r="F97" s="18"/>
      <c r="G97" s="18"/>
      <c r="H97" s="18"/>
      <c r="I97" s="18"/>
      <c r="J97" s="18"/>
      <c r="N97" s="18"/>
      <c r="O97" s="18"/>
      <c r="Q97" s="3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37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37"/>
      <c r="AW97" s="16"/>
      <c r="AX97" s="34"/>
      <c r="AY97" s="2"/>
      <c r="AZ97" s="2"/>
      <c r="BA97" s="29"/>
    </row>
    <row r="98" spans="3:53">
      <c r="C98" s="18"/>
      <c r="D98" s="18"/>
      <c r="E98" s="18"/>
      <c r="F98" s="18"/>
      <c r="G98" s="18"/>
      <c r="H98" s="18"/>
      <c r="I98" s="18"/>
      <c r="J98" s="18"/>
      <c r="N98" s="18"/>
      <c r="O98" s="18"/>
      <c r="Q98" s="3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37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37"/>
      <c r="AW98" s="16"/>
      <c r="AX98" s="34"/>
      <c r="AY98" s="2"/>
      <c r="AZ98" s="2"/>
      <c r="BA98" s="29"/>
    </row>
    <row r="99" spans="3:53">
      <c r="C99" s="18"/>
      <c r="D99" s="18"/>
      <c r="E99" s="18"/>
      <c r="F99" s="18"/>
      <c r="G99" s="18"/>
      <c r="H99" s="18"/>
      <c r="I99" s="18"/>
      <c r="J99" s="18"/>
      <c r="N99" s="18"/>
      <c r="O99" s="18"/>
      <c r="Q99" s="3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37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37"/>
      <c r="AW99" s="16"/>
      <c r="AX99" s="34"/>
      <c r="AY99" s="2"/>
      <c r="AZ99" s="2"/>
      <c r="BA99" s="29"/>
    </row>
    <row r="100" spans="3:53">
      <c r="C100" s="18"/>
      <c r="D100" s="18"/>
      <c r="E100" s="18"/>
      <c r="F100" s="18"/>
      <c r="G100" s="18"/>
      <c r="H100" s="18"/>
      <c r="I100" s="18"/>
      <c r="J100" s="18"/>
      <c r="N100" s="18"/>
      <c r="O100" s="18"/>
      <c r="Q100" s="3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37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37"/>
      <c r="AW100" s="16"/>
      <c r="AX100" s="34"/>
      <c r="AY100" s="2"/>
      <c r="AZ100" s="2"/>
    </row>
    <row r="101" spans="3:53">
      <c r="C101" s="18"/>
      <c r="D101" s="18"/>
      <c r="E101" s="18"/>
      <c r="F101" s="18"/>
      <c r="G101" s="18"/>
      <c r="H101" s="18"/>
      <c r="I101" s="18"/>
      <c r="J101" s="18"/>
      <c r="N101" s="18"/>
      <c r="O101" s="18"/>
      <c r="Q101" s="3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37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37"/>
      <c r="AW101" s="16"/>
      <c r="AX101" s="34"/>
      <c r="AY101" s="2"/>
      <c r="AZ101" s="2"/>
      <c r="BA101" s="29"/>
    </row>
    <row r="102" spans="3:53">
      <c r="C102" s="18"/>
      <c r="D102" s="18"/>
      <c r="E102" s="18"/>
      <c r="F102" s="18"/>
      <c r="G102" s="18"/>
      <c r="H102" s="18"/>
      <c r="I102" s="18"/>
      <c r="J102" s="18"/>
      <c r="N102" s="18"/>
      <c r="O102" s="18"/>
      <c r="Q102" s="3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37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37"/>
      <c r="AW102" s="16"/>
      <c r="AX102" s="34"/>
      <c r="AY102" s="2"/>
      <c r="AZ102" s="2"/>
      <c r="BA102" s="34"/>
    </row>
    <row r="103" spans="3:53">
      <c r="C103" s="18"/>
      <c r="D103" s="18"/>
      <c r="E103" s="18"/>
      <c r="F103" s="18"/>
      <c r="G103" s="18"/>
      <c r="H103" s="18"/>
      <c r="I103" s="18"/>
      <c r="J103" s="18"/>
      <c r="N103" s="18"/>
      <c r="O103" s="18"/>
      <c r="Q103" s="36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37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37"/>
      <c r="AW103" s="16"/>
      <c r="AX103" s="34"/>
      <c r="AY103" s="2"/>
      <c r="AZ103" s="2"/>
    </row>
    <row r="104" spans="3:53">
      <c r="C104" s="18"/>
      <c r="D104" s="18"/>
      <c r="E104" s="18"/>
      <c r="F104" s="18"/>
      <c r="G104" s="18"/>
      <c r="H104" s="18"/>
      <c r="I104" s="18"/>
      <c r="J104" s="18"/>
      <c r="N104" s="18"/>
      <c r="O104" s="18"/>
      <c r="Q104" s="3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37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37"/>
      <c r="AW104" s="16"/>
      <c r="AX104" s="34"/>
      <c r="AY104" s="2"/>
      <c r="AZ104" s="16"/>
      <c r="BA104" s="29"/>
    </row>
    <row r="105" spans="3:53">
      <c r="C105" s="18"/>
      <c r="D105" s="18"/>
      <c r="E105" s="18"/>
      <c r="F105" s="18"/>
      <c r="G105" s="18"/>
      <c r="H105" s="18"/>
      <c r="I105" s="18"/>
      <c r="J105" s="18"/>
      <c r="N105" s="18"/>
      <c r="O105" s="18"/>
      <c r="Q105" s="3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37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37"/>
      <c r="AW105" s="16"/>
      <c r="AX105" s="34"/>
      <c r="AY105" s="2"/>
      <c r="AZ105" s="16"/>
      <c r="BA105" s="29"/>
    </row>
    <row r="106" spans="3:53">
      <c r="C106" s="18"/>
      <c r="D106" s="18"/>
      <c r="E106" s="18"/>
      <c r="F106" s="18"/>
      <c r="G106" s="18"/>
      <c r="H106" s="18"/>
      <c r="I106" s="18"/>
      <c r="J106" s="18"/>
      <c r="N106" s="18"/>
      <c r="O106" s="18"/>
      <c r="Q106" s="3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37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37"/>
      <c r="AW106" s="16"/>
      <c r="AX106" s="34"/>
      <c r="AY106" s="2"/>
      <c r="AZ106" s="2"/>
      <c r="BA106" s="29"/>
    </row>
    <row r="107" spans="3:53">
      <c r="C107" s="18"/>
      <c r="D107" s="18"/>
      <c r="E107" s="18"/>
      <c r="F107" s="18"/>
      <c r="G107" s="18"/>
      <c r="H107" s="18"/>
      <c r="I107" s="18"/>
      <c r="J107" s="18"/>
      <c r="N107" s="18"/>
      <c r="O107" s="18"/>
      <c r="Q107" s="3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37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37"/>
      <c r="AW107" s="16"/>
      <c r="AX107" s="34"/>
      <c r="AY107" s="2"/>
      <c r="AZ107" s="2"/>
      <c r="BA107" s="29"/>
    </row>
    <row r="108" spans="3:53">
      <c r="C108" s="18"/>
      <c r="D108" s="18"/>
      <c r="E108" s="18"/>
      <c r="F108" s="18"/>
      <c r="G108" s="18"/>
      <c r="H108" s="18"/>
      <c r="I108" s="18"/>
      <c r="J108" s="18"/>
      <c r="N108" s="18"/>
      <c r="O108" s="18"/>
      <c r="Q108" s="3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37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37"/>
      <c r="AW108" s="16"/>
      <c r="AX108" s="34"/>
      <c r="AY108" s="2"/>
      <c r="AZ108" s="2"/>
      <c r="BA108" s="29"/>
    </row>
    <row r="109" spans="3:53">
      <c r="C109" s="18"/>
      <c r="D109" s="18"/>
      <c r="E109" s="18"/>
      <c r="F109" s="18"/>
      <c r="G109" s="18"/>
      <c r="H109" s="18"/>
      <c r="I109" s="18"/>
      <c r="J109" s="18"/>
      <c r="N109" s="18"/>
      <c r="O109" s="18"/>
      <c r="Q109" s="3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37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37"/>
      <c r="AW109" s="16"/>
      <c r="AX109" s="34"/>
      <c r="AY109" s="2"/>
      <c r="AZ109" s="2"/>
      <c r="BA109" s="29"/>
    </row>
    <row r="110" spans="3:53">
      <c r="C110" s="18"/>
      <c r="D110" s="18"/>
      <c r="E110" s="18"/>
      <c r="F110" s="18"/>
      <c r="G110" s="18"/>
      <c r="H110" s="18"/>
      <c r="I110" s="18"/>
      <c r="J110" s="18"/>
      <c r="N110" s="18"/>
      <c r="O110" s="18"/>
      <c r="Q110" s="3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37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37"/>
      <c r="AW110" s="16"/>
      <c r="AX110" s="34"/>
      <c r="AY110" s="2"/>
      <c r="AZ110" s="2"/>
      <c r="BA110" s="29"/>
    </row>
    <row r="111" spans="3:53">
      <c r="C111" s="18"/>
      <c r="D111" s="18"/>
      <c r="E111" s="18"/>
      <c r="F111" s="18"/>
      <c r="G111" s="18"/>
      <c r="H111" s="18"/>
      <c r="I111" s="18"/>
      <c r="J111" s="18"/>
      <c r="N111" s="18"/>
      <c r="O111" s="18"/>
      <c r="Q111" s="36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37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37"/>
      <c r="AW111" s="16"/>
      <c r="AX111" s="34"/>
      <c r="AY111" s="2"/>
      <c r="AZ111" s="2"/>
      <c r="BA111" s="29"/>
    </row>
    <row r="112" spans="3:53">
      <c r="C112" s="18"/>
      <c r="D112" s="18"/>
      <c r="E112" s="18"/>
      <c r="F112" s="18"/>
      <c r="G112" s="18"/>
      <c r="H112" s="18"/>
      <c r="I112" s="18"/>
      <c r="J112" s="18"/>
      <c r="N112" s="18"/>
      <c r="O112" s="18"/>
      <c r="Q112" s="36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37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37"/>
      <c r="AW112" s="16"/>
      <c r="AX112" s="34"/>
      <c r="AY112" s="2"/>
      <c r="AZ112" s="2"/>
      <c r="BA112" s="29"/>
    </row>
    <row r="113" spans="3:53">
      <c r="C113" s="18"/>
      <c r="D113" s="18"/>
      <c r="E113" s="18"/>
      <c r="F113" s="18"/>
      <c r="G113" s="18"/>
      <c r="H113" s="18"/>
      <c r="I113" s="18"/>
      <c r="J113" s="18"/>
      <c r="N113" s="18"/>
      <c r="O113" s="18"/>
      <c r="Q113" s="36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37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37"/>
      <c r="AW113" s="16"/>
      <c r="AX113" s="34"/>
      <c r="AY113" s="2"/>
      <c r="AZ113" s="2"/>
      <c r="BA113" s="29"/>
    </row>
    <row r="114" spans="3:53">
      <c r="C114" s="18"/>
      <c r="D114" s="18"/>
      <c r="E114" s="18"/>
      <c r="F114" s="18"/>
      <c r="G114" s="18"/>
      <c r="H114" s="18"/>
      <c r="I114" s="18"/>
      <c r="J114" s="18"/>
      <c r="N114" s="18"/>
      <c r="O114" s="18"/>
      <c r="Q114" s="36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37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37"/>
      <c r="AW114" s="16"/>
      <c r="AX114" s="34"/>
      <c r="AY114" s="2"/>
      <c r="AZ114" s="2"/>
      <c r="BA114" s="29"/>
    </row>
    <row r="115" spans="3:53">
      <c r="C115" s="18"/>
      <c r="D115" s="18"/>
      <c r="E115" s="18"/>
      <c r="F115" s="18"/>
      <c r="G115" s="18"/>
      <c r="H115" s="18"/>
      <c r="I115" s="18"/>
      <c r="J115" s="18"/>
      <c r="N115" s="18"/>
      <c r="O115" s="18"/>
      <c r="Q115" s="36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37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37"/>
      <c r="AW115" s="16"/>
      <c r="AX115" s="34"/>
      <c r="AY115" s="2"/>
      <c r="AZ115" s="2"/>
      <c r="BA115" s="29"/>
    </row>
    <row r="116" spans="3:53">
      <c r="C116" s="18"/>
      <c r="D116" s="18"/>
      <c r="E116" s="18"/>
      <c r="F116" s="18"/>
      <c r="G116" s="18"/>
      <c r="H116" s="18"/>
      <c r="I116" s="18"/>
      <c r="J116" s="18"/>
      <c r="N116" s="18"/>
      <c r="O116" s="18"/>
      <c r="Q116" s="36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37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37"/>
      <c r="AW116" s="16"/>
      <c r="AX116" s="34"/>
      <c r="AY116" s="2"/>
      <c r="AZ116" s="2"/>
      <c r="BA116" s="29"/>
    </row>
    <row r="117" spans="3:53">
      <c r="C117" s="18"/>
      <c r="D117" s="18"/>
      <c r="E117" s="18"/>
      <c r="F117" s="18"/>
      <c r="G117" s="18"/>
      <c r="H117" s="18"/>
      <c r="I117" s="18"/>
      <c r="J117" s="18"/>
      <c r="N117" s="18"/>
      <c r="O117" s="18"/>
      <c r="Q117" s="36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37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37"/>
      <c r="AW117" s="16"/>
      <c r="AX117" s="34"/>
      <c r="AY117" s="2"/>
      <c r="AZ117" s="2"/>
      <c r="BA117" s="29"/>
    </row>
    <row r="118" spans="3:53">
      <c r="C118" s="18"/>
      <c r="D118" s="18"/>
      <c r="E118" s="18"/>
      <c r="F118" s="18"/>
      <c r="G118" s="18"/>
      <c r="H118" s="18"/>
      <c r="I118" s="18"/>
      <c r="J118" s="18"/>
      <c r="N118" s="18"/>
      <c r="O118" s="18"/>
      <c r="Q118" s="36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37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37"/>
      <c r="AW118" s="16"/>
      <c r="AX118" s="34"/>
      <c r="AY118" s="2"/>
      <c r="AZ118" s="2"/>
      <c r="BA118" s="29"/>
    </row>
    <row r="119" spans="3:53">
      <c r="C119" s="18"/>
      <c r="D119" s="18"/>
      <c r="E119" s="18"/>
      <c r="F119" s="18"/>
      <c r="G119" s="18"/>
      <c r="H119" s="18"/>
      <c r="I119" s="18"/>
      <c r="J119" s="18"/>
      <c r="N119" s="18"/>
      <c r="O119" s="18"/>
      <c r="Q119" s="36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37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37"/>
      <c r="AW119" s="16"/>
      <c r="AX119" s="34"/>
      <c r="AY119" s="2"/>
      <c r="AZ119" s="2"/>
      <c r="BA119" s="29"/>
    </row>
    <row r="120" spans="3:53">
      <c r="C120" s="18"/>
      <c r="D120" s="18"/>
      <c r="E120" s="18"/>
      <c r="F120" s="18"/>
      <c r="G120" s="18"/>
      <c r="H120" s="18"/>
      <c r="I120" s="18"/>
      <c r="J120" s="18"/>
      <c r="N120" s="18"/>
      <c r="O120" s="18"/>
      <c r="Q120" s="3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37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37"/>
      <c r="AW120" s="16"/>
      <c r="AX120" s="34"/>
      <c r="AY120" s="2"/>
      <c r="AZ120" s="2"/>
      <c r="BA120" s="29"/>
    </row>
    <row r="121" spans="3:53">
      <c r="C121" s="18"/>
      <c r="D121" s="18"/>
      <c r="E121" s="18"/>
      <c r="F121" s="18"/>
      <c r="G121" s="18"/>
      <c r="H121" s="18"/>
      <c r="I121" s="18"/>
      <c r="J121" s="18"/>
      <c r="N121" s="18"/>
      <c r="O121" s="18"/>
      <c r="Q121" s="36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37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37"/>
      <c r="AW121" s="16"/>
      <c r="AX121" s="34"/>
      <c r="AY121" s="2"/>
      <c r="AZ121" s="2"/>
      <c r="BA121" s="29"/>
    </row>
    <row r="122" spans="3:53">
      <c r="C122" s="18"/>
      <c r="D122" s="18"/>
      <c r="E122" s="18"/>
      <c r="F122" s="18"/>
      <c r="G122" s="18"/>
      <c r="H122" s="18"/>
      <c r="I122" s="18"/>
      <c r="J122" s="18"/>
      <c r="N122" s="18"/>
      <c r="O122" s="18"/>
      <c r="Q122" s="36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37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37"/>
      <c r="AW122" s="16"/>
      <c r="AX122" s="34"/>
      <c r="AY122" s="2"/>
      <c r="AZ122" s="2"/>
      <c r="BA122" s="29"/>
    </row>
    <row r="123" spans="3:53">
      <c r="C123" s="18"/>
      <c r="D123" s="18"/>
      <c r="E123" s="18"/>
      <c r="F123" s="18"/>
      <c r="G123" s="18"/>
      <c r="H123" s="18"/>
      <c r="I123" s="18"/>
      <c r="J123" s="18"/>
      <c r="N123" s="18"/>
      <c r="O123" s="18"/>
      <c r="Q123" s="3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37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37"/>
      <c r="AW123" s="16"/>
      <c r="AX123" s="34"/>
      <c r="AY123" s="2"/>
      <c r="AZ123" s="2"/>
      <c r="BA123" s="29"/>
    </row>
    <row r="124" spans="3:53">
      <c r="C124" s="18"/>
      <c r="D124" s="18"/>
      <c r="E124" s="18"/>
      <c r="F124" s="18"/>
      <c r="G124" s="18"/>
      <c r="H124" s="18"/>
      <c r="I124" s="18"/>
      <c r="J124" s="18"/>
      <c r="N124" s="18"/>
      <c r="O124" s="18"/>
      <c r="Q124" s="3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37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37"/>
      <c r="AW124" s="16"/>
      <c r="AX124" s="34"/>
      <c r="AY124" s="2"/>
      <c r="AZ124" s="2"/>
      <c r="BA124" s="29"/>
    </row>
    <row r="125" spans="3:53">
      <c r="C125" s="18"/>
      <c r="D125" s="18"/>
      <c r="E125" s="18"/>
      <c r="F125" s="18"/>
      <c r="G125" s="18"/>
      <c r="H125" s="18"/>
      <c r="I125" s="18"/>
      <c r="J125" s="18"/>
      <c r="N125" s="18"/>
      <c r="O125" s="18"/>
      <c r="Q125" s="36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37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37"/>
      <c r="AW125" s="16"/>
      <c r="AX125" s="34"/>
      <c r="AY125" s="2"/>
      <c r="AZ125" s="2"/>
      <c r="BA125" s="29"/>
    </row>
    <row r="126" spans="3:53">
      <c r="C126" s="18"/>
      <c r="D126" s="18"/>
      <c r="E126" s="18"/>
      <c r="F126" s="18"/>
      <c r="G126" s="18"/>
      <c r="H126" s="18"/>
      <c r="I126" s="18"/>
      <c r="J126" s="18"/>
      <c r="N126" s="18"/>
      <c r="O126" s="18"/>
      <c r="Q126" s="36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37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37"/>
      <c r="AW126" s="16"/>
      <c r="AX126" s="34"/>
      <c r="AY126" s="2"/>
      <c r="AZ126" s="2"/>
      <c r="BA126" s="29"/>
    </row>
    <row r="127" spans="3:53">
      <c r="C127" s="18"/>
      <c r="D127" s="18"/>
      <c r="E127" s="18"/>
      <c r="F127" s="18"/>
      <c r="G127" s="18"/>
      <c r="H127" s="18"/>
      <c r="I127" s="18"/>
      <c r="J127" s="18"/>
      <c r="N127" s="18"/>
      <c r="O127" s="18"/>
      <c r="Q127" s="36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37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37"/>
      <c r="AW127" s="16"/>
      <c r="AX127" s="34"/>
      <c r="AY127" s="2"/>
      <c r="AZ127" s="2"/>
      <c r="BA127" s="29"/>
    </row>
    <row r="128" spans="3:53">
      <c r="C128" s="18"/>
      <c r="D128" s="18"/>
      <c r="E128" s="18"/>
      <c r="F128" s="18"/>
      <c r="G128" s="18"/>
      <c r="H128" s="18"/>
      <c r="I128" s="18"/>
      <c r="J128" s="18"/>
      <c r="N128" s="18"/>
      <c r="O128" s="18"/>
      <c r="Q128" s="3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37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37"/>
      <c r="AW128" s="16"/>
      <c r="AX128" s="34"/>
      <c r="AY128" s="2"/>
      <c r="AZ128" s="2"/>
      <c r="BA128" s="29"/>
    </row>
    <row r="129" spans="3:53">
      <c r="C129" s="18"/>
      <c r="D129" s="18"/>
      <c r="E129" s="18"/>
      <c r="F129" s="18"/>
      <c r="G129" s="18"/>
      <c r="H129" s="18"/>
      <c r="I129" s="18"/>
      <c r="J129" s="18"/>
      <c r="N129" s="18"/>
      <c r="O129" s="18"/>
      <c r="Q129" s="36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37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37"/>
      <c r="AW129" s="16"/>
      <c r="AX129" s="34"/>
      <c r="AY129" s="2"/>
      <c r="AZ129" s="2"/>
      <c r="BA129" s="29"/>
    </row>
    <row r="130" spans="3:53">
      <c r="C130" s="18"/>
      <c r="D130" s="18"/>
      <c r="E130" s="18"/>
      <c r="F130" s="18"/>
      <c r="G130" s="18"/>
      <c r="H130" s="18"/>
      <c r="I130" s="18"/>
      <c r="J130" s="18"/>
      <c r="N130" s="18"/>
      <c r="O130" s="18"/>
      <c r="Q130" s="3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37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37"/>
      <c r="AW130" s="16"/>
      <c r="AX130" s="34"/>
      <c r="AY130" s="2"/>
      <c r="AZ130" s="2"/>
      <c r="BA130" s="29"/>
    </row>
    <row r="131" spans="3:53">
      <c r="C131" s="18"/>
      <c r="D131" s="18"/>
      <c r="E131" s="18"/>
      <c r="F131" s="18"/>
      <c r="G131" s="18"/>
      <c r="H131" s="18"/>
      <c r="I131" s="18"/>
      <c r="J131" s="18"/>
      <c r="N131" s="18"/>
      <c r="O131" s="18"/>
      <c r="Q131" s="36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37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37"/>
      <c r="AW131" s="16"/>
      <c r="AX131" s="34"/>
      <c r="AY131" s="2"/>
      <c r="AZ131" s="2"/>
      <c r="BA131" s="29"/>
    </row>
    <row r="132" spans="3:53">
      <c r="C132" s="18"/>
      <c r="D132" s="18"/>
      <c r="E132" s="18"/>
      <c r="F132" s="18"/>
      <c r="G132" s="18"/>
      <c r="H132" s="18"/>
      <c r="I132" s="18"/>
      <c r="J132" s="18"/>
      <c r="N132" s="18"/>
      <c r="O132" s="18"/>
      <c r="Q132" s="36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37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37"/>
      <c r="AW132" s="16"/>
      <c r="AX132" s="34"/>
      <c r="AY132" s="2"/>
      <c r="AZ132" s="2"/>
      <c r="BA132" s="29"/>
    </row>
    <row r="133" spans="3:53">
      <c r="C133" s="18"/>
      <c r="D133" s="18"/>
      <c r="E133" s="18"/>
      <c r="F133" s="18"/>
      <c r="G133" s="18"/>
      <c r="H133" s="18"/>
      <c r="I133" s="18"/>
      <c r="J133" s="18"/>
      <c r="N133" s="18"/>
      <c r="O133" s="18"/>
      <c r="Q133" s="3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37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37"/>
      <c r="AW133" s="16"/>
      <c r="AX133" s="34"/>
      <c r="AY133" s="2"/>
      <c r="AZ133" s="2"/>
      <c r="BA133" s="29"/>
    </row>
    <row r="134" spans="3:53">
      <c r="C134" s="18"/>
      <c r="D134" s="18"/>
      <c r="E134" s="18"/>
      <c r="F134" s="18"/>
      <c r="G134" s="18"/>
      <c r="H134" s="18"/>
      <c r="I134" s="18"/>
      <c r="J134" s="18"/>
      <c r="N134" s="18"/>
      <c r="O134" s="18"/>
      <c r="Q134" s="3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37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37"/>
      <c r="AW134" s="16"/>
      <c r="AX134" s="34"/>
      <c r="AY134" s="2"/>
      <c r="AZ134" s="2"/>
      <c r="BA134" s="29"/>
    </row>
    <row r="135" spans="3:53">
      <c r="C135" s="18"/>
      <c r="D135" s="18"/>
      <c r="E135" s="18"/>
      <c r="F135" s="18"/>
      <c r="G135" s="18"/>
      <c r="H135" s="18"/>
      <c r="I135" s="18"/>
      <c r="J135" s="18"/>
      <c r="N135" s="18"/>
      <c r="O135" s="18"/>
      <c r="Q135" s="36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37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37"/>
      <c r="AW135" s="16"/>
      <c r="AX135" s="34"/>
      <c r="AY135" s="2"/>
      <c r="AZ135" s="2"/>
      <c r="BA135" s="29"/>
    </row>
    <row r="136" spans="3:53">
      <c r="C136" s="18"/>
      <c r="D136" s="18"/>
      <c r="E136" s="18"/>
      <c r="F136" s="18"/>
      <c r="G136" s="18"/>
      <c r="H136" s="18"/>
      <c r="I136" s="18"/>
      <c r="J136" s="18"/>
      <c r="N136" s="18"/>
      <c r="O136" s="18"/>
      <c r="P136" s="18"/>
      <c r="Q136" s="3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37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37"/>
      <c r="AW136" s="16"/>
      <c r="AX136" s="34"/>
      <c r="AY136" s="2"/>
      <c r="AZ136" s="2"/>
      <c r="BA136" s="29"/>
    </row>
    <row r="137" spans="3:53">
      <c r="C137" s="18"/>
      <c r="D137" s="18"/>
      <c r="E137" s="18"/>
      <c r="F137" s="18"/>
      <c r="G137" s="18"/>
      <c r="H137" s="18"/>
      <c r="I137" s="18"/>
      <c r="J137" s="18"/>
      <c r="N137" s="18"/>
      <c r="O137" s="18"/>
      <c r="P137" s="18"/>
      <c r="Q137" s="36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37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37"/>
      <c r="AW137" s="16"/>
      <c r="AX137" s="34"/>
      <c r="AY137" s="2"/>
      <c r="AZ137" s="2"/>
      <c r="BA137" s="29"/>
    </row>
    <row r="138" spans="3:53">
      <c r="C138" s="18"/>
      <c r="D138" s="18"/>
      <c r="E138" s="18"/>
      <c r="F138" s="18"/>
      <c r="G138" s="18"/>
      <c r="H138" s="18"/>
      <c r="I138" s="18"/>
      <c r="J138" s="18"/>
      <c r="N138" s="18"/>
      <c r="O138" s="18"/>
      <c r="P138" s="32"/>
      <c r="Q138" s="36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37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37"/>
      <c r="AW138" s="16"/>
      <c r="AX138" s="34"/>
      <c r="AY138" s="2"/>
      <c r="AZ138" s="2"/>
      <c r="BA138" s="29"/>
    </row>
    <row r="139" spans="3:53">
      <c r="C139" s="18"/>
      <c r="D139" s="18"/>
      <c r="E139" s="18"/>
      <c r="F139" s="18"/>
      <c r="G139" s="18"/>
      <c r="H139" s="18"/>
      <c r="I139" s="18"/>
      <c r="J139" s="18"/>
      <c r="N139" s="18"/>
      <c r="O139" s="18"/>
      <c r="P139" s="18"/>
      <c r="Q139" s="3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37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37"/>
      <c r="AW139" s="16"/>
      <c r="AX139" s="34"/>
      <c r="AY139" s="2"/>
      <c r="AZ139" s="2"/>
      <c r="BA139" s="29"/>
    </row>
    <row r="140" spans="3:53">
      <c r="C140" s="18"/>
      <c r="D140" s="18"/>
      <c r="E140" s="18"/>
      <c r="F140" s="18"/>
      <c r="G140" s="18"/>
      <c r="H140" s="18"/>
      <c r="I140" s="18"/>
      <c r="J140" s="18"/>
      <c r="N140" s="18"/>
      <c r="O140" s="18"/>
      <c r="P140" s="18"/>
      <c r="Q140" s="3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37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37"/>
      <c r="AW140" s="16"/>
      <c r="AX140" s="34"/>
      <c r="AY140" s="2"/>
      <c r="AZ140" s="2"/>
      <c r="BA140" s="29"/>
    </row>
    <row r="141" spans="3:53">
      <c r="C141" s="18"/>
      <c r="D141" s="18"/>
      <c r="E141" s="18"/>
      <c r="F141" s="18"/>
      <c r="G141" s="18"/>
      <c r="H141" s="18"/>
      <c r="I141" s="18"/>
      <c r="J141" s="18"/>
      <c r="N141" s="18"/>
      <c r="O141" s="18"/>
      <c r="P141" s="18"/>
      <c r="Q141" s="3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37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37"/>
      <c r="AW141" s="16"/>
      <c r="AX141" s="34"/>
      <c r="AY141" s="2"/>
      <c r="AZ141" s="2"/>
      <c r="BA141" s="29"/>
    </row>
    <row r="142" spans="3:53">
      <c r="C142" s="18"/>
      <c r="D142" s="18"/>
      <c r="E142" s="18"/>
      <c r="F142" s="18"/>
      <c r="G142" s="18"/>
      <c r="H142" s="18"/>
      <c r="I142" s="18"/>
      <c r="J142" s="18"/>
      <c r="N142" s="18"/>
      <c r="O142" s="18"/>
      <c r="P142" s="18"/>
      <c r="Q142" s="36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37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37"/>
      <c r="AW142" s="16"/>
      <c r="AX142" s="34"/>
      <c r="AY142" s="2"/>
      <c r="AZ142" s="2"/>
      <c r="BA142" s="29"/>
    </row>
    <row r="143" spans="3:53">
      <c r="C143" s="18"/>
      <c r="D143" s="18"/>
      <c r="E143" s="18"/>
      <c r="F143" s="18"/>
      <c r="G143" s="18"/>
      <c r="H143" s="18"/>
      <c r="I143" s="18"/>
      <c r="J143" s="18"/>
      <c r="N143" s="18"/>
      <c r="O143" s="18"/>
      <c r="P143" s="18"/>
      <c r="Q143" s="36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37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37"/>
      <c r="AW143" s="16"/>
      <c r="AX143" s="34"/>
      <c r="AY143" s="2"/>
      <c r="AZ143" s="2"/>
      <c r="BA143" s="29"/>
    </row>
    <row r="144" spans="3:53">
      <c r="C144" s="18"/>
      <c r="D144" s="18"/>
      <c r="E144" s="18"/>
      <c r="F144" s="18"/>
      <c r="G144" s="18"/>
      <c r="H144" s="18"/>
      <c r="I144" s="18"/>
      <c r="J144" s="18"/>
      <c r="N144" s="18"/>
      <c r="O144" s="18"/>
      <c r="Q144" s="36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37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37"/>
      <c r="AW144" s="16"/>
      <c r="AX144" s="34"/>
      <c r="AY144" s="2"/>
      <c r="AZ144" s="2"/>
      <c r="BA144" s="29"/>
    </row>
    <row r="145" spans="3:53">
      <c r="C145" s="18"/>
      <c r="D145" s="18"/>
      <c r="E145" s="18"/>
      <c r="F145" s="18"/>
      <c r="G145" s="18"/>
      <c r="H145" s="18"/>
      <c r="I145" s="18"/>
      <c r="J145" s="18"/>
      <c r="N145" s="18"/>
      <c r="O145" s="18"/>
      <c r="Q145" s="36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37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37"/>
      <c r="AW145" s="16"/>
      <c r="AX145" s="34"/>
      <c r="AY145" s="2"/>
      <c r="AZ145" s="2"/>
      <c r="BA145" s="29"/>
    </row>
    <row r="146" spans="3:53">
      <c r="C146" s="18"/>
      <c r="D146" s="18"/>
      <c r="E146" s="18"/>
      <c r="F146" s="18"/>
      <c r="G146" s="18"/>
      <c r="H146" s="18"/>
      <c r="I146" s="18"/>
      <c r="J146" s="18"/>
      <c r="N146" s="18"/>
      <c r="O146" s="18"/>
      <c r="Q146" s="36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37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37"/>
      <c r="AW146" s="16"/>
      <c r="AX146" s="34"/>
      <c r="AY146" s="2"/>
      <c r="AZ146" s="2"/>
      <c r="BA146" s="29"/>
    </row>
    <row r="147" spans="3:53">
      <c r="C147" s="18"/>
      <c r="D147" s="18"/>
      <c r="E147" s="18"/>
      <c r="F147" s="18"/>
      <c r="G147" s="18"/>
      <c r="H147" s="18"/>
      <c r="I147" s="18"/>
      <c r="J147" s="18"/>
      <c r="N147" s="18"/>
      <c r="O147" s="18"/>
      <c r="Q147" s="36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37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37"/>
      <c r="AW147" s="16"/>
      <c r="AX147" s="34"/>
      <c r="AY147" s="2"/>
      <c r="AZ147" s="2"/>
      <c r="BA147" s="29"/>
    </row>
    <row r="148" spans="3:53">
      <c r="C148" s="18"/>
      <c r="D148" s="18"/>
      <c r="E148" s="18"/>
      <c r="F148" s="18"/>
      <c r="G148" s="18"/>
      <c r="H148" s="18"/>
      <c r="I148" s="18"/>
      <c r="J148" s="18"/>
      <c r="N148" s="18"/>
      <c r="O148" s="18"/>
      <c r="Q148" s="36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37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37"/>
      <c r="AW148" s="16"/>
      <c r="AX148" s="34"/>
      <c r="AY148" s="2"/>
      <c r="AZ148" s="2"/>
      <c r="BA148" s="29"/>
    </row>
    <row r="149" spans="3:53">
      <c r="C149" s="18"/>
      <c r="D149" s="18"/>
      <c r="E149" s="18"/>
      <c r="F149" s="18"/>
      <c r="G149" s="18"/>
      <c r="H149" s="18"/>
      <c r="I149" s="18"/>
      <c r="J149" s="18"/>
      <c r="N149" s="18"/>
      <c r="O149" s="18"/>
      <c r="Q149" s="36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37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37"/>
      <c r="AW149" s="16"/>
      <c r="AX149" s="34"/>
      <c r="AY149" s="2"/>
      <c r="AZ149" s="2"/>
      <c r="BA149" s="29"/>
    </row>
    <row r="150" spans="3:53">
      <c r="C150" s="18"/>
      <c r="D150" s="18"/>
      <c r="E150" s="18"/>
      <c r="F150" s="18"/>
      <c r="G150" s="18"/>
      <c r="H150" s="18"/>
      <c r="I150" s="18"/>
      <c r="J150" s="18"/>
      <c r="N150" s="18"/>
      <c r="O150" s="18"/>
      <c r="Q150" s="36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37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37"/>
      <c r="AW150" s="16"/>
      <c r="AX150" s="34"/>
      <c r="AY150" s="2"/>
      <c r="AZ150" s="2"/>
      <c r="BA150" s="29"/>
    </row>
    <row r="151" spans="3:53">
      <c r="C151" s="18"/>
      <c r="D151" s="18"/>
      <c r="E151" s="18"/>
      <c r="F151" s="18"/>
      <c r="G151" s="18"/>
      <c r="H151" s="18"/>
      <c r="I151" s="18"/>
      <c r="J151" s="18"/>
      <c r="N151" s="18"/>
      <c r="O151" s="18"/>
      <c r="Q151" s="36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37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37"/>
      <c r="AW151" s="16"/>
      <c r="AX151" s="34"/>
      <c r="AY151" s="2"/>
      <c r="AZ151" s="2"/>
      <c r="BA151" s="29"/>
    </row>
    <row r="152" spans="3:53">
      <c r="C152" s="18"/>
      <c r="D152" s="18"/>
      <c r="E152" s="18"/>
      <c r="F152" s="18"/>
      <c r="G152" s="18"/>
      <c r="H152" s="18"/>
      <c r="I152" s="18"/>
      <c r="J152" s="18"/>
      <c r="N152" s="18"/>
      <c r="O152" s="18"/>
      <c r="Q152" s="36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37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37"/>
      <c r="AW152" s="16"/>
      <c r="AX152" s="34"/>
      <c r="AY152" s="2"/>
      <c r="AZ152" s="2"/>
      <c r="BA152" s="29"/>
    </row>
    <row r="153" spans="3:53">
      <c r="C153" s="18"/>
      <c r="D153" s="18"/>
      <c r="E153" s="18"/>
      <c r="F153" s="18"/>
      <c r="G153" s="18"/>
      <c r="H153" s="18"/>
      <c r="I153" s="18"/>
      <c r="J153" s="18"/>
      <c r="N153" s="18"/>
      <c r="O153" s="18"/>
      <c r="Q153" s="36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37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37"/>
      <c r="AW153" s="16"/>
      <c r="AX153" s="34"/>
      <c r="AY153" s="2"/>
      <c r="AZ153" s="2"/>
      <c r="BA153" s="29"/>
    </row>
    <row r="154" spans="3:53">
      <c r="C154" s="18"/>
      <c r="D154" s="18"/>
      <c r="E154" s="18"/>
      <c r="F154" s="18"/>
      <c r="G154" s="18"/>
      <c r="H154" s="18"/>
      <c r="I154" s="18"/>
      <c r="J154" s="18"/>
      <c r="N154" s="18"/>
      <c r="O154" s="18"/>
      <c r="Q154" s="3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37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37"/>
      <c r="AW154" s="16"/>
      <c r="AX154" s="34"/>
      <c r="AY154" s="2"/>
      <c r="AZ154" s="2"/>
      <c r="BA154" s="29"/>
    </row>
    <row r="155" spans="3:53">
      <c r="C155" s="18"/>
      <c r="D155" s="18"/>
      <c r="E155" s="18"/>
      <c r="F155" s="18"/>
      <c r="G155" s="18"/>
      <c r="H155" s="18"/>
      <c r="I155" s="18"/>
      <c r="J155" s="18"/>
      <c r="N155" s="18"/>
      <c r="O155" s="18"/>
      <c r="Q155" s="36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37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37"/>
      <c r="AW155" s="16"/>
      <c r="AX155" s="34"/>
      <c r="AY155" s="2"/>
      <c r="AZ155" s="2"/>
      <c r="BA155" s="29"/>
    </row>
    <row r="156" spans="3:53">
      <c r="C156" s="18"/>
      <c r="D156" s="18"/>
      <c r="E156" s="18"/>
      <c r="F156" s="18"/>
      <c r="G156" s="18"/>
      <c r="H156" s="18"/>
      <c r="I156" s="18"/>
      <c r="J156" s="18"/>
      <c r="N156" s="18"/>
      <c r="O156" s="18"/>
      <c r="Q156" s="36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37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37"/>
      <c r="AW156" s="16"/>
      <c r="AX156" s="34"/>
      <c r="AY156" s="2"/>
      <c r="AZ156" s="2"/>
      <c r="BA156" s="29"/>
    </row>
    <row r="157" spans="3:53">
      <c r="C157" s="18"/>
      <c r="D157" s="18"/>
      <c r="E157" s="18"/>
      <c r="F157" s="18"/>
      <c r="G157" s="18"/>
      <c r="H157" s="18"/>
      <c r="I157" s="18"/>
      <c r="J157" s="18"/>
      <c r="N157" s="18"/>
      <c r="O157" s="18"/>
      <c r="Q157" s="36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37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37"/>
      <c r="AW157" s="16"/>
      <c r="AX157" s="34"/>
      <c r="AY157" s="2"/>
      <c r="AZ157" s="2"/>
      <c r="BA157" s="29"/>
    </row>
    <row r="158" spans="3:53">
      <c r="C158" s="18"/>
      <c r="D158" s="18"/>
      <c r="E158" s="18"/>
      <c r="F158" s="18"/>
      <c r="G158" s="18"/>
      <c r="H158" s="18"/>
      <c r="I158" s="18"/>
      <c r="J158" s="18"/>
      <c r="N158" s="18"/>
      <c r="O158" s="18"/>
      <c r="Q158" s="36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37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37"/>
      <c r="AW158" s="16"/>
      <c r="AX158" s="34"/>
      <c r="AY158" s="2"/>
      <c r="AZ158" s="2"/>
      <c r="BA158" s="29"/>
    </row>
    <row r="159" spans="3:53">
      <c r="C159" s="18"/>
      <c r="D159" s="18"/>
      <c r="E159" s="18"/>
      <c r="F159" s="18"/>
      <c r="G159" s="18"/>
      <c r="H159" s="18"/>
      <c r="I159" s="18"/>
      <c r="J159" s="18"/>
      <c r="N159" s="18"/>
      <c r="O159" s="18"/>
      <c r="Q159" s="36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37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37"/>
      <c r="AW159" s="16"/>
      <c r="AX159" s="34"/>
      <c r="AY159" s="2"/>
      <c r="AZ159" s="2"/>
      <c r="BA159" s="29"/>
    </row>
    <row r="160" spans="3:53">
      <c r="C160" s="18"/>
      <c r="D160" s="18"/>
      <c r="E160" s="18"/>
      <c r="F160" s="18"/>
      <c r="G160" s="18"/>
      <c r="H160" s="18"/>
      <c r="I160" s="18"/>
      <c r="J160" s="18"/>
      <c r="N160" s="18"/>
      <c r="O160" s="18"/>
      <c r="Q160" s="36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37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37"/>
      <c r="AW160" s="16"/>
      <c r="AX160" s="34"/>
      <c r="AY160" s="2"/>
      <c r="AZ160" s="2"/>
      <c r="BA160" s="29"/>
    </row>
    <row r="161" spans="3:53">
      <c r="C161" s="18"/>
      <c r="D161" s="18"/>
      <c r="E161" s="18"/>
      <c r="F161" s="18"/>
      <c r="G161" s="18"/>
      <c r="H161" s="18"/>
      <c r="I161" s="18"/>
      <c r="J161" s="18"/>
      <c r="N161" s="18"/>
      <c r="O161" s="18"/>
      <c r="Q161" s="36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37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37"/>
      <c r="AW161" s="16"/>
      <c r="AX161" s="34"/>
      <c r="AY161" s="2"/>
      <c r="AZ161" s="2"/>
      <c r="BA161" s="29"/>
    </row>
    <row r="162" spans="3:53">
      <c r="C162" s="18"/>
      <c r="D162" s="18"/>
      <c r="E162" s="18"/>
      <c r="F162" s="18"/>
      <c r="G162" s="18"/>
      <c r="H162" s="18"/>
      <c r="I162" s="18"/>
      <c r="J162" s="18"/>
      <c r="N162" s="18"/>
      <c r="O162" s="18"/>
      <c r="Q162" s="36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37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37"/>
      <c r="AW162" s="16"/>
      <c r="AX162" s="34"/>
      <c r="AY162" s="2"/>
      <c r="AZ162" s="2"/>
      <c r="BA162" s="29"/>
    </row>
    <row r="163" spans="3:53">
      <c r="C163" s="18"/>
      <c r="D163" s="18"/>
      <c r="E163" s="18"/>
      <c r="F163" s="18"/>
      <c r="G163" s="18"/>
      <c r="H163" s="18"/>
      <c r="I163" s="18"/>
      <c r="J163" s="18"/>
      <c r="N163" s="18"/>
      <c r="O163" s="18"/>
      <c r="Q163" s="36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37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37"/>
      <c r="AW163" s="16"/>
      <c r="AX163" s="34"/>
      <c r="AY163" s="2"/>
      <c r="AZ163" s="2"/>
      <c r="BA163" s="29"/>
    </row>
    <row r="164" spans="3:53">
      <c r="C164" s="18"/>
      <c r="D164" s="18"/>
      <c r="E164" s="18"/>
      <c r="F164" s="18"/>
      <c r="G164" s="18"/>
      <c r="H164" s="18"/>
      <c r="I164" s="18"/>
      <c r="J164" s="18"/>
      <c r="N164" s="18"/>
      <c r="O164" s="18"/>
      <c r="Q164" s="36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37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37"/>
      <c r="AW164" s="16"/>
      <c r="AX164" s="34"/>
      <c r="AY164" s="2"/>
      <c r="AZ164" s="2"/>
      <c r="BA164" s="29"/>
    </row>
    <row r="165" spans="3:53">
      <c r="C165" s="18"/>
      <c r="D165" s="18"/>
      <c r="E165" s="18"/>
      <c r="F165" s="18"/>
      <c r="G165" s="18"/>
      <c r="H165" s="18"/>
      <c r="I165" s="18"/>
      <c r="J165" s="18"/>
      <c r="N165" s="18"/>
      <c r="O165" s="18"/>
      <c r="Q165" s="36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37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37"/>
      <c r="AW165" s="16"/>
      <c r="AX165" s="34"/>
      <c r="AY165" s="2"/>
      <c r="AZ165" s="2"/>
      <c r="BA165" s="29"/>
    </row>
    <row r="166" spans="3:53">
      <c r="C166" s="18"/>
      <c r="D166" s="18"/>
      <c r="E166" s="18"/>
      <c r="F166" s="18"/>
      <c r="G166" s="18"/>
      <c r="H166" s="18"/>
      <c r="I166" s="18"/>
      <c r="J166" s="18"/>
      <c r="N166" s="18"/>
      <c r="O166" s="18"/>
      <c r="Q166" s="36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37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37"/>
      <c r="AW166" s="16"/>
      <c r="AX166" s="34"/>
      <c r="AY166" s="2"/>
      <c r="AZ166" s="2"/>
      <c r="BA166" s="29"/>
    </row>
    <row r="167" spans="3:53">
      <c r="C167" s="18"/>
      <c r="D167" s="18"/>
      <c r="E167" s="18"/>
      <c r="F167" s="18"/>
      <c r="G167" s="18"/>
      <c r="H167" s="18"/>
      <c r="I167" s="18"/>
      <c r="J167" s="18"/>
      <c r="N167" s="18"/>
      <c r="O167" s="18"/>
      <c r="Q167" s="36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37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37"/>
      <c r="AW167" s="16"/>
      <c r="AX167" s="34"/>
      <c r="AY167" s="2"/>
      <c r="AZ167" s="2"/>
      <c r="BA167" s="29"/>
    </row>
    <row r="168" spans="3:53">
      <c r="C168" s="18"/>
      <c r="D168" s="18"/>
      <c r="E168" s="18"/>
      <c r="F168" s="18"/>
      <c r="G168" s="18"/>
      <c r="H168" s="18"/>
      <c r="I168" s="18"/>
      <c r="J168" s="18"/>
      <c r="N168" s="18"/>
      <c r="O168" s="18"/>
      <c r="Q168" s="36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37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37"/>
      <c r="AW168" s="16"/>
      <c r="AX168" s="34"/>
      <c r="AY168" s="2"/>
      <c r="AZ168" s="2"/>
      <c r="BA168" s="29"/>
    </row>
    <row r="169" spans="3:53">
      <c r="C169" s="18"/>
      <c r="D169" s="18"/>
      <c r="E169" s="18"/>
      <c r="F169" s="18"/>
      <c r="G169" s="18"/>
      <c r="H169" s="18"/>
      <c r="I169" s="18"/>
      <c r="J169" s="18"/>
      <c r="N169" s="18"/>
      <c r="O169" s="18"/>
      <c r="Q169" s="36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37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37"/>
      <c r="AW169" s="16"/>
      <c r="AX169" s="34"/>
      <c r="AY169" s="2"/>
      <c r="AZ169" s="2"/>
      <c r="BA169" s="29"/>
    </row>
    <row r="170" spans="3:53">
      <c r="C170" s="18"/>
      <c r="D170" s="18"/>
      <c r="E170" s="18"/>
      <c r="F170" s="18"/>
      <c r="G170" s="18"/>
      <c r="H170" s="18"/>
      <c r="I170" s="18"/>
      <c r="J170" s="18"/>
      <c r="N170" s="18"/>
      <c r="O170" s="18"/>
      <c r="Q170" s="36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37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37"/>
      <c r="AW170" s="16"/>
      <c r="AX170" s="34"/>
      <c r="AY170" s="2"/>
      <c r="AZ170" s="2"/>
      <c r="BA170" s="29"/>
    </row>
    <row r="171" spans="3:53">
      <c r="C171" s="18"/>
      <c r="D171" s="18"/>
      <c r="E171" s="18"/>
      <c r="F171" s="18"/>
      <c r="G171" s="18"/>
      <c r="H171" s="18"/>
      <c r="I171" s="18"/>
      <c r="J171" s="18"/>
      <c r="N171" s="18"/>
      <c r="O171" s="18"/>
      <c r="Q171" s="36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37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37"/>
      <c r="AW171" s="16"/>
      <c r="AX171" s="34"/>
      <c r="AY171" s="2"/>
      <c r="AZ171" s="2"/>
      <c r="BA171" s="29"/>
    </row>
    <row r="172" spans="3:53">
      <c r="C172" s="18"/>
      <c r="D172" s="18"/>
      <c r="E172" s="18"/>
      <c r="F172" s="18"/>
      <c r="G172" s="18"/>
      <c r="H172" s="18"/>
      <c r="I172" s="18"/>
      <c r="J172" s="18"/>
      <c r="N172" s="18"/>
      <c r="O172" s="18"/>
      <c r="Q172" s="36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37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37"/>
      <c r="AW172" s="16"/>
      <c r="AX172" s="34"/>
      <c r="AY172" s="2"/>
      <c r="AZ172" s="2"/>
      <c r="BA172" s="29"/>
    </row>
    <row r="173" spans="3:53">
      <c r="C173" s="18"/>
      <c r="D173" s="18"/>
      <c r="E173" s="18"/>
      <c r="F173" s="18"/>
      <c r="G173" s="18"/>
      <c r="H173" s="18"/>
      <c r="I173" s="18"/>
      <c r="J173" s="18"/>
      <c r="N173" s="18"/>
      <c r="O173" s="18"/>
      <c r="Q173" s="36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37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37"/>
      <c r="AW173" s="16"/>
      <c r="AX173" s="34"/>
      <c r="AY173" s="2"/>
      <c r="AZ173" s="2"/>
      <c r="BA173" s="29"/>
    </row>
    <row r="174" spans="3:53">
      <c r="C174" s="18"/>
      <c r="D174" s="18"/>
      <c r="E174" s="18"/>
      <c r="F174" s="18"/>
      <c r="G174" s="18"/>
      <c r="H174" s="18"/>
      <c r="I174" s="18"/>
      <c r="J174" s="18"/>
      <c r="N174" s="18"/>
      <c r="O174" s="18"/>
      <c r="Q174" s="36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37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37"/>
      <c r="AW174" s="16"/>
      <c r="AX174" s="34"/>
      <c r="AY174" s="2"/>
      <c r="AZ174" s="2"/>
      <c r="BA174" s="29"/>
    </row>
    <row r="175" spans="3:53">
      <c r="C175" s="18"/>
      <c r="D175" s="18"/>
      <c r="E175" s="18"/>
      <c r="F175" s="18"/>
      <c r="G175" s="18"/>
      <c r="H175" s="18"/>
      <c r="I175" s="18"/>
      <c r="J175" s="18"/>
      <c r="N175" s="18"/>
      <c r="O175" s="18"/>
      <c r="Q175" s="36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37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37"/>
      <c r="AW175" s="16"/>
      <c r="AX175" s="34"/>
      <c r="AY175" s="2"/>
      <c r="AZ175" s="2"/>
      <c r="BA175" s="29"/>
    </row>
    <row r="176" spans="3:53">
      <c r="C176" s="18"/>
      <c r="D176" s="18"/>
      <c r="E176" s="18"/>
      <c r="F176" s="18"/>
      <c r="G176" s="18"/>
      <c r="H176" s="18"/>
      <c r="I176" s="18"/>
      <c r="J176" s="18"/>
      <c r="N176" s="18"/>
      <c r="O176" s="18"/>
      <c r="Q176" s="36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37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37"/>
      <c r="AW176" s="16"/>
      <c r="AX176" s="34"/>
      <c r="AY176" s="2"/>
      <c r="AZ176" s="2"/>
      <c r="BA176" s="29"/>
    </row>
    <row r="177" spans="3:53">
      <c r="C177" s="18"/>
      <c r="D177" s="18"/>
      <c r="E177" s="18"/>
      <c r="F177" s="18"/>
      <c r="G177" s="18"/>
      <c r="H177" s="18"/>
      <c r="I177" s="18"/>
      <c r="J177" s="18"/>
      <c r="N177" s="18"/>
      <c r="O177" s="18"/>
      <c r="Q177" s="36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37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37"/>
      <c r="AW177" s="16"/>
      <c r="AX177" s="34"/>
      <c r="AY177" s="2"/>
      <c r="AZ177" s="2"/>
      <c r="BA177" s="29"/>
    </row>
    <row r="178" spans="3:53">
      <c r="C178" s="18"/>
      <c r="D178" s="18"/>
      <c r="E178" s="18"/>
      <c r="F178" s="18"/>
      <c r="G178" s="18"/>
      <c r="H178" s="18"/>
      <c r="I178" s="18"/>
      <c r="J178" s="18"/>
      <c r="N178" s="18"/>
      <c r="O178" s="18"/>
      <c r="Q178" s="36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37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37"/>
      <c r="AW178" s="16"/>
      <c r="AX178" s="34"/>
      <c r="AY178" s="2"/>
      <c r="AZ178" s="2"/>
      <c r="BA178" s="29"/>
    </row>
    <row r="179" spans="3:53">
      <c r="C179" s="18"/>
      <c r="D179" s="18"/>
      <c r="E179" s="18"/>
      <c r="F179" s="18"/>
      <c r="G179" s="18"/>
      <c r="H179" s="18"/>
      <c r="I179" s="18"/>
      <c r="J179" s="18"/>
      <c r="N179" s="18"/>
      <c r="O179" s="18"/>
      <c r="Q179" s="36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37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37"/>
      <c r="AW179" s="16"/>
      <c r="AX179" s="34"/>
      <c r="AY179" s="2"/>
      <c r="AZ179" s="2"/>
      <c r="BA179" s="29"/>
    </row>
    <row r="180" spans="3:53">
      <c r="C180" s="18"/>
      <c r="D180" s="18"/>
      <c r="E180" s="18"/>
      <c r="F180" s="18"/>
      <c r="G180" s="18"/>
      <c r="H180" s="18"/>
      <c r="I180" s="18"/>
      <c r="J180" s="18"/>
      <c r="N180" s="18"/>
      <c r="O180" s="18"/>
      <c r="Q180" s="36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37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37"/>
      <c r="AW180" s="16"/>
      <c r="AX180" s="34"/>
      <c r="AY180" s="2"/>
      <c r="AZ180" s="2"/>
      <c r="BA180" s="29"/>
    </row>
    <row r="181" spans="3:53">
      <c r="C181" s="18"/>
      <c r="D181" s="18"/>
      <c r="E181" s="18"/>
      <c r="F181" s="18"/>
      <c r="G181" s="18"/>
      <c r="H181" s="18"/>
      <c r="I181" s="18"/>
      <c r="J181" s="18"/>
      <c r="N181" s="18"/>
      <c r="O181" s="18"/>
      <c r="Q181" s="36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37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37"/>
      <c r="AW181" s="16"/>
      <c r="AX181" s="34"/>
      <c r="AY181" s="2"/>
      <c r="AZ181" s="2"/>
      <c r="BA181" s="29"/>
    </row>
    <row r="182" spans="3:53">
      <c r="C182" s="18"/>
      <c r="D182" s="18"/>
      <c r="E182" s="18"/>
      <c r="F182" s="18"/>
      <c r="G182" s="18"/>
      <c r="H182" s="18"/>
      <c r="I182" s="18"/>
      <c r="J182" s="18"/>
      <c r="N182" s="18"/>
      <c r="O182" s="18"/>
      <c r="Q182" s="36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37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37"/>
      <c r="AW182" s="16"/>
      <c r="AX182" s="34"/>
      <c r="AY182" s="2"/>
      <c r="AZ182" s="2"/>
      <c r="BA182" s="29"/>
    </row>
    <row r="183" spans="3:53">
      <c r="C183" s="18"/>
      <c r="D183" s="18"/>
      <c r="E183" s="18"/>
      <c r="F183" s="18"/>
      <c r="G183" s="18"/>
      <c r="H183" s="18"/>
      <c r="I183" s="18"/>
      <c r="J183" s="18"/>
      <c r="N183" s="18"/>
      <c r="O183" s="18"/>
      <c r="Q183" s="36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37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37"/>
      <c r="AW183" s="16"/>
      <c r="AX183" s="34"/>
      <c r="AY183" s="2"/>
      <c r="AZ183" s="2"/>
      <c r="BA183" s="29"/>
    </row>
    <row r="184" spans="3:53">
      <c r="C184" s="18"/>
      <c r="D184" s="18"/>
      <c r="E184" s="18"/>
      <c r="F184" s="18"/>
      <c r="G184" s="18"/>
      <c r="H184" s="18"/>
      <c r="I184" s="18"/>
      <c r="J184" s="18"/>
      <c r="N184" s="18"/>
      <c r="O184" s="18"/>
      <c r="Q184" s="36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37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37"/>
      <c r="AW184" s="16"/>
      <c r="AX184" s="34"/>
      <c r="AY184" s="2"/>
      <c r="AZ184" s="2"/>
      <c r="BA184" s="29"/>
    </row>
    <row r="185" spans="3:53">
      <c r="C185" s="18"/>
      <c r="D185" s="18"/>
      <c r="E185" s="18"/>
      <c r="F185" s="18"/>
      <c r="G185" s="18"/>
      <c r="H185" s="18"/>
      <c r="I185" s="18"/>
      <c r="J185" s="18"/>
      <c r="N185" s="18"/>
      <c r="O185" s="18"/>
      <c r="Q185" s="36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37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37"/>
      <c r="AW185" s="16"/>
      <c r="AX185" s="34"/>
      <c r="AY185" s="2"/>
      <c r="AZ185" s="2"/>
      <c r="BA185" s="29"/>
    </row>
    <row r="186" spans="3:53">
      <c r="C186" s="18"/>
      <c r="D186" s="18"/>
      <c r="E186" s="18"/>
      <c r="F186" s="18"/>
      <c r="G186" s="18"/>
      <c r="H186" s="18"/>
      <c r="I186" s="18"/>
      <c r="J186" s="18"/>
      <c r="N186" s="18"/>
      <c r="O186" s="18"/>
      <c r="Q186" s="36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37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37"/>
      <c r="AW186" s="16"/>
      <c r="AX186" s="34"/>
      <c r="AY186" s="2"/>
      <c r="AZ186" s="2"/>
      <c r="BA186" s="29"/>
    </row>
    <row r="187" spans="3:53">
      <c r="C187" s="18"/>
      <c r="D187" s="18"/>
      <c r="E187" s="18"/>
      <c r="F187" s="18"/>
      <c r="G187" s="18"/>
      <c r="H187" s="18"/>
      <c r="I187" s="18"/>
      <c r="J187" s="18"/>
      <c r="N187" s="18"/>
      <c r="O187" s="18"/>
      <c r="Q187" s="36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37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37"/>
      <c r="AW187" s="16"/>
      <c r="AX187" s="34"/>
      <c r="AY187" s="2"/>
      <c r="AZ187" s="2"/>
      <c r="BA187" s="29"/>
    </row>
    <row r="188" spans="3:53">
      <c r="C188" s="18"/>
      <c r="D188" s="18"/>
      <c r="E188" s="18"/>
      <c r="F188" s="18"/>
      <c r="G188" s="18"/>
      <c r="H188" s="18"/>
      <c r="I188" s="18"/>
      <c r="J188" s="18"/>
      <c r="N188" s="18"/>
      <c r="O188" s="18"/>
      <c r="Q188" s="36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37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37"/>
      <c r="AW188" s="16"/>
      <c r="AX188" s="34"/>
      <c r="AY188" s="2"/>
      <c r="AZ188" s="2"/>
      <c r="BA188" s="29"/>
    </row>
    <row r="189" spans="3:53">
      <c r="C189" s="18"/>
      <c r="D189" s="18"/>
      <c r="E189" s="18"/>
      <c r="F189" s="18"/>
      <c r="G189" s="18"/>
      <c r="H189" s="18"/>
      <c r="I189" s="18"/>
      <c r="J189" s="18"/>
      <c r="N189" s="18"/>
      <c r="O189" s="18"/>
      <c r="Q189" s="36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37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37"/>
      <c r="AW189" s="16"/>
      <c r="AX189" s="34"/>
      <c r="AY189" s="2"/>
      <c r="AZ189" s="2"/>
      <c r="BA189" s="29"/>
    </row>
    <row r="190" spans="3:53">
      <c r="C190" s="18"/>
      <c r="D190" s="18"/>
      <c r="E190" s="18"/>
      <c r="F190" s="18"/>
      <c r="G190" s="18"/>
      <c r="H190" s="18"/>
      <c r="I190" s="18"/>
      <c r="J190" s="18"/>
      <c r="N190" s="18"/>
      <c r="O190" s="18"/>
      <c r="Q190" s="36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37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37"/>
      <c r="AW190" s="16"/>
      <c r="AX190" s="34"/>
      <c r="AY190" s="2"/>
      <c r="AZ190" s="2"/>
      <c r="BA190" s="29"/>
    </row>
    <row r="191" spans="3:53">
      <c r="C191" s="18"/>
      <c r="D191" s="18"/>
      <c r="E191" s="18"/>
      <c r="F191" s="18"/>
      <c r="G191" s="18"/>
      <c r="H191" s="18"/>
      <c r="I191" s="18"/>
      <c r="J191" s="18"/>
      <c r="N191" s="18"/>
      <c r="O191" s="18"/>
      <c r="Q191" s="36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37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37"/>
      <c r="AW191" s="16"/>
      <c r="AX191" s="34"/>
      <c r="AY191" s="2"/>
      <c r="AZ191" s="2"/>
      <c r="BA191" s="29"/>
    </row>
    <row r="192" spans="3:53">
      <c r="C192" s="18"/>
      <c r="D192" s="18"/>
      <c r="E192" s="18"/>
      <c r="F192" s="18"/>
      <c r="G192" s="18"/>
      <c r="H192" s="18"/>
      <c r="I192" s="18"/>
      <c r="J192" s="18"/>
      <c r="N192" s="18"/>
      <c r="O192" s="18"/>
      <c r="Q192" s="36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37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37"/>
      <c r="AW192" s="16"/>
      <c r="AX192" s="34"/>
      <c r="AY192" s="2"/>
      <c r="AZ192" s="2"/>
      <c r="BA192" s="29"/>
    </row>
    <row r="193" spans="3:53">
      <c r="C193" s="18"/>
      <c r="D193" s="18"/>
      <c r="E193" s="18"/>
      <c r="F193" s="18"/>
      <c r="G193" s="18"/>
      <c r="H193" s="18"/>
      <c r="I193" s="18"/>
      <c r="J193" s="18"/>
      <c r="N193" s="18"/>
      <c r="O193" s="18"/>
      <c r="Q193" s="36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37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37"/>
      <c r="AW193" s="16"/>
      <c r="AX193" s="34"/>
      <c r="AY193" s="2"/>
      <c r="AZ193" s="2"/>
      <c r="BA193" s="29"/>
    </row>
    <row r="194" spans="3:53">
      <c r="C194" s="18"/>
      <c r="D194" s="18"/>
      <c r="E194" s="18"/>
      <c r="F194" s="18"/>
      <c r="G194" s="18"/>
      <c r="H194" s="18"/>
      <c r="I194" s="18"/>
      <c r="J194" s="18"/>
      <c r="N194" s="18"/>
      <c r="O194" s="18"/>
      <c r="Q194" s="36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37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37"/>
      <c r="AW194" s="16"/>
      <c r="AX194" s="34"/>
      <c r="AY194" s="2"/>
      <c r="AZ194" s="2"/>
      <c r="BA194" s="29"/>
    </row>
    <row r="195" spans="3:53">
      <c r="C195" s="18"/>
      <c r="D195" s="18"/>
      <c r="E195" s="18"/>
      <c r="F195" s="18"/>
      <c r="G195" s="18"/>
      <c r="H195" s="18"/>
      <c r="I195" s="18"/>
      <c r="J195" s="18"/>
      <c r="N195" s="18"/>
      <c r="O195" s="18"/>
      <c r="Q195" s="36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37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37"/>
      <c r="AW195" s="16"/>
      <c r="AX195" s="34"/>
      <c r="AY195" s="2"/>
      <c r="AZ195" s="2"/>
      <c r="BA195" s="29"/>
    </row>
    <row r="196" spans="3:53">
      <c r="C196" s="18"/>
      <c r="D196" s="18"/>
      <c r="E196" s="18"/>
      <c r="F196" s="18"/>
      <c r="G196" s="18"/>
      <c r="H196" s="18"/>
      <c r="I196" s="18"/>
      <c r="J196" s="18"/>
      <c r="N196" s="18"/>
      <c r="O196" s="18"/>
      <c r="Q196" s="36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37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37"/>
      <c r="AW196" s="16"/>
      <c r="AX196" s="34"/>
      <c r="AY196" s="2"/>
      <c r="AZ196" s="2"/>
      <c r="BA196" s="29"/>
    </row>
    <row r="197" spans="3:53">
      <c r="C197" s="18"/>
      <c r="D197" s="18"/>
      <c r="E197" s="18"/>
      <c r="F197" s="18"/>
      <c r="G197" s="18"/>
      <c r="H197" s="18"/>
      <c r="I197" s="18"/>
      <c r="J197" s="18"/>
      <c r="N197" s="18"/>
      <c r="O197" s="18"/>
      <c r="Q197" s="36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37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37"/>
      <c r="AW197" s="16"/>
      <c r="AX197" s="34"/>
      <c r="AY197" s="2"/>
      <c r="AZ197" s="2"/>
      <c r="BA197" s="29"/>
    </row>
    <row r="198" spans="3:53">
      <c r="C198" s="18"/>
      <c r="D198" s="18"/>
      <c r="E198" s="18"/>
      <c r="F198" s="18"/>
      <c r="G198" s="18"/>
      <c r="H198" s="18"/>
      <c r="I198" s="18"/>
      <c r="J198" s="18"/>
      <c r="N198" s="18"/>
      <c r="O198" s="18"/>
      <c r="Q198" s="36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37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37"/>
      <c r="AW198" s="16"/>
      <c r="AX198" s="34"/>
      <c r="AY198" s="2"/>
      <c r="AZ198" s="2"/>
      <c r="BA198" s="29"/>
    </row>
    <row r="199" spans="3:53">
      <c r="C199" s="18"/>
      <c r="D199" s="18"/>
      <c r="E199" s="18"/>
      <c r="F199" s="18"/>
      <c r="G199" s="18"/>
      <c r="H199" s="18"/>
      <c r="I199" s="18"/>
      <c r="J199" s="18"/>
      <c r="N199" s="18"/>
      <c r="O199" s="18"/>
      <c r="Q199" s="36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37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37"/>
      <c r="AW199" s="16"/>
      <c r="AX199" s="34"/>
      <c r="AY199" s="2"/>
      <c r="AZ199" s="2"/>
      <c r="BA199" s="29"/>
    </row>
    <row r="200" spans="3:53">
      <c r="C200" s="18"/>
      <c r="D200" s="18"/>
      <c r="E200" s="18"/>
      <c r="F200" s="18"/>
      <c r="G200" s="18"/>
      <c r="H200" s="18"/>
      <c r="I200" s="18"/>
      <c r="J200" s="18"/>
      <c r="N200" s="18"/>
      <c r="O200" s="18"/>
      <c r="Q200" s="36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37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37"/>
      <c r="AW200" s="16"/>
      <c r="AX200" s="34"/>
      <c r="AY200" s="2"/>
      <c r="AZ200" s="2"/>
      <c r="BA200" s="29"/>
    </row>
    <row r="201" spans="3:53">
      <c r="C201" s="18"/>
      <c r="D201" s="18"/>
      <c r="E201" s="18"/>
      <c r="F201" s="18"/>
      <c r="G201" s="18"/>
      <c r="H201" s="18"/>
      <c r="I201" s="18"/>
      <c r="J201" s="18"/>
      <c r="N201" s="18"/>
      <c r="O201" s="18"/>
      <c r="Q201" s="36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37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37"/>
      <c r="AW201" s="16"/>
      <c r="AX201" s="34"/>
      <c r="AY201" s="2"/>
      <c r="AZ201" s="2"/>
      <c r="BA201" s="29"/>
    </row>
    <row r="202" spans="3:53">
      <c r="C202" s="18"/>
      <c r="D202" s="18"/>
      <c r="E202" s="18"/>
      <c r="F202" s="18"/>
      <c r="G202" s="18"/>
      <c r="H202" s="18"/>
      <c r="I202" s="18"/>
      <c r="J202" s="18"/>
      <c r="N202" s="18"/>
      <c r="O202" s="18"/>
      <c r="Q202" s="36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37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37"/>
      <c r="AW202" s="16"/>
      <c r="AX202" s="34"/>
      <c r="AY202" s="2"/>
      <c r="AZ202" s="2"/>
      <c r="BA202" s="29"/>
    </row>
    <row r="203" spans="3:53">
      <c r="C203" s="18"/>
      <c r="D203" s="18"/>
      <c r="E203" s="18"/>
      <c r="F203" s="18"/>
      <c r="G203" s="18"/>
      <c r="H203" s="18"/>
      <c r="I203" s="18"/>
      <c r="J203" s="18"/>
      <c r="N203" s="18"/>
      <c r="O203" s="18"/>
      <c r="Q203" s="36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37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37"/>
      <c r="AW203" s="16"/>
      <c r="AX203" s="34"/>
      <c r="AY203" s="2"/>
      <c r="AZ203" s="2"/>
      <c r="BA203" s="29"/>
    </row>
    <row r="204" spans="3:53">
      <c r="C204" s="18"/>
      <c r="D204" s="18"/>
      <c r="E204" s="18"/>
      <c r="F204" s="18"/>
      <c r="G204" s="18"/>
      <c r="H204" s="18"/>
      <c r="I204" s="18"/>
      <c r="J204" s="18"/>
      <c r="N204" s="18"/>
      <c r="O204" s="18"/>
      <c r="Q204" s="36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37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37"/>
      <c r="AW204" s="16"/>
      <c r="AX204" s="34"/>
      <c r="AY204" s="2"/>
      <c r="AZ204" s="2"/>
      <c r="BA204" s="29"/>
    </row>
    <row r="205" spans="3:53">
      <c r="C205" s="18"/>
      <c r="D205" s="18"/>
      <c r="E205" s="18"/>
      <c r="F205" s="18"/>
      <c r="G205" s="18"/>
      <c r="H205" s="18"/>
      <c r="I205" s="18"/>
      <c r="J205" s="18"/>
      <c r="N205" s="18"/>
      <c r="O205" s="18"/>
      <c r="Q205" s="36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37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37"/>
      <c r="AW205" s="16"/>
      <c r="AX205" s="34"/>
      <c r="AY205" s="2"/>
      <c r="AZ205" s="2"/>
      <c r="BA205" s="29"/>
    </row>
    <row r="206" spans="3:53">
      <c r="C206" s="18"/>
      <c r="D206" s="18"/>
      <c r="E206" s="18"/>
      <c r="F206" s="18"/>
      <c r="G206" s="18"/>
      <c r="H206" s="18"/>
      <c r="I206" s="18"/>
      <c r="J206" s="18"/>
      <c r="N206" s="18"/>
      <c r="O206" s="18"/>
      <c r="Q206" s="36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37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37"/>
      <c r="AW206" s="16"/>
      <c r="AX206" s="34"/>
      <c r="AY206" s="2"/>
      <c r="AZ206" s="2"/>
      <c r="BA206" s="29"/>
    </row>
    <row r="207" spans="3:53">
      <c r="C207" s="18"/>
      <c r="D207" s="18"/>
      <c r="E207" s="18"/>
      <c r="F207" s="18"/>
      <c r="G207" s="18"/>
      <c r="H207" s="18"/>
      <c r="I207" s="18"/>
      <c r="J207" s="18"/>
      <c r="N207" s="18"/>
      <c r="O207" s="18"/>
      <c r="Q207" s="36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37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37"/>
      <c r="AW207" s="16"/>
      <c r="AX207" s="34"/>
      <c r="AY207" s="2"/>
      <c r="AZ207" s="2"/>
      <c r="BA207" s="29"/>
    </row>
    <row r="208" spans="3:53">
      <c r="C208" s="18"/>
      <c r="D208" s="18"/>
      <c r="E208" s="18"/>
      <c r="F208" s="18"/>
      <c r="G208" s="18"/>
      <c r="H208" s="18"/>
      <c r="I208" s="18"/>
      <c r="J208" s="18"/>
      <c r="N208" s="18"/>
      <c r="O208" s="18"/>
      <c r="Q208" s="36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37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37"/>
      <c r="AW208" s="16"/>
      <c r="AX208" s="34"/>
      <c r="AY208" s="2"/>
      <c r="AZ208" s="2"/>
      <c r="BA208" s="29"/>
    </row>
    <row r="209" spans="3:53">
      <c r="C209" s="18"/>
      <c r="D209" s="18"/>
      <c r="E209" s="18"/>
      <c r="F209" s="18"/>
      <c r="G209" s="18"/>
      <c r="H209" s="18"/>
      <c r="I209" s="18"/>
      <c r="J209" s="18"/>
      <c r="N209" s="18"/>
      <c r="O209" s="18"/>
      <c r="Q209" s="36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37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37"/>
      <c r="AW209" s="16"/>
      <c r="AX209" s="34"/>
      <c r="AY209" s="2"/>
      <c r="AZ209" s="2"/>
      <c r="BA209" s="29"/>
    </row>
    <row r="210" spans="3:53">
      <c r="C210" s="18"/>
      <c r="D210" s="18"/>
      <c r="E210" s="18"/>
      <c r="F210" s="18"/>
      <c r="G210" s="18"/>
      <c r="H210" s="18"/>
      <c r="I210" s="18"/>
      <c r="J210" s="18"/>
      <c r="N210" s="18"/>
      <c r="O210" s="18"/>
      <c r="Q210" s="36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37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37"/>
      <c r="AW210" s="16"/>
      <c r="AX210" s="34"/>
      <c r="AY210" s="2"/>
      <c r="AZ210" s="2"/>
      <c r="BA210" s="29"/>
    </row>
    <row r="211" spans="3:53">
      <c r="C211" s="18"/>
      <c r="D211" s="18"/>
      <c r="E211" s="18"/>
      <c r="F211" s="18"/>
      <c r="G211" s="18"/>
      <c r="H211" s="18"/>
      <c r="I211" s="18"/>
      <c r="J211" s="18"/>
      <c r="N211" s="18"/>
      <c r="O211" s="18"/>
      <c r="Q211" s="36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37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37"/>
      <c r="AW211" s="16"/>
      <c r="AX211" s="34"/>
      <c r="AY211" s="2"/>
      <c r="AZ211" s="2"/>
      <c r="BA211" s="29"/>
    </row>
    <row r="212" spans="3:53">
      <c r="C212" s="18"/>
      <c r="D212" s="18"/>
      <c r="E212" s="18"/>
      <c r="F212" s="18"/>
      <c r="G212" s="18"/>
      <c r="H212" s="18"/>
      <c r="I212" s="18"/>
      <c r="J212" s="18"/>
      <c r="N212" s="18"/>
      <c r="O212" s="18"/>
      <c r="Q212" s="36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37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37"/>
      <c r="AW212" s="16"/>
      <c r="AX212" s="34"/>
      <c r="AY212" s="2"/>
      <c r="AZ212" s="2"/>
      <c r="BA212" s="29"/>
    </row>
    <row r="213" spans="3:53">
      <c r="C213" s="18"/>
      <c r="D213" s="18"/>
      <c r="E213" s="18"/>
      <c r="F213" s="18"/>
      <c r="G213" s="18"/>
      <c r="H213" s="18"/>
      <c r="I213" s="18"/>
      <c r="J213" s="18"/>
      <c r="N213" s="18"/>
      <c r="O213" s="18"/>
      <c r="Q213" s="36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37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37"/>
      <c r="AW213" s="16"/>
      <c r="AX213" s="34"/>
      <c r="AY213" s="2"/>
      <c r="AZ213" s="2"/>
      <c r="BA213" s="29"/>
    </row>
    <row r="214" spans="3:53">
      <c r="C214" s="18"/>
      <c r="D214" s="18"/>
      <c r="E214" s="18"/>
      <c r="F214" s="18"/>
      <c r="G214" s="18"/>
      <c r="H214" s="18"/>
      <c r="I214" s="18"/>
      <c r="J214" s="18"/>
      <c r="N214" s="18"/>
      <c r="O214" s="18"/>
      <c r="Q214" s="36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37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37"/>
      <c r="AW214" s="16"/>
      <c r="AX214" s="34"/>
      <c r="AY214" s="2"/>
      <c r="AZ214" s="2"/>
      <c r="BA214" s="29"/>
    </row>
    <row r="215" spans="3:53">
      <c r="C215" s="18"/>
      <c r="D215" s="18"/>
      <c r="E215" s="18"/>
      <c r="F215" s="18"/>
      <c r="G215" s="18"/>
      <c r="H215" s="18"/>
      <c r="I215" s="18"/>
      <c r="J215" s="18"/>
      <c r="N215" s="18"/>
      <c r="O215" s="18"/>
      <c r="Q215" s="36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37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37"/>
      <c r="AW215" s="16"/>
      <c r="AX215" s="34"/>
      <c r="AY215" s="2"/>
      <c r="AZ215" s="2"/>
      <c r="BA215" s="29"/>
    </row>
    <row r="216" spans="3:53">
      <c r="C216" s="18"/>
      <c r="D216" s="18"/>
      <c r="E216" s="18"/>
      <c r="F216" s="18"/>
      <c r="G216" s="18"/>
      <c r="H216" s="18"/>
      <c r="I216" s="18"/>
      <c r="J216" s="18"/>
      <c r="N216" s="18"/>
      <c r="O216" s="18"/>
      <c r="Q216" s="36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37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37"/>
      <c r="AW216" s="16"/>
      <c r="AX216" s="34"/>
      <c r="AY216" s="2"/>
      <c r="AZ216" s="2"/>
      <c r="BA216" s="29"/>
    </row>
    <row r="217" spans="3:53">
      <c r="C217" s="18"/>
      <c r="D217" s="18"/>
      <c r="E217" s="18"/>
      <c r="F217" s="18"/>
      <c r="G217" s="18"/>
      <c r="H217" s="18"/>
      <c r="I217" s="18"/>
      <c r="J217" s="18"/>
      <c r="N217" s="18"/>
      <c r="O217" s="18"/>
      <c r="Q217" s="36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37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37"/>
      <c r="AW217" s="16"/>
      <c r="AX217" s="34"/>
      <c r="AY217" s="2"/>
      <c r="AZ217" s="2"/>
      <c r="BA217" s="29"/>
    </row>
    <row r="218" spans="3:53">
      <c r="C218" s="18"/>
      <c r="D218" s="18"/>
      <c r="E218" s="18"/>
      <c r="F218" s="18"/>
      <c r="G218" s="18"/>
      <c r="H218" s="18"/>
      <c r="I218" s="18"/>
      <c r="J218" s="18"/>
      <c r="N218" s="18"/>
      <c r="O218" s="18"/>
      <c r="Q218" s="36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37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37"/>
      <c r="AW218" s="16"/>
      <c r="AX218" s="34"/>
      <c r="AY218" s="2"/>
      <c r="AZ218" s="2"/>
      <c r="BA218" s="29"/>
    </row>
    <row r="219" spans="3:53">
      <c r="C219" s="18"/>
      <c r="D219" s="18"/>
      <c r="E219" s="18"/>
      <c r="F219" s="18"/>
      <c r="G219" s="18"/>
      <c r="H219" s="18"/>
      <c r="I219" s="18"/>
      <c r="J219" s="18"/>
      <c r="N219" s="18"/>
      <c r="O219" s="18"/>
      <c r="Q219" s="36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37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37"/>
      <c r="AW219" s="16"/>
      <c r="AX219" s="34"/>
      <c r="AY219" s="2"/>
      <c r="AZ219" s="2"/>
      <c r="BA219" s="29"/>
    </row>
    <row r="220" spans="3:53">
      <c r="C220" s="18"/>
      <c r="D220" s="18"/>
      <c r="E220" s="18"/>
      <c r="F220" s="18"/>
      <c r="G220" s="18"/>
      <c r="H220" s="18"/>
      <c r="I220" s="18"/>
      <c r="J220" s="18"/>
      <c r="N220" s="18"/>
      <c r="O220" s="18"/>
      <c r="Q220" s="36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37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37"/>
      <c r="AW220" s="16"/>
      <c r="AX220" s="34"/>
      <c r="AY220" s="2"/>
      <c r="AZ220" s="2"/>
      <c r="BA220" s="29"/>
    </row>
    <row r="221" spans="3:53">
      <c r="C221" s="18"/>
      <c r="D221" s="18"/>
      <c r="E221" s="18"/>
      <c r="F221" s="18"/>
      <c r="G221" s="18"/>
      <c r="H221" s="18"/>
      <c r="I221" s="18"/>
      <c r="J221" s="18"/>
      <c r="N221" s="18"/>
      <c r="O221" s="18"/>
      <c r="Q221" s="36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37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37"/>
      <c r="AW221" s="16"/>
      <c r="AX221" s="34"/>
      <c r="AY221" s="2"/>
      <c r="AZ221" s="2"/>
      <c r="BA221" s="29"/>
    </row>
    <row r="222" spans="3:53">
      <c r="C222" s="18"/>
      <c r="D222" s="18"/>
      <c r="E222" s="18"/>
      <c r="F222" s="18"/>
      <c r="G222" s="18"/>
      <c r="H222" s="18"/>
      <c r="I222" s="18"/>
      <c r="J222" s="18"/>
      <c r="N222" s="18"/>
      <c r="O222" s="18"/>
      <c r="Q222" s="36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37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37"/>
      <c r="AW222" s="16"/>
      <c r="AX222" s="34"/>
      <c r="AY222" s="2"/>
      <c r="AZ222" s="2"/>
      <c r="BA222" s="29"/>
    </row>
    <row r="223" spans="3:53">
      <c r="C223" s="18"/>
      <c r="D223" s="18"/>
      <c r="E223" s="18"/>
      <c r="F223" s="18"/>
      <c r="G223" s="18"/>
      <c r="H223" s="18"/>
      <c r="I223" s="18"/>
      <c r="J223" s="18"/>
      <c r="N223" s="18"/>
      <c r="O223" s="18"/>
      <c r="Q223" s="36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37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37"/>
      <c r="AW223" s="16"/>
      <c r="AX223" s="34"/>
      <c r="AY223" s="2"/>
      <c r="AZ223" s="2"/>
      <c r="BA223" s="29"/>
    </row>
    <row r="224" spans="3:53">
      <c r="C224" s="18"/>
      <c r="D224" s="18"/>
      <c r="E224" s="18"/>
      <c r="F224" s="18"/>
      <c r="G224" s="18"/>
      <c r="H224" s="18"/>
      <c r="I224" s="18"/>
      <c r="J224" s="18"/>
      <c r="N224" s="18"/>
      <c r="O224" s="18"/>
      <c r="Q224" s="36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37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37"/>
      <c r="AW224" s="16"/>
      <c r="AX224" s="34"/>
      <c r="AY224" s="2"/>
      <c r="AZ224" s="2"/>
      <c r="BA224" s="29"/>
    </row>
    <row r="225" spans="3:53">
      <c r="C225" s="18"/>
      <c r="D225" s="18"/>
      <c r="E225" s="18"/>
      <c r="F225" s="18"/>
      <c r="G225" s="18"/>
      <c r="H225" s="18"/>
      <c r="I225" s="18"/>
      <c r="J225" s="18"/>
      <c r="N225" s="18"/>
      <c r="O225" s="18"/>
      <c r="Q225" s="36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37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37"/>
      <c r="AW225" s="16"/>
      <c r="AX225" s="34"/>
      <c r="AY225" s="2"/>
      <c r="AZ225" s="2"/>
      <c r="BA225" s="29"/>
    </row>
    <row r="226" spans="3:53">
      <c r="C226" s="18"/>
      <c r="D226" s="18"/>
      <c r="E226" s="18"/>
      <c r="F226" s="18"/>
      <c r="G226" s="18"/>
      <c r="H226" s="18"/>
      <c r="I226" s="18"/>
      <c r="J226" s="18"/>
      <c r="N226" s="18"/>
      <c r="O226" s="18"/>
      <c r="Q226" s="36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37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37"/>
      <c r="AW226" s="16"/>
      <c r="AX226" s="34"/>
      <c r="AY226" s="2"/>
      <c r="AZ226" s="2"/>
      <c r="BA226" s="29"/>
    </row>
    <row r="227" spans="3:53">
      <c r="C227" s="18"/>
      <c r="D227" s="18"/>
      <c r="E227" s="18"/>
      <c r="F227" s="18"/>
      <c r="G227" s="18"/>
      <c r="H227" s="18"/>
      <c r="I227" s="18"/>
      <c r="J227" s="18"/>
      <c r="N227" s="18"/>
      <c r="O227" s="18"/>
      <c r="Q227" s="36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37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37"/>
      <c r="AW227" s="16"/>
      <c r="AX227" s="34"/>
      <c r="AY227" s="2"/>
      <c r="AZ227" s="2"/>
      <c r="BA227" s="29"/>
    </row>
    <row r="228" spans="3:53">
      <c r="C228" s="18"/>
      <c r="D228" s="18"/>
      <c r="E228" s="18"/>
      <c r="F228" s="18"/>
      <c r="G228" s="18"/>
      <c r="H228" s="18"/>
      <c r="I228" s="18"/>
      <c r="J228" s="18"/>
      <c r="N228" s="18"/>
      <c r="O228" s="18"/>
      <c r="Q228" s="36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37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37"/>
      <c r="AW228" s="16"/>
      <c r="AX228" s="34"/>
      <c r="AY228" s="2"/>
      <c r="AZ228" s="2"/>
      <c r="BA228" s="29"/>
    </row>
    <row r="229" spans="3:53">
      <c r="C229" s="18"/>
      <c r="D229" s="18"/>
      <c r="E229" s="18"/>
      <c r="F229" s="18"/>
      <c r="G229" s="18"/>
      <c r="H229" s="18"/>
      <c r="I229" s="18"/>
      <c r="J229" s="18"/>
      <c r="N229" s="18"/>
      <c r="O229" s="18"/>
      <c r="Q229" s="36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37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37"/>
      <c r="AW229" s="16"/>
      <c r="AX229" s="34"/>
      <c r="AY229" s="2"/>
      <c r="AZ229" s="2"/>
      <c r="BA229" s="29"/>
    </row>
    <row r="230" spans="3:53">
      <c r="C230" s="18"/>
      <c r="D230" s="18"/>
      <c r="E230" s="18"/>
      <c r="F230" s="18"/>
      <c r="G230" s="18"/>
      <c r="H230" s="18"/>
      <c r="I230" s="18"/>
      <c r="J230" s="18"/>
      <c r="N230" s="18"/>
      <c r="O230" s="18"/>
      <c r="Q230" s="36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37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37"/>
      <c r="AW230" s="16"/>
      <c r="AX230" s="34"/>
      <c r="AY230" s="2"/>
      <c r="AZ230" s="2"/>
      <c r="BA230" s="29"/>
    </row>
    <row r="231" spans="3:53">
      <c r="C231" s="18"/>
      <c r="D231" s="18"/>
      <c r="E231" s="18"/>
      <c r="F231" s="18"/>
      <c r="G231" s="18"/>
      <c r="H231" s="18"/>
      <c r="I231" s="18"/>
      <c r="J231" s="18"/>
      <c r="N231" s="18"/>
      <c r="O231" s="18"/>
      <c r="Q231" s="36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37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37"/>
      <c r="AW231" s="16"/>
      <c r="AX231" s="34"/>
      <c r="AY231" s="2"/>
      <c r="AZ231" s="2"/>
      <c r="BA231" s="29"/>
    </row>
    <row r="232" spans="3:53">
      <c r="C232" s="18"/>
      <c r="D232" s="18"/>
      <c r="E232" s="18"/>
      <c r="F232" s="18"/>
      <c r="G232" s="18"/>
      <c r="H232" s="18"/>
      <c r="I232" s="18"/>
      <c r="J232" s="18"/>
      <c r="N232" s="18"/>
      <c r="O232" s="18"/>
      <c r="Q232" s="36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37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37"/>
      <c r="AW232" s="16"/>
      <c r="AX232" s="34"/>
      <c r="AY232" s="2"/>
      <c r="AZ232" s="2"/>
      <c r="BA232" s="29"/>
    </row>
    <row r="233" spans="3:53">
      <c r="C233" s="18"/>
      <c r="D233" s="18"/>
      <c r="E233" s="18"/>
      <c r="F233" s="18"/>
      <c r="G233" s="18"/>
      <c r="H233" s="18"/>
      <c r="I233" s="18"/>
      <c r="J233" s="18"/>
      <c r="N233" s="18"/>
      <c r="O233" s="18"/>
      <c r="Q233" s="36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37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37"/>
      <c r="AW233" s="16"/>
      <c r="AX233" s="34"/>
      <c r="AY233" s="2"/>
      <c r="AZ233" s="2"/>
      <c r="BA233" s="29"/>
    </row>
    <row r="234" spans="3:53">
      <c r="C234" s="18"/>
      <c r="D234" s="18"/>
      <c r="E234" s="18"/>
      <c r="F234" s="18"/>
      <c r="G234" s="18"/>
      <c r="H234" s="18"/>
      <c r="I234" s="18"/>
      <c r="J234" s="18"/>
      <c r="N234" s="18"/>
      <c r="O234" s="18"/>
      <c r="Q234" s="36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37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37"/>
      <c r="AW234" s="16"/>
      <c r="AX234" s="34"/>
      <c r="AY234" s="2"/>
      <c r="AZ234" s="2"/>
      <c r="BA234" s="29"/>
    </row>
    <row r="235" spans="3:53">
      <c r="C235" s="18"/>
      <c r="D235" s="18"/>
      <c r="E235" s="18"/>
      <c r="F235" s="18"/>
      <c r="G235" s="18"/>
      <c r="H235" s="18"/>
      <c r="I235" s="18"/>
      <c r="J235" s="18"/>
      <c r="N235" s="18"/>
      <c r="O235" s="18"/>
      <c r="Q235" s="36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37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37"/>
      <c r="AW235" s="16"/>
      <c r="AX235" s="34"/>
      <c r="AY235" s="2"/>
      <c r="AZ235" s="2"/>
      <c r="BA235" s="29"/>
    </row>
    <row r="236" spans="3:53">
      <c r="C236" s="18"/>
      <c r="D236" s="18"/>
      <c r="E236" s="18"/>
      <c r="F236" s="18"/>
      <c r="G236" s="18"/>
      <c r="H236" s="18"/>
      <c r="I236" s="18"/>
      <c r="J236" s="18"/>
      <c r="N236" s="18"/>
      <c r="O236" s="18"/>
      <c r="Q236" s="36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37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37"/>
      <c r="AW236" s="16"/>
      <c r="AX236" s="34"/>
      <c r="AY236" s="2"/>
      <c r="AZ236" s="2"/>
      <c r="BA236" s="29"/>
    </row>
    <row r="237" spans="3:53">
      <c r="C237" s="18"/>
      <c r="D237" s="18"/>
      <c r="E237" s="18"/>
      <c r="F237" s="18"/>
      <c r="G237" s="18"/>
      <c r="H237" s="18"/>
      <c r="I237" s="18"/>
      <c r="J237" s="18"/>
      <c r="N237" s="18"/>
      <c r="O237" s="18"/>
      <c r="Q237" s="36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37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37"/>
      <c r="AW237" s="16"/>
      <c r="AX237" s="34"/>
      <c r="AY237" s="2"/>
      <c r="AZ237" s="2"/>
      <c r="BA237" s="29"/>
    </row>
    <row r="238" spans="3:53">
      <c r="C238" s="18"/>
      <c r="D238" s="18"/>
      <c r="E238" s="18"/>
      <c r="F238" s="18"/>
      <c r="G238" s="18"/>
      <c r="H238" s="18"/>
      <c r="I238" s="18"/>
      <c r="J238" s="18"/>
      <c r="N238" s="18"/>
      <c r="O238" s="18"/>
      <c r="Q238" s="36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37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37"/>
      <c r="AW238" s="16"/>
      <c r="AX238" s="34"/>
      <c r="AY238" s="2"/>
      <c r="AZ238" s="2"/>
      <c r="BA238" s="29"/>
    </row>
    <row r="239" spans="3:53">
      <c r="C239" s="18"/>
      <c r="D239" s="18"/>
      <c r="E239" s="18"/>
      <c r="F239" s="18"/>
      <c r="G239" s="18"/>
      <c r="H239" s="18"/>
      <c r="I239" s="18"/>
      <c r="J239" s="18"/>
      <c r="N239" s="18"/>
      <c r="O239" s="18"/>
      <c r="Q239" s="36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37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37"/>
      <c r="AW239" s="16"/>
      <c r="AX239" s="34"/>
      <c r="AY239" s="2"/>
      <c r="AZ239" s="2"/>
      <c r="BA239" s="29"/>
    </row>
    <row r="240" spans="3:53">
      <c r="C240" s="18"/>
      <c r="D240" s="18"/>
      <c r="E240" s="18"/>
      <c r="F240" s="18"/>
      <c r="G240" s="18"/>
      <c r="H240" s="18"/>
      <c r="I240" s="18"/>
      <c r="J240" s="18"/>
      <c r="N240" s="18"/>
      <c r="O240" s="18"/>
      <c r="Q240" s="36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37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37"/>
      <c r="AW240" s="16"/>
      <c r="AX240" s="34"/>
      <c r="AY240" s="2"/>
      <c r="AZ240" s="2"/>
      <c r="BA240" s="29"/>
    </row>
    <row r="241" spans="3:53">
      <c r="C241" s="18"/>
      <c r="D241" s="18"/>
      <c r="E241" s="18"/>
      <c r="F241" s="18"/>
      <c r="G241" s="18"/>
      <c r="H241" s="18"/>
      <c r="I241" s="18"/>
      <c r="J241" s="18"/>
      <c r="N241" s="18"/>
      <c r="O241" s="18"/>
      <c r="Q241" s="36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37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37"/>
      <c r="AW241" s="16"/>
      <c r="AX241" s="34"/>
      <c r="AY241" s="2"/>
      <c r="AZ241" s="2"/>
      <c r="BA241" s="29"/>
    </row>
    <row r="242" spans="3:53">
      <c r="C242" s="18"/>
      <c r="D242" s="18"/>
      <c r="E242" s="18"/>
      <c r="F242" s="18"/>
      <c r="G242" s="18"/>
      <c r="H242" s="18"/>
      <c r="I242" s="18"/>
      <c r="J242" s="18"/>
      <c r="N242" s="18"/>
      <c r="O242" s="18"/>
      <c r="Q242" s="36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37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37"/>
      <c r="AW242" s="16"/>
      <c r="AX242" s="34"/>
      <c r="AY242" s="2"/>
      <c r="AZ242" s="2"/>
      <c r="BA242" s="29"/>
    </row>
    <row r="243" spans="3:53">
      <c r="C243" s="18"/>
      <c r="D243" s="18"/>
      <c r="E243" s="18"/>
      <c r="F243" s="18"/>
      <c r="G243" s="18"/>
      <c r="H243" s="18"/>
      <c r="I243" s="18"/>
      <c r="J243" s="18"/>
      <c r="N243" s="18"/>
      <c r="O243" s="18"/>
      <c r="Q243" s="36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37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37"/>
      <c r="AW243" s="16"/>
      <c r="AX243" s="34"/>
      <c r="AY243" s="2"/>
      <c r="AZ243" s="2"/>
      <c r="BA243" s="29"/>
    </row>
    <row r="244" spans="3:53">
      <c r="C244" s="18"/>
      <c r="D244" s="18"/>
      <c r="E244" s="18"/>
      <c r="F244" s="18"/>
      <c r="G244" s="18"/>
      <c r="H244" s="18"/>
      <c r="I244" s="18"/>
      <c r="J244" s="18"/>
      <c r="N244" s="18"/>
      <c r="O244" s="18"/>
      <c r="Q244" s="36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37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37"/>
      <c r="AW244" s="16"/>
      <c r="AX244" s="34"/>
      <c r="AY244" s="2"/>
      <c r="AZ244" s="2"/>
      <c r="BA244" s="29"/>
    </row>
    <row r="245" spans="3:53">
      <c r="C245" s="18"/>
      <c r="D245" s="18"/>
      <c r="E245" s="18"/>
      <c r="F245" s="18"/>
      <c r="G245" s="18"/>
      <c r="H245" s="18"/>
      <c r="I245" s="18"/>
      <c r="J245" s="18"/>
      <c r="N245" s="18"/>
      <c r="O245" s="18"/>
      <c r="Q245" s="36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37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37"/>
      <c r="AW245" s="16"/>
      <c r="AX245" s="34"/>
      <c r="AY245" s="2"/>
      <c r="AZ245" s="2"/>
      <c r="BA245" s="29"/>
    </row>
    <row r="246" spans="3:53">
      <c r="C246" s="18"/>
      <c r="D246" s="18"/>
      <c r="E246" s="18"/>
      <c r="F246" s="18"/>
      <c r="G246" s="18"/>
      <c r="H246" s="18"/>
      <c r="I246" s="18"/>
      <c r="J246" s="18"/>
      <c r="N246" s="18"/>
      <c r="O246" s="18"/>
      <c r="Q246" s="36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37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37"/>
      <c r="AW246" s="16"/>
      <c r="AX246" s="34"/>
      <c r="AY246" s="2"/>
      <c r="AZ246" s="2"/>
      <c r="BA246" s="29"/>
    </row>
    <row r="247" spans="3:53">
      <c r="C247" s="18"/>
      <c r="D247" s="18"/>
      <c r="E247" s="18"/>
      <c r="F247" s="18"/>
      <c r="G247" s="18"/>
      <c r="H247" s="18"/>
      <c r="I247" s="18"/>
      <c r="J247" s="18"/>
      <c r="N247" s="18"/>
      <c r="O247" s="18"/>
      <c r="Q247" s="36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37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37"/>
      <c r="AW247" s="16"/>
      <c r="AX247" s="34"/>
      <c r="AY247" s="2"/>
      <c r="AZ247" s="2"/>
      <c r="BA247" s="29"/>
    </row>
    <row r="248" spans="3:53">
      <c r="C248" s="18"/>
      <c r="D248" s="18"/>
      <c r="E248" s="18"/>
      <c r="F248" s="18"/>
      <c r="G248" s="18"/>
      <c r="H248" s="18"/>
      <c r="I248" s="18"/>
      <c r="J248" s="18"/>
      <c r="N248" s="18"/>
      <c r="O248" s="18"/>
      <c r="Q248" s="36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37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37"/>
      <c r="AW248" s="16"/>
      <c r="AX248" s="34"/>
      <c r="AY248" s="2"/>
      <c r="AZ248" s="2"/>
      <c r="BA248" s="29"/>
    </row>
    <row r="249" spans="3:53">
      <c r="C249" s="18"/>
      <c r="D249" s="18"/>
      <c r="E249" s="18"/>
      <c r="F249" s="18"/>
      <c r="G249" s="18"/>
      <c r="H249" s="18"/>
      <c r="I249" s="18"/>
      <c r="J249" s="18"/>
      <c r="N249" s="18"/>
      <c r="O249" s="18"/>
      <c r="Q249" s="36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37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37"/>
      <c r="AW249" s="16"/>
      <c r="AX249" s="34"/>
      <c r="AY249" s="2"/>
      <c r="AZ249" s="2"/>
      <c r="BA249" s="29"/>
    </row>
    <row r="250" spans="3:53">
      <c r="C250" s="18"/>
      <c r="D250" s="18"/>
      <c r="E250" s="18"/>
      <c r="F250" s="18"/>
      <c r="G250" s="18"/>
      <c r="H250" s="18"/>
      <c r="I250" s="18"/>
      <c r="J250" s="18"/>
      <c r="N250" s="18"/>
      <c r="O250" s="18"/>
      <c r="Q250" s="36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37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37"/>
      <c r="AW250" s="16"/>
      <c r="AX250" s="34"/>
      <c r="AY250" s="2"/>
      <c r="AZ250" s="2"/>
      <c r="BA250" s="29"/>
    </row>
    <row r="251" spans="3:53">
      <c r="C251" s="18"/>
      <c r="D251" s="18"/>
      <c r="E251" s="18"/>
      <c r="F251" s="18"/>
      <c r="G251" s="18"/>
      <c r="H251" s="18"/>
      <c r="I251" s="18"/>
      <c r="J251" s="18"/>
      <c r="N251" s="18"/>
      <c r="O251" s="18"/>
      <c r="Q251" s="36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37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37"/>
      <c r="AW251" s="16"/>
      <c r="AX251" s="34"/>
      <c r="AY251" s="2"/>
      <c r="AZ251" s="2"/>
      <c r="BA251" s="29"/>
    </row>
    <row r="252" spans="3:53">
      <c r="C252" s="18"/>
      <c r="D252" s="18"/>
      <c r="E252" s="18"/>
      <c r="F252" s="18"/>
      <c r="G252" s="18"/>
      <c r="H252" s="18"/>
      <c r="I252" s="18"/>
      <c r="J252" s="18"/>
      <c r="N252" s="18"/>
      <c r="O252" s="18"/>
      <c r="Q252" s="36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37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37"/>
      <c r="AW252" s="16"/>
      <c r="AX252" s="34"/>
      <c r="AY252" s="2"/>
      <c r="AZ252" s="2"/>
      <c r="BA252" s="29"/>
    </row>
    <row r="253" spans="3:53">
      <c r="C253" s="18"/>
      <c r="D253" s="18"/>
      <c r="E253" s="18"/>
      <c r="F253" s="18"/>
      <c r="G253" s="18"/>
      <c r="H253" s="18"/>
      <c r="I253" s="18"/>
      <c r="J253" s="18"/>
      <c r="N253" s="18"/>
      <c r="O253" s="18"/>
      <c r="Q253" s="36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37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37"/>
      <c r="AW253" s="16"/>
      <c r="AX253" s="34"/>
      <c r="AY253" s="2"/>
      <c r="AZ253" s="2"/>
      <c r="BA253" s="29"/>
    </row>
    <row r="254" spans="3:53">
      <c r="C254" s="18"/>
      <c r="D254" s="18"/>
      <c r="E254" s="18"/>
      <c r="F254" s="18"/>
      <c r="G254" s="18"/>
      <c r="H254" s="18"/>
      <c r="I254" s="18"/>
      <c r="J254" s="18"/>
      <c r="N254" s="18"/>
      <c r="O254" s="18"/>
      <c r="Q254" s="36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37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37"/>
      <c r="AW254" s="16"/>
      <c r="AX254" s="34"/>
      <c r="AY254" s="2"/>
      <c r="AZ254" s="2"/>
      <c r="BA254" s="29"/>
    </row>
    <row r="255" spans="3:53">
      <c r="C255" s="18"/>
      <c r="D255" s="18"/>
      <c r="E255" s="18"/>
      <c r="F255" s="18"/>
      <c r="G255" s="18"/>
      <c r="H255" s="18"/>
      <c r="I255" s="18"/>
      <c r="J255" s="18"/>
      <c r="N255" s="18"/>
      <c r="O255" s="18"/>
      <c r="Q255" s="36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37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37"/>
      <c r="AW255" s="16"/>
      <c r="AX255" s="34"/>
      <c r="AY255" s="2"/>
      <c r="AZ255" s="2"/>
      <c r="BA255" s="29"/>
    </row>
    <row r="256" spans="3:53">
      <c r="C256" s="18"/>
      <c r="D256" s="18"/>
      <c r="E256" s="18"/>
      <c r="F256" s="18"/>
      <c r="G256" s="18"/>
      <c r="H256" s="18"/>
      <c r="I256" s="18"/>
      <c r="J256" s="18"/>
      <c r="N256" s="18"/>
      <c r="O256" s="18"/>
      <c r="Q256" s="36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37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37"/>
      <c r="AW256" s="16"/>
      <c r="AX256" s="34"/>
      <c r="AY256" s="2"/>
      <c r="AZ256" s="2"/>
      <c r="BA256" s="29"/>
    </row>
    <row r="257" spans="3:53">
      <c r="C257" s="18"/>
      <c r="D257" s="18"/>
      <c r="E257" s="18"/>
      <c r="F257" s="18"/>
      <c r="G257" s="18"/>
      <c r="H257" s="18"/>
      <c r="I257" s="18"/>
      <c r="J257" s="18"/>
      <c r="N257" s="18"/>
      <c r="O257" s="18"/>
      <c r="Q257" s="36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37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37"/>
      <c r="AW257" s="16"/>
      <c r="AX257" s="34"/>
      <c r="AY257" s="2"/>
      <c r="AZ257" s="2"/>
      <c r="BA257" s="29"/>
    </row>
    <row r="258" spans="3:53">
      <c r="C258" s="18"/>
      <c r="D258" s="18"/>
      <c r="E258" s="18"/>
      <c r="F258" s="18"/>
      <c r="G258" s="18"/>
      <c r="H258" s="18"/>
      <c r="I258" s="18"/>
      <c r="J258" s="18"/>
      <c r="N258" s="18"/>
      <c r="O258" s="18"/>
      <c r="Q258" s="36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37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37"/>
      <c r="AW258" s="16"/>
      <c r="AX258" s="34"/>
      <c r="AY258" s="2"/>
      <c r="AZ258" s="2"/>
      <c r="BA258" s="29"/>
    </row>
    <row r="259" spans="3:53">
      <c r="C259" s="18"/>
      <c r="D259" s="18"/>
      <c r="E259" s="18"/>
      <c r="F259" s="18"/>
      <c r="G259" s="18"/>
      <c r="H259" s="18"/>
      <c r="I259" s="18"/>
      <c r="J259" s="18"/>
      <c r="N259" s="18"/>
      <c r="O259" s="18"/>
      <c r="Q259" s="36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37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37"/>
      <c r="AW259" s="16"/>
      <c r="AX259" s="34"/>
      <c r="AY259" s="2"/>
      <c r="AZ259" s="2"/>
      <c r="BA259" s="29"/>
    </row>
    <row r="260" spans="3:53">
      <c r="C260" s="18"/>
      <c r="D260" s="18"/>
      <c r="E260" s="18"/>
      <c r="F260" s="18"/>
      <c r="G260" s="18"/>
      <c r="H260" s="18"/>
      <c r="I260" s="18"/>
      <c r="J260" s="18"/>
      <c r="N260" s="18"/>
      <c r="O260" s="18"/>
      <c r="Q260" s="36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37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37"/>
      <c r="AW260" s="16"/>
      <c r="AX260" s="34"/>
      <c r="AY260" s="2"/>
      <c r="AZ260" s="2"/>
      <c r="BA260" s="29"/>
    </row>
    <row r="261" spans="3:53">
      <c r="C261" s="18"/>
      <c r="D261" s="18"/>
      <c r="E261" s="18"/>
      <c r="F261" s="18"/>
      <c r="G261" s="18"/>
      <c r="H261" s="18"/>
      <c r="I261" s="18"/>
      <c r="J261" s="18"/>
      <c r="N261" s="18"/>
      <c r="O261" s="18"/>
      <c r="Q261" s="36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37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37"/>
      <c r="AW261" s="16"/>
      <c r="AX261" s="34"/>
      <c r="AY261" s="2"/>
      <c r="AZ261" s="2"/>
      <c r="BA261" s="29"/>
    </row>
    <row r="262" spans="3:53">
      <c r="C262" s="18"/>
      <c r="D262" s="18"/>
      <c r="E262" s="18"/>
      <c r="F262" s="18"/>
      <c r="G262" s="18"/>
      <c r="H262" s="18"/>
      <c r="I262" s="18"/>
      <c r="J262" s="18"/>
      <c r="N262" s="18"/>
      <c r="O262" s="18"/>
      <c r="Q262" s="36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37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37"/>
      <c r="AW262" s="16"/>
      <c r="AX262" s="34"/>
      <c r="AY262" s="2"/>
      <c r="AZ262" s="2"/>
      <c r="BA262" s="29"/>
    </row>
    <row r="263" spans="3:53">
      <c r="C263" s="18"/>
      <c r="D263" s="18"/>
      <c r="E263" s="18"/>
      <c r="F263" s="18"/>
      <c r="G263" s="18"/>
      <c r="H263" s="18"/>
      <c r="I263" s="18"/>
      <c r="J263" s="18"/>
      <c r="N263" s="18"/>
      <c r="O263" s="18"/>
      <c r="Q263" s="36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37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37"/>
      <c r="AW263" s="16"/>
      <c r="AX263" s="34"/>
      <c r="AY263" s="2"/>
      <c r="AZ263" s="2"/>
      <c r="BA263" s="29"/>
    </row>
    <row r="264" spans="3:53">
      <c r="C264" s="18"/>
      <c r="D264" s="18"/>
      <c r="E264" s="18"/>
      <c r="F264" s="18"/>
      <c r="G264" s="18"/>
      <c r="H264" s="18"/>
      <c r="I264" s="18"/>
      <c r="J264" s="18"/>
      <c r="N264" s="18"/>
      <c r="O264" s="18"/>
      <c r="Q264" s="36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37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37"/>
      <c r="AW264" s="16"/>
      <c r="AX264" s="34"/>
      <c r="AY264" s="2"/>
      <c r="AZ264" s="2"/>
      <c r="BA264" s="29"/>
    </row>
    <row r="265" spans="3:53">
      <c r="C265" s="18"/>
      <c r="D265" s="18"/>
      <c r="E265" s="18"/>
      <c r="F265" s="18"/>
      <c r="G265" s="18"/>
      <c r="H265" s="18"/>
      <c r="I265" s="18"/>
      <c r="J265" s="18"/>
      <c r="N265" s="18"/>
      <c r="O265" s="18"/>
      <c r="Q265" s="36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37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37"/>
      <c r="AW265" s="16"/>
      <c r="AX265" s="34"/>
      <c r="AY265" s="2"/>
      <c r="AZ265" s="2"/>
      <c r="BA265" s="29"/>
    </row>
    <row r="266" spans="3:53">
      <c r="C266" s="18"/>
      <c r="D266" s="18"/>
      <c r="E266" s="18"/>
      <c r="F266" s="18"/>
      <c r="G266" s="18"/>
      <c r="H266" s="18"/>
      <c r="I266" s="18"/>
      <c r="J266" s="18"/>
      <c r="N266" s="18"/>
      <c r="O266" s="18"/>
      <c r="Q266" s="36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37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37"/>
      <c r="AW266" s="16"/>
      <c r="AX266" s="34"/>
      <c r="AY266" s="2"/>
      <c r="AZ266" s="2"/>
      <c r="BA266" s="29"/>
    </row>
    <row r="267" spans="3:53">
      <c r="C267" s="18"/>
      <c r="D267" s="18"/>
      <c r="E267" s="18"/>
      <c r="F267" s="18"/>
      <c r="G267" s="18"/>
      <c r="H267" s="18"/>
      <c r="I267" s="18"/>
      <c r="J267" s="18"/>
      <c r="N267" s="18"/>
      <c r="O267" s="18"/>
      <c r="Q267" s="36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37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37"/>
      <c r="AW267" s="16"/>
      <c r="AX267" s="34"/>
      <c r="AY267" s="2"/>
      <c r="AZ267" s="2"/>
      <c r="BA267" s="29"/>
    </row>
    <row r="268" spans="3:53">
      <c r="C268" s="18"/>
      <c r="D268" s="18"/>
      <c r="E268" s="18"/>
      <c r="F268" s="18"/>
      <c r="G268" s="18"/>
      <c r="H268" s="18"/>
      <c r="I268" s="18"/>
      <c r="J268" s="18"/>
      <c r="N268" s="18"/>
      <c r="O268" s="18"/>
      <c r="Q268" s="36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37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37"/>
      <c r="AW268" s="16"/>
      <c r="AX268" s="34"/>
      <c r="AY268" s="2"/>
      <c r="AZ268" s="2"/>
      <c r="BA268" s="29"/>
    </row>
    <row r="269" spans="3:53">
      <c r="C269" s="18"/>
      <c r="D269" s="18"/>
      <c r="E269" s="18"/>
      <c r="F269" s="18"/>
      <c r="G269" s="18"/>
      <c r="H269" s="18"/>
      <c r="I269" s="18"/>
      <c r="J269" s="18"/>
      <c r="N269" s="18"/>
      <c r="O269" s="18"/>
      <c r="Q269" s="36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37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37"/>
      <c r="AW269" s="16"/>
      <c r="AX269" s="34"/>
      <c r="AY269" s="2"/>
      <c r="AZ269" s="2"/>
      <c r="BA269" s="29"/>
    </row>
    <row r="270" spans="3:53">
      <c r="C270" s="18"/>
      <c r="D270" s="18"/>
      <c r="E270" s="18"/>
      <c r="F270" s="18"/>
      <c r="G270" s="18"/>
      <c r="H270" s="18"/>
      <c r="I270" s="18"/>
      <c r="J270" s="18"/>
      <c r="N270" s="18"/>
      <c r="O270" s="18"/>
      <c r="Q270" s="36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37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37"/>
      <c r="AW270" s="16"/>
      <c r="AX270" s="34"/>
      <c r="AY270" s="2"/>
      <c r="AZ270" s="2"/>
      <c r="BA270" s="29"/>
    </row>
    <row r="271" spans="3:53">
      <c r="C271" s="18"/>
      <c r="D271" s="18"/>
      <c r="E271" s="18"/>
      <c r="F271" s="18"/>
      <c r="G271" s="18"/>
      <c r="H271" s="18"/>
      <c r="I271" s="18"/>
      <c r="J271" s="18"/>
      <c r="N271" s="18"/>
      <c r="O271" s="18"/>
      <c r="Q271" s="36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37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37"/>
      <c r="AW271" s="16"/>
      <c r="AX271" s="34"/>
      <c r="AY271" s="2"/>
      <c r="AZ271" s="2"/>
      <c r="BA271" s="29"/>
    </row>
    <row r="272" spans="3:53">
      <c r="C272" s="18"/>
      <c r="D272" s="18"/>
      <c r="E272" s="18"/>
      <c r="F272" s="18"/>
      <c r="G272" s="18"/>
      <c r="H272" s="18"/>
      <c r="I272" s="18"/>
      <c r="J272" s="18"/>
      <c r="N272" s="18"/>
      <c r="O272" s="18"/>
      <c r="Q272" s="36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37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37"/>
      <c r="AW272" s="16"/>
      <c r="AX272" s="34"/>
      <c r="AY272" s="2"/>
      <c r="AZ272" s="2"/>
      <c r="BA272" s="29"/>
    </row>
    <row r="273" spans="3:53">
      <c r="C273" s="18"/>
      <c r="D273" s="18"/>
      <c r="E273" s="18"/>
      <c r="F273" s="18"/>
      <c r="G273" s="18"/>
      <c r="H273" s="18"/>
      <c r="I273" s="18"/>
      <c r="J273" s="18"/>
      <c r="N273" s="18"/>
      <c r="O273" s="18"/>
      <c r="Q273" s="36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37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37"/>
      <c r="AW273" s="16"/>
      <c r="AX273" s="34"/>
      <c r="AY273" s="2"/>
      <c r="AZ273" s="2"/>
      <c r="BA273" s="29"/>
    </row>
    <row r="274" spans="3:53">
      <c r="C274" s="18"/>
      <c r="D274" s="18"/>
      <c r="E274" s="18"/>
      <c r="F274" s="18"/>
      <c r="G274" s="18"/>
      <c r="H274" s="18"/>
      <c r="I274" s="18"/>
      <c r="J274" s="18"/>
      <c r="N274" s="18"/>
      <c r="O274" s="18"/>
      <c r="Q274" s="36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37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37"/>
      <c r="AW274" s="16"/>
      <c r="AX274" s="34"/>
      <c r="AY274" s="2"/>
      <c r="AZ274" s="2"/>
      <c r="BA274" s="29"/>
    </row>
    <row r="275" spans="3:53">
      <c r="C275" s="18"/>
      <c r="D275" s="18"/>
      <c r="E275" s="18"/>
      <c r="F275" s="18"/>
      <c r="G275" s="18"/>
      <c r="H275" s="18"/>
      <c r="I275" s="18"/>
      <c r="J275" s="18"/>
      <c r="N275" s="18"/>
      <c r="O275" s="18"/>
      <c r="Q275" s="36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37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37"/>
      <c r="AW275" s="16"/>
      <c r="AX275" s="34"/>
      <c r="AY275" s="2"/>
      <c r="AZ275" s="2"/>
      <c r="BA275" s="29"/>
    </row>
    <row r="276" spans="3:53">
      <c r="C276" s="18"/>
      <c r="D276" s="18"/>
      <c r="E276" s="18"/>
      <c r="F276" s="18"/>
      <c r="G276" s="18"/>
      <c r="H276" s="18"/>
      <c r="I276" s="18"/>
      <c r="J276" s="18"/>
      <c r="N276" s="18"/>
      <c r="O276" s="18"/>
      <c r="Q276" s="36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37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37"/>
      <c r="AW276" s="16"/>
      <c r="AX276" s="34"/>
      <c r="AY276" s="2"/>
      <c r="AZ276" s="2"/>
      <c r="BA276" s="29"/>
    </row>
    <row r="277" spans="3:53">
      <c r="C277" s="18"/>
      <c r="D277" s="18"/>
      <c r="E277" s="18"/>
      <c r="F277" s="18"/>
      <c r="G277" s="18"/>
      <c r="H277" s="18"/>
      <c r="I277" s="18"/>
      <c r="J277" s="18"/>
      <c r="N277" s="18"/>
      <c r="O277" s="18"/>
      <c r="Q277" s="36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37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37"/>
      <c r="AW277" s="16"/>
      <c r="AX277" s="34"/>
      <c r="AY277" s="2"/>
      <c r="AZ277" s="2"/>
      <c r="BA277" s="29"/>
    </row>
    <row r="278" spans="3:53">
      <c r="C278" s="18"/>
      <c r="D278" s="18"/>
      <c r="E278" s="18"/>
      <c r="F278" s="18"/>
      <c r="G278" s="18"/>
      <c r="H278" s="18"/>
      <c r="I278" s="18"/>
      <c r="J278" s="18"/>
      <c r="N278" s="18"/>
      <c r="O278" s="18"/>
      <c r="Q278" s="36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37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37"/>
      <c r="AW278" s="16"/>
      <c r="AX278" s="34"/>
      <c r="AY278" s="2"/>
      <c r="AZ278" s="2"/>
      <c r="BA278" s="29"/>
    </row>
    <row r="279" spans="3:53">
      <c r="C279" s="18"/>
      <c r="D279" s="18"/>
      <c r="E279" s="18"/>
      <c r="F279" s="18"/>
      <c r="G279" s="18"/>
      <c r="H279" s="18"/>
      <c r="I279" s="18"/>
      <c r="J279" s="18"/>
      <c r="N279" s="18"/>
      <c r="O279" s="18"/>
      <c r="Q279" s="36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37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37"/>
      <c r="AW279" s="16"/>
      <c r="AX279" s="34"/>
      <c r="AY279" s="2"/>
      <c r="AZ279" s="2"/>
      <c r="BA279" s="29"/>
    </row>
    <row r="280" spans="3:53">
      <c r="C280" s="18"/>
      <c r="D280" s="18"/>
      <c r="E280" s="18"/>
      <c r="F280" s="18"/>
      <c r="G280" s="18"/>
      <c r="H280" s="18"/>
      <c r="I280" s="18"/>
      <c r="J280" s="18"/>
      <c r="N280" s="18"/>
      <c r="O280" s="18"/>
      <c r="Q280" s="36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37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37"/>
      <c r="AW280" s="16"/>
      <c r="AX280" s="34"/>
      <c r="AY280" s="2"/>
      <c r="AZ280" s="2"/>
      <c r="BA280" s="29"/>
    </row>
    <row r="281" spans="3:53">
      <c r="C281" s="18"/>
      <c r="D281" s="18"/>
      <c r="E281" s="18"/>
      <c r="F281" s="18"/>
      <c r="G281" s="18"/>
      <c r="H281" s="18"/>
      <c r="I281" s="18"/>
      <c r="J281" s="18"/>
      <c r="N281" s="18"/>
      <c r="O281" s="18"/>
      <c r="Q281" s="36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37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37"/>
      <c r="AW281" s="16"/>
      <c r="AX281" s="34"/>
      <c r="AY281" s="2"/>
      <c r="AZ281" s="2"/>
      <c r="BA281" s="29"/>
    </row>
    <row r="282" spans="3:53">
      <c r="C282" s="18"/>
      <c r="D282" s="18"/>
      <c r="E282" s="18"/>
      <c r="F282" s="18"/>
      <c r="G282" s="18"/>
      <c r="H282" s="18"/>
      <c r="I282" s="18"/>
      <c r="J282" s="18"/>
      <c r="N282" s="18"/>
      <c r="O282" s="18"/>
      <c r="Q282" s="36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37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37"/>
      <c r="AW282" s="16"/>
      <c r="AX282" s="34"/>
      <c r="AY282" s="2"/>
      <c r="AZ282" s="2"/>
      <c r="BA282" s="29"/>
    </row>
    <row r="283" spans="3:53">
      <c r="C283" s="18"/>
      <c r="D283" s="18"/>
      <c r="E283" s="18"/>
      <c r="F283" s="18"/>
      <c r="G283" s="18"/>
      <c r="H283" s="18"/>
      <c r="I283" s="18"/>
      <c r="J283" s="18"/>
      <c r="N283" s="18"/>
      <c r="O283" s="18"/>
      <c r="Q283" s="36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37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37"/>
      <c r="AW283" s="16"/>
      <c r="AX283" s="34"/>
      <c r="AY283" s="2"/>
      <c r="AZ283" s="2"/>
      <c r="BA283" s="29"/>
    </row>
    <row r="284" spans="3:53">
      <c r="C284" s="18"/>
      <c r="D284" s="18"/>
      <c r="E284" s="18"/>
      <c r="F284" s="18"/>
      <c r="G284" s="18"/>
      <c r="H284" s="18"/>
      <c r="I284" s="18"/>
      <c r="J284" s="18"/>
      <c r="N284" s="18"/>
      <c r="O284" s="18"/>
      <c r="Q284" s="36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37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37"/>
      <c r="AW284" s="16"/>
      <c r="AX284" s="34"/>
      <c r="AY284" s="2"/>
      <c r="AZ284" s="2"/>
      <c r="BA284" s="29"/>
    </row>
    <row r="285" spans="3:53">
      <c r="C285" s="18"/>
      <c r="D285" s="18"/>
      <c r="E285" s="18"/>
      <c r="F285" s="18"/>
      <c r="G285" s="18"/>
      <c r="H285" s="18"/>
      <c r="I285" s="18"/>
      <c r="J285" s="18"/>
      <c r="N285" s="18"/>
      <c r="O285" s="18"/>
      <c r="Q285" s="36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37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37"/>
      <c r="AW285" s="16"/>
      <c r="AX285" s="34"/>
      <c r="AY285" s="2"/>
      <c r="AZ285" s="2"/>
      <c r="BA285" s="29"/>
    </row>
    <row r="286" spans="3:53">
      <c r="C286" s="18"/>
      <c r="D286" s="18"/>
      <c r="E286" s="18"/>
      <c r="F286" s="18"/>
      <c r="G286" s="18"/>
      <c r="H286" s="18"/>
      <c r="I286" s="18"/>
      <c r="J286" s="18"/>
      <c r="N286" s="18"/>
      <c r="O286" s="18"/>
      <c r="Q286" s="36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37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37"/>
      <c r="AW286" s="16"/>
      <c r="AX286" s="34"/>
      <c r="AY286" s="2"/>
      <c r="AZ286" s="2"/>
      <c r="BA286" s="29"/>
    </row>
    <row r="287" spans="3:53">
      <c r="C287" s="18"/>
      <c r="D287" s="18"/>
      <c r="E287" s="18"/>
      <c r="F287" s="18"/>
      <c r="G287" s="18"/>
      <c r="H287" s="18"/>
      <c r="I287" s="18"/>
      <c r="J287" s="18"/>
      <c r="N287" s="18"/>
      <c r="O287" s="18"/>
      <c r="Q287" s="36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37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37"/>
      <c r="AW287" s="16"/>
      <c r="AX287" s="34"/>
      <c r="AY287" s="2"/>
      <c r="AZ287" s="2"/>
      <c r="BA287" s="29"/>
    </row>
    <row r="288" spans="3:53">
      <c r="Q288" s="36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37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37"/>
      <c r="AW288" s="16"/>
      <c r="AX288" s="34"/>
      <c r="AY288" s="2"/>
      <c r="AZ288" s="2"/>
      <c r="BA288" s="29"/>
    </row>
    <row r="289" spans="17:53">
      <c r="Q289" s="36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37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37"/>
      <c r="AW289" s="16"/>
      <c r="AX289" s="34"/>
      <c r="AY289" s="2"/>
      <c r="AZ289" s="2"/>
      <c r="BA289" s="29"/>
    </row>
    <row r="290" spans="17:53">
      <c r="Q290" s="36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37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37"/>
      <c r="AW290" s="16"/>
      <c r="AX290" s="34"/>
      <c r="AY290" s="2"/>
      <c r="AZ290" s="2"/>
      <c r="BA290" s="29"/>
    </row>
    <row r="291" spans="17:53">
      <c r="Q291" s="36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37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37"/>
      <c r="AW291" s="16"/>
      <c r="AX291" s="34"/>
      <c r="AY291" s="2"/>
      <c r="AZ291" s="2"/>
      <c r="BA291" s="29"/>
    </row>
    <row r="292" spans="17:53">
      <c r="Q292" s="36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37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37"/>
      <c r="AW292" s="16"/>
      <c r="AX292" s="34"/>
      <c r="AY292" s="2"/>
      <c r="AZ292" s="2"/>
      <c r="BA292" s="29"/>
    </row>
    <row r="293" spans="17:53">
      <c r="Q293" s="36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37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37"/>
      <c r="AW293" s="16"/>
      <c r="AX293" s="34"/>
      <c r="AY293" s="2"/>
      <c r="AZ293" s="2"/>
      <c r="BA293" s="29"/>
    </row>
    <row r="294" spans="17:53">
      <c r="Q294" s="36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37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37"/>
      <c r="AW294" s="16"/>
      <c r="AX294" s="34"/>
      <c r="AY294" s="2"/>
      <c r="AZ294" s="2"/>
      <c r="BA294" s="29"/>
    </row>
    <row r="295" spans="17:53">
      <c r="Q295" s="36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37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37"/>
      <c r="AW295" s="16"/>
      <c r="AX295" s="34"/>
      <c r="AY295" s="2"/>
      <c r="AZ295" s="2"/>
      <c r="BA295" s="29"/>
    </row>
    <row r="296" spans="17:53">
      <c r="Q296" s="36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37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37"/>
      <c r="AW296" s="16"/>
      <c r="AX296" s="34"/>
      <c r="AY296" s="2"/>
      <c r="AZ296" s="2"/>
      <c r="BA296" s="29"/>
    </row>
    <row r="297" spans="17:53">
      <c r="Q297" s="36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37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37"/>
      <c r="AW297" s="16"/>
      <c r="AX297" s="34"/>
      <c r="AY297" s="2"/>
      <c r="AZ297" s="2"/>
      <c r="BA297" s="29"/>
    </row>
    <row r="298" spans="17:53">
      <c r="Q298" s="36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37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37"/>
      <c r="AW298" s="16"/>
      <c r="AX298" s="34"/>
      <c r="AY298" s="2"/>
      <c r="AZ298" s="2"/>
      <c r="BA298" s="29"/>
    </row>
    <row r="299" spans="17:53">
      <c r="Q299" s="36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37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37"/>
      <c r="AW299" s="16"/>
      <c r="AX299" s="34"/>
      <c r="AY299" s="2"/>
      <c r="AZ299" s="2"/>
      <c r="BA299" s="29"/>
    </row>
    <row r="300" spans="17:53">
      <c r="Q300" s="36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37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37"/>
      <c r="AW300" s="16"/>
      <c r="AX300" s="34"/>
      <c r="AY300" s="2"/>
      <c r="AZ300" s="2"/>
      <c r="BA300" s="29"/>
    </row>
    <row r="301" spans="17:53">
      <c r="Q301" s="36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37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37"/>
      <c r="AW301" s="16"/>
      <c r="AX301" s="34"/>
      <c r="AY301" s="2"/>
      <c r="AZ301" s="2"/>
      <c r="BA301" s="29"/>
    </row>
    <row r="302" spans="17:53">
      <c r="Q302" s="36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37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37"/>
      <c r="AW302" s="16"/>
      <c r="AX302" s="34"/>
      <c r="AY302" s="2"/>
      <c r="AZ302" s="2"/>
      <c r="BA302" s="29"/>
    </row>
    <row r="303" spans="17:53">
      <c r="Q303" s="36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37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37"/>
      <c r="AW303" s="16"/>
      <c r="AX303" s="34"/>
      <c r="AY303" s="2"/>
      <c r="AZ303" s="2"/>
      <c r="BA303" s="29"/>
    </row>
    <row r="304" spans="17:53">
      <c r="Q304" s="36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37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37"/>
      <c r="AW304" s="16"/>
      <c r="AX304" s="34"/>
      <c r="AY304" s="2"/>
      <c r="AZ304" s="2"/>
      <c r="BA304" s="29"/>
    </row>
    <row r="305" spans="17:53">
      <c r="Q305" s="36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37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37"/>
      <c r="AW305" s="16"/>
      <c r="AX305" s="34"/>
      <c r="AY305" s="2"/>
      <c r="AZ305" s="2"/>
      <c r="BA305" s="29"/>
    </row>
    <row r="306" spans="17:53">
      <c r="Q306" s="36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37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37"/>
      <c r="AW306" s="16"/>
      <c r="AX306" s="34"/>
      <c r="AY306" s="2"/>
      <c r="AZ306" s="2"/>
      <c r="BA306" s="29"/>
    </row>
    <row r="307" spans="17:53">
      <c r="Q307" s="36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37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37"/>
      <c r="AW307" s="16"/>
      <c r="AX307" s="34"/>
      <c r="AY307" s="2"/>
      <c r="AZ307" s="2"/>
      <c r="BA307" s="29"/>
    </row>
    <row r="308" spans="17:53">
      <c r="Q308" s="36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37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37"/>
      <c r="AW308" s="16"/>
      <c r="AX308" s="34"/>
      <c r="AY308" s="2"/>
      <c r="AZ308" s="2"/>
      <c r="BA308" s="29"/>
    </row>
    <row r="309" spans="17:53">
      <c r="Q309" s="36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37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37"/>
      <c r="AW309" s="16"/>
      <c r="AX309" s="34"/>
      <c r="AY309" s="2"/>
      <c r="AZ309" s="2"/>
      <c r="BA309" s="29"/>
    </row>
    <row r="310" spans="17:53">
      <c r="Q310" s="36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37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37"/>
      <c r="AW310" s="16"/>
      <c r="AX310" s="34"/>
      <c r="AY310" s="2"/>
      <c r="AZ310" s="2"/>
      <c r="BA310" s="29"/>
    </row>
    <row r="311" spans="17:53">
      <c r="Q311" s="36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37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37"/>
      <c r="AW311" s="16"/>
      <c r="AX311" s="34"/>
      <c r="AY311" s="2"/>
      <c r="AZ311" s="2"/>
      <c r="BA311" s="29"/>
    </row>
    <row r="312" spans="17:53">
      <c r="Q312" s="36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37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37"/>
      <c r="AW312" s="16"/>
      <c r="AX312" s="34"/>
      <c r="AY312" s="2"/>
      <c r="AZ312" s="2"/>
      <c r="BA312" s="29"/>
    </row>
    <row r="313" spans="17:53">
      <c r="Q313" s="36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37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37"/>
      <c r="AW313" s="16"/>
      <c r="AX313" s="34"/>
      <c r="AY313" s="2"/>
      <c r="AZ313" s="2"/>
      <c r="BA313" s="29"/>
    </row>
    <row r="314" spans="17:53">
      <c r="Q314" s="36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37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37"/>
      <c r="AW314" s="16"/>
      <c r="AX314" s="34"/>
      <c r="AY314" s="2"/>
      <c r="AZ314" s="2"/>
      <c r="BA314" s="29"/>
    </row>
    <row r="315" spans="17:53">
      <c r="Q315" s="36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37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37"/>
      <c r="AW315" s="16"/>
      <c r="AX315" s="34"/>
      <c r="AY315" s="2"/>
      <c r="AZ315" s="2"/>
      <c r="BA315" s="29"/>
    </row>
    <row r="316" spans="17:53">
      <c r="Q316" s="36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37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37"/>
      <c r="AW316" s="16"/>
      <c r="AX316" s="34"/>
      <c r="AY316" s="2"/>
      <c r="AZ316" s="2"/>
      <c r="BA316" s="29"/>
    </row>
    <row r="317" spans="17:53">
      <c r="Q317" s="36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37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37"/>
      <c r="AW317" s="16"/>
      <c r="AX317" s="34"/>
      <c r="AY317" s="2"/>
      <c r="AZ317" s="2"/>
      <c r="BA317" s="29"/>
    </row>
    <row r="318" spans="17:53">
      <c r="Q318" s="36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37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37"/>
      <c r="AW318" s="16"/>
      <c r="AX318" s="34"/>
      <c r="AY318" s="2"/>
      <c r="AZ318" s="2"/>
      <c r="BA318" s="29"/>
    </row>
    <row r="319" spans="17:53">
      <c r="Q319" s="36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37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37"/>
      <c r="AW319" s="16"/>
      <c r="AX319" s="34"/>
      <c r="AY319" s="2"/>
      <c r="AZ319" s="2"/>
      <c r="BA319" s="29"/>
    </row>
    <row r="320" spans="17:53">
      <c r="Q320" s="36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37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37"/>
      <c r="AW320" s="16"/>
      <c r="AX320" s="34"/>
      <c r="AY320" s="2"/>
      <c r="AZ320" s="2"/>
      <c r="BA320" s="29"/>
    </row>
    <row r="321" spans="17:53">
      <c r="Q321" s="36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37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37"/>
      <c r="AW321" s="16"/>
      <c r="AX321" s="34"/>
      <c r="AY321" s="2"/>
      <c r="AZ321" s="2"/>
      <c r="BA321" s="29"/>
    </row>
    <row r="322" spans="17:53">
      <c r="Q322" s="36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37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37"/>
      <c r="AW322" s="16"/>
      <c r="AX322" s="34"/>
      <c r="AY322" s="2"/>
      <c r="AZ322" s="2"/>
      <c r="BA322" s="29"/>
    </row>
    <row r="323" spans="17:53">
      <c r="Q323" s="36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37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37"/>
      <c r="AW323" s="16"/>
      <c r="AX323" s="34"/>
      <c r="AY323" s="2"/>
      <c r="AZ323" s="2"/>
      <c r="BA323" s="29"/>
    </row>
    <row r="324" spans="17:53">
      <c r="Q324" s="36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37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37"/>
      <c r="AW324" s="16"/>
      <c r="AX324" s="34"/>
      <c r="AY324" s="2"/>
      <c r="AZ324" s="2"/>
      <c r="BA324" s="29"/>
    </row>
    <row r="325" spans="17:53">
      <c r="Q325" s="36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37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37"/>
      <c r="AW325" s="16"/>
      <c r="AX325" s="34"/>
      <c r="AY325" s="2"/>
      <c r="AZ325" s="2"/>
      <c r="BA325" s="29"/>
    </row>
    <row r="326" spans="17:53">
      <c r="Q326" s="36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37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37"/>
      <c r="AW326" s="16"/>
      <c r="AX326" s="34"/>
      <c r="AY326" s="2"/>
      <c r="AZ326" s="2"/>
      <c r="BA326" s="29"/>
    </row>
    <row r="327" spans="17:53">
      <c r="Q327" s="36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37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37"/>
      <c r="AW327" s="16"/>
      <c r="AX327" s="34"/>
      <c r="AY327" s="2"/>
      <c r="AZ327" s="2"/>
      <c r="BA327" s="29"/>
    </row>
    <row r="328" spans="17:53">
      <c r="Q328" s="36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37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37"/>
      <c r="AW328" s="16"/>
      <c r="AX328" s="34"/>
      <c r="AY328" s="2"/>
      <c r="AZ328" s="2"/>
      <c r="BA328" s="29"/>
    </row>
    <row r="329" spans="17:53">
      <c r="Q329" s="36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37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37"/>
      <c r="AW329" s="16"/>
      <c r="AX329" s="34"/>
      <c r="AY329" s="2"/>
      <c r="AZ329" s="2"/>
      <c r="BA329" s="29"/>
    </row>
    <row r="330" spans="17:53">
      <c r="Q330" s="36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37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37"/>
      <c r="AW330" s="16"/>
      <c r="AX330" s="34"/>
      <c r="AY330" s="2"/>
      <c r="AZ330" s="2"/>
      <c r="BA330" s="29"/>
    </row>
    <row r="331" spans="17:53">
      <c r="Q331" s="36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37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37"/>
      <c r="AW331" s="16"/>
      <c r="AX331" s="34"/>
      <c r="AY331" s="2"/>
      <c r="AZ331" s="2"/>
      <c r="BA331" s="29"/>
    </row>
    <row r="332" spans="17:53">
      <c r="Q332" s="36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37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37"/>
      <c r="AW332" s="16"/>
      <c r="AX332" s="34"/>
      <c r="AY332" s="2"/>
      <c r="AZ332" s="2"/>
      <c r="BA332" s="29"/>
    </row>
    <row r="333" spans="17:53">
      <c r="Q333" s="36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37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37"/>
      <c r="AW333" s="16"/>
      <c r="AX333" s="34"/>
      <c r="AY333" s="2"/>
      <c r="AZ333" s="2"/>
      <c r="BA333" s="29"/>
    </row>
    <row r="334" spans="17:53">
      <c r="Q334" s="36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37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37"/>
      <c r="AW334" s="16"/>
      <c r="AX334" s="34"/>
      <c r="AY334" s="2"/>
      <c r="AZ334" s="2"/>
      <c r="BA334" s="29"/>
    </row>
    <row r="335" spans="17:53">
      <c r="Q335" s="36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37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37"/>
      <c r="AW335" s="16"/>
      <c r="AX335" s="34"/>
      <c r="AY335" s="2"/>
      <c r="AZ335" s="2"/>
      <c r="BA335" s="29"/>
    </row>
    <row r="336" spans="17:53">
      <c r="Q336" s="36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37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37"/>
      <c r="AW336" s="16"/>
      <c r="AX336" s="34"/>
      <c r="AY336" s="2"/>
      <c r="AZ336" s="2"/>
      <c r="BA336" s="29"/>
    </row>
    <row r="337" spans="17:53">
      <c r="Q337" s="36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37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37"/>
      <c r="AW337" s="16"/>
      <c r="AX337" s="34"/>
      <c r="AY337" s="2"/>
      <c r="AZ337" s="2"/>
      <c r="BA337" s="29"/>
    </row>
    <row r="338" spans="17:53">
      <c r="Q338" s="36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37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37"/>
      <c r="AW338" s="16"/>
      <c r="AX338" s="34"/>
      <c r="AY338" s="2"/>
      <c r="AZ338" s="2"/>
      <c r="BA338" s="29"/>
    </row>
    <row r="339" spans="17:53">
      <c r="Q339" s="36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37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37"/>
      <c r="AW339" s="16"/>
      <c r="AX339" s="34"/>
      <c r="AY339" s="2"/>
      <c r="AZ339" s="2"/>
      <c r="BA339" s="29"/>
    </row>
    <row r="340" spans="17:53">
      <c r="Q340" s="36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37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37"/>
      <c r="AW340" s="16"/>
      <c r="AX340" s="34"/>
      <c r="AY340" s="2"/>
      <c r="AZ340" s="2"/>
      <c r="BA340" s="29"/>
    </row>
    <row r="341" spans="17:53">
      <c r="Q341" s="36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37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37"/>
      <c r="AW341" s="16"/>
      <c r="AX341" s="34"/>
      <c r="AY341" s="2"/>
      <c r="AZ341" s="2"/>
      <c r="BA341" s="29"/>
    </row>
    <row r="342" spans="17:53">
      <c r="Q342" s="36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37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37"/>
      <c r="AW342" s="16"/>
      <c r="AX342" s="34"/>
      <c r="AY342" s="2"/>
      <c r="AZ342" s="2"/>
      <c r="BA342" s="29"/>
    </row>
    <row r="343" spans="17:53">
      <c r="Q343" s="36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37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37"/>
      <c r="AW343" s="16"/>
      <c r="AX343" s="34"/>
      <c r="AY343" s="2"/>
      <c r="AZ343" s="2"/>
      <c r="BA343" s="29"/>
    </row>
    <row r="344" spans="17:53">
      <c r="Q344" s="36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37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37"/>
      <c r="AW344" s="16"/>
      <c r="AX344" s="34"/>
      <c r="AY344" s="2"/>
      <c r="AZ344" s="2"/>
      <c r="BA344" s="29"/>
    </row>
    <row r="345" spans="17:53">
      <c r="Q345" s="36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37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37"/>
      <c r="AW345" s="16"/>
      <c r="AX345" s="34"/>
      <c r="AY345" s="2"/>
      <c r="AZ345" s="2"/>
      <c r="BA345" s="29"/>
    </row>
    <row r="346" spans="17:53">
      <c r="Q346" s="36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37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37"/>
      <c r="AW346" s="16"/>
      <c r="AX346" s="34"/>
      <c r="AY346" s="2"/>
      <c r="AZ346" s="2"/>
      <c r="BA346" s="29"/>
    </row>
    <row r="347" spans="17:53">
      <c r="Q347" s="36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37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37"/>
      <c r="AW347" s="16"/>
      <c r="AX347" s="34"/>
      <c r="AY347" s="2"/>
      <c r="AZ347" s="2"/>
      <c r="BA347" s="29"/>
    </row>
    <row r="348" spans="17:53">
      <c r="Q348" s="36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37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37"/>
      <c r="AW348" s="16"/>
      <c r="AX348" s="34"/>
      <c r="AY348" s="2"/>
      <c r="AZ348" s="2"/>
      <c r="BA348" s="29"/>
    </row>
    <row r="349" spans="17:53">
      <c r="Q349" s="36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37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37"/>
      <c r="AW349" s="16"/>
      <c r="AX349" s="34"/>
      <c r="AY349" s="2"/>
      <c r="AZ349" s="2"/>
      <c r="BA349" s="29"/>
    </row>
    <row r="350" spans="17:53">
      <c r="Q350" s="36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37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37"/>
      <c r="AW350" s="16"/>
      <c r="AX350" s="34"/>
      <c r="AY350" s="2"/>
      <c r="AZ350" s="2"/>
      <c r="BA350" s="29"/>
    </row>
    <row r="351" spans="17:53">
      <c r="Q351" s="36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37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37"/>
      <c r="AW351" s="16"/>
      <c r="AX351" s="34"/>
      <c r="AY351" s="2"/>
      <c r="AZ351" s="2"/>
      <c r="BA351" s="29"/>
    </row>
    <row r="352" spans="17:53">
      <c r="Q352" s="36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37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37"/>
      <c r="AW352" s="16"/>
      <c r="AX352" s="34"/>
      <c r="AY352" s="2"/>
      <c r="AZ352" s="2"/>
      <c r="BA352" s="29"/>
    </row>
    <row r="353" spans="17:53">
      <c r="Q353" s="36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37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37"/>
      <c r="AW353" s="16"/>
      <c r="AX353" s="34"/>
      <c r="AY353" s="2"/>
      <c r="AZ353" s="2"/>
      <c r="BA353" s="29"/>
    </row>
    <row r="354" spans="17:53">
      <c r="Q354" s="36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37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37"/>
      <c r="AW354" s="16"/>
      <c r="AX354" s="34"/>
      <c r="AY354" s="2"/>
      <c r="AZ354" s="2"/>
      <c r="BA354" s="29"/>
    </row>
    <row r="355" spans="17:53">
      <c r="Q355" s="36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37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37"/>
      <c r="AW355" s="16"/>
      <c r="AX355" s="34"/>
      <c r="AY355" s="2"/>
      <c r="AZ355" s="2"/>
      <c r="BA355" s="29"/>
    </row>
    <row r="356" spans="17:53">
      <c r="Q356" s="36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37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37"/>
      <c r="AW356" s="16"/>
      <c r="AX356" s="34"/>
      <c r="AY356" s="2"/>
      <c r="AZ356" s="2"/>
      <c r="BA356" s="29"/>
    </row>
    <row r="357" spans="17:53">
      <c r="Q357" s="36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37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37"/>
      <c r="AW357" s="16"/>
      <c r="AX357" s="34"/>
      <c r="AY357" s="2"/>
      <c r="AZ357" s="2"/>
      <c r="BA357" s="29"/>
    </row>
    <row r="358" spans="17:53">
      <c r="Q358" s="36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37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37"/>
      <c r="AW358" s="16"/>
      <c r="AX358" s="34"/>
      <c r="AY358" s="2"/>
      <c r="AZ358" s="2"/>
      <c r="BA358" s="29"/>
    </row>
    <row r="359" spans="17:53">
      <c r="Q359" s="36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37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37"/>
      <c r="AW359" s="16"/>
      <c r="AX359" s="34"/>
      <c r="AY359" s="2"/>
      <c r="AZ359" s="2"/>
      <c r="BA359" s="29"/>
    </row>
    <row r="360" spans="17:53">
      <c r="Q360" s="36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37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37"/>
      <c r="AW360" s="16"/>
      <c r="AX360" s="34"/>
      <c r="AY360" s="2"/>
      <c r="AZ360" s="2"/>
      <c r="BA360" s="29"/>
    </row>
    <row r="361" spans="17:53">
      <c r="Q361" s="36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37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37"/>
      <c r="AW361" s="16"/>
      <c r="AX361" s="34"/>
      <c r="AY361" s="2"/>
      <c r="AZ361" s="2"/>
      <c r="BA361" s="29"/>
    </row>
    <row r="362" spans="17:53">
      <c r="Q362" s="36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37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37"/>
      <c r="AW362" s="16"/>
      <c r="AX362" s="34"/>
      <c r="AY362" s="2"/>
      <c r="AZ362" s="2"/>
      <c r="BA362" s="29"/>
    </row>
    <row r="363" spans="17:53">
      <c r="Q363" s="36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37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37"/>
      <c r="AW363" s="16"/>
      <c r="AX363" s="34"/>
      <c r="AY363" s="2"/>
      <c r="AZ363" s="2"/>
      <c r="BA363" s="29"/>
    </row>
    <row r="364" spans="17:53">
      <c r="Q364" s="36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37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37"/>
      <c r="AW364" s="16"/>
      <c r="AX364" s="34"/>
      <c r="AY364" s="2"/>
      <c r="AZ364" s="2"/>
      <c r="BA364" s="29"/>
    </row>
    <row r="365" spans="17:53">
      <c r="Q365" s="36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37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37"/>
      <c r="AW365" s="16"/>
      <c r="AX365" s="34"/>
      <c r="AY365" s="2"/>
      <c r="AZ365" s="2"/>
      <c r="BA365" s="29"/>
    </row>
    <row r="366" spans="17:53">
      <c r="Q366" s="36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37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37"/>
      <c r="AW366" s="16"/>
      <c r="AX366" s="34"/>
      <c r="AY366" s="2"/>
      <c r="AZ366" s="2"/>
      <c r="BA366" s="29"/>
    </row>
    <row r="367" spans="17:53">
      <c r="Q367" s="36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37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37"/>
      <c r="AW367" s="16"/>
      <c r="AX367" s="34"/>
      <c r="AY367" s="2"/>
      <c r="AZ367" s="2"/>
      <c r="BA367" s="29"/>
    </row>
    <row r="368" spans="17:53">
      <c r="Q368" s="36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37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37"/>
      <c r="AW368" s="16"/>
      <c r="AX368" s="34"/>
      <c r="AY368" s="2"/>
      <c r="AZ368" s="2"/>
      <c r="BA368" s="29"/>
    </row>
    <row r="369" spans="17:53">
      <c r="Q369" s="36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37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37"/>
      <c r="AW369" s="16"/>
      <c r="AX369" s="34"/>
      <c r="AY369" s="2"/>
      <c r="AZ369" s="2"/>
      <c r="BA369" s="29"/>
    </row>
    <row r="370" spans="17:53">
      <c r="Q370" s="36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37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37"/>
      <c r="AW370" s="16"/>
      <c r="AX370" s="34"/>
      <c r="AY370" s="2"/>
      <c r="AZ370" s="2"/>
      <c r="BA370" s="29"/>
    </row>
    <row r="371" spans="17:53">
      <c r="Q371" s="36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37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37"/>
      <c r="AW371" s="16"/>
      <c r="AX371" s="34"/>
      <c r="AY371" s="2"/>
      <c r="AZ371" s="2"/>
      <c r="BA371" s="29"/>
    </row>
    <row r="372" spans="17:53">
      <c r="Q372" s="36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37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37"/>
      <c r="AW372" s="16"/>
      <c r="AX372" s="34"/>
      <c r="AY372" s="2"/>
      <c r="AZ372" s="2"/>
      <c r="BA372" s="29"/>
    </row>
    <row r="373" spans="17:53">
      <c r="Q373" s="36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37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37"/>
      <c r="AW373" s="16"/>
      <c r="AX373" s="34"/>
      <c r="AY373" s="2"/>
      <c r="AZ373" s="2"/>
      <c r="BA373" s="29"/>
    </row>
    <row r="374" spans="17:53">
      <c r="Q374" s="36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37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37"/>
      <c r="AW374" s="16"/>
      <c r="AX374" s="34"/>
      <c r="AY374" s="2"/>
      <c r="AZ374" s="2"/>
      <c r="BA374" s="29"/>
    </row>
    <row r="375" spans="17:53">
      <c r="Q375" s="36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37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37"/>
      <c r="AW375" s="16"/>
      <c r="AX375" s="34"/>
      <c r="AY375" s="2"/>
      <c r="AZ375" s="2"/>
      <c r="BA375" s="29"/>
    </row>
    <row r="376" spans="17:53">
      <c r="Q376" s="36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37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37"/>
      <c r="AW376" s="16"/>
      <c r="AX376" s="34"/>
      <c r="AY376" s="2"/>
      <c r="AZ376" s="2"/>
      <c r="BA376" s="29"/>
    </row>
    <row r="377" spans="17:53">
      <c r="Q377" s="36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37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37"/>
      <c r="AW377" s="16"/>
      <c r="AX377" s="34"/>
      <c r="AY377" s="2"/>
      <c r="AZ377" s="2"/>
      <c r="BA377" s="29"/>
    </row>
    <row r="378" spans="17:53">
      <c r="Q378" s="36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37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37"/>
      <c r="AW378" s="16"/>
      <c r="AX378" s="34"/>
      <c r="AY378" s="2"/>
      <c r="AZ378" s="2"/>
      <c r="BA378" s="29"/>
    </row>
    <row r="379" spans="17:53">
      <c r="Q379" s="36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37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37"/>
      <c r="AW379" s="16"/>
      <c r="AX379" s="34"/>
      <c r="AY379" s="2"/>
      <c r="AZ379" s="2"/>
      <c r="BA379" s="29"/>
    </row>
    <row r="380" spans="17:53">
      <c r="Q380" s="36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37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37"/>
      <c r="AW380" s="16"/>
      <c r="AX380" s="34"/>
      <c r="AY380" s="2"/>
      <c r="AZ380" s="2"/>
      <c r="BA380" s="29"/>
    </row>
    <row r="381" spans="17:53">
      <c r="Q381" s="36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37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37"/>
      <c r="AW381" s="16"/>
      <c r="AX381" s="34"/>
      <c r="AY381" s="2"/>
      <c r="AZ381" s="2"/>
      <c r="BA381" s="29"/>
    </row>
    <row r="382" spans="17:53">
      <c r="Q382" s="36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37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37"/>
      <c r="AW382" s="16"/>
      <c r="AX382" s="34"/>
      <c r="AY382" s="2"/>
      <c r="AZ382" s="2"/>
      <c r="BA382" s="29"/>
    </row>
    <row r="383" spans="17:53">
      <c r="Q383" s="36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37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37"/>
      <c r="AW383" s="16"/>
      <c r="AX383" s="34"/>
      <c r="AY383" s="2"/>
      <c r="AZ383" s="2"/>
      <c r="BA383" s="29"/>
    </row>
    <row r="384" spans="17:53">
      <c r="Q384" s="36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37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37"/>
      <c r="AW384" s="16"/>
      <c r="AX384" s="34"/>
      <c r="AY384" s="2"/>
      <c r="AZ384" s="2"/>
      <c r="BA384" s="29"/>
    </row>
    <row r="385" spans="17:53">
      <c r="Q385" s="36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37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37"/>
      <c r="AW385" s="16"/>
      <c r="AX385" s="34"/>
      <c r="AY385" s="2"/>
      <c r="AZ385" s="2"/>
      <c r="BA385" s="29"/>
    </row>
    <row r="386" spans="17:53">
      <c r="Q386" s="36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37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37"/>
      <c r="AW386" s="16"/>
      <c r="AX386" s="34"/>
      <c r="AY386" s="2"/>
      <c r="AZ386" s="2"/>
      <c r="BA386" s="29"/>
    </row>
    <row r="387" spans="17:53">
      <c r="Q387" s="36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37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37"/>
      <c r="AW387" s="16"/>
      <c r="AX387" s="34"/>
      <c r="AY387" s="2"/>
      <c r="AZ387" s="2"/>
      <c r="BA387" s="29"/>
    </row>
    <row r="388" spans="17:53">
      <c r="Q388" s="36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37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37"/>
      <c r="AW388" s="16"/>
      <c r="AX388" s="34"/>
      <c r="AY388" s="2"/>
      <c r="AZ388" s="2"/>
      <c r="BA388" s="29"/>
    </row>
    <row r="389" spans="17:53">
      <c r="Q389" s="36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37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37"/>
      <c r="AW389" s="16"/>
      <c r="AX389" s="34"/>
      <c r="AY389" s="2"/>
      <c r="AZ389" s="2"/>
      <c r="BA389" s="29"/>
    </row>
    <row r="390" spans="17:53">
      <c r="Q390" s="36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37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37"/>
      <c r="AW390" s="16"/>
      <c r="AX390" s="34"/>
      <c r="AY390" s="2"/>
      <c r="AZ390" s="2"/>
      <c r="BA390" s="29"/>
    </row>
    <row r="391" spans="17:53">
      <c r="Q391" s="36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37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37"/>
      <c r="AW391" s="16"/>
      <c r="AX391" s="34"/>
      <c r="AY391" s="2"/>
      <c r="AZ391" s="2"/>
      <c r="BA391" s="29"/>
    </row>
    <row r="392" spans="17:53">
      <c r="Q392" s="36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37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37"/>
      <c r="AW392" s="16"/>
      <c r="AX392" s="34"/>
      <c r="AY392" s="2"/>
      <c r="AZ392" s="2"/>
      <c r="BA392" s="29"/>
    </row>
    <row r="393" spans="17:53">
      <c r="Q393" s="36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37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37"/>
      <c r="AW393" s="16"/>
      <c r="AX393" s="34"/>
      <c r="AY393" s="2"/>
      <c r="AZ393" s="2"/>
      <c r="BA393" s="29"/>
    </row>
    <row r="394" spans="17:53">
      <c r="Q394" s="36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37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37"/>
      <c r="AW394" s="16"/>
      <c r="AX394" s="34"/>
      <c r="AY394" s="2"/>
      <c r="AZ394" s="2"/>
      <c r="BA394" s="29"/>
    </row>
    <row r="395" spans="17:53">
      <c r="Q395" s="36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37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37"/>
      <c r="AW395" s="16"/>
      <c r="AX395" s="34"/>
      <c r="AY395" s="2"/>
      <c r="AZ395" s="2"/>
      <c r="BA395" s="29"/>
    </row>
    <row r="396" spans="17:53">
      <c r="Q396" s="36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37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37"/>
      <c r="AW396" s="16"/>
      <c r="AX396" s="34"/>
      <c r="AY396" s="2"/>
      <c r="AZ396" s="2"/>
      <c r="BA396" s="29"/>
    </row>
    <row r="397" spans="17:53">
      <c r="Q397" s="36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37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37"/>
      <c r="AW397" s="16"/>
      <c r="AX397" s="34"/>
      <c r="AY397" s="2"/>
      <c r="AZ397" s="2"/>
      <c r="BA397" s="29"/>
    </row>
    <row r="398" spans="17:53">
      <c r="Q398" s="36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37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37"/>
      <c r="AW398" s="16"/>
      <c r="AX398" s="34"/>
      <c r="AY398" s="2"/>
      <c r="AZ398" s="2"/>
      <c r="BA398" s="29"/>
    </row>
    <row r="399" spans="17:53">
      <c r="Q399" s="36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37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37"/>
      <c r="AW399" s="16"/>
      <c r="AX399" s="34"/>
      <c r="AY399" s="2"/>
      <c r="AZ399" s="2"/>
      <c r="BA399" s="29"/>
    </row>
    <row r="400" spans="17:53">
      <c r="Q400" s="36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37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37"/>
      <c r="AW400" s="16"/>
      <c r="AX400" s="34"/>
      <c r="AY400" s="2"/>
      <c r="AZ400" s="2"/>
      <c r="BA400" s="29"/>
    </row>
    <row r="401" spans="17:53">
      <c r="Q401" s="36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37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37"/>
      <c r="AW401" s="16"/>
      <c r="AX401" s="34"/>
      <c r="AY401" s="2"/>
      <c r="AZ401" s="2"/>
      <c r="BA401" s="29"/>
    </row>
    <row r="402" spans="17:53">
      <c r="Q402" s="36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37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37"/>
      <c r="AW402" s="16"/>
      <c r="AX402" s="34"/>
      <c r="AY402" s="2"/>
      <c r="AZ402" s="2"/>
      <c r="BA402" s="29"/>
    </row>
    <row r="403" spans="17:53">
      <c r="Q403" s="36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37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37"/>
      <c r="AW403" s="16"/>
      <c r="AX403" s="34"/>
      <c r="AY403" s="2"/>
      <c r="AZ403" s="2"/>
      <c r="BA403" s="29"/>
    </row>
    <row r="404" spans="17:53">
      <c r="Q404" s="36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37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37"/>
      <c r="AW404" s="16"/>
      <c r="AX404" s="34"/>
      <c r="AY404" s="2"/>
      <c r="AZ404" s="2"/>
      <c r="BA404" s="29"/>
    </row>
    <row r="405" spans="17:53">
      <c r="Q405" s="36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37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37"/>
      <c r="AW405" s="16"/>
      <c r="AX405" s="34"/>
      <c r="AY405" s="2"/>
      <c r="AZ405" s="2"/>
      <c r="BA405" s="29"/>
    </row>
    <row r="406" spans="17:53">
      <c r="Q406" s="36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37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37"/>
      <c r="AW406" s="16"/>
      <c r="AX406" s="34"/>
      <c r="AY406" s="2"/>
      <c r="AZ406" s="2"/>
      <c r="BA406" s="29"/>
    </row>
    <row r="407" spans="17:53">
      <c r="Q407" s="36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37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37"/>
      <c r="AW407" s="16"/>
      <c r="AX407" s="34"/>
      <c r="AY407" s="2"/>
      <c r="AZ407" s="2"/>
      <c r="BA407" s="29"/>
    </row>
    <row r="408" spans="17:53">
      <c r="Q408" s="36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37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37"/>
      <c r="AW408" s="16"/>
      <c r="AX408" s="34"/>
      <c r="AY408" s="2"/>
      <c r="AZ408" s="2"/>
      <c r="BA408" s="29"/>
    </row>
    <row r="409" spans="17:53">
      <c r="Q409" s="36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37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37"/>
      <c r="AW409" s="16"/>
      <c r="AX409" s="34"/>
      <c r="AY409" s="2"/>
      <c r="AZ409" s="2"/>
      <c r="BA409" s="29"/>
    </row>
    <row r="410" spans="17:53">
      <c r="Q410" s="36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37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37"/>
      <c r="AW410" s="16"/>
      <c r="AX410" s="34"/>
      <c r="AY410" s="2"/>
      <c r="AZ410" s="2"/>
      <c r="BA410" s="29"/>
    </row>
    <row r="411" spans="17:53">
      <c r="Q411" s="36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37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37"/>
      <c r="AW411" s="16"/>
      <c r="AX411" s="34"/>
      <c r="AY411" s="2"/>
      <c r="AZ411" s="2"/>
      <c r="BA411" s="29"/>
    </row>
    <row r="412" spans="17:53">
      <c r="Q412" s="36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37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37"/>
      <c r="AW412" s="16"/>
      <c r="AX412" s="34"/>
      <c r="AY412" s="2"/>
      <c r="AZ412" s="2"/>
      <c r="BA412" s="29"/>
    </row>
    <row r="413" spans="17:53">
      <c r="Q413" s="36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37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37"/>
      <c r="AW413" s="16"/>
      <c r="AX413" s="34"/>
      <c r="AY413" s="2"/>
      <c r="AZ413" s="2"/>
      <c r="BA413" s="29"/>
    </row>
    <row r="414" spans="17:53">
      <c r="Q414" s="36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37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37"/>
      <c r="AW414" s="16"/>
      <c r="AX414" s="34"/>
      <c r="AY414" s="2"/>
      <c r="AZ414" s="2"/>
      <c r="BA414" s="29"/>
    </row>
    <row r="415" spans="17:53">
      <c r="Q415" s="36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37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37"/>
      <c r="AW415" s="16"/>
      <c r="AX415" s="34"/>
      <c r="AY415" s="2"/>
      <c r="AZ415" s="2"/>
      <c r="BA415" s="29"/>
    </row>
    <row r="416" spans="17:53">
      <c r="Q416" s="36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37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37"/>
      <c r="AW416" s="16"/>
      <c r="AX416" s="34"/>
      <c r="AY416" s="2"/>
      <c r="AZ416" s="2"/>
      <c r="BA416" s="29"/>
    </row>
    <row r="417" spans="17:53">
      <c r="Q417" s="36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37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37"/>
      <c r="AW417" s="16"/>
      <c r="AX417" s="34"/>
      <c r="AY417" s="2"/>
      <c r="AZ417" s="2"/>
      <c r="BA417" s="29"/>
    </row>
    <row r="418" spans="17:53">
      <c r="Q418" s="36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37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37"/>
      <c r="AW418" s="16"/>
      <c r="AX418" s="34"/>
      <c r="AY418" s="2"/>
      <c r="AZ418" s="2"/>
      <c r="BA418" s="29"/>
    </row>
    <row r="419" spans="17:53">
      <c r="Q419" s="36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37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37"/>
      <c r="AW419" s="16"/>
      <c r="AX419" s="34"/>
      <c r="AY419" s="2"/>
      <c r="AZ419" s="2"/>
      <c r="BA419" s="29"/>
    </row>
    <row r="420" spans="17:53">
      <c r="Q420" s="36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37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37"/>
      <c r="AW420" s="16"/>
      <c r="AX420" s="34"/>
      <c r="AY420" s="2"/>
      <c r="AZ420" s="2"/>
      <c r="BA420" s="29"/>
    </row>
    <row r="421" spans="17:53">
      <c r="Q421" s="36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37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37"/>
      <c r="AW421" s="16"/>
      <c r="AX421" s="34"/>
      <c r="AY421" s="2"/>
      <c r="AZ421" s="2"/>
      <c r="BA421" s="29"/>
    </row>
    <row r="422" spans="17:53">
      <c r="Q422" s="36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37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37"/>
      <c r="AW422" s="16"/>
      <c r="AX422" s="34"/>
      <c r="AY422" s="2"/>
      <c r="AZ422" s="2"/>
      <c r="BA422" s="29"/>
    </row>
    <row r="423" spans="17:53">
      <c r="Q423" s="36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37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37"/>
      <c r="AW423" s="16"/>
      <c r="AX423" s="34"/>
      <c r="AY423" s="2"/>
      <c r="AZ423" s="2"/>
      <c r="BA423" s="29"/>
    </row>
    <row r="424" spans="17:53">
      <c r="Q424" s="36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37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37"/>
      <c r="AW424" s="16"/>
      <c r="AX424" s="34"/>
      <c r="AY424" s="2"/>
      <c r="AZ424" s="2"/>
      <c r="BA424" s="29"/>
    </row>
    <row r="425" spans="17:53">
      <c r="Q425" s="36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37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37"/>
      <c r="AW425" s="16"/>
      <c r="AX425" s="34"/>
      <c r="AY425" s="2"/>
      <c r="AZ425" s="2"/>
      <c r="BA425" s="29"/>
    </row>
    <row r="426" spans="17:53">
      <c r="Q426" s="36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37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37"/>
      <c r="AW426" s="16"/>
      <c r="AX426" s="34"/>
      <c r="AY426" s="2"/>
      <c r="AZ426" s="2"/>
      <c r="BA426" s="29"/>
    </row>
    <row r="427" spans="17:53">
      <c r="Q427" s="36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37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37"/>
      <c r="AW427" s="16"/>
      <c r="AX427" s="34"/>
      <c r="AY427" s="2"/>
      <c r="AZ427" s="2"/>
      <c r="BA427" s="29"/>
    </row>
    <row r="428" spans="17:53">
      <c r="Q428" s="36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37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37"/>
      <c r="AW428" s="16"/>
      <c r="AX428" s="34"/>
      <c r="AY428" s="2"/>
      <c r="AZ428" s="2"/>
      <c r="BA428" s="29"/>
    </row>
    <row r="429" spans="17:53">
      <c r="Q429" s="36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37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37"/>
      <c r="AW429" s="16"/>
      <c r="AX429" s="34"/>
      <c r="AY429" s="2"/>
      <c r="AZ429" s="2"/>
      <c r="BA429" s="29"/>
    </row>
    <row r="430" spans="17:53">
      <c r="Q430" s="36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37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37"/>
      <c r="AW430" s="16"/>
      <c r="AX430" s="34"/>
      <c r="AY430" s="2"/>
      <c r="AZ430" s="2"/>
      <c r="BA430" s="29"/>
    </row>
    <row r="431" spans="17:53">
      <c r="Q431" s="36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37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37"/>
      <c r="AW431" s="16"/>
      <c r="AX431" s="34"/>
      <c r="AY431" s="2"/>
      <c r="AZ431" s="2"/>
      <c r="BA431" s="29"/>
    </row>
    <row r="432" spans="17:53">
      <c r="Q432" s="36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37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37"/>
      <c r="AW432" s="16"/>
      <c r="AX432" s="34"/>
      <c r="AY432" s="2"/>
      <c r="AZ432" s="2"/>
      <c r="BA432" s="29"/>
    </row>
    <row r="433" spans="17:53">
      <c r="Q433" s="36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37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37"/>
      <c r="AW433" s="16"/>
      <c r="AX433" s="34"/>
      <c r="AY433" s="2"/>
      <c r="AZ433" s="2"/>
      <c r="BA433" s="29"/>
    </row>
    <row r="434" spans="17:53">
      <c r="Q434" s="36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37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37"/>
      <c r="AW434" s="16"/>
      <c r="AX434" s="34"/>
      <c r="AY434" s="2"/>
      <c r="AZ434" s="2"/>
      <c r="BA434" s="29"/>
    </row>
    <row r="435" spans="17:53">
      <c r="Q435" s="36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37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37"/>
      <c r="AW435" s="16"/>
      <c r="AX435" s="34"/>
      <c r="AY435" s="2"/>
      <c r="AZ435" s="2"/>
      <c r="BA435" s="29"/>
    </row>
    <row r="436" spans="17:53">
      <c r="Q436" s="36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37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37"/>
      <c r="AW436" s="16"/>
      <c r="AX436" s="34"/>
      <c r="AY436" s="2"/>
      <c r="AZ436" s="2"/>
      <c r="BA436" s="29"/>
    </row>
    <row r="437" spans="17:53">
      <c r="Q437" s="36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37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37"/>
      <c r="AW437" s="16"/>
      <c r="AX437" s="34"/>
      <c r="AY437" s="2"/>
      <c r="AZ437" s="2"/>
      <c r="BA437" s="29"/>
    </row>
    <row r="438" spans="17:53">
      <c r="Q438" s="36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37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37"/>
      <c r="AW438" s="16"/>
      <c r="AX438" s="34"/>
      <c r="AY438" s="2"/>
      <c r="AZ438" s="2"/>
      <c r="BA438" s="29"/>
    </row>
    <row r="439" spans="17:53">
      <c r="Q439" s="36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37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37"/>
      <c r="AW439" s="16"/>
      <c r="AX439" s="34"/>
      <c r="AY439" s="2"/>
      <c r="AZ439" s="2"/>
      <c r="BA439" s="29"/>
    </row>
    <row r="440" spans="17:53">
      <c r="Q440" s="36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37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37"/>
      <c r="AW440" s="16"/>
      <c r="AX440" s="34"/>
      <c r="AY440" s="2"/>
      <c r="AZ440" s="2"/>
      <c r="BA440" s="29"/>
    </row>
    <row r="441" spans="17:53">
      <c r="Q441" s="36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37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37"/>
      <c r="AW441" s="16"/>
      <c r="AX441" s="34"/>
      <c r="AY441" s="2"/>
      <c r="AZ441" s="2"/>
      <c r="BA441" s="29"/>
    </row>
    <row r="442" spans="17:53">
      <c r="Q442" s="36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37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37"/>
      <c r="AW442" s="16"/>
      <c r="AX442" s="34"/>
      <c r="AY442" s="2"/>
      <c r="AZ442" s="2"/>
      <c r="BA442" s="29"/>
    </row>
    <row r="443" spans="17:53">
      <c r="Q443" s="36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37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37"/>
      <c r="AW443" s="16"/>
      <c r="AX443" s="34"/>
      <c r="AY443" s="2"/>
      <c r="AZ443" s="2"/>
      <c r="BA443" s="29"/>
    </row>
    <row r="444" spans="17:53">
      <c r="Q444" s="36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37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37"/>
      <c r="AW444" s="16"/>
      <c r="AX444" s="34"/>
      <c r="AY444" s="2"/>
      <c r="AZ444" s="2"/>
      <c r="BA444" s="29"/>
    </row>
    <row r="445" spans="17:53">
      <c r="Q445" s="36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37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37"/>
      <c r="AW445" s="16"/>
      <c r="AX445" s="34"/>
      <c r="AY445" s="2"/>
      <c r="AZ445" s="2"/>
      <c r="BA445" s="29"/>
    </row>
    <row r="446" spans="17:53">
      <c r="Q446" s="36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37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37"/>
      <c r="AW446" s="16"/>
      <c r="AX446" s="34"/>
      <c r="AY446" s="2"/>
      <c r="AZ446" s="2"/>
      <c r="BA446" s="29"/>
    </row>
    <row r="447" spans="17:53">
      <c r="Q447" s="36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37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37"/>
      <c r="AW447" s="16"/>
      <c r="AX447" s="34"/>
      <c r="AY447" s="2"/>
      <c r="AZ447" s="2"/>
      <c r="BA447" s="29"/>
    </row>
    <row r="448" spans="17:53">
      <c r="Q448" s="36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37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37"/>
      <c r="AW448" s="16"/>
      <c r="AX448" s="34"/>
      <c r="AY448" s="2"/>
      <c r="AZ448" s="2"/>
      <c r="BA448" s="29"/>
    </row>
    <row r="449" spans="17:53">
      <c r="Q449" s="36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37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37"/>
      <c r="AW449" s="16"/>
      <c r="AX449" s="34"/>
      <c r="AY449" s="2"/>
      <c r="AZ449" s="2"/>
      <c r="BA449" s="29"/>
    </row>
    <row r="450" spans="17:53">
      <c r="Q450" s="36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37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37"/>
      <c r="AW450" s="16"/>
      <c r="AX450" s="34"/>
      <c r="AY450" s="2"/>
      <c r="AZ450" s="2"/>
      <c r="BA450" s="29"/>
    </row>
    <row r="451" spans="17:53">
      <c r="Q451" s="36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37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37"/>
      <c r="AW451" s="16"/>
      <c r="AX451" s="34"/>
      <c r="AY451" s="2"/>
      <c r="AZ451" s="2"/>
      <c r="BA451" s="29"/>
    </row>
    <row r="452" spans="17:53">
      <c r="Q452" s="36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37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37"/>
      <c r="AW452" s="16"/>
      <c r="AX452" s="34"/>
      <c r="AY452" s="2"/>
      <c r="AZ452" s="2"/>
      <c r="BA452" s="29"/>
    </row>
    <row r="453" spans="17:53">
      <c r="Q453" s="36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37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37"/>
      <c r="AW453" s="16"/>
      <c r="AX453" s="34"/>
      <c r="AY453" s="2"/>
      <c r="AZ453" s="2"/>
      <c r="BA453" s="29"/>
    </row>
    <row r="454" spans="17:53">
      <c r="Q454" s="36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37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37"/>
      <c r="AW454" s="16"/>
      <c r="AX454" s="34"/>
      <c r="AY454" s="2"/>
      <c r="AZ454" s="2"/>
      <c r="BA454" s="29"/>
    </row>
    <row r="455" spans="17:53">
      <c r="Q455" s="36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37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37"/>
      <c r="AW455" s="16"/>
      <c r="AX455" s="34"/>
      <c r="AY455" s="2"/>
      <c r="AZ455" s="2"/>
      <c r="BA455" s="29"/>
    </row>
    <row r="456" spans="17:53">
      <c r="Q456" s="36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37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37"/>
      <c r="AW456" s="16"/>
      <c r="AX456" s="34"/>
      <c r="AY456" s="2"/>
      <c r="AZ456" s="2"/>
      <c r="BA456" s="29"/>
    </row>
    <row r="457" spans="17:53">
      <c r="Q457" s="36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37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37"/>
      <c r="AW457" s="16"/>
      <c r="AX457" s="34"/>
      <c r="AY457" s="2"/>
      <c r="AZ457" s="2"/>
      <c r="BA457" s="29"/>
    </row>
    <row r="458" spans="17:53">
      <c r="Q458" s="36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37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37"/>
      <c r="AW458" s="16"/>
      <c r="AX458" s="34"/>
      <c r="AY458" s="2"/>
      <c r="AZ458" s="2"/>
      <c r="BA458" s="29"/>
    </row>
    <row r="459" spans="17:53">
      <c r="Q459" s="36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37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37"/>
      <c r="AW459" s="16"/>
      <c r="AX459" s="34"/>
      <c r="AY459" s="2"/>
      <c r="AZ459" s="2"/>
      <c r="BA459" s="29"/>
    </row>
    <row r="460" spans="17:53">
      <c r="Q460" s="36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37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37"/>
      <c r="AW460" s="16"/>
      <c r="AX460" s="34"/>
      <c r="AY460" s="2"/>
      <c r="AZ460" s="2"/>
      <c r="BA460" s="29"/>
    </row>
    <row r="461" spans="17:53">
      <c r="Q461" s="36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37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37"/>
      <c r="AW461" s="16"/>
      <c r="AX461" s="34"/>
      <c r="AY461" s="2"/>
      <c r="AZ461" s="2"/>
      <c r="BA461" s="29"/>
    </row>
    <row r="462" spans="17:53">
      <c r="Q462" s="36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37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37"/>
      <c r="AW462" s="16"/>
      <c r="AX462" s="34"/>
      <c r="AY462" s="2"/>
      <c r="AZ462" s="2"/>
      <c r="BA462" s="29"/>
    </row>
    <row r="463" spans="17:53">
      <c r="Q463" s="36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37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37"/>
      <c r="AW463" s="16"/>
      <c r="AX463" s="34"/>
      <c r="AY463" s="2"/>
      <c r="AZ463" s="2"/>
      <c r="BA463" s="29"/>
    </row>
    <row r="464" spans="17:53">
      <c r="Q464" s="36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37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37"/>
      <c r="AW464" s="16"/>
      <c r="AX464" s="34"/>
      <c r="AY464" s="2"/>
      <c r="AZ464" s="2"/>
      <c r="BA464" s="29"/>
    </row>
    <row r="465" spans="17:53">
      <c r="Q465" s="36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37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37"/>
      <c r="AW465" s="16"/>
      <c r="AX465" s="34"/>
      <c r="AY465" s="2"/>
      <c r="AZ465" s="2"/>
      <c r="BA465" s="29"/>
    </row>
    <row r="466" spans="17:53">
      <c r="Q466" s="36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37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37"/>
      <c r="AW466" s="16"/>
      <c r="AX466" s="34"/>
      <c r="AY466" s="2"/>
      <c r="AZ466" s="2"/>
      <c r="BA466" s="29"/>
    </row>
    <row r="467" spans="17:53">
      <c r="Q467" s="36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37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37"/>
      <c r="AW467" s="16"/>
      <c r="AX467" s="34"/>
      <c r="AY467" s="2"/>
      <c r="AZ467" s="2"/>
      <c r="BA467" s="29"/>
    </row>
    <row r="468" spans="17:53">
      <c r="Q468" s="36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37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37"/>
      <c r="AW468" s="16"/>
      <c r="AX468" s="34"/>
      <c r="AY468" s="2"/>
      <c r="AZ468" s="2"/>
      <c r="BA468" s="29"/>
    </row>
    <row r="469" spans="17:53">
      <c r="Q469" s="36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37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37"/>
      <c r="AW469" s="16"/>
      <c r="AX469" s="34"/>
      <c r="AY469" s="2"/>
      <c r="AZ469" s="2"/>
      <c r="BA469" s="29"/>
    </row>
    <row r="470" spans="17:53">
      <c r="Q470" s="36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37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37"/>
      <c r="AW470" s="16"/>
      <c r="AX470" s="34"/>
      <c r="AY470" s="2"/>
      <c r="AZ470" s="2"/>
      <c r="BA470" s="29"/>
    </row>
    <row r="471" spans="17:53">
      <c r="Q471" s="36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37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37"/>
      <c r="AW471" s="16"/>
      <c r="AX471" s="34"/>
      <c r="AY471" s="2"/>
      <c r="AZ471" s="2"/>
      <c r="BA471" s="29"/>
    </row>
    <row r="472" spans="17:53">
      <c r="Q472" s="36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37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37"/>
      <c r="AW472" s="16"/>
      <c r="AX472" s="34"/>
      <c r="AY472" s="2"/>
      <c r="AZ472" s="2"/>
      <c r="BA472" s="29"/>
    </row>
    <row r="473" spans="17:53">
      <c r="Q473" s="36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37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37"/>
      <c r="AW473" s="16"/>
      <c r="AX473" s="34"/>
      <c r="AY473" s="2"/>
      <c r="AZ473" s="2"/>
      <c r="BA473" s="29"/>
    </row>
    <row r="474" spans="17:53">
      <c r="Q474" s="36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37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37"/>
      <c r="AW474" s="16"/>
      <c r="AX474" s="34"/>
      <c r="AY474" s="2"/>
      <c r="AZ474" s="2"/>
      <c r="BA474" s="29"/>
    </row>
    <row r="475" spans="17:53">
      <c r="Q475" s="36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37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37"/>
      <c r="AW475" s="16"/>
      <c r="AX475" s="34"/>
      <c r="AY475" s="2"/>
      <c r="AZ475" s="2"/>
      <c r="BA475" s="29"/>
    </row>
    <row r="476" spans="17:53">
      <c r="Q476" s="36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37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37"/>
      <c r="AW476" s="16"/>
      <c r="AX476" s="34"/>
      <c r="AY476" s="2"/>
      <c r="AZ476" s="2"/>
      <c r="BA476" s="29"/>
    </row>
    <row r="477" spans="17:53">
      <c r="Q477" s="36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37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37"/>
      <c r="AW477" s="16"/>
      <c r="AX477" s="34"/>
      <c r="AY477" s="2"/>
      <c r="AZ477" s="2"/>
      <c r="BA477" s="29"/>
    </row>
    <row r="478" spans="17:53">
      <c r="Q478" s="36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37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37"/>
      <c r="AW478" s="16"/>
      <c r="AX478" s="34"/>
      <c r="AY478" s="2"/>
      <c r="AZ478" s="2"/>
      <c r="BA478" s="29"/>
    </row>
    <row r="479" spans="17:53">
      <c r="Q479" s="36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37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37"/>
      <c r="AW479" s="16"/>
      <c r="AX479" s="34"/>
      <c r="AY479" s="2"/>
      <c r="AZ479" s="2"/>
      <c r="BA479" s="29"/>
    </row>
    <row r="480" spans="17:53">
      <c r="Q480" s="36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37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37"/>
      <c r="AW480" s="16"/>
      <c r="AX480" s="34"/>
      <c r="AY480" s="2"/>
      <c r="AZ480" s="2"/>
      <c r="BA480" s="29"/>
    </row>
    <row r="481" spans="17:53">
      <c r="Q481" s="36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37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37"/>
      <c r="AW481" s="16"/>
      <c r="AX481" s="34"/>
      <c r="AY481" s="2"/>
      <c r="AZ481" s="2"/>
      <c r="BA481" s="29"/>
    </row>
    <row r="482" spans="17:53">
      <c r="Q482" s="36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37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37"/>
      <c r="AW482" s="16"/>
      <c r="AX482" s="34"/>
      <c r="AY482" s="2"/>
      <c r="AZ482" s="2"/>
      <c r="BA482" s="29"/>
    </row>
    <row r="483" spans="17:53">
      <c r="Q483" s="36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37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37"/>
      <c r="AW483" s="16"/>
      <c r="AX483" s="34"/>
      <c r="AY483" s="2"/>
      <c r="AZ483" s="2"/>
      <c r="BA483" s="29"/>
    </row>
    <row r="484" spans="17:53">
      <c r="Q484" s="36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37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37"/>
      <c r="AW484" s="16"/>
      <c r="AX484" s="34"/>
      <c r="AY484" s="2"/>
      <c r="AZ484" s="2"/>
      <c r="BA484" s="29"/>
    </row>
    <row r="485" spans="17:53">
      <c r="Q485" s="36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37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37"/>
      <c r="AW485" s="16"/>
      <c r="AX485" s="34"/>
      <c r="AY485" s="2"/>
      <c r="AZ485" s="2"/>
      <c r="BA485" s="29"/>
    </row>
    <row r="486" spans="17:53">
      <c r="Q486" s="36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37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37"/>
      <c r="AW486" s="16"/>
      <c r="AX486" s="34"/>
      <c r="AY486" s="2"/>
      <c r="AZ486" s="2"/>
      <c r="BA486" s="29"/>
    </row>
    <row r="487" spans="17:53">
      <c r="Q487" s="36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37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37"/>
      <c r="AW487" s="16"/>
      <c r="AX487" s="34"/>
      <c r="AY487" s="2"/>
      <c r="AZ487" s="2"/>
      <c r="BA487" s="29"/>
    </row>
    <row r="488" spans="17:53">
      <c r="Q488" s="36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37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37"/>
      <c r="AW488" s="16"/>
      <c r="AX488" s="34"/>
      <c r="AY488" s="2"/>
      <c r="AZ488" s="2"/>
      <c r="BA488" s="29"/>
    </row>
    <row r="489" spans="17:53">
      <c r="Q489" s="36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37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37"/>
      <c r="AW489" s="16"/>
      <c r="AX489" s="34"/>
      <c r="AY489" s="2"/>
      <c r="AZ489" s="2"/>
      <c r="BA489" s="29"/>
    </row>
    <row r="490" spans="17:53">
      <c r="Q490" s="36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37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37"/>
      <c r="AW490" s="16"/>
      <c r="AX490" s="34"/>
      <c r="AY490" s="2"/>
      <c r="AZ490" s="2"/>
      <c r="BA490" s="29"/>
    </row>
    <row r="491" spans="17:53">
      <c r="Q491" s="36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37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37"/>
      <c r="AW491" s="16"/>
      <c r="AX491" s="34"/>
      <c r="AY491" s="2"/>
      <c r="AZ491" s="2"/>
      <c r="BA491" s="29"/>
    </row>
    <row r="492" spans="17:53">
      <c r="Q492" s="36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37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37"/>
      <c r="AW492" s="16"/>
      <c r="AX492" s="34"/>
      <c r="AY492" s="2"/>
      <c r="AZ492" s="2"/>
      <c r="BA492" s="29"/>
    </row>
    <row r="493" spans="17:53">
      <c r="Q493" s="36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37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37"/>
      <c r="AW493" s="16"/>
      <c r="AX493" s="34"/>
      <c r="AY493" s="2"/>
      <c r="AZ493" s="2"/>
      <c r="BA493" s="29"/>
    </row>
    <row r="494" spans="17:53">
      <c r="Q494" s="36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37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37"/>
      <c r="AW494" s="16"/>
      <c r="AX494" s="34"/>
      <c r="AY494" s="2"/>
      <c r="AZ494" s="2"/>
      <c r="BA494" s="29"/>
    </row>
    <row r="495" spans="17:53">
      <c r="Q495" s="36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37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37"/>
      <c r="AW495" s="16"/>
      <c r="AX495" s="34"/>
      <c r="AY495" s="2"/>
      <c r="AZ495" s="2"/>
      <c r="BA495" s="29"/>
    </row>
    <row r="496" spans="17:53">
      <c r="Q496" s="36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37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37"/>
      <c r="AW496" s="16"/>
      <c r="AX496" s="34"/>
      <c r="AY496" s="2"/>
      <c r="AZ496" s="2"/>
      <c r="BA496" s="29"/>
    </row>
    <row r="497" spans="17:53">
      <c r="Q497" s="36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37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37"/>
      <c r="AW497" s="16"/>
      <c r="AX497" s="34"/>
      <c r="AY497" s="2"/>
      <c r="AZ497" s="2"/>
      <c r="BA497" s="29"/>
    </row>
    <row r="498" spans="17:53">
      <c r="Q498" s="36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37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37"/>
      <c r="AW498" s="16"/>
      <c r="AX498" s="34"/>
      <c r="AY498" s="2"/>
      <c r="AZ498" s="2"/>
      <c r="BA498" s="29"/>
    </row>
    <row r="499" spans="17:53">
      <c r="Q499" s="36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37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37"/>
      <c r="AW499" s="16"/>
      <c r="AX499" s="34"/>
      <c r="AY499" s="2"/>
      <c r="AZ499" s="2"/>
      <c r="BA499" s="29"/>
    </row>
    <row r="500" spans="17:53">
      <c r="Q500" s="36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37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37"/>
      <c r="AW500" s="16"/>
      <c r="AX500" s="34"/>
      <c r="AY500" s="2"/>
      <c r="AZ500" s="2"/>
      <c r="BA500" s="29"/>
    </row>
    <row r="501" spans="17:53">
      <c r="Q501" s="36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37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37"/>
      <c r="AW501" s="16"/>
      <c r="AX501" s="34"/>
      <c r="AY501" s="2"/>
      <c r="AZ501" s="2"/>
      <c r="BA501" s="29"/>
    </row>
    <row r="502" spans="17:53">
      <c r="Q502" s="36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37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37"/>
      <c r="AW502" s="16"/>
      <c r="AX502" s="34"/>
      <c r="AY502" s="2"/>
      <c r="AZ502" s="2"/>
      <c r="BA502" s="29"/>
    </row>
    <row r="503" spans="17:53">
      <c r="Q503" s="36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37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37"/>
      <c r="AW503" s="16"/>
      <c r="AX503" s="34"/>
      <c r="AY503" s="2"/>
      <c r="AZ503" s="2"/>
      <c r="BA503" s="29"/>
    </row>
    <row r="504" spans="17:53">
      <c r="Q504" s="36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37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37"/>
      <c r="AW504" s="16"/>
      <c r="AX504" s="34"/>
      <c r="AY504" s="2"/>
      <c r="AZ504" s="2"/>
      <c r="BA504" s="29"/>
    </row>
    <row r="505" spans="17:53">
      <c r="Q505" s="36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37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37"/>
      <c r="AW505" s="16"/>
      <c r="AX505" s="34"/>
      <c r="AY505" s="2"/>
      <c r="AZ505" s="2"/>
      <c r="BA505" s="29"/>
    </row>
    <row r="506" spans="17:53">
      <c r="Q506" s="36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37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37"/>
      <c r="AW506" s="16"/>
      <c r="AX506" s="34"/>
      <c r="AY506" s="2"/>
      <c r="AZ506" s="2"/>
      <c r="BA506" s="29"/>
    </row>
    <row r="507" spans="17:53">
      <c r="Q507" s="36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37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37"/>
      <c r="AW507" s="16"/>
      <c r="AX507" s="34"/>
      <c r="AY507" s="2"/>
      <c r="AZ507" s="2"/>
      <c r="BA507" s="29"/>
    </row>
    <row r="508" spans="17:53">
      <c r="Q508" s="36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37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37"/>
      <c r="AW508" s="16"/>
      <c r="AX508" s="34"/>
      <c r="AY508" s="2"/>
      <c r="AZ508" s="2"/>
      <c r="BA508" s="29"/>
    </row>
    <row r="509" spans="17:53">
      <c r="Q509" s="36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37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37"/>
      <c r="AW509" s="16"/>
      <c r="AX509" s="34"/>
      <c r="AY509" s="2"/>
      <c r="AZ509" s="2"/>
      <c r="BA509" s="29"/>
    </row>
    <row r="510" spans="17:53">
      <c r="Q510" s="36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37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37"/>
      <c r="AW510" s="16"/>
      <c r="AX510" s="34"/>
      <c r="AY510" s="2"/>
      <c r="AZ510" s="2"/>
      <c r="BA510" s="29"/>
    </row>
    <row r="511" spans="17:53">
      <c r="Q511" s="36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37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37"/>
      <c r="AW511" s="16"/>
      <c r="AX511" s="34"/>
      <c r="AY511" s="2"/>
      <c r="AZ511" s="2"/>
      <c r="BA511" s="29"/>
    </row>
    <row r="512" spans="17:53">
      <c r="Q512" s="36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37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37"/>
      <c r="AW512" s="16"/>
      <c r="AX512" s="34"/>
      <c r="AY512" s="2"/>
      <c r="AZ512" s="2"/>
      <c r="BA512" s="29"/>
    </row>
    <row r="513" spans="17:53">
      <c r="Q513" s="36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37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37"/>
      <c r="AW513" s="16"/>
      <c r="AX513" s="34"/>
      <c r="AY513" s="2"/>
      <c r="AZ513" s="2"/>
      <c r="BA513" s="29"/>
    </row>
    <row r="514" spans="17:53">
      <c r="Q514" s="36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37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37"/>
      <c r="AW514" s="16"/>
      <c r="AX514" s="34"/>
      <c r="AY514" s="2"/>
      <c r="AZ514" s="2"/>
      <c r="BA514" s="29"/>
    </row>
    <row r="515" spans="17:53">
      <c r="Q515" s="36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37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37"/>
      <c r="AW515" s="16"/>
      <c r="AX515" s="34"/>
      <c r="AY515" s="2"/>
      <c r="AZ515" s="2"/>
      <c r="BA515" s="29"/>
    </row>
    <row r="516" spans="17:53">
      <c r="Q516" s="36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37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37"/>
      <c r="AW516" s="16"/>
      <c r="AX516" s="34"/>
      <c r="AY516" s="2"/>
      <c r="AZ516" s="2"/>
      <c r="BA516" s="29"/>
    </row>
    <row r="517" spans="17:53">
      <c r="Q517" s="36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37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37"/>
      <c r="AW517" s="16"/>
      <c r="AX517" s="34"/>
      <c r="AY517" s="2"/>
      <c r="AZ517" s="2"/>
      <c r="BA517" s="29"/>
    </row>
    <row r="518" spans="17:53">
      <c r="Q518" s="36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37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37"/>
      <c r="AW518" s="16"/>
      <c r="AX518" s="34"/>
      <c r="AY518" s="2"/>
      <c r="AZ518" s="2"/>
      <c r="BA518" s="29"/>
    </row>
    <row r="519" spans="17:53">
      <c r="Q519" s="36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37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37"/>
      <c r="AW519" s="16"/>
      <c r="AX519" s="34"/>
      <c r="AY519" s="2"/>
      <c r="AZ519" s="2"/>
      <c r="BA519" s="29"/>
    </row>
    <row r="520" spans="17:53">
      <c r="Q520" s="36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37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37"/>
      <c r="AW520" s="16"/>
      <c r="AX520" s="34"/>
      <c r="AY520" s="2"/>
      <c r="AZ520" s="2"/>
      <c r="BA520" s="29"/>
    </row>
    <row r="521" spans="17:53">
      <c r="Q521" s="36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37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37"/>
      <c r="AW521" s="16"/>
      <c r="AX521" s="34"/>
      <c r="AY521" s="2"/>
      <c r="AZ521" s="2"/>
      <c r="BA521" s="29"/>
    </row>
    <row r="522" spans="17:53">
      <c r="Q522" s="36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37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37"/>
      <c r="AW522" s="16"/>
      <c r="AX522" s="34"/>
      <c r="AY522" s="2"/>
      <c r="AZ522" s="2"/>
      <c r="BA522" s="29"/>
    </row>
    <row r="523" spans="17:53">
      <c r="Q523" s="36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37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37"/>
      <c r="AW523" s="16"/>
      <c r="AX523" s="34"/>
      <c r="AY523" s="2"/>
      <c r="AZ523" s="2"/>
      <c r="BA523" s="29"/>
    </row>
    <row r="524" spans="17:53">
      <c r="Q524" s="36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37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37"/>
      <c r="AW524" s="16"/>
      <c r="AX524" s="34"/>
      <c r="AY524" s="2"/>
      <c r="AZ524" s="2"/>
      <c r="BA524" s="29"/>
    </row>
    <row r="525" spans="17:53">
      <c r="Q525" s="36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37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37"/>
      <c r="AW525" s="16"/>
      <c r="AX525" s="34"/>
      <c r="AY525" s="2"/>
      <c r="AZ525" s="2"/>
      <c r="BA525" s="29"/>
    </row>
    <row r="526" spans="17:53">
      <c r="Q526" s="36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37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37"/>
      <c r="AW526" s="16"/>
      <c r="AX526" s="34"/>
      <c r="AY526" s="2"/>
      <c r="AZ526" s="2"/>
      <c r="BA526" s="29"/>
    </row>
    <row r="527" spans="17:53">
      <c r="Q527" s="36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37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37"/>
      <c r="AW527" s="16"/>
      <c r="AX527" s="34"/>
      <c r="AY527" s="2"/>
      <c r="AZ527" s="2"/>
      <c r="BA527" s="29"/>
    </row>
    <row r="528" spans="17:53">
      <c r="Q528" s="36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37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37"/>
      <c r="AW528" s="16"/>
      <c r="AX528" s="34"/>
      <c r="AY528" s="2"/>
      <c r="AZ528" s="2"/>
      <c r="BA528" s="29"/>
    </row>
    <row r="529" spans="17:53">
      <c r="Q529" s="36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37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37"/>
      <c r="AW529" s="16"/>
      <c r="AX529" s="34"/>
      <c r="AY529" s="2"/>
      <c r="AZ529" s="2"/>
      <c r="BA529" s="29"/>
    </row>
    <row r="530" spans="17:53">
      <c r="Q530" s="36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37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37"/>
      <c r="AW530" s="16"/>
      <c r="AX530" s="34"/>
      <c r="AY530" s="2"/>
      <c r="AZ530" s="2"/>
      <c r="BA530" s="29"/>
    </row>
    <row r="531" spans="17:53">
      <c r="Q531" s="36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37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37"/>
      <c r="AW531" s="16"/>
      <c r="AX531" s="34"/>
      <c r="AY531" s="2"/>
      <c r="AZ531" s="2"/>
      <c r="BA531" s="29"/>
    </row>
    <row r="532" spans="17:53">
      <c r="Q532" s="36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37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37"/>
      <c r="AW532" s="16"/>
      <c r="AX532" s="34"/>
      <c r="AY532" s="2"/>
      <c r="AZ532" s="2"/>
      <c r="BA532" s="29"/>
    </row>
    <row r="533" spans="17:53">
      <c r="Q533" s="36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37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37"/>
      <c r="AW533" s="16"/>
      <c r="AX533" s="34"/>
      <c r="AY533" s="2"/>
      <c r="AZ533" s="2"/>
      <c r="BA533" s="29"/>
    </row>
    <row r="534" spans="17:53">
      <c r="Q534" s="36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37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37"/>
      <c r="AW534" s="16"/>
      <c r="AX534" s="34"/>
      <c r="AY534" s="2"/>
      <c r="AZ534" s="2"/>
      <c r="BA534" s="29"/>
    </row>
    <row r="535" spans="17:53">
      <c r="Q535" s="36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37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37"/>
      <c r="AW535" s="16"/>
      <c r="AX535" s="34"/>
      <c r="AY535" s="2"/>
      <c r="AZ535" s="2"/>
      <c r="BA535" s="29"/>
    </row>
    <row r="536" spans="17:53">
      <c r="Q536" s="36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37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37"/>
      <c r="AW536" s="16"/>
      <c r="AX536" s="34"/>
      <c r="AY536" s="2"/>
      <c r="AZ536" s="2"/>
      <c r="BA536" s="29"/>
    </row>
    <row r="537" spans="17:53">
      <c r="Q537" s="36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37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37"/>
      <c r="AW537" s="16"/>
      <c r="AX537" s="34"/>
      <c r="AY537" s="2"/>
      <c r="AZ537" s="2"/>
      <c r="BA537" s="29"/>
    </row>
    <row r="538" spans="17:53">
      <c r="Q538" s="36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37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37"/>
      <c r="AW538" s="16"/>
      <c r="AX538" s="34"/>
      <c r="AY538" s="2"/>
      <c r="AZ538" s="2"/>
      <c r="BA538" s="29"/>
    </row>
    <row r="539" spans="17:53">
      <c r="Q539" s="36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37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37"/>
      <c r="AW539" s="16"/>
      <c r="AX539" s="34"/>
      <c r="AY539" s="2"/>
      <c r="AZ539" s="2"/>
      <c r="BA539" s="29"/>
    </row>
    <row r="540" spans="17:53">
      <c r="Q540" s="36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37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37"/>
      <c r="AW540" s="16"/>
      <c r="AX540" s="34"/>
      <c r="AY540" s="2"/>
      <c r="AZ540" s="2"/>
      <c r="BA540" s="29"/>
    </row>
    <row r="541" spans="17:53">
      <c r="Q541" s="36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37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37"/>
      <c r="AW541" s="16"/>
      <c r="AX541" s="34"/>
      <c r="AY541" s="2"/>
      <c r="AZ541" s="2"/>
      <c r="BA541" s="29"/>
    </row>
    <row r="542" spans="17:53">
      <c r="Q542" s="36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37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37"/>
      <c r="AW542" s="16"/>
      <c r="AX542" s="34"/>
      <c r="AY542" s="2"/>
      <c r="AZ542" s="2"/>
      <c r="BA542" s="29"/>
    </row>
    <row r="543" spans="17:53">
      <c r="Q543" s="36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37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37"/>
      <c r="AW543" s="16"/>
      <c r="AX543" s="34"/>
      <c r="AY543" s="2"/>
      <c r="AZ543" s="2"/>
      <c r="BA543" s="29"/>
    </row>
    <row r="544" spans="17:53">
      <c r="Q544" s="36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37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37"/>
      <c r="AW544" s="16"/>
      <c r="AX544" s="34"/>
      <c r="AY544" s="2"/>
      <c r="AZ544" s="2"/>
      <c r="BA544" s="29"/>
    </row>
    <row r="545" spans="17:53">
      <c r="Q545" s="36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37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37"/>
      <c r="AW545" s="16"/>
      <c r="AX545" s="34"/>
      <c r="AY545" s="2"/>
      <c r="AZ545" s="2"/>
      <c r="BA545" s="29"/>
    </row>
    <row r="546" spans="17:53">
      <c r="Q546" s="36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37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37"/>
      <c r="AW546" s="16"/>
      <c r="AX546" s="34"/>
      <c r="AY546" s="2"/>
      <c r="AZ546" s="2"/>
      <c r="BA546" s="29"/>
    </row>
    <row r="547" spans="17:53">
      <c r="Q547" s="36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37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37"/>
      <c r="AW547" s="16"/>
      <c r="AX547" s="34"/>
      <c r="AY547" s="2"/>
      <c r="AZ547" s="2"/>
      <c r="BA547" s="29"/>
    </row>
    <row r="548" spans="17:53">
      <c r="Q548" s="36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37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37"/>
      <c r="AW548" s="16"/>
      <c r="AX548" s="34"/>
      <c r="AY548" s="2"/>
      <c r="AZ548" s="2"/>
      <c r="BA548" s="29"/>
    </row>
    <row r="549" spans="17:53">
      <c r="Q549" s="36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37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37"/>
      <c r="AW549" s="16"/>
      <c r="AX549" s="34"/>
      <c r="AY549" s="2"/>
      <c r="AZ549" s="2"/>
      <c r="BA549" s="29"/>
    </row>
    <row r="550" spans="17:53">
      <c r="Q550" s="36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37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37"/>
      <c r="AW550" s="16"/>
      <c r="AX550" s="34"/>
      <c r="AY550" s="2"/>
      <c r="AZ550" s="2"/>
      <c r="BA550" s="29"/>
    </row>
    <row r="551" spans="17:53">
      <c r="Q551" s="36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37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37"/>
      <c r="AW551" s="16"/>
      <c r="AX551" s="34"/>
      <c r="AY551" s="2"/>
      <c r="AZ551" s="2"/>
      <c r="BA551" s="29"/>
    </row>
    <row r="552" spans="17:53">
      <c r="Q552" s="36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37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37"/>
      <c r="AW552" s="16"/>
      <c r="AX552" s="34"/>
      <c r="AY552" s="2"/>
      <c r="AZ552" s="2"/>
      <c r="BA552" s="29"/>
    </row>
    <row r="553" spans="17:53">
      <c r="Q553" s="36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37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37"/>
      <c r="AW553" s="16"/>
      <c r="AX553" s="34"/>
      <c r="AY553" s="2"/>
      <c r="AZ553" s="2"/>
      <c r="BA553" s="29"/>
    </row>
    <row r="554" spans="17:53">
      <c r="Q554" s="36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37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37"/>
      <c r="AW554" s="16"/>
      <c r="AX554" s="34"/>
      <c r="AY554" s="2"/>
      <c r="AZ554" s="2"/>
      <c r="BA554" s="29"/>
    </row>
    <row r="555" spans="17:53">
      <c r="Q555" s="36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37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37"/>
      <c r="AW555" s="16"/>
      <c r="AX555" s="34"/>
      <c r="AY555" s="2"/>
      <c r="AZ555" s="2"/>
      <c r="BA555" s="29"/>
    </row>
    <row r="556" spans="17:53">
      <c r="Q556" s="36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37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37"/>
      <c r="AW556" s="16"/>
      <c r="AX556" s="34"/>
      <c r="AY556" s="2"/>
      <c r="AZ556" s="2"/>
      <c r="BA556" s="29"/>
    </row>
    <row r="557" spans="17:53">
      <c r="Q557" s="36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37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37"/>
      <c r="AW557" s="16"/>
      <c r="AX557" s="34"/>
      <c r="AY557" s="2"/>
      <c r="AZ557" s="2"/>
      <c r="BA557" s="29"/>
    </row>
    <row r="558" spans="17:53">
      <c r="Q558" s="36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37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37"/>
      <c r="AW558" s="16"/>
      <c r="AX558" s="34"/>
      <c r="AY558" s="2"/>
      <c r="AZ558" s="2"/>
      <c r="BA558" s="29"/>
    </row>
    <row r="559" spans="17:53">
      <c r="Q559" s="36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37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37"/>
      <c r="AW559" s="16"/>
      <c r="AX559" s="34"/>
      <c r="AY559" s="2"/>
      <c r="AZ559" s="2"/>
      <c r="BA559" s="29"/>
    </row>
    <row r="560" spans="17:53">
      <c r="Q560" s="36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37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37"/>
      <c r="AW560" s="16"/>
      <c r="AX560" s="34"/>
      <c r="AY560" s="2"/>
      <c r="AZ560" s="2"/>
      <c r="BA560" s="29"/>
    </row>
    <row r="561" spans="17:53">
      <c r="Q561" s="36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37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37"/>
      <c r="AW561" s="16"/>
      <c r="AX561" s="34"/>
      <c r="AY561" s="2"/>
      <c r="AZ561" s="2"/>
      <c r="BA561" s="29"/>
    </row>
    <row r="562" spans="17:53">
      <c r="Q562" s="36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37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37"/>
      <c r="AW562" s="16"/>
      <c r="AX562" s="34"/>
      <c r="AY562" s="2"/>
      <c r="AZ562" s="2"/>
      <c r="BA562" s="29"/>
    </row>
    <row r="563" spans="17:53">
      <c r="Q563" s="36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37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37"/>
      <c r="AW563" s="16"/>
      <c r="AX563" s="34"/>
      <c r="AY563" s="2"/>
      <c r="AZ563" s="2"/>
      <c r="BA563" s="29"/>
    </row>
    <row r="564" spans="17:53">
      <c r="Q564" s="36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37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37"/>
      <c r="AW564" s="16"/>
      <c r="AX564" s="34"/>
      <c r="AY564" s="2"/>
      <c r="AZ564" s="2"/>
      <c r="BA564" s="29"/>
    </row>
    <row r="565" spans="17:53">
      <c r="Q565" s="36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37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37"/>
      <c r="AW565" s="16"/>
      <c r="AX565" s="34"/>
      <c r="AY565" s="2"/>
      <c r="AZ565" s="2"/>
      <c r="BA565" s="29"/>
    </row>
    <row r="566" spans="17:53">
      <c r="Q566" s="36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37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37"/>
      <c r="AW566" s="16"/>
      <c r="AX566" s="34"/>
      <c r="AY566" s="2"/>
      <c r="AZ566" s="2"/>
      <c r="BA566" s="29"/>
    </row>
    <row r="567" spans="17:53">
      <c r="Q567" s="36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37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37"/>
      <c r="AW567" s="16"/>
      <c r="AX567" s="34"/>
      <c r="AY567" s="2"/>
      <c r="AZ567" s="2"/>
      <c r="BA567" s="29"/>
    </row>
    <row r="568" spans="17:53">
      <c r="Q568" s="36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37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37"/>
      <c r="AW568" s="16"/>
      <c r="AX568" s="34"/>
      <c r="AY568" s="2"/>
      <c r="AZ568" s="2"/>
      <c r="BA568" s="29"/>
    </row>
    <row r="569" spans="17:53">
      <c r="Q569" s="36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37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37"/>
      <c r="AW569" s="16"/>
      <c r="AX569" s="34"/>
      <c r="AY569" s="2"/>
      <c r="AZ569" s="2"/>
      <c r="BA569" s="29"/>
    </row>
    <row r="570" spans="17:53">
      <c r="Q570" s="36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37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37"/>
      <c r="AW570" s="16"/>
      <c r="AX570" s="34"/>
      <c r="AY570" s="2"/>
      <c r="AZ570" s="2"/>
      <c r="BA570" s="29"/>
    </row>
    <row r="571" spans="17:53">
      <c r="Q571" s="36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37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37"/>
      <c r="AW571" s="16"/>
      <c r="AX571" s="34"/>
      <c r="AY571" s="2"/>
      <c r="AZ571" s="2"/>
      <c r="BA571" s="29"/>
    </row>
    <row r="572" spans="17:53">
      <c r="Q572" s="36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37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37"/>
      <c r="AW572" s="16"/>
      <c r="AX572" s="34"/>
      <c r="AY572" s="2"/>
      <c r="AZ572" s="2"/>
      <c r="BA572" s="29"/>
    </row>
    <row r="573" spans="17:53">
      <c r="Q573" s="36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37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37"/>
      <c r="AW573" s="16"/>
      <c r="AX573" s="34"/>
      <c r="AY573" s="2"/>
      <c r="AZ573" s="2"/>
      <c r="BA573" s="29"/>
    </row>
    <row r="574" spans="17:53">
      <c r="Q574" s="36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37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37"/>
      <c r="AW574" s="16"/>
      <c r="AX574" s="34"/>
      <c r="AY574" s="2"/>
      <c r="AZ574" s="2"/>
      <c r="BA574" s="29"/>
    </row>
    <row r="575" spans="17:53">
      <c r="Q575" s="36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37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37"/>
      <c r="AW575" s="16"/>
      <c r="AX575" s="34"/>
      <c r="AY575" s="2"/>
      <c r="AZ575" s="2"/>
      <c r="BA575" s="29"/>
    </row>
    <row r="576" spans="17:53">
      <c r="Q576" s="36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37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37"/>
      <c r="AW576" s="16"/>
      <c r="AX576" s="34"/>
      <c r="AY576" s="2"/>
      <c r="AZ576" s="2"/>
      <c r="BA576" s="29"/>
    </row>
    <row r="577" spans="17:53">
      <c r="Q577" s="36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37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37"/>
      <c r="AW577" s="16"/>
      <c r="AX577" s="34"/>
      <c r="AY577" s="2"/>
      <c r="AZ577" s="2"/>
      <c r="BA577" s="29"/>
    </row>
    <row r="578" spans="17:53">
      <c r="Q578" s="36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37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37"/>
      <c r="AW578" s="16"/>
      <c r="AX578" s="34"/>
      <c r="AY578" s="2"/>
      <c r="AZ578" s="2"/>
      <c r="BA578" s="29"/>
    </row>
    <row r="579" spans="17:53">
      <c r="Q579" s="36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37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37"/>
      <c r="AW579" s="16"/>
      <c r="AX579" s="34"/>
      <c r="AY579" s="2"/>
      <c r="AZ579" s="2"/>
      <c r="BA579" s="29"/>
    </row>
    <row r="580" spans="17:53">
      <c r="Q580" s="36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37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37"/>
      <c r="AW580" s="16"/>
      <c r="AX580" s="34"/>
      <c r="AY580" s="2"/>
      <c r="AZ580" s="2"/>
      <c r="BA580" s="29"/>
    </row>
    <row r="581" spans="17:53">
      <c r="Q581" s="36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37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37"/>
      <c r="AW581" s="16"/>
      <c r="AX581" s="34"/>
      <c r="AY581" s="2"/>
      <c r="AZ581" s="2"/>
      <c r="BA581" s="29"/>
    </row>
    <row r="582" spans="17:53">
      <c r="Q582" s="36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37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37"/>
      <c r="AW582" s="16"/>
      <c r="AX582" s="34"/>
      <c r="AY582" s="2"/>
      <c r="AZ582" s="2"/>
      <c r="BA582" s="29"/>
    </row>
    <row r="583" spans="17:53">
      <c r="Q583" s="36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37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37"/>
      <c r="AW583" s="16"/>
      <c r="AX583" s="34"/>
      <c r="AY583" s="2"/>
      <c r="AZ583" s="2"/>
      <c r="BA583" s="29"/>
    </row>
    <row r="584" spans="17:53">
      <c r="Q584" s="36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37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37"/>
      <c r="AW584" s="16"/>
      <c r="AX584" s="34"/>
      <c r="AY584" s="2"/>
      <c r="AZ584" s="2"/>
      <c r="BA584" s="29"/>
    </row>
    <row r="585" spans="17:53">
      <c r="Q585" s="36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37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37"/>
      <c r="AW585" s="16"/>
      <c r="AX585" s="34"/>
      <c r="AY585" s="2"/>
      <c r="AZ585" s="2"/>
      <c r="BA585" s="29"/>
    </row>
    <row r="586" spans="17:53">
      <c r="Q586" s="36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37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37"/>
      <c r="AW586" s="16"/>
      <c r="AX586" s="34"/>
      <c r="AY586" s="2"/>
      <c r="AZ586" s="2"/>
      <c r="BA586" s="29"/>
    </row>
    <row r="587" spans="17:53">
      <c r="Q587" s="36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37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37"/>
      <c r="AW587" s="16"/>
      <c r="AX587" s="34"/>
      <c r="AY587" s="2"/>
      <c r="AZ587" s="2"/>
      <c r="BA587" s="29"/>
    </row>
    <row r="588" spans="17:53">
      <c r="Q588" s="36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37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37"/>
      <c r="AW588" s="16"/>
      <c r="AX588" s="34"/>
      <c r="AY588" s="2"/>
      <c r="AZ588" s="2"/>
      <c r="BA588" s="29"/>
    </row>
    <row r="589" spans="17:53">
      <c r="Q589" s="36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37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37"/>
      <c r="AW589" s="16"/>
      <c r="AX589" s="34"/>
      <c r="AY589" s="2"/>
      <c r="AZ589" s="2"/>
      <c r="BA589" s="29"/>
    </row>
    <row r="590" spans="17:53">
      <c r="Q590" s="36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37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37"/>
      <c r="AW590" s="16"/>
      <c r="AX590" s="34"/>
      <c r="AY590" s="2"/>
      <c r="AZ590" s="2"/>
      <c r="BA590" s="29"/>
    </row>
    <row r="591" spans="17:53">
      <c r="Q591" s="36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37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37"/>
      <c r="AW591" s="16"/>
      <c r="AX591" s="34"/>
      <c r="AY591" s="2"/>
      <c r="AZ591" s="2"/>
      <c r="BA591" s="29"/>
    </row>
    <row r="592" spans="17:53">
      <c r="Q592" s="36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37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37"/>
      <c r="AW592" s="16"/>
      <c r="AX592" s="34"/>
      <c r="AY592" s="2"/>
      <c r="AZ592" s="2"/>
      <c r="BA592" s="29"/>
    </row>
    <row r="593" spans="17:53">
      <c r="Q593" s="36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37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37"/>
      <c r="AW593" s="16"/>
      <c r="AX593" s="34"/>
      <c r="AY593" s="2"/>
      <c r="AZ593" s="2"/>
      <c r="BA593" s="29"/>
    </row>
    <row r="594" spans="17:53">
      <c r="Q594" s="36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37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37"/>
      <c r="AW594" s="16"/>
      <c r="AX594" s="34"/>
      <c r="AY594" s="2"/>
      <c r="AZ594" s="2"/>
      <c r="BA594" s="29"/>
    </row>
    <row r="595" spans="17:53">
      <c r="Q595" s="36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37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37"/>
      <c r="AW595" s="16"/>
      <c r="AX595" s="34"/>
      <c r="AY595" s="2"/>
      <c r="AZ595" s="2"/>
      <c r="BA595" s="29"/>
    </row>
    <row r="596" spans="17:53">
      <c r="Q596" s="36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37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37"/>
      <c r="AW596" s="16"/>
      <c r="AX596" s="34"/>
      <c r="AY596" s="2"/>
      <c r="AZ596" s="2"/>
      <c r="BA596" s="29"/>
    </row>
    <row r="597" spans="17:53">
      <c r="Q597" s="36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37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37"/>
      <c r="AW597" s="16"/>
      <c r="AX597" s="34"/>
      <c r="AY597" s="2"/>
      <c r="AZ597" s="2"/>
      <c r="BA597" s="29"/>
    </row>
    <row r="598" spans="17:53">
      <c r="Q598" s="36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37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37"/>
      <c r="AW598" s="16"/>
      <c r="AX598" s="34"/>
      <c r="AY598" s="2"/>
      <c r="AZ598" s="2"/>
      <c r="BA598" s="29"/>
    </row>
    <row r="599" spans="17:53">
      <c r="Q599" s="36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37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37"/>
      <c r="AW599" s="16"/>
      <c r="AX599" s="34"/>
      <c r="AY599" s="2"/>
      <c r="AZ599" s="2"/>
      <c r="BA599" s="29"/>
    </row>
    <row r="600" spans="17:53">
      <c r="Q600" s="36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37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37"/>
      <c r="AW600" s="16"/>
      <c r="AX600" s="34"/>
      <c r="AY600" s="2"/>
      <c r="AZ600" s="2"/>
      <c r="BA600" s="29"/>
    </row>
    <row r="601" spans="17:53">
      <c r="Q601" s="36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37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37"/>
      <c r="AW601" s="16"/>
      <c r="AX601" s="34"/>
      <c r="AY601" s="2"/>
      <c r="AZ601" s="2"/>
      <c r="BA601" s="29"/>
    </row>
    <row r="602" spans="17:53">
      <c r="Q602" s="36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37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37"/>
      <c r="AW602" s="16"/>
      <c r="AX602" s="34"/>
      <c r="AY602" s="2"/>
      <c r="AZ602" s="2"/>
      <c r="BA602" s="29"/>
    </row>
    <row r="603" spans="17:53">
      <c r="Q603" s="36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37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37"/>
      <c r="AW603" s="16"/>
      <c r="AX603" s="34"/>
      <c r="AY603" s="2"/>
      <c r="AZ603" s="2"/>
      <c r="BA603" s="29"/>
    </row>
    <row r="604" spans="17:53">
      <c r="Q604" s="36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37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37"/>
      <c r="AW604" s="16"/>
      <c r="AX604" s="34"/>
      <c r="AY604" s="2"/>
      <c r="AZ604" s="2"/>
      <c r="BA604" s="29"/>
    </row>
    <row r="605" spans="17:53">
      <c r="Q605" s="36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37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37"/>
      <c r="AW605" s="16"/>
      <c r="AX605" s="34"/>
      <c r="AY605" s="2"/>
      <c r="AZ605" s="2"/>
      <c r="BA605" s="29"/>
    </row>
    <row r="606" spans="17:53">
      <c r="Q606" s="36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37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37"/>
      <c r="AW606" s="16"/>
      <c r="AX606" s="34"/>
      <c r="AY606" s="2"/>
      <c r="AZ606" s="2"/>
      <c r="BA606" s="29"/>
    </row>
    <row r="607" spans="17:53">
      <c r="Q607" s="36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37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37"/>
      <c r="AW607" s="16"/>
      <c r="AX607" s="34"/>
      <c r="AY607" s="2"/>
      <c r="AZ607" s="2"/>
      <c r="BA607" s="29"/>
    </row>
    <row r="608" spans="17:53">
      <c r="Q608" s="36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37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37"/>
      <c r="AW608" s="16"/>
      <c r="AX608" s="34"/>
      <c r="AY608" s="2"/>
      <c r="AZ608" s="2"/>
      <c r="BA608" s="29"/>
    </row>
    <row r="609" spans="17:53">
      <c r="Q609" s="36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37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37"/>
      <c r="AW609" s="16"/>
      <c r="AX609" s="34"/>
      <c r="AY609" s="2"/>
      <c r="AZ609" s="2"/>
      <c r="BA609" s="29"/>
    </row>
    <row r="610" spans="17:53">
      <c r="Q610" s="36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37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37"/>
      <c r="AW610" s="16"/>
      <c r="AX610" s="34"/>
      <c r="AY610" s="2"/>
      <c r="AZ610" s="2"/>
      <c r="BA610" s="29"/>
    </row>
    <row r="611" spans="17:53">
      <c r="Q611" s="36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37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37"/>
      <c r="AW611" s="16"/>
      <c r="AX611" s="34"/>
      <c r="AY611" s="2"/>
      <c r="AZ611" s="2"/>
      <c r="BA611" s="29"/>
    </row>
    <row r="612" spans="17:53">
      <c r="Q612" s="36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37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37"/>
      <c r="AW612" s="16"/>
      <c r="AX612" s="34"/>
      <c r="AY612" s="2"/>
      <c r="AZ612" s="2"/>
      <c r="BA612" s="29"/>
    </row>
    <row r="613" spans="17:53">
      <c r="Q613" s="36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37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37"/>
      <c r="AW613" s="16"/>
      <c r="AX613" s="34"/>
      <c r="AY613" s="2"/>
      <c r="AZ613" s="2"/>
      <c r="BA613" s="29"/>
    </row>
    <row r="614" spans="17:53">
      <c r="Q614" s="36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37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37"/>
      <c r="AW614" s="16"/>
      <c r="AX614" s="34"/>
      <c r="AY614" s="2"/>
      <c r="AZ614" s="2"/>
      <c r="BA614" s="29"/>
    </row>
    <row r="615" spans="17:53">
      <c r="Q615" s="36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37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37"/>
      <c r="AW615" s="16"/>
      <c r="AX615" s="34"/>
      <c r="AY615" s="2"/>
      <c r="AZ615" s="2"/>
      <c r="BA615" s="29"/>
    </row>
    <row r="616" spans="17:53">
      <c r="Q616" s="36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37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37"/>
      <c r="AW616" s="16"/>
      <c r="AX616" s="34"/>
      <c r="AY616" s="2"/>
      <c r="AZ616" s="2"/>
      <c r="BA616" s="29"/>
    </row>
    <row r="617" spans="17:53">
      <c r="Q617" s="36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37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37"/>
      <c r="AW617" s="16"/>
      <c r="AX617" s="34"/>
      <c r="AY617" s="2"/>
      <c r="AZ617" s="2"/>
      <c r="BA617" s="29"/>
    </row>
    <row r="618" spans="17:53">
      <c r="Q618" s="36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37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37"/>
      <c r="AW618" s="16"/>
      <c r="AX618" s="34"/>
      <c r="AY618" s="2"/>
      <c r="AZ618" s="2"/>
      <c r="BA618" s="29"/>
    </row>
    <row r="619" spans="17:53">
      <c r="Q619" s="36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37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37"/>
      <c r="AW619" s="16"/>
      <c r="AX619" s="34"/>
      <c r="AY619" s="2"/>
      <c r="AZ619" s="2"/>
      <c r="BA619" s="29"/>
    </row>
    <row r="620" spans="17:53">
      <c r="Q620" s="36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37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37"/>
      <c r="AW620" s="16"/>
      <c r="AX620" s="34"/>
      <c r="AY620" s="2"/>
      <c r="AZ620" s="2"/>
      <c r="BA620" s="29"/>
    </row>
    <row r="621" spans="17:53">
      <c r="Q621" s="36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37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37"/>
      <c r="AW621" s="16"/>
      <c r="AX621" s="34"/>
      <c r="AY621" s="2"/>
      <c r="AZ621" s="2"/>
      <c r="BA621" s="29"/>
    </row>
    <row r="622" spans="17:53">
      <c r="Q622" s="36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37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37"/>
      <c r="AW622" s="16"/>
      <c r="AX622" s="34"/>
      <c r="AY622" s="2"/>
      <c r="AZ622" s="2"/>
      <c r="BA622" s="29"/>
    </row>
    <row r="623" spans="17:53">
      <c r="Q623" s="36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37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37"/>
      <c r="AW623" s="16"/>
      <c r="AX623" s="34"/>
      <c r="AY623" s="2"/>
      <c r="AZ623" s="2"/>
      <c r="BA623" s="29"/>
    </row>
    <row r="624" spans="17:53">
      <c r="Q624" s="36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37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37"/>
      <c r="AW624" s="16"/>
      <c r="AX624" s="34"/>
      <c r="AY624" s="2"/>
      <c r="AZ624" s="2"/>
      <c r="BA624" s="29"/>
    </row>
    <row r="625" spans="17:53">
      <c r="Q625" s="36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37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37"/>
      <c r="AW625" s="16"/>
      <c r="AX625" s="34"/>
      <c r="AY625" s="2"/>
      <c r="AZ625" s="2"/>
      <c r="BA625" s="29"/>
    </row>
    <row r="626" spans="17:53">
      <c r="Q626" s="36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37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37"/>
      <c r="AW626" s="16"/>
      <c r="AX626" s="34"/>
      <c r="AY626" s="2"/>
      <c r="AZ626" s="2"/>
      <c r="BA626" s="29"/>
    </row>
    <row r="627" spans="17:53">
      <c r="Q627" s="36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37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37"/>
      <c r="AW627" s="16"/>
      <c r="AX627" s="34"/>
      <c r="AY627" s="2"/>
      <c r="AZ627" s="2"/>
      <c r="BA627" s="29"/>
    </row>
    <row r="628" spans="17:53">
      <c r="Q628" s="36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37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37"/>
      <c r="AW628" s="16"/>
      <c r="AX628" s="34"/>
      <c r="AY628" s="2"/>
      <c r="AZ628" s="2"/>
      <c r="BA628" s="29"/>
    </row>
    <row r="629" spans="17:53">
      <c r="Q629" s="36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37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37"/>
      <c r="AW629" s="16"/>
      <c r="AX629" s="34"/>
      <c r="AY629" s="2"/>
      <c r="AZ629" s="2"/>
      <c r="BA629" s="29"/>
    </row>
    <row r="630" spans="17:53">
      <c r="Q630" s="36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37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37"/>
      <c r="AW630" s="16"/>
      <c r="AX630" s="34"/>
      <c r="AY630" s="2"/>
      <c r="AZ630" s="2"/>
      <c r="BA630" s="29"/>
    </row>
    <row r="631" spans="17:53">
      <c r="Q631" s="36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37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37"/>
      <c r="AW631" s="16"/>
      <c r="AX631" s="34"/>
      <c r="AY631" s="2"/>
      <c r="AZ631" s="2"/>
      <c r="BA631" s="29"/>
    </row>
    <row r="632" spans="17:53">
      <c r="Q632" s="36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37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37"/>
      <c r="AW632" s="16"/>
      <c r="AX632" s="34"/>
      <c r="AY632" s="2"/>
      <c r="AZ632" s="2"/>
      <c r="BA632" s="29"/>
    </row>
    <row r="633" spans="17:53">
      <c r="Q633" s="36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37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37"/>
      <c r="AW633" s="16"/>
      <c r="AX633" s="34"/>
      <c r="AY633" s="2"/>
      <c r="AZ633" s="2"/>
      <c r="BA633" s="29"/>
    </row>
    <row r="634" spans="17:53">
      <c r="Q634" s="36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37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37"/>
      <c r="AW634" s="16"/>
      <c r="AX634" s="34"/>
      <c r="AY634" s="2"/>
      <c r="AZ634" s="2"/>
      <c r="BA634" s="29"/>
    </row>
    <row r="635" spans="17:53">
      <c r="Q635" s="36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37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37"/>
      <c r="AW635" s="16"/>
      <c r="AX635" s="34"/>
      <c r="AY635" s="2"/>
      <c r="AZ635" s="2"/>
      <c r="BA635" s="29"/>
    </row>
    <row r="636" spans="17:53">
      <c r="Q636" s="36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37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37"/>
      <c r="AW636" s="16"/>
      <c r="AX636" s="34"/>
      <c r="AY636" s="2"/>
      <c r="AZ636" s="2"/>
      <c r="BA636" s="29"/>
    </row>
    <row r="637" spans="17:53">
      <c r="Q637" s="36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37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37"/>
      <c r="AW637" s="16"/>
      <c r="AX637" s="34"/>
      <c r="AY637" s="2"/>
      <c r="AZ637" s="2"/>
      <c r="BA637" s="29"/>
    </row>
    <row r="638" spans="17:53">
      <c r="Q638" s="36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37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37"/>
      <c r="AW638" s="16"/>
      <c r="AX638" s="34"/>
      <c r="AY638" s="2"/>
      <c r="AZ638" s="2"/>
      <c r="BA638" s="29"/>
    </row>
    <row r="639" spans="17:53">
      <c r="Q639" s="36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37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37"/>
      <c r="AW639" s="16"/>
      <c r="AX639" s="34"/>
      <c r="AY639" s="2"/>
      <c r="AZ639" s="2"/>
      <c r="BA639" s="29"/>
    </row>
    <row r="640" spans="17:53">
      <c r="Q640" s="36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37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37"/>
      <c r="AW640" s="16"/>
      <c r="AX640" s="34"/>
      <c r="AY640" s="2"/>
      <c r="AZ640" s="2"/>
      <c r="BA640" s="29"/>
    </row>
    <row r="641" spans="17:53">
      <c r="Q641" s="36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37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37"/>
      <c r="AW641" s="16"/>
      <c r="AX641" s="34"/>
      <c r="AY641" s="2"/>
      <c r="AZ641" s="2"/>
      <c r="BA641" s="29"/>
    </row>
    <row r="642" spans="17:53">
      <c r="Q642" s="36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37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37"/>
      <c r="AW642" s="16"/>
      <c r="AX642" s="34"/>
      <c r="AY642" s="2"/>
      <c r="AZ642" s="2"/>
      <c r="BA642" s="29"/>
    </row>
    <row r="643" spans="17:53">
      <c r="Q643" s="36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37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37"/>
      <c r="AW643" s="16"/>
      <c r="AX643" s="34"/>
      <c r="AY643" s="2"/>
      <c r="AZ643" s="2"/>
      <c r="BA643" s="29"/>
    </row>
    <row r="644" spans="17:53">
      <c r="Q644" s="36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37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37"/>
      <c r="AW644" s="16"/>
      <c r="AX644" s="34"/>
      <c r="AY644" s="2"/>
      <c r="AZ644" s="2"/>
      <c r="BA644" s="29"/>
    </row>
    <row r="645" spans="17:53">
      <c r="Q645" s="36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37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37"/>
      <c r="AW645" s="16"/>
      <c r="AX645" s="34"/>
      <c r="AY645" s="2"/>
      <c r="AZ645" s="2"/>
      <c r="BA645" s="29"/>
    </row>
    <row r="646" spans="17:53">
      <c r="Q646" s="36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37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37"/>
      <c r="AW646" s="16"/>
      <c r="AX646" s="34"/>
      <c r="AY646" s="2"/>
      <c r="AZ646" s="2"/>
      <c r="BA646" s="29"/>
    </row>
    <row r="647" spans="17:53">
      <c r="Q647" s="36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37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37"/>
      <c r="AW647" s="16"/>
      <c r="AX647" s="34"/>
      <c r="AY647" s="2"/>
      <c r="AZ647" s="2"/>
      <c r="BA647" s="29"/>
    </row>
    <row r="648" spans="17:53">
      <c r="Q648" s="36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37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37"/>
      <c r="AW648" s="16"/>
      <c r="AX648" s="34"/>
      <c r="AY648" s="2"/>
      <c r="AZ648" s="2"/>
      <c r="BA648" s="29"/>
    </row>
    <row r="649" spans="17:53">
      <c r="Q649" s="36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37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37"/>
      <c r="AW649" s="16"/>
      <c r="AX649" s="34"/>
      <c r="AY649" s="2"/>
      <c r="AZ649" s="2"/>
      <c r="BA649" s="29"/>
    </row>
    <row r="650" spans="17:53">
      <c r="Q650" s="36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37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37"/>
      <c r="AW650" s="16"/>
      <c r="AX650" s="34"/>
      <c r="AY650" s="2"/>
      <c r="AZ650" s="2"/>
      <c r="BA650" s="29"/>
    </row>
    <row r="651" spans="17:53">
      <c r="Q651" s="36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37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37"/>
      <c r="AW651" s="16"/>
      <c r="AX651" s="34"/>
      <c r="AY651" s="2"/>
      <c r="AZ651" s="2"/>
      <c r="BA651" s="29"/>
    </row>
    <row r="652" spans="17:53">
      <c r="Q652" s="36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37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37"/>
      <c r="AW652" s="16"/>
      <c r="AX652" s="34"/>
      <c r="AY652" s="2"/>
      <c r="AZ652" s="2"/>
      <c r="BA652" s="29"/>
    </row>
    <row r="653" spans="17:53">
      <c r="Q653" s="36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37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37"/>
      <c r="AW653" s="16"/>
      <c r="AX653" s="34"/>
      <c r="AY653" s="2"/>
      <c r="AZ653" s="2"/>
      <c r="BA653" s="29"/>
    </row>
    <row r="654" spans="17:53">
      <c r="Q654" s="36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37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37"/>
      <c r="AW654" s="16"/>
      <c r="AX654" s="34"/>
      <c r="AY654" s="2"/>
      <c r="AZ654" s="2"/>
      <c r="BA654" s="29"/>
    </row>
    <row r="655" spans="17:53">
      <c r="Q655" s="36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37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37"/>
      <c r="AW655" s="16"/>
      <c r="AX655" s="34"/>
      <c r="AY655" s="2"/>
      <c r="AZ655" s="2"/>
      <c r="BA655" s="29"/>
    </row>
    <row r="656" spans="17:53">
      <c r="Q656" s="36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37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37"/>
      <c r="AW656" s="16"/>
      <c r="AX656" s="34"/>
      <c r="AY656" s="2"/>
      <c r="AZ656" s="2"/>
      <c r="BA656" s="29"/>
    </row>
    <row r="657" spans="17:53">
      <c r="Q657" s="36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37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37"/>
      <c r="AW657" s="16"/>
      <c r="AX657" s="34"/>
      <c r="AY657" s="2"/>
      <c r="AZ657" s="2"/>
      <c r="BA657" s="29"/>
    </row>
    <row r="658" spans="17:53">
      <c r="Q658" s="36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37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37"/>
      <c r="AW658" s="16"/>
      <c r="AX658" s="34"/>
      <c r="AY658" s="2"/>
      <c r="AZ658" s="2"/>
      <c r="BA658" s="29"/>
    </row>
    <row r="659" spans="17:53">
      <c r="Q659" s="36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37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37"/>
      <c r="AW659" s="16"/>
      <c r="AX659" s="34"/>
      <c r="AY659" s="2"/>
      <c r="AZ659" s="2"/>
      <c r="BA659" s="29"/>
    </row>
    <row r="660" spans="17:53">
      <c r="Q660" s="36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37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37"/>
      <c r="AW660" s="16"/>
      <c r="AX660" s="34"/>
      <c r="AY660" s="2"/>
      <c r="AZ660" s="2"/>
      <c r="BA660" s="29"/>
    </row>
    <row r="661" spans="17:53">
      <c r="Q661" s="36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37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37"/>
      <c r="AW661" s="16"/>
      <c r="AX661" s="34"/>
      <c r="AY661" s="2"/>
      <c r="AZ661" s="2"/>
      <c r="BA661" s="29"/>
    </row>
    <row r="662" spans="17:53">
      <c r="Q662" s="36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37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37"/>
      <c r="AW662" s="16"/>
      <c r="AX662" s="34"/>
      <c r="AY662" s="2"/>
      <c r="AZ662" s="2"/>
      <c r="BA662" s="29"/>
    </row>
    <row r="663" spans="17:53">
      <c r="Q663" s="36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37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37"/>
      <c r="AW663" s="16"/>
      <c r="AX663" s="34"/>
      <c r="AY663" s="2"/>
      <c r="AZ663" s="2"/>
      <c r="BA663" s="29"/>
    </row>
    <row r="664" spans="17:53">
      <c r="Q664" s="36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37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37"/>
      <c r="AW664" s="16"/>
      <c r="AX664" s="34"/>
      <c r="AY664" s="2"/>
      <c r="AZ664" s="2"/>
      <c r="BA664" s="29"/>
    </row>
    <row r="665" spans="17:53">
      <c r="Q665" s="36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37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37"/>
      <c r="AW665" s="16"/>
      <c r="AX665" s="34"/>
      <c r="AY665" s="2"/>
      <c r="AZ665" s="2"/>
      <c r="BA665" s="29"/>
    </row>
    <row r="666" spans="17:53">
      <c r="Q666" s="36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37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37"/>
      <c r="AW666" s="16"/>
      <c r="AX666" s="34"/>
      <c r="AY666" s="2"/>
      <c r="AZ666" s="2"/>
      <c r="BA666" s="29"/>
    </row>
    <row r="667" spans="17:53">
      <c r="Q667" s="36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37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37"/>
      <c r="AW667" s="16"/>
      <c r="AX667" s="34"/>
      <c r="AY667" s="2"/>
      <c r="AZ667" s="2"/>
      <c r="BA667" s="29"/>
    </row>
    <row r="668" spans="17:53">
      <c r="Q668" s="36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37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37"/>
      <c r="AW668" s="16"/>
      <c r="AX668" s="34"/>
      <c r="AY668" s="2"/>
      <c r="AZ668" s="2"/>
      <c r="BA668" s="29"/>
    </row>
    <row r="669" spans="17:53">
      <c r="Q669" s="36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37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37"/>
      <c r="AW669" s="16"/>
      <c r="AX669" s="34"/>
      <c r="AY669" s="2"/>
      <c r="AZ669" s="2"/>
      <c r="BA669" s="29"/>
    </row>
    <row r="670" spans="17:53">
      <c r="Q670" s="36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37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37"/>
      <c r="AW670" s="16"/>
      <c r="AX670" s="34"/>
      <c r="AY670" s="2"/>
      <c r="AZ670" s="2"/>
      <c r="BA670" s="29"/>
    </row>
    <row r="671" spans="17:53">
      <c r="Q671" s="36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37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37"/>
      <c r="AW671" s="16"/>
      <c r="AX671" s="34"/>
      <c r="AY671" s="2"/>
      <c r="AZ671" s="2"/>
      <c r="BA671" s="29"/>
    </row>
    <row r="672" spans="17:53">
      <c r="Q672" s="36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37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37"/>
      <c r="AW672" s="16"/>
      <c r="AX672" s="34"/>
      <c r="AY672" s="2"/>
      <c r="AZ672" s="2"/>
      <c r="BA672" s="29"/>
    </row>
    <row r="673" spans="17:53">
      <c r="Q673" s="36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37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37"/>
      <c r="AW673" s="16"/>
      <c r="AX673" s="34"/>
      <c r="AY673" s="2"/>
      <c r="AZ673" s="2"/>
      <c r="BA673" s="29"/>
    </row>
    <row r="674" spans="17:53">
      <c r="Q674" s="36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37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37"/>
      <c r="AW674" s="16"/>
      <c r="AX674" s="34"/>
      <c r="AY674" s="2"/>
      <c r="AZ674" s="2"/>
      <c r="BA674" s="29"/>
    </row>
    <row r="675" spans="17:53">
      <c r="Q675" s="36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37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37"/>
      <c r="AW675" s="16"/>
      <c r="AX675" s="34"/>
      <c r="AY675" s="2"/>
      <c r="AZ675" s="2"/>
      <c r="BA675" s="29"/>
    </row>
    <row r="676" spans="17:53">
      <c r="Q676" s="36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37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37"/>
      <c r="AW676" s="16"/>
      <c r="AX676" s="34"/>
      <c r="AY676" s="2"/>
      <c r="AZ676" s="2"/>
      <c r="BA676" s="29"/>
    </row>
    <row r="677" spans="17:53">
      <c r="Q677" s="36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37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37"/>
      <c r="AW677" s="16"/>
      <c r="AX677" s="34"/>
      <c r="AY677" s="2"/>
      <c r="AZ677" s="2"/>
      <c r="BA677" s="29"/>
    </row>
    <row r="678" spans="17:53">
      <c r="Q678" s="36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37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37"/>
      <c r="AW678" s="16"/>
      <c r="AX678" s="34"/>
      <c r="AY678" s="2"/>
      <c r="AZ678" s="2"/>
      <c r="BA678" s="29"/>
    </row>
    <row r="679" spans="17:53">
      <c r="Q679" s="36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37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37"/>
      <c r="AW679" s="16"/>
      <c r="AX679" s="34"/>
      <c r="AY679" s="2"/>
      <c r="AZ679" s="2"/>
      <c r="BA679" s="29"/>
    </row>
    <row r="680" spans="17:53">
      <c r="Q680" s="36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37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37"/>
      <c r="AW680" s="16"/>
      <c r="AX680" s="34"/>
      <c r="AY680" s="2"/>
      <c r="AZ680" s="2"/>
      <c r="BA680" s="29"/>
    </row>
    <row r="681" spans="17:53">
      <c r="Q681" s="36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37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37"/>
      <c r="AW681" s="16"/>
      <c r="AX681" s="34"/>
      <c r="AY681" s="2"/>
      <c r="AZ681" s="2"/>
      <c r="BA681" s="29"/>
    </row>
    <row r="682" spans="17:53">
      <c r="Q682" s="36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37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37"/>
      <c r="AW682" s="16"/>
      <c r="AX682" s="34"/>
      <c r="AY682" s="2"/>
      <c r="AZ682" s="2"/>
      <c r="BA682" s="29"/>
    </row>
    <row r="683" spans="17:53">
      <c r="Q683" s="36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37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37"/>
      <c r="AW683" s="16"/>
      <c r="AX683" s="34"/>
      <c r="AY683" s="2"/>
      <c r="AZ683" s="2"/>
      <c r="BA683" s="29"/>
    </row>
    <row r="684" spans="17:53">
      <c r="Q684" s="36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37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37"/>
      <c r="AW684" s="16"/>
      <c r="AX684" s="34"/>
      <c r="AY684" s="2"/>
      <c r="AZ684" s="2"/>
      <c r="BA684" s="29"/>
    </row>
    <row r="685" spans="17:53">
      <c r="Q685" s="36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37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37"/>
      <c r="AW685" s="16"/>
      <c r="AX685" s="34"/>
      <c r="AY685" s="2"/>
      <c r="AZ685" s="2"/>
      <c r="BA685" s="29"/>
    </row>
    <row r="686" spans="17:53">
      <c r="Q686" s="36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37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37"/>
      <c r="AW686" s="16"/>
      <c r="AX686" s="34"/>
      <c r="AY686" s="2"/>
      <c r="AZ686" s="2"/>
      <c r="BA686" s="29"/>
    </row>
    <row r="687" spans="17:53">
      <c r="Q687" s="36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37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37"/>
      <c r="AW687" s="16"/>
      <c r="AX687" s="34"/>
      <c r="AY687" s="2"/>
      <c r="AZ687" s="2"/>
      <c r="BA687" s="29"/>
    </row>
    <row r="688" spans="17:53">
      <c r="Q688" s="36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37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37"/>
      <c r="AW688" s="16"/>
      <c r="AX688" s="34"/>
      <c r="AY688" s="2"/>
      <c r="AZ688" s="2"/>
      <c r="BA688" s="29"/>
    </row>
    <row r="689" spans="17:53">
      <c r="Q689" s="36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37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37"/>
      <c r="AW689" s="16"/>
      <c r="AX689" s="34"/>
      <c r="AY689" s="2"/>
      <c r="AZ689" s="2"/>
      <c r="BA689" s="29"/>
    </row>
    <row r="690" spans="17:53">
      <c r="Q690" s="36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37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37"/>
      <c r="AW690" s="16"/>
      <c r="AX690" s="34"/>
      <c r="AY690" s="2"/>
      <c r="AZ690" s="2"/>
      <c r="BA690" s="29"/>
    </row>
    <row r="691" spans="17:53">
      <c r="Q691" s="36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37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37"/>
      <c r="AW691" s="16"/>
      <c r="AX691" s="34"/>
      <c r="AY691" s="2"/>
      <c r="AZ691" s="2"/>
      <c r="BA691" s="29"/>
    </row>
    <row r="692" spans="17:53">
      <c r="Q692" s="36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37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37"/>
      <c r="AW692" s="16"/>
      <c r="AX692" s="34"/>
      <c r="AY692" s="2"/>
      <c r="AZ692" s="2"/>
      <c r="BA692" s="29"/>
    </row>
    <row r="693" spans="17:53">
      <c r="Q693" s="36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37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37"/>
      <c r="AW693" s="16"/>
      <c r="AX693" s="34"/>
      <c r="AY693" s="2"/>
      <c r="AZ693" s="2"/>
      <c r="BA693" s="29"/>
    </row>
    <row r="694" spans="17:53">
      <c r="Q694" s="36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37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37"/>
      <c r="AW694" s="16"/>
      <c r="AX694" s="34"/>
      <c r="AY694" s="2"/>
      <c r="AZ694" s="2"/>
      <c r="BA694" s="29"/>
    </row>
    <row r="695" spans="17:53">
      <c r="Q695" s="36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37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37"/>
      <c r="AW695" s="16"/>
      <c r="AX695" s="34"/>
      <c r="AY695" s="2"/>
      <c r="AZ695" s="2"/>
      <c r="BA695" s="29"/>
    </row>
    <row r="696" spans="17:53">
      <c r="Q696" s="36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37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37"/>
      <c r="AW696" s="16"/>
      <c r="AX696" s="34"/>
      <c r="AY696" s="2"/>
      <c r="AZ696" s="2"/>
      <c r="BA696" s="29"/>
    </row>
    <row r="697" spans="17:53">
      <c r="Q697" s="36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37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37"/>
      <c r="AW697" s="16"/>
      <c r="AX697" s="34"/>
      <c r="AY697" s="2"/>
      <c r="AZ697" s="2"/>
      <c r="BA697" s="29"/>
    </row>
    <row r="698" spans="17:53">
      <c r="Q698" s="36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37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37"/>
      <c r="AW698" s="16"/>
      <c r="AX698" s="34"/>
      <c r="AY698" s="2"/>
      <c r="AZ698" s="2"/>
      <c r="BA698" s="29"/>
    </row>
    <row r="699" spans="17:53">
      <c r="Q699" s="36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37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37"/>
      <c r="AW699" s="16"/>
      <c r="AX699" s="34"/>
      <c r="AY699" s="2"/>
      <c r="AZ699" s="2"/>
      <c r="BA699" s="29"/>
    </row>
    <row r="700" spans="17:53">
      <c r="Q700" s="36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37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37"/>
      <c r="AW700" s="16"/>
      <c r="AX700" s="34"/>
      <c r="AY700" s="2"/>
      <c r="AZ700" s="2"/>
      <c r="BA700" s="29"/>
    </row>
    <row r="701" spans="17:53">
      <c r="Q701" s="36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37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37"/>
      <c r="AW701" s="16"/>
      <c r="AX701" s="34"/>
      <c r="AY701" s="2"/>
      <c r="AZ701" s="2"/>
      <c r="BA701" s="29"/>
    </row>
    <row r="702" spans="17:53">
      <c r="Q702" s="36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37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37"/>
      <c r="AW702" s="16"/>
      <c r="AX702" s="34"/>
      <c r="AY702" s="2"/>
      <c r="AZ702" s="2"/>
      <c r="BA702" s="29"/>
    </row>
    <row r="703" spans="17:53">
      <c r="Q703" s="36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37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37"/>
      <c r="AW703" s="16"/>
      <c r="AX703" s="34"/>
      <c r="AY703" s="2"/>
      <c r="AZ703" s="2"/>
      <c r="BA703" s="29"/>
    </row>
    <row r="704" spans="17:53">
      <c r="Q704" s="36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37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37"/>
      <c r="AW704" s="16"/>
      <c r="AX704" s="34"/>
      <c r="AY704" s="2"/>
      <c r="AZ704" s="2"/>
      <c r="BA704" s="29"/>
    </row>
    <row r="705" spans="17:53">
      <c r="Q705" s="36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37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37"/>
      <c r="AW705" s="16"/>
      <c r="AX705" s="34"/>
      <c r="AY705" s="2"/>
      <c r="AZ705" s="2"/>
      <c r="BA705" s="29"/>
    </row>
    <row r="706" spans="17:53">
      <c r="Q706" s="36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37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37"/>
      <c r="AW706" s="16"/>
      <c r="AX706" s="34"/>
      <c r="AY706" s="2"/>
      <c r="AZ706" s="2"/>
      <c r="BA706" s="29"/>
    </row>
    <row r="707" spans="17:53">
      <c r="Q707" s="36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37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37"/>
      <c r="AW707" s="16"/>
      <c r="AX707" s="34"/>
      <c r="AY707" s="2"/>
      <c r="AZ707" s="2"/>
      <c r="BA707" s="29"/>
    </row>
    <row r="708" spans="17:53">
      <c r="Q708" s="36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37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37"/>
      <c r="AW708" s="16"/>
      <c r="AX708" s="34"/>
      <c r="AY708" s="2"/>
      <c r="AZ708" s="2"/>
      <c r="BA708" s="29"/>
    </row>
    <row r="709" spans="17:53">
      <c r="Q709" s="36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37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37"/>
      <c r="AW709" s="16"/>
      <c r="AX709" s="34"/>
      <c r="AY709" s="2"/>
      <c r="AZ709" s="2"/>
      <c r="BA709" s="29"/>
    </row>
    <row r="710" spans="17:53">
      <c r="Q710" s="36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37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37"/>
      <c r="AW710" s="16"/>
      <c r="AX710" s="34"/>
      <c r="AY710" s="2"/>
      <c r="AZ710" s="2"/>
      <c r="BA710" s="29"/>
    </row>
    <row r="711" spans="17:53">
      <c r="Q711" s="36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37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37"/>
      <c r="AW711" s="16"/>
      <c r="AX711" s="34"/>
      <c r="AY711" s="2"/>
      <c r="AZ711" s="2"/>
      <c r="BA711" s="29"/>
    </row>
    <row r="712" spans="17:53">
      <c r="Q712" s="36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37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37"/>
      <c r="AW712" s="16"/>
      <c r="AX712" s="34"/>
      <c r="AY712" s="2"/>
      <c r="AZ712" s="2"/>
      <c r="BA712" s="29"/>
    </row>
    <row r="713" spans="17:53">
      <c r="Q713" s="36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37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37"/>
      <c r="AW713" s="16"/>
      <c r="AX713" s="34"/>
      <c r="AY713" s="2"/>
      <c r="AZ713" s="2"/>
      <c r="BA713" s="29"/>
    </row>
    <row r="714" spans="17:53">
      <c r="Q714" s="36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37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37"/>
      <c r="AW714" s="16"/>
      <c r="AX714" s="34"/>
      <c r="AY714" s="2"/>
      <c r="AZ714" s="2"/>
      <c r="BA714" s="29"/>
    </row>
    <row r="715" spans="17:53">
      <c r="Q715" s="36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37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37"/>
      <c r="AW715" s="16"/>
      <c r="AX715" s="34"/>
      <c r="AY715" s="2"/>
      <c r="AZ715" s="2"/>
      <c r="BA715" s="29"/>
    </row>
    <row r="716" spans="17:53">
      <c r="Q716" s="36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37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37"/>
      <c r="AW716" s="16"/>
      <c r="AX716" s="34"/>
      <c r="AY716" s="2"/>
      <c r="AZ716" s="2"/>
      <c r="BA716" s="29"/>
    </row>
    <row r="717" spans="17:53">
      <c r="Q717" s="36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37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37"/>
      <c r="AW717" s="16"/>
      <c r="AX717" s="34"/>
      <c r="AY717" s="2"/>
      <c r="AZ717" s="2"/>
      <c r="BA717" s="29"/>
    </row>
    <row r="718" spans="17:53">
      <c r="Q718" s="36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37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37"/>
      <c r="AW718" s="16"/>
      <c r="AX718" s="34"/>
      <c r="AY718" s="2"/>
      <c r="AZ718" s="2"/>
      <c r="BA718" s="29"/>
    </row>
    <row r="719" spans="17:53">
      <c r="Q719" s="36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37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37"/>
      <c r="AW719" s="16"/>
      <c r="AX719" s="34"/>
      <c r="AY719" s="2"/>
      <c r="AZ719" s="2"/>
      <c r="BA719" s="29"/>
    </row>
    <row r="720" spans="17:53">
      <c r="Q720" s="36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37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37"/>
      <c r="AW720" s="16"/>
      <c r="AX720" s="34"/>
      <c r="AY720" s="2"/>
      <c r="AZ720" s="2"/>
      <c r="BA720" s="29"/>
    </row>
    <row r="721" spans="17:53">
      <c r="Q721" s="36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37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37"/>
      <c r="AW721" s="16"/>
      <c r="AX721" s="34"/>
      <c r="AY721" s="2"/>
      <c r="AZ721" s="2"/>
      <c r="BA721" s="29"/>
    </row>
    <row r="722" spans="17:53">
      <c r="Q722" s="36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37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37"/>
      <c r="AW722" s="16"/>
      <c r="AX722" s="34"/>
      <c r="AY722" s="2"/>
      <c r="AZ722" s="2"/>
      <c r="BA722" s="29"/>
    </row>
    <row r="723" spans="17:53">
      <c r="Q723" s="36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37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37"/>
      <c r="AW723" s="16"/>
      <c r="AX723" s="34"/>
      <c r="AY723" s="2"/>
      <c r="AZ723" s="2"/>
      <c r="BA723" s="29"/>
    </row>
    <row r="724" spans="17:53">
      <c r="Q724" s="36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37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37"/>
      <c r="AW724" s="16"/>
      <c r="AX724" s="34"/>
      <c r="AY724" s="2"/>
      <c r="AZ724" s="2"/>
      <c r="BA724" s="29"/>
    </row>
    <row r="725" spans="17:53">
      <c r="Q725" s="36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37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37"/>
      <c r="AW725" s="16"/>
      <c r="AX725" s="34"/>
      <c r="AY725" s="2"/>
      <c r="AZ725" s="2"/>
      <c r="BA725" s="29"/>
    </row>
    <row r="726" spans="17:53">
      <c r="Q726" s="36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37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37"/>
      <c r="AW726" s="16"/>
      <c r="AX726" s="34"/>
      <c r="AY726" s="2"/>
      <c r="AZ726" s="2"/>
      <c r="BA726" s="29"/>
    </row>
    <row r="727" spans="17:53">
      <c r="Q727" s="36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37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37"/>
      <c r="AW727" s="16"/>
      <c r="AX727" s="34"/>
      <c r="AY727" s="2"/>
      <c r="AZ727" s="2"/>
      <c r="BA727" s="29"/>
    </row>
    <row r="728" spans="17:53">
      <c r="Q728" s="36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37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37"/>
      <c r="AW728" s="16"/>
      <c r="AX728" s="34"/>
      <c r="AY728" s="2"/>
      <c r="AZ728" s="2"/>
      <c r="BA728" s="29"/>
    </row>
    <row r="729" spans="17:53">
      <c r="Q729" s="36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37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37"/>
      <c r="AW729" s="16"/>
      <c r="AX729" s="34"/>
      <c r="AY729" s="2"/>
      <c r="AZ729" s="2"/>
      <c r="BA729" s="29"/>
    </row>
    <row r="730" spans="17:53">
      <c r="Q730" s="36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37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37"/>
      <c r="AW730" s="16"/>
      <c r="AX730" s="34"/>
      <c r="AY730" s="2"/>
      <c r="AZ730" s="2"/>
      <c r="BA730" s="29"/>
    </row>
    <row r="731" spans="17:53">
      <c r="Q731" s="36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37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37"/>
      <c r="AW731" s="16"/>
      <c r="AX731" s="34"/>
      <c r="AY731" s="2"/>
      <c r="AZ731" s="2"/>
      <c r="BA731" s="29"/>
    </row>
    <row r="732" spans="17:53">
      <c r="Q732" s="36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37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37"/>
      <c r="AW732" s="16"/>
      <c r="AX732" s="34"/>
      <c r="AY732" s="2"/>
      <c r="AZ732" s="2"/>
      <c r="BA732" s="29"/>
    </row>
    <row r="733" spans="17:53">
      <c r="Q733" s="36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37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37"/>
      <c r="AW733" s="16"/>
      <c r="AX733" s="34"/>
      <c r="AY733" s="2"/>
      <c r="AZ733" s="2"/>
      <c r="BA733" s="29"/>
    </row>
    <row r="734" spans="17:53">
      <c r="Q734" s="36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37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37"/>
      <c r="AW734" s="16"/>
      <c r="AX734" s="34"/>
      <c r="AY734" s="2"/>
      <c r="AZ734" s="2"/>
      <c r="BA734" s="29"/>
    </row>
    <row r="735" spans="17:53">
      <c r="Q735" s="36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37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37"/>
      <c r="AW735" s="16"/>
      <c r="AX735" s="34"/>
      <c r="AY735" s="2"/>
      <c r="AZ735" s="2"/>
      <c r="BA735" s="29"/>
    </row>
    <row r="736" spans="17:53">
      <c r="Q736" s="36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37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37"/>
      <c r="AW736" s="16"/>
      <c r="AX736" s="34"/>
      <c r="AY736" s="2"/>
      <c r="AZ736" s="2"/>
      <c r="BA736" s="29"/>
    </row>
    <row r="737" spans="17:53">
      <c r="Q737" s="36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37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37"/>
      <c r="AW737" s="16"/>
      <c r="AX737" s="34"/>
      <c r="AY737" s="2"/>
      <c r="AZ737" s="2"/>
      <c r="BA737" s="29"/>
    </row>
    <row r="738" spans="17:53">
      <c r="Q738" s="36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37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37"/>
      <c r="AW738" s="16"/>
      <c r="AX738" s="34"/>
      <c r="AY738" s="2"/>
      <c r="AZ738" s="2"/>
      <c r="BA738" s="29"/>
    </row>
    <row r="739" spans="17:53">
      <c r="Q739" s="36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37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37"/>
      <c r="AW739" s="16"/>
      <c r="AX739" s="34"/>
      <c r="AY739" s="2"/>
      <c r="AZ739" s="2"/>
      <c r="BA739" s="29"/>
    </row>
    <row r="740" spans="17:53">
      <c r="Q740" s="36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37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37"/>
      <c r="AW740" s="16"/>
      <c r="AX740" s="34"/>
      <c r="AY740" s="2"/>
      <c r="AZ740" s="2"/>
      <c r="BA740" s="29"/>
    </row>
    <row r="741" spans="17:53">
      <c r="Q741" s="36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37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37"/>
      <c r="AW741" s="16"/>
      <c r="AX741" s="34"/>
      <c r="AY741" s="2"/>
      <c r="AZ741" s="2"/>
      <c r="BA741" s="29"/>
    </row>
    <row r="742" spans="17:53">
      <c r="Q742" s="36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37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37"/>
      <c r="AW742" s="16"/>
      <c r="AX742" s="34"/>
      <c r="AY742" s="2"/>
      <c r="AZ742" s="2"/>
      <c r="BA742" s="29"/>
    </row>
    <row r="743" spans="17:53">
      <c r="Q743" s="36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37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37"/>
      <c r="AW743" s="16"/>
      <c r="AX743" s="34"/>
      <c r="AY743" s="2"/>
      <c r="AZ743" s="2"/>
      <c r="BA743" s="29"/>
    </row>
    <row r="744" spans="17:53">
      <c r="Q744" s="36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37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37"/>
      <c r="AW744" s="16"/>
      <c r="AX744" s="34"/>
      <c r="AY744" s="2"/>
      <c r="AZ744" s="2"/>
      <c r="BA744" s="29"/>
    </row>
    <row r="745" spans="17:53">
      <c r="Q745" s="36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37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37"/>
      <c r="AW745" s="16"/>
      <c r="AX745" s="34"/>
      <c r="AY745" s="2"/>
      <c r="AZ745" s="2"/>
      <c r="BA745" s="29"/>
    </row>
    <row r="746" spans="17:53">
      <c r="Q746" s="36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37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37"/>
      <c r="AW746" s="16"/>
      <c r="AX746" s="34"/>
      <c r="AY746" s="2"/>
      <c r="AZ746" s="2"/>
      <c r="BA746" s="29"/>
    </row>
    <row r="747" spans="17:53">
      <c r="Q747" s="36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37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37"/>
      <c r="AW747" s="16"/>
      <c r="AX747" s="34"/>
      <c r="AY747" s="2"/>
      <c r="AZ747" s="2"/>
      <c r="BA747" s="29"/>
    </row>
    <row r="748" spans="17:53">
      <c r="Q748" s="36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37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37"/>
      <c r="AW748" s="16"/>
      <c r="AX748" s="34"/>
      <c r="AY748" s="2"/>
      <c r="AZ748" s="2"/>
      <c r="BA748" s="29"/>
    </row>
    <row r="749" spans="17:53">
      <c r="Q749" s="36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37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37"/>
      <c r="AW749" s="16"/>
      <c r="AX749" s="34"/>
      <c r="AY749" s="2"/>
      <c r="AZ749" s="2"/>
      <c r="BA749" s="29"/>
    </row>
    <row r="750" spans="17:53">
      <c r="Q750" s="36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37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37"/>
      <c r="AW750" s="16"/>
      <c r="AX750" s="34"/>
      <c r="AY750" s="2"/>
      <c r="AZ750" s="2"/>
      <c r="BA750" s="29"/>
    </row>
    <row r="751" spans="17:53">
      <c r="Q751" s="36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37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37"/>
      <c r="AW751" s="16"/>
      <c r="AX751" s="34"/>
      <c r="AY751" s="2"/>
      <c r="AZ751" s="2"/>
      <c r="BA751" s="29"/>
    </row>
    <row r="752" spans="17:53">
      <c r="Q752" s="36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37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37"/>
      <c r="AW752" s="16"/>
      <c r="AX752" s="34"/>
      <c r="AY752" s="2"/>
      <c r="AZ752" s="2"/>
      <c r="BA752" s="29"/>
    </row>
    <row r="753" spans="17:53">
      <c r="Q753" s="36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37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37"/>
      <c r="AW753" s="16"/>
      <c r="AX753" s="34"/>
      <c r="AY753" s="2"/>
      <c r="AZ753" s="2"/>
      <c r="BA753" s="29"/>
    </row>
    <row r="754" spans="17:53">
      <c r="Q754" s="36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37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37"/>
      <c r="AW754" s="16"/>
      <c r="AX754" s="34"/>
      <c r="AY754" s="2"/>
      <c r="AZ754" s="2"/>
      <c r="BA754" s="29"/>
    </row>
    <row r="755" spans="17:53">
      <c r="Q755" s="36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37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37"/>
      <c r="AW755" s="16"/>
      <c r="AX755" s="34"/>
      <c r="AY755" s="2"/>
      <c r="AZ755" s="2"/>
      <c r="BA755" s="29"/>
    </row>
    <row r="756" spans="17:53">
      <c r="Q756" s="36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37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37"/>
      <c r="AW756" s="16"/>
      <c r="AX756" s="34"/>
      <c r="AY756" s="2"/>
      <c r="AZ756" s="2"/>
      <c r="BA756" s="29"/>
    </row>
    <row r="757" spans="17:53">
      <c r="Q757" s="36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37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37"/>
      <c r="AW757" s="16"/>
      <c r="AX757" s="34"/>
      <c r="AY757" s="2"/>
      <c r="AZ757" s="2"/>
      <c r="BA757" s="29"/>
    </row>
    <row r="758" spans="17:53">
      <c r="Q758" s="36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37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37"/>
      <c r="AW758" s="16"/>
      <c r="AX758" s="34"/>
      <c r="AY758" s="2"/>
      <c r="AZ758" s="2"/>
      <c r="BA758" s="29"/>
    </row>
    <row r="759" spans="17:53">
      <c r="Q759" s="36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37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37"/>
      <c r="AW759" s="16"/>
      <c r="AX759" s="34"/>
      <c r="AY759" s="2"/>
      <c r="AZ759" s="2"/>
      <c r="BA759" s="29"/>
    </row>
    <row r="760" spans="17:53">
      <c r="Q760" s="36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37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37"/>
      <c r="AW760" s="16"/>
      <c r="AX760" s="34"/>
      <c r="AY760" s="2"/>
      <c r="AZ760" s="2"/>
      <c r="BA760" s="29"/>
    </row>
    <row r="761" spans="17:53">
      <c r="Q761" s="36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37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37"/>
      <c r="AW761" s="16"/>
      <c r="AX761" s="34"/>
      <c r="AY761" s="2"/>
      <c r="AZ761" s="2"/>
      <c r="BA761" s="29"/>
    </row>
    <row r="762" spans="17:53">
      <c r="Q762" s="36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37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37"/>
      <c r="AW762" s="16"/>
      <c r="AX762" s="34"/>
      <c r="AY762" s="2"/>
      <c r="AZ762" s="2"/>
      <c r="BA762" s="29"/>
    </row>
    <row r="763" spans="17:53">
      <c r="Q763" s="36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37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37"/>
      <c r="AW763" s="16"/>
      <c r="AX763" s="34"/>
      <c r="AY763" s="2"/>
      <c r="AZ763" s="2"/>
      <c r="BA763" s="29"/>
    </row>
    <row r="764" spans="17:53">
      <c r="Q764" s="36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37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37"/>
      <c r="AW764" s="16"/>
      <c r="AX764" s="34"/>
      <c r="AY764" s="2"/>
      <c r="AZ764" s="2"/>
      <c r="BA764" s="29"/>
    </row>
    <row r="765" spans="17:53">
      <c r="Q765" s="36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37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37"/>
      <c r="AW765" s="16"/>
      <c r="AX765" s="34"/>
      <c r="AY765" s="2"/>
      <c r="AZ765" s="2"/>
      <c r="BA765" s="29"/>
    </row>
    <row r="766" spans="17:53">
      <c r="Q766" s="36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37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37"/>
      <c r="AW766" s="16"/>
      <c r="AX766" s="34"/>
      <c r="AY766" s="2"/>
      <c r="AZ766" s="2"/>
      <c r="BA766" s="29"/>
    </row>
    <row r="767" spans="17:53">
      <c r="Q767" s="36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37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37"/>
      <c r="AW767" s="16"/>
      <c r="AX767" s="34"/>
      <c r="AY767" s="2"/>
      <c r="AZ767" s="2"/>
      <c r="BA767" s="29"/>
    </row>
    <row r="768" spans="17:53">
      <c r="Q768" s="36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37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37"/>
      <c r="AW768" s="16"/>
      <c r="AX768" s="34"/>
      <c r="AY768" s="2"/>
      <c r="AZ768" s="2"/>
      <c r="BA768" s="29"/>
    </row>
    <row r="769" spans="17:53">
      <c r="Q769" s="36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37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37"/>
      <c r="AW769" s="16"/>
      <c r="AX769" s="34"/>
      <c r="AY769" s="2"/>
      <c r="AZ769" s="2"/>
      <c r="BA769" s="29"/>
    </row>
    <row r="770" spans="17:53">
      <c r="Q770" s="36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37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37"/>
      <c r="AW770" s="16"/>
      <c r="AX770" s="34"/>
      <c r="AY770" s="2"/>
      <c r="AZ770" s="2"/>
      <c r="BA770" s="29"/>
    </row>
    <row r="771" spans="17:53">
      <c r="Q771" s="36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37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37"/>
      <c r="AW771" s="16"/>
      <c r="AX771" s="34"/>
      <c r="AY771" s="2"/>
      <c r="AZ771" s="2"/>
      <c r="BA771" s="29"/>
    </row>
    <row r="772" spans="17:53">
      <c r="Q772" s="36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37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37"/>
      <c r="AW772" s="16"/>
      <c r="AX772" s="34"/>
      <c r="AY772" s="2"/>
      <c r="AZ772" s="2"/>
      <c r="BA772" s="29"/>
    </row>
    <row r="773" spans="17:53">
      <c r="Q773" s="36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37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37"/>
      <c r="AW773" s="16"/>
      <c r="AX773" s="34"/>
      <c r="AY773" s="2"/>
      <c r="AZ773" s="2"/>
      <c r="BA773" s="29"/>
    </row>
    <row r="774" spans="17:53">
      <c r="Q774" s="36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37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37"/>
      <c r="AW774" s="16"/>
      <c r="AX774" s="34"/>
      <c r="AY774" s="2"/>
      <c r="AZ774" s="2"/>
      <c r="BA774" s="29"/>
    </row>
    <row r="775" spans="17:53">
      <c r="Q775" s="36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37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37"/>
      <c r="AW775" s="16"/>
      <c r="AX775" s="34"/>
      <c r="AY775" s="2"/>
      <c r="AZ775" s="2"/>
      <c r="BA775" s="29"/>
    </row>
    <row r="776" spans="17:53">
      <c r="Q776" s="36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37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37"/>
      <c r="AW776" s="16"/>
      <c r="AX776" s="34"/>
      <c r="AY776" s="2"/>
      <c r="AZ776" s="2"/>
      <c r="BA776" s="29"/>
    </row>
    <row r="777" spans="17:53">
      <c r="Q777" s="36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37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37"/>
      <c r="AW777" s="16"/>
      <c r="AX777" s="34"/>
      <c r="AY777" s="2"/>
      <c r="AZ777" s="2"/>
      <c r="BA777" s="29"/>
    </row>
    <row r="778" spans="17:53">
      <c r="Q778" s="36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37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37"/>
      <c r="AW778" s="16"/>
      <c r="AX778" s="34"/>
      <c r="AY778" s="2"/>
      <c r="AZ778" s="2"/>
      <c r="BA778" s="29"/>
    </row>
    <row r="779" spans="17:53">
      <c r="Q779" s="36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37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37"/>
      <c r="AW779" s="16"/>
      <c r="AX779" s="34"/>
      <c r="AY779" s="2"/>
      <c r="AZ779" s="2"/>
      <c r="BA779" s="29"/>
    </row>
    <row r="780" spans="17:53">
      <c r="Q780" s="36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37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37"/>
      <c r="AW780" s="16"/>
      <c r="AX780" s="34"/>
      <c r="AY780" s="2"/>
      <c r="AZ780" s="2"/>
      <c r="BA780" s="29"/>
    </row>
    <row r="781" spans="17:53">
      <c r="Q781" s="36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37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37"/>
      <c r="AW781" s="16"/>
      <c r="AX781" s="34"/>
      <c r="AY781" s="2"/>
      <c r="AZ781" s="2"/>
      <c r="BA781" s="29"/>
    </row>
    <row r="782" spans="17:53">
      <c r="Q782" s="36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37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37"/>
      <c r="AW782" s="16"/>
      <c r="AX782" s="34"/>
      <c r="AY782" s="2"/>
      <c r="AZ782" s="2"/>
      <c r="BA782" s="29"/>
    </row>
    <row r="783" spans="17:53">
      <c r="Q783" s="36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37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37"/>
      <c r="AW783" s="16"/>
      <c r="AX783" s="34"/>
      <c r="AY783" s="2"/>
      <c r="AZ783" s="2"/>
      <c r="BA783" s="29"/>
    </row>
    <row r="784" spans="17:53">
      <c r="Q784" s="36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37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37"/>
      <c r="AW784" s="16"/>
      <c r="AX784" s="34"/>
      <c r="AY784" s="2"/>
      <c r="AZ784" s="2"/>
      <c r="BA784" s="29"/>
    </row>
    <row r="785" spans="17:53">
      <c r="Q785" s="36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37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37"/>
      <c r="AW785" s="16"/>
      <c r="AX785" s="34"/>
      <c r="AY785" s="2"/>
      <c r="AZ785" s="2"/>
      <c r="BA785" s="29"/>
    </row>
    <row r="786" spans="17:53">
      <c r="Q786" s="36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37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37"/>
      <c r="AW786" s="16"/>
      <c r="AX786" s="34"/>
      <c r="AY786" s="2"/>
      <c r="AZ786" s="2"/>
      <c r="BA786" s="29"/>
    </row>
    <row r="787" spans="17:53">
      <c r="Q787" s="36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37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37"/>
      <c r="AW787" s="16"/>
      <c r="AX787" s="34"/>
      <c r="AY787" s="2"/>
      <c r="AZ787" s="2"/>
      <c r="BA787" s="29"/>
    </row>
    <row r="788" spans="17:53">
      <c r="Q788" s="36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37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37"/>
      <c r="AW788" s="16"/>
      <c r="AX788" s="34"/>
      <c r="AY788" s="2"/>
      <c r="AZ788" s="2"/>
      <c r="BA788" s="29"/>
    </row>
    <row r="789" spans="17:53">
      <c r="Q789" s="36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37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37"/>
      <c r="AW789" s="16"/>
      <c r="AX789" s="34"/>
      <c r="AY789" s="2"/>
      <c r="AZ789" s="2"/>
      <c r="BA789" s="29"/>
    </row>
    <row r="790" spans="17:53">
      <c r="Q790" s="36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37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37"/>
      <c r="AW790" s="16"/>
      <c r="AX790" s="34"/>
      <c r="AY790" s="2"/>
      <c r="AZ790" s="2"/>
      <c r="BA790" s="29"/>
    </row>
    <row r="791" spans="17:53">
      <c r="Q791" s="36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37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37"/>
      <c r="AW791" s="16"/>
      <c r="AX791" s="34"/>
      <c r="AY791" s="2"/>
      <c r="AZ791" s="2"/>
      <c r="BA791" s="29"/>
    </row>
    <row r="792" spans="17:53">
      <c r="Q792" s="36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37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37"/>
      <c r="AW792" s="16"/>
      <c r="AX792" s="34"/>
      <c r="AY792" s="2"/>
      <c r="AZ792" s="2"/>
      <c r="BA792" s="29"/>
    </row>
    <row r="793" spans="17:53">
      <c r="Q793" s="36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37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37"/>
      <c r="AW793" s="16"/>
      <c r="AX793" s="34"/>
      <c r="AY793" s="2"/>
      <c r="AZ793" s="2"/>
      <c r="BA793" s="29"/>
    </row>
    <row r="794" spans="17:53">
      <c r="Q794" s="36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37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37"/>
      <c r="AW794" s="16"/>
      <c r="AX794" s="34"/>
      <c r="AY794" s="2"/>
      <c r="AZ794" s="2"/>
      <c r="BA794" s="29"/>
    </row>
    <row r="795" spans="17:53">
      <c r="Q795" s="36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37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37"/>
      <c r="AW795" s="16"/>
      <c r="AX795" s="34"/>
      <c r="AY795" s="2"/>
      <c r="AZ795" s="2"/>
      <c r="BA795" s="29"/>
    </row>
    <row r="796" spans="17:53">
      <c r="Q796" s="36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37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37"/>
      <c r="AW796" s="16"/>
      <c r="AX796" s="34"/>
      <c r="AY796" s="2"/>
      <c r="AZ796" s="2"/>
      <c r="BA796" s="29"/>
    </row>
    <row r="797" spans="17:53">
      <c r="Q797" s="36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37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37"/>
      <c r="AW797" s="16"/>
      <c r="AX797" s="34"/>
      <c r="AY797" s="2"/>
      <c r="AZ797" s="2"/>
      <c r="BA797" s="29"/>
    </row>
    <row r="798" spans="17:53">
      <c r="Q798" s="36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37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37"/>
      <c r="AW798" s="16"/>
      <c r="AX798" s="34"/>
      <c r="AY798" s="2"/>
      <c r="AZ798" s="2"/>
      <c r="BA798" s="29"/>
    </row>
    <row r="799" spans="17:53">
      <c r="Q799" s="36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37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37"/>
      <c r="AW799" s="16"/>
      <c r="AX799" s="34"/>
      <c r="AY799" s="2"/>
      <c r="AZ799" s="2"/>
      <c r="BA799" s="29"/>
    </row>
    <row r="800" spans="17:53">
      <c r="Q800" s="36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37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37"/>
      <c r="AW800" s="16"/>
      <c r="AX800" s="34"/>
      <c r="AY800" s="2"/>
      <c r="AZ800" s="2"/>
      <c r="BA800" s="29"/>
    </row>
    <row r="801" spans="17:53">
      <c r="Q801" s="36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37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37"/>
      <c r="AW801" s="16"/>
      <c r="AX801" s="34"/>
      <c r="AY801" s="2"/>
      <c r="AZ801" s="2"/>
      <c r="BA801" s="29"/>
    </row>
    <row r="802" spans="17:53">
      <c r="Q802" s="36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37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37"/>
      <c r="AW802" s="16"/>
      <c r="AX802" s="34"/>
      <c r="AY802" s="2"/>
      <c r="AZ802" s="2"/>
      <c r="BA802" s="29"/>
    </row>
    <row r="803" spans="17:53">
      <c r="Q803" s="36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37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37"/>
      <c r="AW803" s="16"/>
      <c r="AX803" s="34"/>
      <c r="AY803" s="2"/>
      <c r="AZ803" s="2"/>
      <c r="BA803" s="29"/>
    </row>
    <row r="804" spans="17:53">
      <c r="Q804" s="36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37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37"/>
      <c r="AW804" s="16"/>
      <c r="AX804" s="34"/>
      <c r="AY804" s="2"/>
      <c r="AZ804" s="2"/>
      <c r="BA804" s="29"/>
    </row>
    <row r="805" spans="17:53">
      <c r="Q805" s="36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37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37"/>
      <c r="AW805" s="16"/>
      <c r="AX805" s="34"/>
      <c r="AY805" s="2"/>
      <c r="AZ805" s="2"/>
      <c r="BA805" s="29"/>
    </row>
    <row r="806" spans="17:53">
      <c r="Q806" s="36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37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37"/>
      <c r="AW806" s="16"/>
      <c r="AX806" s="34"/>
      <c r="AY806" s="2"/>
      <c r="AZ806" s="2"/>
      <c r="BA806" s="29"/>
    </row>
    <row r="807" spans="17:53">
      <c r="Q807" s="36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37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37"/>
      <c r="AW807" s="16"/>
      <c r="AX807" s="34"/>
      <c r="AY807" s="2"/>
      <c r="AZ807" s="2"/>
      <c r="BA807" s="29"/>
    </row>
    <row r="808" spans="17:53">
      <c r="Q808" s="36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37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37"/>
      <c r="AW808" s="16"/>
      <c r="AX808" s="34"/>
      <c r="AY808" s="2"/>
      <c r="AZ808" s="2"/>
      <c r="BA808" s="29"/>
    </row>
    <row r="809" spans="17:53">
      <c r="Q809" s="36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37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37"/>
      <c r="AW809" s="16"/>
      <c r="AX809" s="34"/>
      <c r="AY809" s="2"/>
      <c r="AZ809" s="2"/>
      <c r="BA809" s="29"/>
    </row>
    <row r="810" spans="17:53">
      <c r="Q810" s="36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37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37"/>
      <c r="AW810" s="16"/>
      <c r="AX810" s="34"/>
      <c r="AY810" s="2"/>
      <c r="AZ810" s="2"/>
      <c r="BA810" s="29"/>
    </row>
    <row r="811" spans="17:53">
      <c r="Q811" s="36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37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37"/>
      <c r="AW811" s="16"/>
      <c r="AX811" s="34"/>
    </row>
    <row r="812" spans="17:53">
      <c r="Q812" s="36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37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37"/>
      <c r="AW812" s="16"/>
      <c r="AX812" s="34"/>
    </row>
    <row r="813" spans="17:53">
      <c r="Q813" s="36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37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37"/>
      <c r="AW813" s="16"/>
      <c r="AX813" s="34"/>
    </row>
    <row r="814" spans="17:53">
      <c r="Q814" s="36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37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37"/>
      <c r="AW814" s="16"/>
      <c r="AX814" s="34"/>
    </row>
    <row r="815" spans="17:53">
      <c r="Q815" s="36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37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37"/>
      <c r="AW815" s="16"/>
      <c r="AX815" s="34"/>
    </row>
    <row r="816" spans="17:53">
      <c r="Q816" s="36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37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37"/>
      <c r="AW816" s="16"/>
      <c r="AX816" s="34"/>
    </row>
    <row r="817" spans="17:53">
      <c r="Q817" s="36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37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37"/>
      <c r="AW817" s="16"/>
      <c r="AX817" s="34"/>
    </row>
    <row r="818" spans="17:53">
      <c r="Q818" s="36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37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37"/>
      <c r="AW818" s="16"/>
      <c r="AX818" s="34"/>
    </row>
    <row r="819" spans="17:53">
      <c r="Q819" s="36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37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37"/>
      <c r="AW819" s="16"/>
      <c r="AX819" s="34"/>
    </row>
    <row r="820" spans="17:53">
      <c r="Q820" s="36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37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37"/>
      <c r="AW820" s="16"/>
      <c r="AX820" s="34"/>
    </row>
    <row r="821" spans="17:53">
      <c r="Q821" s="36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37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37"/>
      <c r="AW821" s="16"/>
      <c r="AX821" s="34"/>
    </row>
    <row r="822" spans="17:53">
      <c r="Q822" s="36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37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37"/>
      <c r="AW822" s="16"/>
      <c r="AX822" s="34"/>
    </row>
    <row r="823" spans="17:53">
      <c r="Q823" s="36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37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37"/>
      <c r="AW823" s="16"/>
      <c r="AX823" s="34"/>
    </row>
    <row r="824" spans="17:53">
      <c r="Q824" s="36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37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37"/>
      <c r="AW824" s="16"/>
      <c r="AX824" s="34"/>
    </row>
    <row r="825" spans="17:53">
      <c r="Q825" s="36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37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37"/>
      <c r="AW825" s="16"/>
      <c r="AX825" s="34"/>
    </row>
    <row r="826" spans="17:53">
      <c r="Q826" s="36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37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37"/>
      <c r="AW826" s="16"/>
      <c r="AX826" s="34"/>
    </row>
    <row r="827" spans="17:53">
      <c r="Q827" s="36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37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37"/>
      <c r="AW827" s="16"/>
      <c r="AX827" s="34"/>
    </row>
    <row r="828" spans="17:53">
      <c r="Q828" s="36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37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37"/>
      <c r="AW828" s="16"/>
      <c r="AX828" s="34"/>
    </row>
    <row r="829" spans="17:53">
      <c r="Q829" s="36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37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37"/>
      <c r="AW829" s="16"/>
      <c r="AX829" s="34"/>
    </row>
    <row r="830" spans="17:53">
      <c r="Q830" s="36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37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37"/>
      <c r="AW830" s="16"/>
      <c r="AX830" s="34"/>
    </row>
    <row r="831" spans="17:53">
      <c r="Q831" s="36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37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37"/>
      <c r="AW831" s="16"/>
      <c r="AX831" s="34"/>
      <c r="AZ831" s="2"/>
      <c r="BA831" s="29"/>
    </row>
  </sheetData>
  <mergeCells count="6">
    <mergeCell ref="A1:Y1"/>
    <mergeCell ref="S2:AG2"/>
    <mergeCell ref="AW2:AX2"/>
    <mergeCell ref="AY2:BA2"/>
    <mergeCell ref="AH2:AV2"/>
    <mergeCell ref="C2:Q2"/>
  </mergeCells>
  <pageMargins left="0.7" right="0.7" top="0.75" bottom="0.75" header="0.3" footer="0.3"/>
  <pageSetup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7"/>
  <sheetViews>
    <sheetView zoomScale="113" workbookViewId="0">
      <pane ySplit="2" topLeftCell="A3" activePane="bottomLeft" state="frozen"/>
      <selection pane="bottomLeft"/>
    </sheetView>
  </sheetViews>
  <sheetFormatPr defaultColWidth="10.81640625" defaultRowHeight="13"/>
  <cols>
    <col min="1" max="1" width="18" style="38" bestFit="1" customWidth="1"/>
    <col min="2" max="2" width="19.453125" style="39" bestFit="1" customWidth="1"/>
    <col min="3" max="3" width="17.6328125" style="40" bestFit="1" customWidth="1"/>
    <col min="4" max="17" width="7.1796875" style="39" customWidth="1"/>
    <col min="18" max="18" width="7.1796875" style="40" customWidth="1"/>
    <col min="19" max="20" width="6.6328125" style="58" customWidth="1"/>
    <col min="21" max="34" width="6.1796875" style="39" customWidth="1"/>
    <col min="35" max="35" width="6.1796875" style="40" customWidth="1"/>
    <col min="36" max="49" width="6.1796875" style="39" customWidth="1"/>
    <col min="50" max="50" width="6.1796875" style="40" customWidth="1"/>
    <col min="51" max="51" width="8.81640625" style="39" customWidth="1"/>
    <col min="52" max="52" width="8.81640625" style="40" customWidth="1"/>
    <col min="53" max="54" width="8.81640625" style="39" customWidth="1"/>
    <col min="55" max="55" width="8.81640625" style="40" customWidth="1"/>
    <col min="56" max="16384" width="10.81640625" style="39"/>
  </cols>
  <sheetData>
    <row r="1" spans="1:55">
      <c r="D1" s="140" t="s">
        <v>62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2"/>
      <c r="S1" s="41" t="s">
        <v>34</v>
      </c>
      <c r="T1" s="41" t="s">
        <v>34</v>
      </c>
      <c r="U1" s="141" t="s">
        <v>45</v>
      </c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0" t="s">
        <v>44</v>
      </c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2"/>
      <c r="AY1" s="143"/>
      <c r="AZ1" s="144"/>
      <c r="BA1" s="143" t="s">
        <v>15</v>
      </c>
      <c r="BB1" s="144"/>
      <c r="BC1" s="145"/>
    </row>
    <row r="2" spans="1:55" s="44" customFormat="1">
      <c r="A2" s="42" t="s">
        <v>0</v>
      </c>
      <c r="B2" s="42" t="s">
        <v>172</v>
      </c>
      <c r="C2" s="43" t="s">
        <v>46</v>
      </c>
      <c r="D2" s="42" t="s">
        <v>1</v>
      </c>
      <c r="E2" s="42" t="s">
        <v>7</v>
      </c>
      <c r="F2" s="42" t="s">
        <v>2</v>
      </c>
      <c r="G2" s="42" t="s">
        <v>39</v>
      </c>
      <c r="H2" s="42" t="s">
        <v>40</v>
      </c>
      <c r="I2" s="42" t="s">
        <v>38</v>
      </c>
      <c r="J2" s="42" t="s">
        <v>8</v>
      </c>
      <c r="K2" s="42" t="s">
        <v>3</v>
      </c>
      <c r="L2" s="42" t="s">
        <v>4</v>
      </c>
      <c r="M2" s="42" t="s">
        <v>42</v>
      </c>
      <c r="N2" s="42" t="s">
        <v>43</v>
      </c>
      <c r="O2" s="42" t="s">
        <v>5</v>
      </c>
      <c r="P2" s="42" t="s">
        <v>6</v>
      </c>
      <c r="Q2" s="42" t="s">
        <v>9</v>
      </c>
      <c r="R2" s="43" t="s">
        <v>37</v>
      </c>
      <c r="S2" s="41" t="s">
        <v>35</v>
      </c>
      <c r="T2" s="41" t="s">
        <v>266</v>
      </c>
      <c r="U2" s="42" t="s">
        <v>1</v>
      </c>
      <c r="V2" s="42" t="s">
        <v>7</v>
      </c>
      <c r="W2" s="42" t="s">
        <v>2</v>
      </c>
      <c r="X2" s="42" t="s">
        <v>39</v>
      </c>
      <c r="Y2" s="42" t="s">
        <v>40</v>
      </c>
      <c r="Z2" s="42" t="s">
        <v>38</v>
      </c>
      <c r="AA2" s="42" t="s">
        <v>8</v>
      </c>
      <c r="AB2" s="42" t="s">
        <v>3</v>
      </c>
      <c r="AC2" s="42" t="s">
        <v>4</v>
      </c>
      <c r="AD2" s="42" t="s">
        <v>42</v>
      </c>
      <c r="AE2" s="42" t="s">
        <v>43</v>
      </c>
      <c r="AF2" s="42" t="s">
        <v>5</v>
      </c>
      <c r="AG2" s="42" t="s">
        <v>6</v>
      </c>
      <c r="AH2" s="42" t="s">
        <v>9</v>
      </c>
      <c r="AI2" s="43" t="s">
        <v>37</v>
      </c>
      <c r="AJ2" s="42" t="s">
        <v>1</v>
      </c>
      <c r="AK2" s="42" t="s">
        <v>7</v>
      </c>
      <c r="AL2" s="42" t="s">
        <v>2</v>
      </c>
      <c r="AM2" s="42" t="s">
        <v>39</v>
      </c>
      <c r="AN2" s="42" t="s">
        <v>40</v>
      </c>
      <c r="AO2" s="42" t="s">
        <v>38</v>
      </c>
      <c r="AP2" s="42" t="s">
        <v>8</v>
      </c>
      <c r="AQ2" s="42" t="s">
        <v>3</v>
      </c>
      <c r="AR2" s="42" t="s">
        <v>4</v>
      </c>
      <c r="AS2" s="42" t="s">
        <v>42</v>
      </c>
      <c r="AT2" s="42" t="s">
        <v>43</v>
      </c>
      <c r="AU2" s="42" t="s">
        <v>5</v>
      </c>
      <c r="AV2" s="42" t="s">
        <v>6</v>
      </c>
      <c r="AW2" s="42" t="s">
        <v>9</v>
      </c>
      <c r="AX2" s="43" t="s">
        <v>37</v>
      </c>
      <c r="AY2" s="42" t="s">
        <v>10</v>
      </c>
      <c r="AZ2" s="43" t="s">
        <v>13</v>
      </c>
      <c r="BA2" s="42" t="s">
        <v>11</v>
      </c>
      <c r="BB2" s="42" t="s">
        <v>12</v>
      </c>
      <c r="BC2" s="43" t="s">
        <v>14</v>
      </c>
    </row>
    <row r="3" spans="1:55">
      <c r="A3" s="45" t="s">
        <v>174</v>
      </c>
      <c r="B3" s="46"/>
      <c r="D3" s="47"/>
      <c r="E3" s="48"/>
      <c r="F3" s="48"/>
      <c r="G3" s="48"/>
      <c r="H3" s="48"/>
      <c r="I3" s="48"/>
      <c r="J3" s="48"/>
      <c r="K3" s="48"/>
      <c r="L3" s="47"/>
      <c r="M3" s="47"/>
      <c r="N3" s="47"/>
      <c r="O3" s="48"/>
      <c r="P3" s="48"/>
      <c r="Q3" s="47"/>
      <c r="R3" s="49"/>
      <c r="S3" s="50"/>
      <c r="T3" s="5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2"/>
      <c r="AY3" s="51"/>
      <c r="AZ3" s="52"/>
      <c r="BA3" s="51"/>
      <c r="BB3" s="51"/>
      <c r="BC3" s="52"/>
    </row>
    <row r="4" spans="1:55" s="101" customFormat="1">
      <c r="A4" s="109" t="s">
        <v>66</v>
      </c>
      <c r="B4" s="60" t="s">
        <v>67</v>
      </c>
      <c r="C4" s="61" t="s">
        <v>173</v>
      </c>
      <c r="D4" s="64">
        <v>61.15</v>
      </c>
      <c r="E4" s="65">
        <v>0.43</v>
      </c>
      <c r="F4" s="65">
        <v>18.62</v>
      </c>
      <c r="G4" s="65"/>
      <c r="H4" s="65"/>
      <c r="I4" s="65">
        <v>3.29</v>
      </c>
      <c r="J4" s="65">
        <v>0.21</v>
      </c>
      <c r="K4" s="65">
        <v>0.5</v>
      </c>
      <c r="L4" s="64">
        <v>2.0699999999999998</v>
      </c>
      <c r="M4" s="64"/>
      <c r="N4" s="64"/>
      <c r="O4" s="65">
        <v>5.87</v>
      </c>
      <c r="P4" s="65">
        <v>7.78</v>
      </c>
      <c r="Q4" s="64">
        <v>0.08</v>
      </c>
      <c r="R4" s="105">
        <f t="shared" ref="R4:R67" si="0">SUM(D4:Q4)</f>
        <v>100</v>
      </c>
      <c r="S4" s="70">
        <v>631</v>
      </c>
      <c r="T4" s="70">
        <v>12.8</v>
      </c>
      <c r="U4" s="103">
        <f t="shared" ref="U4:U18" si="1">D4/mw_SiO2</f>
        <v>1.0177367465377811</v>
      </c>
      <c r="V4" s="103">
        <f t="shared" ref="V4:V18" si="2">E4/mw_TiO2</f>
        <v>5.3840317131988915E-3</v>
      </c>
      <c r="W4" s="103">
        <f t="shared" ref="W4:W18" si="3">F4/mw_Al2O3*2</f>
        <v>0.36523661428404702</v>
      </c>
      <c r="X4" s="103">
        <f t="shared" ref="X4:X18" si="4">G4/mw_Cr2O3*2</f>
        <v>0</v>
      </c>
      <c r="Y4" s="103">
        <f t="shared" ref="Y4:Y18" si="5">H4/mw_V2O5*2</f>
        <v>0</v>
      </c>
      <c r="Z4" s="103">
        <f t="shared" ref="Z4:Z18" si="6">I4/mw_FeO</f>
        <v>4.5792134331017281E-2</v>
      </c>
      <c r="AA4" s="103">
        <f t="shared" ref="AA4:AA18" si="7">J4/mw_MnO</f>
        <v>2.9603565960974044E-3</v>
      </c>
      <c r="AB4" s="103">
        <f t="shared" ref="AB4:AB18" si="8">K4/mw_MgO</f>
        <v>1.2405593433967507E-2</v>
      </c>
      <c r="AC4" s="103">
        <f t="shared" ref="AC4:AC18" si="9">L4/mw_CaO</f>
        <v>3.6913266306925784E-2</v>
      </c>
      <c r="AD4" s="103">
        <f t="shared" ref="AD4:AD18" si="10">M4/mw_SrO</f>
        <v>0</v>
      </c>
      <c r="AE4" s="103">
        <f t="shared" ref="AE4:AE18" si="11">N4/mw_BaO</f>
        <v>0</v>
      </c>
      <c r="AF4" s="103">
        <f t="shared" ref="AF4:AF18" si="12">O4/mw_Na2O*2</f>
        <v>0.18941930237548585</v>
      </c>
      <c r="AG4" s="103">
        <f t="shared" ref="AG4:AG18" si="13">P4/mw_K2O*2</f>
        <v>0.16518748142171644</v>
      </c>
      <c r="AH4" s="103">
        <f t="shared" ref="AH4:AH18" si="14">Q4/mw_P2O5*2</f>
        <v>1.1272011243831216E-3</v>
      </c>
      <c r="AI4" s="104">
        <f t="shared" ref="AI4:AI18" si="15">SUM(U4:AH4)</f>
        <v>1.8421627281246202</v>
      </c>
      <c r="AJ4" s="103">
        <f t="shared" ref="AJ4:AW18" si="16">U4/$AI4</f>
        <v>0.55246842800574369</v>
      </c>
      <c r="AK4" s="103">
        <f t="shared" si="16"/>
        <v>2.922668899440825E-3</v>
      </c>
      <c r="AL4" s="103">
        <f t="shared" si="16"/>
        <v>0.19826511996357099</v>
      </c>
      <c r="AM4" s="103">
        <f t="shared" si="16"/>
        <v>0</v>
      </c>
      <c r="AN4" s="103">
        <f t="shared" si="16"/>
        <v>0</v>
      </c>
      <c r="AO4" s="103">
        <f t="shared" si="16"/>
        <v>2.4857811762175386E-2</v>
      </c>
      <c r="AP4" s="103">
        <f t="shared" si="16"/>
        <v>1.6070005927821267E-3</v>
      </c>
      <c r="AQ4" s="103">
        <f t="shared" si="16"/>
        <v>6.7342549301259574E-3</v>
      </c>
      <c r="AR4" s="103">
        <f t="shared" si="16"/>
        <v>2.0038005189967477E-2</v>
      </c>
      <c r="AS4" s="103">
        <f t="shared" si="16"/>
        <v>0</v>
      </c>
      <c r="AT4" s="103">
        <f t="shared" si="16"/>
        <v>0</v>
      </c>
      <c r="AU4" s="103">
        <f t="shared" si="16"/>
        <v>0.10282441365444446</v>
      </c>
      <c r="AV4" s="103">
        <f t="shared" si="16"/>
        <v>8.967040690801649E-2</v>
      </c>
      <c r="AW4" s="103">
        <f t="shared" si="16"/>
        <v>6.118900937327333E-4</v>
      </c>
      <c r="AX4" s="104">
        <f t="shared" ref="AX4:AX18" si="17">SUM(AJ4:AW4)</f>
        <v>1.0000000000000002</v>
      </c>
      <c r="AY4" s="64">
        <f t="shared" ref="AY4:AY18" si="18">(AU4+AV4+2*AR4)/(AL4*AJ4)</f>
        <v>2.12325161475276</v>
      </c>
      <c r="AZ4" s="105">
        <f t="shared" ref="AZ4:AZ18" si="19">(3*AL4/2+AJ4)/(AU4/2+AV4/2+AR4+AQ4+AO4)</f>
        <v>5.7470961468728152</v>
      </c>
      <c r="BA4" s="106">
        <f t="shared" ref="BA4:BA18" si="20">12900/(LN(zircon_Zr/S4)+3.8+0.85*(AY4-1))-273.15</f>
        <v>855.94061983327686</v>
      </c>
      <c r="BB4" s="106">
        <f t="shared" ref="BB4:BB18" si="21">10108/(LN(zircon_Zr/S4)+1.48+1.16*(AY4-1))-273.15</f>
        <v>796.10265295475017</v>
      </c>
      <c r="BC4" s="107">
        <f t="shared" ref="BC4:BC18" si="22">(LN(S4)-4.29+1.35*LN(AZ4))/0.0056</f>
        <v>806.79352144806398</v>
      </c>
    </row>
    <row r="5" spans="1:55" s="101" customFormat="1">
      <c r="A5" s="109" t="s">
        <v>68</v>
      </c>
      <c r="B5" s="60" t="s">
        <v>67</v>
      </c>
      <c r="C5" s="61" t="s">
        <v>173</v>
      </c>
      <c r="D5" s="64">
        <v>61.48</v>
      </c>
      <c r="E5" s="65">
        <v>0.45</v>
      </c>
      <c r="F5" s="65">
        <v>18.79</v>
      </c>
      <c r="G5" s="65"/>
      <c r="H5" s="65"/>
      <c r="I5" s="65">
        <v>3.13</v>
      </c>
      <c r="J5" s="65">
        <v>0.24</v>
      </c>
      <c r="K5" s="65">
        <v>0.33</v>
      </c>
      <c r="L5" s="64">
        <v>1.7</v>
      </c>
      <c r="M5" s="64"/>
      <c r="N5" s="64"/>
      <c r="O5" s="65">
        <v>6.2</v>
      </c>
      <c r="P5" s="65">
        <v>7.64</v>
      </c>
      <c r="Q5" s="64">
        <v>0.04</v>
      </c>
      <c r="R5" s="105">
        <f t="shared" si="0"/>
        <v>100</v>
      </c>
      <c r="S5" s="70">
        <v>631</v>
      </c>
      <c r="T5" s="70">
        <v>12.8</v>
      </c>
      <c r="U5" s="103">
        <f t="shared" si="1"/>
        <v>1.0232290298796858</v>
      </c>
      <c r="V5" s="103">
        <f t="shared" si="2"/>
        <v>5.6344517928825612E-3</v>
      </c>
      <c r="W5" s="103">
        <f t="shared" si="3"/>
        <v>0.36857121280328908</v>
      </c>
      <c r="X5" s="103">
        <f t="shared" si="4"/>
        <v>0</v>
      </c>
      <c r="Y5" s="103">
        <f t="shared" si="5"/>
        <v>0</v>
      </c>
      <c r="Z5" s="103">
        <f t="shared" si="6"/>
        <v>4.3565161232852305E-2</v>
      </c>
      <c r="AA5" s="103">
        <f t="shared" si="7"/>
        <v>3.3832646812541763E-3</v>
      </c>
      <c r="AB5" s="103">
        <f t="shared" si="8"/>
        <v>8.1876916664185544E-3</v>
      </c>
      <c r="AC5" s="103">
        <f t="shared" si="9"/>
        <v>3.0315242860760306E-2</v>
      </c>
      <c r="AD5" s="103">
        <f t="shared" si="10"/>
        <v>0</v>
      </c>
      <c r="AE5" s="103">
        <f t="shared" si="11"/>
        <v>0</v>
      </c>
      <c r="AF5" s="103">
        <f t="shared" si="12"/>
        <v>0.20006808768790668</v>
      </c>
      <c r="AG5" s="103">
        <f t="shared" si="13"/>
        <v>0.16221495604908914</v>
      </c>
      <c r="AH5" s="103">
        <f t="shared" si="14"/>
        <v>5.6360056219156081E-4</v>
      </c>
      <c r="AI5" s="104">
        <f t="shared" si="15"/>
        <v>1.8457326992163299</v>
      </c>
      <c r="AJ5" s="103">
        <f t="shared" si="16"/>
        <v>0.55437552269303858</v>
      </c>
      <c r="AK5" s="103">
        <f t="shared" si="16"/>
        <v>3.0526911048793055E-3</v>
      </c>
      <c r="AL5" s="103">
        <f t="shared" si="16"/>
        <v>0.19968829341311384</v>
      </c>
      <c r="AM5" s="103">
        <f t="shared" si="16"/>
        <v>0</v>
      </c>
      <c r="AN5" s="103">
        <f t="shared" si="16"/>
        <v>0</v>
      </c>
      <c r="AO5" s="103">
        <f t="shared" si="16"/>
        <v>2.3603180054917711E-2</v>
      </c>
      <c r="AP5" s="103">
        <f t="shared" si="16"/>
        <v>1.833019853140522E-3</v>
      </c>
      <c r="AQ5" s="103">
        <f t="shared" si="16"/>
        <v>4.4360116011895566E-3</v>
      </c>
      <c r="AR5" s="103">
        <f t="shared" si="16"/>
        <v>1.6424503327936758E-2</v>
      </c>
      <c r="AS5" s="103">
        <f t="shared" si="16"/>
        <v>0</v>
      </c>
      <c r="AT5" s="103">
        <f t="shared" si="16"/>
        <v>0</v>
      </c>
      <c r="AU5" s="103">
        <f t="shared" si="16"/>
        <v>0.10839494135464607</v>
      </c>
      <c r="AV5" s="103">
        <f t="shared" si="16"/>
        <v>8.7886483301706231E-2</v>
      </c>
      <c r="AW5" s="103">
        <f t="shared" si="16"/>
        <v>3.0535329543159587E-4</v>
      </c>
      <c r="AX5" s="104">
        <f t="shared" si="17"/>
        <v>1.0000000000000002</v>
      </c>
      <c r="AY5" s="64">
        <f t="shared" si="18"/>
        <v>2.069789219347232</v>
      </c>
      <c r="AZ5" s="105">
        <f t="shared" si="19"/>
        <v>5.9879493131173058</v>
      </c>
      <c r="BA5" s="106">
        <f t="shared" si="20"/>
        <v>860.4494727006894</v>
      </c>
      <c r="BB5" s="106">
        <f t="shared" si="21"/>
        <v>803.1635571143612</v>
      </c>
      <c r="BC5" s="107">
        <f t="shared" si="22"/>
        <v>816.69053838248215</v>
      </c>
    </row>
    <row r="6" spans="1:55" s="101" customFormat="1">
      <c r="A6" s="109" t="s">
        <v>69</v>
      </c>
      <c r="B6" s="60" t="s">
        <v>67</v>
      </c>
      <c r="C6" s="61" t="s">
        <v>173</v>
      </c>
      <c r="D6" s="64">
        <v>61.58</v>
      </c>
      <c r="E6" s="65">
        <v>0.48</v>
      </c>
      <c r="F6" s="65">
        <v>18.559999999999999</v>
      </c>
      <c r="G6" s="65"/>
      <c r="H6" s="65"/>
      <c r="I6" s="65">
        <v>3.17</v>
      </c>
      <c r="J6" s="65">
        <v>0.24</v>
      </c>
      <c r="K6" s="65">
        <v>0.44</v>
      </c>
      <c r="L6" s="64">
        <v>1.94</v>
      </c>
      <c r="M6" s="64"/>
      <c r="N6" s="64"/>
      <c r="O6" s="65">
        <v>6.21</v>
      </c>
      <c r="P6" s="65">
        <v>7.35</v>
      </c>
      <c r="Q6" s="64">
        <v>0.02</v>
      </c>
      <c r="R6" s="105">
        <f t="shared" si="0"/>
        <v>99.989999999999966</v>
      </c>
      <c r="S6" s="70">
        <v>631</v>
      </c>
      <c r="T6" s="70">
        <v>12.8</v>
      </c>
      <c r="U6" s="103">
        <f t="shared" si="1"/>
        <v>1.0248933581651114</v>
      </c>
      <c r="V6" s="103">
        <f t="shared" si="2"/>
        <v>6.0100819124080645E-3</v>
      </c>
      <c r="W6" s="103">
        <f t="shared" si="3"/>
        <v>0.36405969715960862</v>
      </c>
      <c r="X6" s="103">
        <f t="shared" si="4"/>
        <v>0</v>
      </c>
      <c r="Y6" s="103">
        <f t="shared" si="5"/>
        <v>0</v>
      </c>
      <c r="Z6" s="103">
        <f t="shared" si="6"/>
        <v>4.4121904507393547E-2</v>
      </c>
      <c r="AA6" s="103">
        <f t="shared" si="7"/>
        <v>3.3832646812541763E-3</v>
      </c>
      <c r="AB6" s="103">
        <f t="shared" si="8"/>
        <v>1.0916922221891405E-2</v>
      </c>
      <c r="AC6" s="103">
        <f t="shared" si="9"/>
        <v>3.4595041852867645E-2</v>
      </c>
      <c r="AD6" s="103">
        <f t="shared" si="10"/>
        <v>0</v>
      </c>
      <c r="AE6" s="103">
        <f t="shared" si="11"/>
        <v>0</v>
      </c>
      <c r="AF6" s="103">
        <f t="shared" si="12"/>
        <v>0.20039077815191944</v>
      </c>
      <c r="AG6" s="103">
        <f t="shared" si="13"/>
        <v>0.1560575820629326</v>
      </c>
      <c r="AH6" s="103">
        <f t="shared" si="14"/>
        <v>2.8180028109578041E-4</v>
      </c>
      <c r="AI6" s="104">
        <f t="shared" si="15"/>
        <v>1.8447104309964826</v>
      </c>
      <c r="AJ6" s="103">
        <f t="shared" si="16"/>
        <v>0.55558495303324151</v>
      </c>
      <c r="AK6" s="103">
        <f t="shared" si="16"/>
        <v>3.258008309283271E-3</v>
      </c>
      <c r="AL6" s="103">
        <f t="shared" si="16"/>
        <v>0.19735330328400078</v>
      </c>
      <c r="AM6" s="103">
        <f t="shared" si="16"/>
        <v>0</v>
      </c>
      <c r="AN6" s="103">
        <f t="shared" si="16"/>
        <v>0</v>
      </c>
      <c r="AO6" s="103">
        <f t="shared" si="16"/>
        <v>2.3918065277898175E-2</v>
      </c>
      <c r="AP6" s="103">
        <f t="shared" si="16"/>
        <v>1.8340356428876436E-3</v>
      </c>
      <c r="AQ6" s="103">
        <f t="shared" si="16"/>
        <v>5.9179598263529422E-3</v>
      </c>
      <c r="AR6" s="103">
        <f t="shared" si="16"/>
        <v>1.8753643537527981E-2</v>
      </c>
      <c r="AS6" s="103">
        <f t="shared" si="16"/>
        <v>0</v>
      </c>
      <c r="AT6" s="103">
        <f t="shared" si="16"/>
        <v>0</v>
      </c>
      <c r="AU6" s="103">
        <f t="shared" si="16"/>
        <v>0.10862993713526713</v>
      </c>
      <c r="AV6" s="103">
        <f t="shared" si="16"/>
        <v>8.4597332698245126E-2</v>
      </c>
      <c r="AW6" s="103">
        <f t="shared" si="16"/>
        <v>1.5276125529552976E-4</v>
      </c>
      <c r="AX6" s="104">
        <f t="shared" si="17"/>
        <v>1</v>
      </c>
      <c r="AY6" s="64">
        <f t="shared" si="18"/>
        <v>2.1043490011176771</v>
      </c>
      <c r="AZ6" s="105">
        <f t="shared" si="19"/>
        <v>5.8649830071940103</v>
      </c>
      <c r="BA6" s="106">
        <f t="shared" si="20"/>
        <v>857.53070304640903</v>
      </c>
      <c r="BB6" s="106">
        <f t="shared" si="21"/>
        <v>798.58855381099545</v>
      </c>
      <c r="BC6" s="107">
        <f t="shared" si="22"/>
        <v>811.68844678398591</v>
      </c>
    </row>
    <row r="7" spans="1:55" s="101" customFormat="1">
      <c r="A7" s="109" t="s">
        <v>70</v>
      </c>
      <c r="B7" s="60" t="s">
        <v>67</v>
      </c>
      <c r="C7" s="61" t="s">
        <v>173</v>
      </c>
      <c r="D7" s="64">
        <v>61.76</v>
      </c>
      <c r="E7" s="65">
        <v>0.45</v>
      </c>
      <c r="F7" s="65">
        <v>18.62</v>
      </c>
      <c r="G7" s="65"/>
      <c r="H7" s="65"/>
      <c r="I7" s="65">
        <v>3.1</v>
      </c>
      <c r="J7" s="65">
        <v>0.22</v>
      </c>
      <c r="K7" s="65">
        <v>0.34</v>
      </c>
      <c r="L7" s="64">
        <v>1.87</v>
      </c>
      <c r="M7" s="64"/>
      <c r="N7" s="64"/>
      <c r="O7" s="65">
        <v>6.16</v>
      </c>
      <c r="P7" s="65">
        <v>7.41</v>
      </c>
      <c r="Q7" s="64">
        <v>0.06</v>
      </c>
      <c r="R7" s="105">
        <f t="shared" si="0"/>
        <v>99.99</v>
      </c>
      <c r="S7" s="70">
        <v>631</v>
      </c>
      <c r="T7" s="70">
        <v>12.8</v>
      </c>
      <c r="U7" s="103">
        <f t="shared" si="1"/>
        <v>1.0278891490788775</v>
      </c>
      <c r="V7" s="103">
        <f t="shared" si="2"/>
        <v>5.6344517928825612E-3</v>
      </c>
      <c r="W7" s="103">
        <f t="shared" si="3"/>
        <v>0.36523661428404702</v>
      </c>
      <c r="X7" s="103">
        <f t="shared" si="4"/>
        <v>0</v>
      </c>
      <c r="Y7" s="103">
        <f t="shared" si="5"/>
        <v>0</v>
      </c>
      <c r="Z7" s="103">
        <f t="shared" si="6"/>
        <v>4.3147603776946375E-2</v>
      </c>
      <c r="AA7" s="103">
        <f t="shared" si="7"/>
        <v>3.1013259578163282E-3</v>
      </c>
      <c r="AB7" s="103">
        <f t="shared" si="8"/>
        <v>8.4358035350979056E-3</v>
      </c>
      <c r="AC7" s="103">
        <f t="shared" si="9"/>
        <v>3.3346767146836341E-2</v>
      </c>
      <c r="AD7" s="103">
        <f t="shared" si="10"/>
        <v>0</v>
      </c>
      <c r="AE7" s="103">
        <f t="shared" si="11"/>
        <v>0</v>
      </c>
      <c r="AF7" s="103">
        <f t="shared" si="12"/>
        <v>0.19877732583185567</v>
      </c>
      <c r="AG7" s="103">
        <f t="shared" si="13"/>
        <v>0.15733152150834431</v>
      </c>
      <c r="AH7" s="103">
        <f t="shared" si="14"/>
        <v>8.4540084328734116E-4</v>
      </c>
      <c r="AI7" s="104">
        <f t="shared" si="15"/>
        <v>1.8437459637559919</v>
      </c>
      <c r="AJ7" s="103">
        <f t="shared" si="16"/>
        <v>0.55750041995205812</v>
      </c>
      <c r="AK7" s="103">
        <f t="shared" si="16"/>
        <v>3.0559805437644582E-3</v>
      </c>
      <c r="AL7" s="103">
        <f t="shared" si="16"/>
        <v>0.19809486852516509</v>
      </c>
      <c r="AM7" s="103">
        <f t="shared" si="16"/>
        <v>0</v>
      </c>
      <c r="AN7" s="103">
        <f t="shared" si="16"/>
        <v>0</v>
      </c>
      <c r="AO7" s="103">
        <f t="shared" si="16"/>
        <v>2.340214141488783E-2</v>
      </c>
      <c r="AP7" s="103">
        <f t="shared" si="16"/>
        <v>1.6820787780863552E-3</v>
      </c>
      <c r="AQ7" s="103">
        <f t="shared" si="16"/>
        <v>4.5753610860320947E-3</v>
      </c>
      <c r="AR7" s="103">
        <f t="shared" si="16"/>
        <v>1.80864217752124E-2</v>
      </c>
      <c r="AS7" s="103">
        <f t="shared" si="16"/>
        <v>0</v>
      </c>
      <c r="AT7" s="103">
        <f t="shared" si="16"/>
        <v>0</v>
      </c>
      <c r="AU7" s="103">
        <f t="shared" si="16"/>
        <v>0.10781166697548503</v>
      </c>
      <c r="AV7" s="103">
        <f t="shared" si="16"/>
        <v>8.533253745425752E-2</v>
      </c>
      <c r="AW7" s="103">
        <f t="shared" si="16"/>
        <v>4.5852349505087493E-4</v>
      </c>
      <c r="AX7" s="104">
        <f t="shared" si="17"/>
        <v>0.99999999999999967</v>
      </c>
      <c r="AY7" s="64">
        <f t="shared" si="18"/>
        <v>2.0764329787209865</v>
      </c>
      <c r="AZ7" s="105">
        <f t="shared" si="19"/>
        <v>5.9917732130157884</v>
      </c>
      <c r="BA7" s="106">
        <f t="shared" si="20"/>
        <v>859.88720010884697</v>
      </c>
      <c r="BB7" s="106">
        <f t="shared" si="21"/>
        <v>802.281030066688</v>
      </c>
      <c r="BC7" s="107">
        <f t="shared" si="22"/>
        <v>816.84443727964594</v>
      </c>
    </row>
    <row r="8" spans="1:55" s="101" customFormat="1">
      <c r="A8" s="109" t="s">
        <v>71</v>
      </c>
      <c r="B8" s="60" t="s">
        <v>67</v>
      </c>
      <c r="C8" s="61" t="s">
        <v>173</v>
      </c>
      <c r="D8" s="64">
        <v>61.79</v>
      </c>
      <c r="E8" s="65">
        <v>0.46</v>
      </c>
      <c r="F8" s="65">
        <v>18.760000000000002</v>
      </c>
      <c r="G8" s="65"/>
      <c r="H8" s="65"/>
      <c r="I8" s="65">
        <v>3.13</v>
      </c>
      <c r="J8" s="65">
        <v>0.18</v>
      </c>
      <c r="K8" s="65">
        <v>0.34</v>
      </c>
      <c r="L8" s="64">
        <v>1.81</v>
      </c>
      <c r="M8" s="64"/>
      <c r="N8" s="64"/>
      <c r="O8" s="65">
        <v>6.12</v>
      </c>
      <c r="P8" s="65">
        <v>7.38</v>
      </c>
      <c r="Q8" s="64">
        <v>0.04</v>
      </c>
      <c r="R8" s="105">
        <f t="shared" si="0"/>
        <v>100.01000000000002</v>
      </c>
      <c r="S8" s="70">
        <v>648</v>
      </c>
      <c r="T8" s="70">
        <v>12.8</v>
      </c>
      <c r="U8" s="103">
        <f t="shared" si="1"/>
        <v>1.0283884475645053</v>
      </c>
      <c r="V8" s="103">
        <f t="shared" si="2"/>
        <v>5.7596618327243956E-3</v>
      </c>
      <c r="W8" s="103">
        <f t="shared" si="3"/>
        <v>0.36798275424106996</v>
      </c>
      <c r="X8" s="103">
        <f t="shared" si="4"/>
        <v>0</v>
      </c>
      <c r="Y8" s="103">
        <f t="shared" si="5"/>
        <v>0</v>
      </c>
      <c r="Z8" s="103">
        <f t="shared" si="6"/>
        <v>4.3565161232852305E-2</v>
      </c>
      <c r="AA8" s="103">
        <f t="shared" si="7"/>
        <v>2.5374485109406321E-3</v>
      </c>
      <c r="AB8" s="103">
        <f t="shared" si="8"/>
        <v>8.4358035350979056E-3</v>
      </c>
      <c r="AC8" s="103">
        <f t="shared" si="9"/>
        <v>3.2276817398809506E-2</v>
      </c>
      <c r="AD8" s="103">
        <f t="shared" si="10"/>
        <v>0</v>
      </c>
      <c r="AE8" s="103">
        <f t="shared" si="11"/>
        <v>0</v>
      </c>
      <c r="AF8" s="103">
        <f t="shared" si="12"/>
        <v>0.19748656397580466</v>
      </c>
      <c r="AG8" s="103">
        <f t="shared" si="13"/>
        <v>0.15669455178563846</v>
      </c>
      <c r="AH8" s="103">
        <f t="shared" si="14"/>
        <v>5.6360056219156081E-4</v>
      </c>
      <c r="AI8" s="104">
        <f t="shared" si="15"/>
        <v>1.8436908106396346</v>
      </c>
      <c r="AJ8" s="103">
        <f t="shared" si="16"/>
        <v>0.55778791195890642</v>
      </c>
      <c r="AK8" s="103">
        <f t="shared" si="16"/>
        <v>3.1239846722055241E-3</v>
      </c>
      <c r="AL8" s="103">
        <f t="shared" si="16"/>
        <v>0.19959027409449695</v>
      </c>
      <c r="AM8" s="103">
        <f t="shared" si="16"/>
        <v>0</v>
      </c>
      <c r="AN8" s="103">
        <f t="shared" si="16"/>
        <v>0</v>
      </c>
      <c r="AO8" s="103">
        <f t="shared" si="16"/>
        <v>2.3629320589680747E-2</v>
      </c>
      <c r="AP8" s="103">
        <f t="shared" si="16"/>
        <v>1.3762874427194823E-3</v>
      </c>
      <c r="AQ8" s="103">
        <f t="shared" si="16"/>
        <v>4.575497955739802E-3</v>
      </c>
      <c r="AR8" s="103">
        <f t="shared" si="16"/>
        <v>1.750663246383034E-2</v>
      </c>
      <c r="AS8" s="103">
        <f t="shared" si="16"/>
        <v>0</v>
      </c>
      <c r="AT8" s="103">
        <f t="shared" si="16"/>
        <v>0</v>
      </c>
      <c r="AU8" s="103">
        <f t="shared" si="16"/>
        <v>0.10711479540720298</v>
      </c>
      <c r="AV8" s="103">
        <f t="shared" si="16"/>
        <v>8.4989603940845246E-2</v>
      </c>
      <c r="AW8" s="103">
        <f t="shared" si="16"/>
        <v>3.0569147437255488E-4</v>
      </c>
      <c r="AX8" s="104">
        <f t="shared" si="17"/>
        <v>0.99999999999999978</v>
      </c>
      <c r="AY8" s="64">
        <f t="shared" si="18"/>
        <v>2.0400576499828849</v>
      </c>
      <c r="AZ8" s="105">
        <f t="shared" si="19"/>
        <v>6.046495832812095</v>
      </c>
      <c r="BA8" s="106">
        <f t="shared" si="20"/>
        <v>865.63887988617205</v>
      </c>
      <c r="BB8" s="106">
        <f t="shared" si="21"/>
        <v>810.20883929973604</v>
      </c>
      <c r="BC8" s="107">
        <f t="shared" si="22"/>
        <v>823.78343133457804</v>
      </c>
    </row>
    <row r="9" spans="1:55" s="101" customFormat="1">
      <c r="A9" s="109" t="s">
        <v>72</v>
      </c>
      <c r="B9" s="60" t="s">
        <v>67</v>
      </c>
      <c r="C9" s="61" t="s">
        <v>173</v>
      </c>
      <c r="D9" s="64">
        <v>61.57</v>
      </c>
      <c r="E9" s="65">
        <v>0.46</v>
      </c>
      <c r="F9" s="65">
        <v>19</v>
      </c>
      <c r="G9" s="65"/>
      <c r="H9" s="65"/>
      <c r="I9" s="65">
        <v>3.08</v>
      </c>
      <c r="J9" s="65">
        <v>0.22</v>
      </c>
      <c r="K9" s="65">
        <v>0.31</v>
      </c>
      <c r="L9" s="64">
        <v>1.74</v>
      </c>
      <c r="M9" s="64"/>
      <c r="N9" s="64"/>
      <c r="O9" s="65">
        <v>6.18</v>
      </c>
      <c r="P9" s="65">
        <v>7.4</v>
      </c>
      <c r="Q9" s="64">
        <v>0.03</v>
      </c>
      <c r="R9" s="105">
        <f t="shared" si="0"/>
        <v>99.990000000000009</v>
      </c>
      <c r="S9" s="70">
        <v>648</v>
      </c>
      <c r="T9" s="70">
        <v>12.8</v>
      </c>
      <c r="U9" s="103">
        <f t="shared" si="1"/>
        <v>1.0247269253365687</v>
      </c>
      <c r="V9" s="103">
        <f t="shared" si="2"/>
        <v>5.7596618327243956E-3</v>
      </c>
      <c r="W9" s="103">
        <f t="shared" si="3"/>
        <v>0.37269042273882347</v>
      </c>
      <c r="X9" s="103">
        <f t="shared" si="4"/>
        <v>0</v>
      </c>
      <c r="Y9" s="103">
        <f t="shared" si="5"/>
        <v>0</v>
      </c>
      <c r="Z9" s="103">
        <f t="shared" si="6"/>
        <v>4.286923213967575E-2</v>
      </c>
      <c r="AA9" s="103">
        <f t="shared" si="7"/>
        <v>3.1013259578163282E-3</v>
      </c>
      <c r="AB9" s="103">
        <f t="shared" si="8"/>
        <v>7.6914679290598547E-3</v>
      </c>
      <c r="AC9" s="103">
        <f t="shared" si="9"/>
        <v>3.1028542692778199E-2</v>
      </c>
      <c r="AD9" s="103">
        <f t="shared" si="10"/>
        <v>0</v>
      </c>
      <c r="AE9" s="103">
        <f t="shared" si="11"/>
        <v>0</v>
      </c>
      <c r="AF9" s="103">
        <f t="shared" si="12"/>
        <v>0.19942270675988116</v>
      </c>
      <c r="AG9" s="103">
        <f t="shared" si="13"/>
        <v>0.15711919826744236</v>
      </c>
      <c r="AH9" s="103">
        <f t="shared" si="14"/>
        <v>4.2270042164367058E-4</v>
      </c>
      <c r="AI9" s="104">
        <f t="shared" si="15"/>
        <v>1.8448321840764139</v>
      </c>
      <c r="AJ9" s="103">
        <f t="shared" si="16"/>
        <v>0.5554580704854637</v>
      </c>
      <c r="AK9" s="103">
        <f t="shared" si="16"/>
        <v>3.1220519039285295E-3</v>
      </c>
      <c r="AL9" s="103">
        <f t="shared" si="16"/>
        <v>0.20201860416122622</v>
      </c>
      <c r="AM9" s="103">
        <f t="shared" si="16"/>
        <v>0</v>
      </c>
      <c r="AN9" s="103">
        <f t="shared" si="16"/>
        <v>0</v>
      </c>
      <c r="AO9" s="103">
        <f t="shared" si="16"/>
        <v>2.3237469787062259E-2</v>
      </c>
      <c r="AP9" s="103">
        <f t="shared" si="16"/>
        <v>1.6810883854831262E-3</v>
      </c>
      <c r="AQ9" s="103">
        <f t="shared" si="16"/>
        <v>4.1691965239160581E-3</v>
      </c>
      <c r="AR9" s="103">
        <f t="shared" si="16"/>
        <v>1.6819168139302679E-2</v>
      </c>
      <c r="AS9" s="103">
        <f t="shared" si="16"/>
        <v>0</v>
      </c>
      <c r="AT9" s="103">
        <f t="shared" si="16"/>
        <v>0</v>
      </c>
      <c r="AU9" s="103">
        <f t="shared" si="16"/>
        <v>0.10809802023251182</v>
      </c>
      <c r="AV9" s="103">
        <f t="shared" si="16"/>
        <v>8.5167203620800672E-2</v>
      </c>
      <c r="AW9" s="103">
        <f t="shared" si="16"/>
        <v>2.2912676030491569E-4</v>
      </c>
      <c r="AX9" s="104">
        <f t="shared" si="17"/>
        <v>1</v>
      </c>
      <c r="AY9" s="64">
        <f t="shared" si="18"/>
        <v>2.022081532392392</v>
      </c>
      <c r="AZ9" s="105">
        <f t="shared" si="19"/>
        <v>6.0946716282103122</v>
      </c>
      <c r="BA9" s="106">
        <f t="shared" si="20"/>
        <v>867.17702656103268</v>
      </c>
      <c r="BB9" s="106">
        <f t="shared" si="21"/>
        <v>812.63547742218373</v>
      </c>
      <c r="BC9" s="107">
        <f t="shared" si="22"/>
        <v>825.6965700519869</v>
      </c>
    </row>
    <row r="10" spans="1:55" s="101" customFormat="1">
      <c r="A10" s="109" t="s">
        <v>73</v>
      </c>
      <c r="B10" s="60" t="s">
        <v>67</v>
      </c>
      <c r="C10" s="61" t="s">
        <v>173</v>
      </c>
      <c r="D10" s="64">
        <v>61.71</v>
      </c>
      <c r="E10" s="65">
        <v>0.45</v>
      </c>
      <c r="F10" s="65">
        <v>18.79</v>
      </c>
      <c r="G10" s="65"/>
      <c r="H10" s="65"/>
      <c r="I10" s="65">
        <v>3.12</v>
      </c>
      <c r="J10" s="65">
        <v>0.22</v>
      </c>
      <c r="K10" s="65">
        <v>0.35</v>
      </c>
      <c r="L10" s="64">
        <v>1.75</v>
      </c>
      <c r="M10" s="64"/>
      <c r="N10" s="64"/>
      <c r="O10" s="65">
        <v>6.22</v>
      </c>
      <c r="P10" s="65">
        <v>7.35</v>
      </c>
      <c r="Q10" s="64">
        <v>0.03</v>
      </c>
      <c r="R10" s="105">
        <f t="shared" si="0"/>
        <v>99.99</v>
      </c>
      <c r="S10" s="70">
        <v>648</v>
      </c>
      <c r="T10" s="70">
        <v>12.8</v>
      </c>
      <c r="U10" s="103">
        <f t="shared" si="1"/>
        <v>1.0270569849361648</v>
      </c>
      <c r="V10" s="103">
        <f t="shared" si="2"/>
        <v>5.6344517928825612E-3</v>
      </c>
      <c r="W10" s="103">
        <f t="shared" si="3"/>
        <v>0.36857121280328908</v>
      </c>
      <c r="X10" s="103">
        <f t="shared" si="4"/>
        <v>0</v>
      </c>
      <c r="Y10" s="103">
        <f t="shared" si="5"/>
        <v>0</v>
      </c>
      <c r="Z10" s="103">
        <f t="shared" si="6"/>
        <v>4.3425975414216993E-2</v>
      </c>
      <c r="AA10" s="103">
        <f t="shared" si="7"/>
        <v>3.1013259578163282E-3</v>
      </c>
      <c r="AB10" s="103">
        <f t="shared" si="8"/>
        <v>8.6839154037772551E-3</v>
      </c>
      <c r="AC10" s="103">
        <f t="shared" si="9"/>
        <v>3.120686765078267E-2</v>
      </c>
      <c r="AD10" s="103">
        <f t="shared" si="10"/>
        <v>0</v>
      </c>
      <c r="AE10" s="103">
        <f t="shared" si="11"/>
        <v>0</v>
      </c>
      <c r="AF10" s="103">
        <f t="shared" si="12"/>
        <v>0.20071346861593217</v>
      </c>
      <c r="AG10" s="103">
        <f t="shared" si="13"/>
        <v>0.1560575820629326</v>
      </c>
      <c r="AH10" s="103">
        <f t="shared" si="14"/>
        <v>4.2270042164367058E-4</v>
      </c>
      <c r="AI10" s="104">
        <f t="shared" si="15"/>
        <v>1.8448744850594381</v>
      </c>
      <c r="AJ10" s="103">
        <f t="shared" si="16"/>
        <v>0.55670832528375236</v>
      </c>
      <c r="AK10" s="103">
        <f t="shared" si="16"/>
        <v>3.0541111812823576E-3</v>
      </c>
      <c r="AL10" s="103">
        <f t="shared" si="16"/>
        <v>0.19978118608508724</v>
      </c>
      <c r="AM10" s="103">
        <f t="shared" si="16"/>
        <v>0</v>
      </c>
      <c r="AN10" s="103">
        <f t="shared" si="16"/>
        <v>0</v>
      </c>
      <c r="AO10" s="103">
        <f t="shared" si="16"/>
        <v>2.353871537922966E-2</v>
      </c>
      <c r="AP10" s="103">
        <f t="shared" si="16"/>
        <v>1.6810498399387913E-3</v>
      </c>
      <c r="AQ10" s="103">
        <f t="shared" si="16"/>
        <v>4.7070494356679649E-3</v>
      </c>
      <c r="AR10" s="103">
        <f t="shared" si="16"/>
        <v>1.6915442163414847E-2</v>
      </c>
      <c r="AS10" s="103">
        <f t="shared" si="16"/>
        <v>0</v>
      </c>
      <c r="AT10" s="103">
        <f t="shared" si="16"/>
        <v>0</v>
      </c>
      <c r="AU10" s="103">
        <f t="shared" si="16"/>
        <v>0.10879518918029028</v>
      </c>
      <c r="AV10" s="103">
        <f t="shared" si="16"/>
        <v>8.4589809944661226E-2</v>
      </c>
      <c r="AW10" s="103">
        <f t="shared" si="16"/>
        <v>2.2912150667531836E-4</v>
      </c>
      <c r="AX10" s="104">
        <f t="shared" si="17"/>
        <v>1.0000000000000002</v>
      </c>
      <c r="AY10" s="64">
        <f t="shared" si="18"/>
        <v>2.0429436329464776</v>
      </c>
      <c r="AZ10" s="105">
        <f t="shared" si="19"/>
        <v>6.0370654055848876</v>
      </c>
      <c r="BA10" s="106">
        <f t="shared" si="20"/>
        <v>865.39232399963919</v>
      </c>
      <c r="BB10" s="106">
        <f t="shared" si="21"/>
        <v>809.82026382870356</v>
      </c>
      <c r="BC10" s="107">
        <f t="shared" si="22"/>
        <v>823.40715037230041</v>
      </c>
    </row>
    <row r="11" spans="1:55" s="101" customFormat="1">
      <c r="A11" s="109" t="s">
        <v>74</v>
      </c>
      <c r="B11" s="60" t="s">
        <v>67</v>
      </c>
      <c r="C11" s="61" t="s">
        <v>173</v>
      </c>
      <c r="D11" s="64">
        <v>61.41</v>
      </c>
      <c r="E11" s="65">
        <v>0.48</v>
      </c>
      <c r="F11" s="65">
        <v>18.95</v>
      </c>
      <c r="G11" s="65"/>
      <c r="H11" s="65"/>
      <c r="I11" s="65">
        <v>3.07</v>
      </c>
      <c r="J11" s="65">
        <v>0.24</v>
      </c>
      <c r="K11" s="65">
        <v>0.36</v>
      </c>
      <c r="L11" s="64">
        <v>1.74</v>
      </c>
      <c r="M11" s="64"/>
      <c r="N11" s="64"/>
      <c r="O11" s="65">
        <v>6.29</v>
      </c>
      <c r="P11" s="65">
        <v>7.42</v>
      </c>
      <c r="Q11" s="64">
        <v>0.04</v>
      </c>
      <c r="R11" s="105">
        <f t="shared" si="0"/>
        <v>99.999999999999986</v>
      </c>
      <c r="S11" s="70">
        <v>648</v>
      </c>
      <c r="T11" s="70">
        <v>12.8</v>
      </c>
      <c r="U11" s="103">
        <f t="shared" si="1"/>
        <v>1.0220640000798877</v>
      </c>
      <c r="V11" s="103">
        <f t="shared" si="2"/>
        <v>6.0100819124080645E-3</v>
      </c>
      <c r="W11" s="103">
        <f t="shared" si="3"/>
        <v>0.37170965846845816</v>
      </c>
      <c r="X11" s="103">
        <f t="shared" si="4"/>
        <v>0</v>
      </c>
      <c r="Y11" s="103">
        <f t="shared" si="5"/>
        <v>0</v>
      </c>
      <c r="Z11" s="103">
        <f t="shared" si="6"/>
        <v>4.2730046321040438E-2</v>
      </c>
      <c r="AA11" s="103">
        <f t="shared" si="7"/>
        <v>3.3832646812541763E-3</v>
      </c>
      <c r="AB11" s="103">
        <f t="shared" si="8"/>
        <v>8.9320272724566045E-3</v>
      </c>
      <c r="AC11" s="103">
        <f t="shared" si="9"/>
        <v>3.1028542692778199E-2</v>
      </c>
      <c r="AD11" s="103">
        <f t="shared" si="10"/>
        <v>0</v>
      </c>
      <c r="AE11" s="103">
        <f t="shared" si="11"/>
        <v>0</v>
      </c>
      <c r="AF11" s="103">
        <f t="shared" si="12"/>
        <v>0.20297230186402146</v>
      </c>
      <c r="AG11" s="103">
        <f t="shared" si="13"/>
        <v>0.15754384474924626</v>
      </c>
      <c r="AH11" s="103">
        <f t="shared" si="14"/>
        <v>5.6360056219156081E-4</v>
      </c>
      <c r="AI11" s="104">
        <f t="shared" si="15"/>
        <v>1.8469373686037427</v>
      </c>
      <c r="AJ11" s="103">
        <f t="shared" si="16"/>
        <v>0.55338313981515952</v>
      </c>
      <c r="AK11" s="103">
        <f t="shared" si="16"/>
        <v>3.2540799783327776E-3</v>
      </c>
      <c r="AL11" s="103">
        <f t="shared" si="16"/>
        <v>0.20125731645652128</v>
      </c>
      <c r="AM11" s="103">
        <f t="shared" si="16"/>
        <v>0</v>
      </c>
      <c r="AN11" s="103">
        <f t="shared" si="16"/>
        <v>0</v>
      </c>
      <c r="AO11" s="103">
        <f t="shared" si="16"/>
        <v>2.3135622813968901E-2</v>
      </c>
      <c r="AP11" s="103">
        <f t="shared" si="16"/>
        <v>1.8318242614863947E-3</v>
      </c>
      <c r="AQ11" s="103">
        <f t="shared" si="16"/>
        <v>4.836128947463489E-3</v>
      </c>
      <c r="AR11" s="103">
        <f t="shared" si="16"/>
        <v>1.6799997238799342E-2</v>
      </c>
      <c r="AS11" s="103">
        <f t="shared" si="16"/>
        <v>0</v>
      </c>
      <c r="AT11" s="103">
        <f t="shared" si="16"/>
        <v>0</v>
      </c>
      <c r="AU11" s="103">
        <f t="shared" si="16"/>
        <v>0.10989668914299217</v>
      </c>
      <c r="AV11" s="103">
        <f t="shared" si="16"/>
        <v>8.5300047217273578E-2</v>
      </c>
      <c r="AW11" s="103">
        <f t="shared" si="16"/>
        <v>3.0515412800252912E-4</v>
      </c>
      <c r="AX11" s="104">
        <f t="shared" si="17"/>
        <v>1</v>
      </c>
      <c r="AY11" s="64">
        <f t="shared" si="18"/>
        <v>2.0543394875716632</v>
      </c>
      <c r="AZ11" s="105">
        <f t="shared" si="19"/>
        <v>6.007363985072975</v>
      </c>
      <c r="BA11" s="106">
        <f t="shared" si="20"/>
        <v>864.41979323874364</v>
      </c>
      <c r="BB11" s="106">
        <f t="shared" si="21"/>
        <v>808.28861902157894</v>
      </c>
      <c r="BC11" s="107">
        <f t="shared" si="22"/>
        <v>822.21818937546004</v>
      </c>
    </row>
    <row r="12" spans="1:55" s="101" customFormat="1">
      <c r="A12" s="109" t="s">
        <v>75</v>
      </c>
      <c r="B12" s="60" t="s">
        <v>67</v>
      </c>
      <c r="C12" s="61" t="s">
        <v>173</v>
      </c>
      <c r="D12" s="64">
        <v>61.8</v>
      </c>
      <c r="E12" s="65">
        <v>0.46</v>
      </c>
      <c r="F12" s="65">
        <v>18.71</v>
      </c>
      <c r="G12" s="65"/>
      <c r="H12" s="65"/>
      <c r="I12" s="65">
        <v>3.1</v>
      </c>
      <c r="J12" s="65">
        <v>0.23</v>
      </c>
      <c r="K12" s="65">
        <v>0.36</v>
      </c>
      <c r="L12" s="64">
        <v>1.78</v>
      </c>
      <c r="M12" s="64"/>
      <c r="N12" s="64"/>
      <c r="O12" s="65">
        <v>6.15</v>
      </c>
      <c r="P12" s="65">
        <v>7.36</v>
      </c>
      <c r="Q12" s="64">
        <v>0.05</v>
      </c>
      <c r="R12" s="105">
        <f t="shared" si="0"/>
        <v>100</v>
      </c>
      <c r="S12" s="70">
        <v>648</v>
      </c>
      <c r="T12" s="70">
        <v>12.8</v>
      </c>
      <c r="U12" s="103">
        <f t="shared" si="1"/>
        <v>1.0285548803930478</v>
      </c>
      <c r="V12" s="103">
        <f t="shared" si="2"/>
        <v>5.7596618327243956E-3</v>
      </c>
      <c r="W12" s="103">
        <f t="shared" si="3"/>
        <v>0.3670019899707046</v>
      </c>
      <c r="X12" s="103">
        <f t="shared" si="4"/>
        <v>0</v>
      </c>
      <c r="Y12" s="103">
        <f t="shared" si="5"/>
        <v>0</v>
      </c>
      <c r="Z12" s="103">
        <f t="shared" si="6"/>
        <v>4.3147603776946375E-2</v>
      </c>
      <c r="AA12" s="103">
        <f t="shared" si="7"/>
        <v>3.2422953195352525E-3</v>
      </c>
      <c r="AB12" s="103">
        <f t="shared" si="8"/>
        <v>8.9320272724566045E-3</v>
      </c>
      <c r="AC12" s="103">
        <f t="shared" si="9"/>
        <v>3.1741842524796088E-2</v>
      </c>
      <c r="AD12" s="103">
        <f t="shared" si="10"/>
        <v>0</v>
      </c>
      <c r="AE12" s="103">
        <f t="shared" si="11"/>
        <v>0</v>
      </c>
      <c r="AF12" s="103">
        <f t="shared" si="12"/>
        <v>0.19845463536784294</v>
      </c>
      <c r="AG12" s="103">
        <f t="shared" si="13"/>
        <v>0.15626990530383456</v>
      </c>
      <c r="AH12" s="103">
        <f t="shared" si="14"/>
        <v>7.0450070273945099E-4</v>
      </c>
      <c r="AI12" s="104">
        <f t="shared" si="15"/>
        <v>1.8438093424646282</v>
      </c>
      <c r="AJ12" s="103">
        <f t="shared" si="16"/>
        <v>0.55784231954165819</v>
      </c>
      <c r="AK12" s="103">
        <f t="shared" si="16"/>
        <v>3.123783842544929E-3</v>
      </c>
      <c r="AL12" s="103">
        <f t="shared" si="16"/>
        <v>0.19904552033570422</v>
      </c>
      <c r="AM12" s="103">
        <f t="shared" si="16"/>
        <v>0</v>
      </c>
      <c r="AN12" s="103">
        <f t="shared" si="16"/>
        <v>0</v>
      </c>
      <c r="AO12" s="103">
        <f t="shared" si="16"/>
        <v>2.3401336994675805E-2</v>
      </c>
      <c r="AP12" s="103">
        <f t="shared" si="16"/>
        <v>1.7584764567909509E-3</v>
      </c>
      <c r="AQ12" s="103">
        <f t="shared" si="16"/>
        <v>4.8443334496380865E-3</v>
      </c>
      <c r="AR12" s="103">
        <f t="shared" si="16"/>
        <v>1.7215360500542114E-2</v>
      </c>
      <c r="AS12" s="103">
        <f t="shared" si="16"/>
        <v>0</v>
      </c>
      <c r="AT12" s="103">
        <f t="shared" si="16"/>
        <v>0</v>
      </c>
      <c r="AU12" s="103">
        <f t="shared" si="16"/>
        <v>0.10763294815643343</v>
      </c>
      <c r="AV12" s="103">
        <f t="shared" si="16"/>
        <v>8.4753830943793712E-2</v>
      </c>
      <c r="AW12" s="103">
        <f t="shared" si="16"/>
        <v>3.82089778218469E-4</v>
      </c>
      <c r="AX12" s="104">
        <f t="shared" si="17"/>
        <v>1</v>
      </c>
      <c r="AY12" s="64">
        <f t="shared" si="18"/>
        <v>2.0427381205525421</v>
      </c>
      <c r="AZ12" s="105">
        <f t="shared" si="19"/>
        <v>6.045773912686526</v>
      </c>
      <c r="BA12" s="106">
        <f t="shared" si="20"/>
        <v>865.40987784583228</v>
      </c>
      <c r="BB12" s="106">
        <f t="shared" si="21"/>
        <v>809.84792527799584</v>
      </c>
      <c r="BC12" s="107">
        <f t="shared" si="22"/>
        <v>823.75464694258972</v>
      </c>
    </row>
    <row r="13" spans="1:55" s="101" customFormat="1">
      <c r="A13" s="109" t="s">
        <v>76</v>
      </c>
      <c r="B13" s="60" t="s">
        <v>67</v>
      </c>
      <c r="C13" s="61" t="s">
        <v>173</v>
      </c>
      <c r="D13" s="64">
        <v>61.55</v>
      </c>
      <c r="E13" s="65">
        <v>0.44</v>
      </c>
      <c r="F13" s="65">
        <v>19.079999999999998</v>
      </c>
      <c r="G13" s="65"/>
      <c r="H13" s="65"/>
      <c r="I13" s="65">
        <v>3.1</v>
      </c>
      <c r="J13" s="65">
        <v>0.22</v>
      </c>
      <c r="K13" s="65">
        <v>0.35</v>
      </c>
      <c r="L13" s="64">
        <v>1.68</v>
      </c>
      <c r="M13" s="64"/>
      <c r="N13" s="64"/>
      <c r="O13" s="65">
        <v>6.17</v>
      </c>
      <c r="P13" s="65">
        <v>7.37</v>
      </c>
      <c r="Q13" s="64">
        <v>0.03</v>
      </c>
      <c r="R13" s="105">
        <f t="shared" si="0"/>
        <v>99.99</v>
      </c>
      <c r="S13" s="70">
        <v>648</v>
      </c>
      <c r="T13" s="70">
        <v>12.8</v>
      </c>
      <c r="U13" s="103">
        <f t="shared" si="1"/>
        <v>1.0243940596794836</v>
      </c>
      <c r="V13" s="103">
        <f t="shared" si="2"/>
        <v>5.5092417530407259E-3</v>
      </c>
      <c r="W13" s="103">
        <f t="shared" si="3"/>
        <v>0.37425964557140795</v>
      </c>
      <c r="X13" s="103">
        <f t="shared" si="4"/>
        <v>0</v>
      </c>
      <c r="Y13" s="103">
        <f t="shared" si="5"/>
        <v>0</v>
      </c>
      <c r="Z13" s="103">
        <f t="shared" si="6"/>
        <v>4.3147603776946375E-2</v>
      </c>
      <c r="AA13" s="103">
        <f t="shared" si="7"/>
        <v>3.1013259578163282E-3</v>
      </c>
      <c r="AB13" s="103">
        <f t="shared" si="8"/>
        <v>8.6839154037772551E-3</v>
      </c>
      <c r="AC13" s="103">
        <f t="shared" si="9"/>
        <v>2.9958592944751363E-2</v>
      </c>
      <c r="AD13" s="103">
        <f t="shared" si="10"/>
        <v>0</v>
      </c>
      <c r="AE13" s="103">
        <f t="shared" si="11"/>
        <v>0</v>
      </c>
      <c r="AF13" s="103">
        <f t="shared" si="12"/>
        <v>0.19910001629586843</v>
      </c>
      <c r="AG13" s="103">
        <f t="shared" si="13"/>
        <v>0.15648222854473651</v>
      </c>
      <c r="AH13" s="103">
        <f t="shared" si="14"/>
        <v>4.2270042164367058E-4</v>
      </c>
      <c r="AI13" s="104">
        <f t="shared" si="15"/>
        <v>1.8450593303494722</v>
      </c>
      <c r="AJ13" s="103">
        <f t="shared" si="16"/>
        <v>0.55520927854686031</v>
      </c>
      <c r="AK13" s="103">
        <f t="shared" si="16"/>
        <v>2.9859428704643452E-3</v>
      </c>
      <c r="AL13" s="103">
        <f t="shared" si="16"/>
        <v>0.20284423346999877</v>
      </c>
      <c r="AM13" s="103">
        <f t="shared" si="16"/>
        <v>0</v>
      </c>
      <c r="AN13" s="103">
        <f t="shared" si="16"/>
        <v>0</v>
      </c>
      <c r="AO13" s="103">
        <f t="shared" si="16"/>
        <v>2.3385483093800456E-2</v>
      </c>
      <c r="AP13" s="103">
        <f t="shared" si="16"/>
        <v>1.6808814257636402E-3</v>
      </c>
      <c r="AQ13" s="103">
        <f t="shared" si="16"/>
        <v>4.7065778649689471E-3</v>
      </c>
      <c r="AR13" s="103">
        <f t="shared" si="16"/>
        <v>1.6237197607665503E-2</v>
      </c>
      <c r="AS13" s="103">
        <f t="shared" si="16"/>
        <v>0</v>
      </c>
      <c r="AT13" s="103">
        <f t="shared" si="16"/>
        <v>0</v>
      </c>
      <c r="AU13" s="103">
        <f t="shared" si="16"/>
        <v>0.10790981786919392</v>
      </c>
      <c r="AV13" s="103">
        <f t="shared" si="16"/>
        <v>8.4811488698901219E-2</v>
      </c>
      <c r="AW13" s="103">
        <f t="shared" si="16"/>
        <v>2.2909855238292364E-4</v>
      </c>
      <c r="AX13" s="104">
        <f t="shared" si="17"/>
        <v>1.0000000000000002</v>
      </c>
      <c r="AY13" s="64">
        <f t="shared" si="18"/>
        <v>1.9995888931824706</v>
      </c>
      <c r="AZ13" s="105">
        <f t="shared" si="19"/>
        <v>6.10900680402204</v>
      </c>
      <c r="BA13" s="106">
        <f t="shared" si="20"/>
        <v>869.1074966057007</v>
      </c>
      <c r="BB13" s="106">
        <f t="shared" si="21"/>
        <v>815.68716547840052</v>
      </c>
      <c r="BC13" s="107">
        <f t="shared" si="22"/>
        <v>826.26292435580058</v>
      </c>
    </row>
    <row r="14" spans="1:55" s="101" customFormat="1">
      <c r="A14" s="109" t="s">
        <v>77</v>
      </c>
      <c r="B14" s="60" t="s">
        <v>67</v>
      </c>
      <c r="C14" s="61" t="s">
        <v>173</v>
      </c>
      <c r="D14" s="64">
        <v>61.84</v>
      </c>
      <c r="E14" s="65">
        <v>0.45</v>
      </c>
      <c r="F14" s="65">
        <v>18.7</v>
      </c>
      <c r="G14" s="65"/>
      <c r="H14" s="65"/>
      <c r="I14" s="65">
        <v>2.91</v>
      </c>
      <c r="J14" s="65">
        <v>0.22</v>
      </c>
      <c r="K14" s="65">
        <v>0.33</v>
      </c>
      <c r="L14" s="64">
        <v>1.75</v>
      </c>
      <c r="M14" s="64"/>
      <c r="N14" s="64"/>
      <c r="O14" s="65">
        <v>6.29</v>
      </c>
      <c r="P14" s="65">
        <v>7.47</v>
      </c>
      <c r="Q14" s="64">
        <v>0.04</v>
      </c>
      <c r="R14" s="105">
        <f t="shared" si="0"/>
        <v>100.00000000000001</v>
      </c>
      <c r="S14" s="70">
        <v>648</v>
      </c>
      <c r="T14" s="70">
        <v>12.8</v>
      </c>
      <c r="U14" s="103">
        <f t="shared" si="1"/>
        <v>1.029220611707218</v>
      </c>
      <c r="V14" s="103">
        <f t="shared" si="2"/>
        <v>5.6344517928825612E-3</v>
      </c>
      <c r="W14" s="103">
        <f t="shared" si="3"/>
        <v>0.36680583711663151</v>
      </c>
      <c r="X14" s="103">
        <f t="shared" si="4"/>
        <v>0</v>
      </c>
      <c r="Y14" s="103">
        <f t="shared" si="5"/>
        <v>0</v>
      </c>
      <c r="Z14" s="103">
        <f t="shared" si="6"/>
        <v>4.0503073222875469E-2</v>
      </c>
      <c r="AA14" s="103">
        <f t="shared" si="7"/>
        <v>3.1013259578163282E-3</v>
      </c>
      <c r="AB14" s="103">
        <f t="shared" si="8"/>
        <v>8.1876916664185544E-3</v>
      </c>
      <c r="AC14" s="103">
        <f t="shared" si="9"/>
        <v>3.120686765078267E-2</v>
      </c>
      <c r="AD14" s="103">
        <f t="shared" si="10"/>
        <v>0</v>
      </c>
      <c r="AE14" s="103">
        <f t="shared" si="11"/>
        <v>0</v>
      </c>
      <c r="AF14" s="103">
        <f t="shared" si="12"/>
        <v>0.20297230186402146</v>
      </c>
      <c r="AG14" s="103">
        <f t="shared" si="13"/>
        <v>0.15860546095375599</v>
      </c>
      <c r="AH14" s="103">
        <f t="shared" si="14"/>
        <v>5.6360056219156081E-4</v>
      </c>
      <c r="AI14" s="104">
        <f t="shared" si="15"/>
        <v>1.846801222494594</v>
      </c>
      <c r="AJ14" s="103">
        <f t="shared" si="16"/>
        <v>0.55729907429722358</v>
      </c>
      <c r="AK14" s="103">
        <f t="shared" si="16"/>
        <v>3.0509248771623306E-3</v>
      </c>
      <c r="AL14" s="103">
        <f t="shared" si="16"/>
        <v>0.19861684768713933</v>
      </c>
      <c r="AM14" s="103">
        <f t="shared" si="16"/>
        <v>0</v>
      </c>
      <c r="AN14" s="103">
        <f t="shared" si="16"/>
        <v>0</v>
      </c>
      <c r="AO14" s="103">
        <f t="shared" si="16"/>
        <v>2.1931474123763763E-2</v>
      </c>
      <c r="AP14" s="103">
        <f t="shared" si="16"/>
        <v>1.6792960282033854E-3</v>
      </c>
      <c r="AQ14" s="103">
        <f t="shared" si="16"/>
        <v>4.4334450111306019E-3</v>
      </c>
      <c r="AR14" s="103">
        <f t="shared" si="16"/>
        <v>1.6897794559952443E-2</v>
      </c>
      <c r="AS14" s="103">
        <f t="shared" si="16"/>
        <v>0</v>
      </c>
      <c r="AT14" s="103">
        <f t="shared" si="16"/>
        <v>0</v>
      </c>
      <c r="AU14" s="103">
        <f t="shared" si="16"/>
        <v>0.10990479072233536</v>
      </c>
      <c r="AV14" s="103">
        <f t="shared" si="16"/>
        <v>8.5881176069137172E-2</v>
      </c>
      <c r="AW14" s="103">
        <f t="shared" si="16"/>
        <v>3.0517662395212683E-4</v>
      </c>
      <c r="AX14" s="104">
        <f t="shared" si="17"/>
        <v>1</v>
      </c>
      <c r="AY14" s="64">
        <f t="shared" si="18"/>
        <v>2.0741138350238852</v>
      </c>
      <c r="AZ14" s="105">
        <f t="shared" si="19"/>
        <v>6.0587306318859682</v>
      </c>
      <c r="BA14" s="106">
        <f t="shared" si="20"/>
        <v>862.73617260194976</v>
      </c>
      <c r="BB14" s="106">
        <f t="shared" si="21"/>
        <v>805.64113005851198</v>
      </c>
      <c r="BC14" s="107">
        <f t="shared" si="22"/>
        <v>824.2707351456944</v>
      </c>
    </row>
    <row r="15" spans="1:55" s="101" customFormat="1">
      <c r="A15" s="109" t="s">
        <v>78</v>
      </c>
      <c r="B15" s="60" t="s">
        <v>67</v>
      </c>
      <c r="C15" s="61" t="s">
        <v>173</v>
      </c>
      <c r="D15" s="64">
        <v>61.6</v>
      </c>
      <c r="E15" s="65">
        <v>0.45</v>
      </c>
      <c r="F15" s="65">
        <v>18.89</v>
      </c>
      <c r="G15" s="65"/>
      <c r="H15" s="65"/>
      <c r="I15" s="65">
        <v>3.12</v>
      </c>
      <c r="J15" s="65">
        <v>0.24</v>
      </c>
      <c r="K15" s="65">
        <v>0.31</v>
      </c>
      <c r="L15" s="64">
        <v>1.67</v>
      </c>
      <c r="M15" s="64"/>
      <c r="N15" s="64"/>
      <c r="O15" s="65">
        <v>6.29</v>
      </c>
      <c r="P15" s="65">
        <v>7.39</v>
      </c>
      <c r="Q15" s="64">
        <v>0.05</v>
      </c>
      <c r="R15" s="105">
        <f t="shared" si="0"/>
        <v>100.01</v>
      </c>
      <c r="S15" s="70">
        <v>648</v>
      </c>
      <c r="T15" s="70">
        <v>12.8</v>
      </c>
      <c r="U15" s="103">
        <f t="shared" si="1"/>
        <v>1.0252262238221965</v>
      </c>
      <c r="V15" s="103">
        <f t="shared" si="2"/>
        <v>5.6344517928825612E-3</v>
      </c>
      <c r="W15" s="103">
        <f t="shared" si="3"/>
        <v>0.37053274134401976</v>
      </c>
      <c r="X15" s="103">
        <f t="shared" si="4"/>
        <v>0</v>
      </c>
      <c r="Y15" s="103">
        <f t="shared" si="5"/>
        <v>0</v>
      </c>
      <c r="Z15" s="103">
        <f t="shared" si="6"/>
        <v>4.3425975414216993E-2</v>
      </c>
      <c r="AA15" s="103">
        <f t="shared" si="7"/>
        <v>3.3832646812541763E-3</v>
      </c>
      <c r="AB15" s="103">
        <f t="shared" si="8"/>
        <v>7.6914679290598547E-3</v>
      </c>
      <c r="AC15" s="103">
        <f t="shared" si="9"/>
        <v>2.9780267986746888E-2</v>
      </c>
      <c r="AD15" s="103">
        <f t="shared" si="10"/>
        <v>0</v>
      </c>
      <c r="AE15" s="103">
        <f t="shared" si="11"/>
        <v>0</v>
      </c>
      <c r="AF15" s="103">
        <f t="shared" si="12"/>
        <v>0.20297230186402146</v>
      </c>
      <c r="AG15" s="103">
        <f t="shared" si="13"/>
        <v>0.15690687502654041</v>
      </c>
      <c r="AH15" s="103">
        <f t="shared" si="14"/>
        <v>7.0450070273945099E-4</v>
      </c>
      <c r="AI15" s="104">
        <f t="shared" si="15"/>
        <v>1.8462580705636782</v>
      </c>
      <c r="AJ15" s="103">
        <f t="shared" si="16"/>
        <v>0.55529952186434384</v>
      </c>
      <c r="AK15" s="103">
        <f t="shared" si="16"/>
        <v>3.0518224308491802E-3</v>
      </c>
      <c r="AL15" s="103">
        <f t="shared" si="16"/>
        <v>0.20069390474263057</v>
      </c>
      <c r="AM15" s="103">
        <f t="shared" si="16"/>
        <v>0</v>
      </c>
      <c r="AN15" s="103">
        <f t="shared" si="16"/>
        <v>0</v>
      </c>
      <c r="AO15" s="103">
        <f t="shared" si="16"/>
        <v>2.3521075469670756E-2</v>
      </c>
      <c r="AP15" s="103">
        <f t="shared" si="16"/>
        <v>1.8324982488614049E-3</v>
      </c>
      <c r="AQ15" s="103">
        <f t="shared" si="16"/>
        <v>4.1659766051620204E-3</v>
      </c>
      <c r="AR15" s="103">
        <f t="shared" si="16"/>
        <v>1.6130067871635477E-2</v>
      </c>
      <c r="AS15" s="103">
        <f t="shared" si="16"/>
        <v>0</v>
      </c>
      <c r="AT15" s="103">
        <f t="shared" si="16"/>
        <v>0</v>
      </c>
      <c r="AU15" s="103">
        <f t="shared" si="16"/>
        <v>0.10993712368826765</v>
      </c>
      <c r="AV15" s="103">
        <f t="shared" si="16"/>
        <v>8.4986426073487886E-2</v>
      </c>
      <c r="AW15" s="103">
        <f t="shared" si="16"/>
        <v>3.8158300509113602E-4</v>
      </c>
      <c r="AX15" s="104">
        <f t="shared" si="17"/>
        <v>1</v>
      </c>
      <c r="AY15" s="64">
        <f t="shared" si="18"/>
        <v>2.0385231996105175</v>
      </c>
      <c r="AZ15" s="105">
        <f t="shared" si="19"/>
        <v>6.0613468135124178</v>
      </c>
      <c r="BA15" s="106">
        <f t="shared" si="20"/>
        <v>865.77001485130506</v>
      </c>
      <c r="BB15" s="106">
        <f t="shared" si="21"/>
        <v>810.41555483911281</v>
      </c>
      <c r="BC15" s="107">
        <f t="shared" si="22"/>
        <v>824.37480818561141</v>
      </c>
    </row>
    <row r="16" spans="1:55" s="101" customFormat="1">
      <c r="A16" s="109" t="s">
        <v>79</v>
      </c>
      <c r="B16" s="60" t="s">
        <v>67</v>
      </c>
      <c r="C16" s="61" t="s">
        <v>173</v>
      </c>
      <c r="D16" s="64">
        <v>61.4</v>
      </c>
      <c r="E16" s="65">
        <v>0.44</v>
      </c>
      <c r="F16" s="65">
        <v>19.079999999999998</v>
      </c>
      <c r="G16" s="65"/>
      <c r="H16" s="65"/>
      <c r="I16" s="65">
        <v>3.03</v>
      </c>
      <c r="J16" s="65">
        <v>0.21</v>
      </c>
      <c r="K16" s="65">
        <v>0.35</v>
      </c>
      <c r="L16" s="64">
        <v>1.68</v>
      </c>
      <c r="M16" s="64"/>
      <c r="N16" s="64"/>
      <c r="O16" s="65">
        <v>6.3</v>
      </c>
      <c r="P16" s="65">
        <v>7.49</v>
      </c>
      <c r="Q16" s="64">
        <v>0.04</v>
      </c>
      <c r="R16" s="105">
        <f t="shared" si="0"/>
        <v>100.01999999999998</v>
      </c>
      <c r="S16" s="70">
        <v>648</v>
      </c>
      <c r="T16" s="70">
        <v>12.8</v>
      </c>
      <c r="U16" s="103">
        <f t="shared" si="1"/>
        <v>1.0218975672513453</v>
      </c>
      <c r="V16" s="103">
        <f t="shared" si="2"/>
        <v>5.5092417530407259E-3</v>
      </c>
      <c r="W16" s="103">
        <f t="shared" si="3"/>
        <v>0.37425964557140795</v>
      </c>
      <c r="X16" s="103">
        <f t="shared" si="4"/>
        <v>0</v>
      </c>
      <c r="Y16" s="103">
        <f t="shared" si="5"/>
        <v>0</v>
      </c>
      <c r="Z16" s="103">
        <f t="shared" si="6"/>
        <v>4.2173303046499196E-2</v>
      </c>
      <c r="AA16" s="103">
        <f t="shared" si="7"/>
        <v>2.9603565960974044E-3</v>
      </c>
      <c r="AB16" s="103">
        <f t="shared" si="8"/>
        <v>8.6839154037772551E-3</v>
      </c>
      <c r="AC16" s="103">
        <f t="shared" si="9"/>
        <v>2.9958592944751363E-2</v>
      </c>
      <c r="AD16" s="103">
        <f t="shared" si="10"/>
        <v>0</v>
      </c>
      <c r="AE16" s="103">
        <f t="shared" si="11"/>
        <v>0</v>
      </c>
      <c r="AF16" s="103">
        <f t="shared" si="12"/>
        <v>0.20329499232803419</v>
      </c>
      <c r="AG16" s="103">
        <f t="shared" si="13"/>
        <v>0.1590301074355599</v>
      </c>
      <c r="AH16" s="103">
        <f t="shared" si="14"/>
        <v>5.6360056219156081E-4</v>
      </c>
      <c r="AI16" s="104">
        <f t="shared" si="15"/>
        <v>1.848331322892705</v>
      </c>
      <c r="AJ16" s="103">
        <f t="shared" si="16"/>
        <v>0.55287575046449944</v>
      </c>
      <c r="AK16" s="103">
        <f t="shared" si="16"/>
        <v>2.9806570309150876E-3</v>
      </c>
      <c r="AL16" s="103">
        <f t="shared" si="16"/>
        <v>0.20248515021953864</v>
      </c>
      <c r="AM16" s="103">
        <f t="shared" si="16"/>
        <v>0</v>
      </c>
      <c r="AN16" s="103">
        <f t="shared" si="16"/>
        <v>0</v>
      </c>
      <c r="AO16" s="103">
        <f t="shared" si="16"/>
        <v>2.2816960641286143E-2</v>
      </c>
      <c r="AP16" s="103">
        <f t="shared" si="16"/>
        <v>1.601637411773307E-3</v>
      </c>
      <c r="AQ16" s="103">
        <f t="shared" si="16"/>
        <v>4.6982460861976928E-3</v>
      </c>
      <c r="AR16" s="103">
        <f t="shared" si="16"/>
        <v>1.6208453848991257E-2</v>
      </c>
      <c r="AS16" s="103">
        <f t="shared" si="16"/>
        <v>0</v>
      </c>
      <c r="AT16" s="103">
        <f t="shared" si="16"/>
        <v>0</v>
      </c>
      <c r="AU16" s="103">
        <f t="shared" si="16"/>
        <v>0.10998839321181346</v>
      </c>
      <c r="AV16" s="103">
        <f t="shared" si="16"/>
        <v>8.6039827094783014E-2</v>
      </c>
      <c r="AW16" s="103">
        <f t="shared" si="16"/>
        <v>3.0492399020187879E-4</v>
      </c>
      <c r="AX16" s="104">
        <f t="shared" si="17"/>
        <v>0.99999999999999989</v>
      </c>
      <c r="AY16" s="64">
        <f t="shared" si="18"/>
        <v>2.040615494362902</v>
      </c>
      <c r="AZ16" s="105">
        <f t="shared" si="19"/>
        <v>6.0435794311097482</v>
      </c>
      <c r="BA16" s="106">
        <f t="shared" si="20"/>
        <v>865.59121368579815</v>
      </c>
      <c r="BB16" s="106">
        <f t="shared" si="21"/>
        <v>810.1337080935956</v>
      </c>
      <c r="BC16" s="107">
        <f t="shared" si="22"/>
        <v>823.66712748651059</v>
      </c>
    </row>
    <row r="17" spans="1:55" s="101" customFormat="1">
      <c r="A17" s="109" t="s">
        <v>80</v>
      </c>
      <c r="B17" s="60" t="s">
        <v>67</v>
      </c>
      <c r="C17" s="61" t="s">
        <v>173</v>
      </c>
      <c r="D17" s="64">
        <v>61.04</v>
      </c>
      <c r="E17" s="65">
        <v>0.49</v>
      </c>
      <c r="F17" s="65">
        <v>19.45</v>
      </c>
      <c r="G17" s="65"/>
      <c r="H17" s="65"/>
      <c r="I17" s="65">
        <v>3</v>
      </c>
      <c r="J17" s="65">
        <v>0.22</v>
      </c>
      <c r="K17" s="65">
        <v>0.35</v>
      </c>
      <c r="L17" s="64">
        <v>1.65</v>
      </c>
      <c r="M17" s="64"/>
      <c r="N17" s="64"/>
      <c r="O17" s="65">
        <v>6.26</v>
      </c>
      <c r="P17" s="65">
        <v>7.53</v>
      </c>
      <c r="Q17" s="64">
        <v>0.02</v>
      </c>
      <c r="R17" s="105">
        <f t="shared" si="0"/>
        <v>100.01</v>
      </c>
      <c r="S17" s="70">
        <v>648</v>
      </c>
      <c r="T17" s="70">
        <v>12.8</v>
      </c>
      <c r="U17" s="103">
        <f t="shared" si="1"/>
        <v>1.0159059854238128</v>
      </c>
      <c r="V17" s="103">
        <f t="shared" si="2"/>
        <v>6.1352919522498998E-3</v>
      </c>
      <c r="W17" s="103">
        <f t="shared" si="3"/>
        <v>0.38151730117211141</v>
      </c>
      <c r="X17" s="103">
        <f t="shared" si="4"/>
        <v>0</v>
      </c>
      <c r="Y17" s="103">
        <f t="shared" si="5"/>
        <v>0</v>
      </c>
      <c r="Z17" s="103">
        <f t="shared" si="6"/>
        <v>4.1755745590593266E-2</v>
      </c>
      <c r="AA17" s="103">
        <f t="shared" si="7"/>
        <v>3.1013259578163282E-3</v>
      </c>
      <c r="AB17" s="103">
        <f t="shared" si="8"/>
        <v>8.6839154037772551E-3</v>
      </c>
      <c r="AC17" s="103">
        <f t="shared" si="9"/>
        <v>2.9423618070737945E-2</v>
      </c>
      <c r="AD17" s="103">
        <f t="shared" si="10"/>
        <v>0</v>
      </c>
      <c r="AE17" s="103">
        <f t="shared" si="11"/>
        <v>0</v>
      </c>
      <c r="AF17" s="103">
        <f t="shared" si="12"/>
        <v>0.20200423047198318</v>
      </c>
      <c r="AG17" s="103">
        <f t="shared" si="13"/>
        <v>0.1598794003991677</v>
      </c>
      <c r="AH17" s="103">
        <f t="shared" si="14"/>
        <v>2.8180028109578041E-4</v>
      </c>
      <c r="AI17" s="104">
        <f t="shared" si="15"/>
        <v>1.8486886147233454</v>
      </c>
      <c r="AJ17" s="103">
        <f t="shared" si="16"/>
        <v>0.54952790715154709</v>
      </c>
      <c r="AK17" s="103">
        <f t="shared" si="16"/>
        <v>3.318726530464429E-3</v>
      </c>
      <c r="AL17" s="103">
        <f t="shared" si="16"/>
        <v>0.20637185631675733</v>
      </c>
      <c r="AM17" s="103">
        <f t="shared" si="16"/>
        <v>0</v>
      </c>
      <c r="AN17" s="103">
        <f t="shared" si="16"/>
        <v>0</v>
      </c>
      <c r="AO17" s="103">
        <f t="shared" si="16"/>
        <v>2.2586684019169974E-2</v>
      </c>
      <c r="AP17" s="103">
        <f t="shared" si="16"/>
        <v>1.677581574915708E-3</v>
      </c>
      <c r="AQ17" s="103">
        <f t="shared" si="16"/>
        <v>4.6973380668960275E-3</v>
      </c>
      <c r="AR17" s="103">
        <f t="shared" si="16"/>
        <v>1.5915940540987841E-2</v>
      </c>
      <c r="AS17" s="103">
        <f t="shared" si="16"/>
        <v>0</v>
      </c>
      <c r="AT17" s="103">
        <f t="shared" si="16"/>
        <v>0</v>
      </c>
      <c r="AU17" s="103">
        <f t="shared" si="16"/>
        <v>0.10926893196787114</v>
      </c>
      <c r="AV17" s="103">
        <f t="shared" si="16"/>
        <v>8.6482601302271506E-2</v>
      </c>
      <c r="AW17" s="103">
        <f t="shared" si="16"/>
        <v>1.5243252911900014E-4</v>
      </c>
      <c r="AX17" s="104">
        <f t="shared" si="17"/>
        <v>1</v>
      </c>
      <c r="AY17" s="64">
        <f t="shared" si="18"/>
        <v>2.0067828715957643</v>
      </c>
      <c r="AZ17" s="105">
        <f t="shared" si="19"/>
        <v>6.0895357133363639</v>
      </c>
      <c r="BA17" s="106">
        <f t="shared" si="20"/>
        <v>868.48935027952086</v>
      </c>
      <c r="BB17" s="106">
        <f t="shared" si="21"/>
        <v>814.70925852346966</v>
      </c>
      <c r="BC17" s="107">
        <f t="shared" si="22"/>
        <v>825.4933360829142</v>
      </c>
    </row>
    <row r="18" spans="1:55" s="101" customFormat="1">
      <c r="A18" s="109" t="s">
        <v>81</v>
      </c>
      <c r="B18" s="60" t="s">
        <v>67</v>
      </c>
      <c r="C18" s="61" t="s">
        <v>173</v>
      </c>
      <c r="D18" s="64">
        <v>61.28</v>
      </c>
      <c r="E18" s="65">
        <v>0.47</v>
      </c>
      <c r="F18" s="65">
        <v>19.03</v>
      </c>
      <c r="G18" s="65"/>
      <c r="H18" s="65"/>
      <c r="I18" s="65">
        <v>3.1</v>
      </c>
      <c r="J18" s="65">
        <v>0.25</v>
      </c>
      <c r="K18" s="65">
        <v>0.35</v>
      </c>
      <c r="L18" s="64">
        <v>1.71</v>
      </c>
      <c r="M18" s="64"/>
      <c r="N18" s="64"/>
      <c r="O18" s="65">
        <v>6.35</v>
      </c>
      <c r="P18" s="65">
        <v>7.4</v>
      </c>
      <c r="Q18" s="64">
        <v>0.05</v>
      </c>
      <c r="R18" s="105">
        <f t="shared" si="0"/>
        <v>99.989999999999981</v>
      </c>
      <c r="S18" s="70">
        <v>648</v>
      </c>
      <c r="T18" s="70">
        <v>12.8</v>
      </c>
      <c r="U18" s="103">
        <f t="shared" si="1"/>
        <v>1.0199003733088345</v>
      </c>
      <c r="V18" s="103">
        <f t="shared" si="2"/>
        <v>5.8848718725662301E-3</v>
      </c>
      <c r="W18" s="103">
        <f t="shared" si="3"/>
        <v>0.3732788813010427</v>
      </c>
      <c r="X18" s="103">
        <f t="shared" si="4"/>
        <v>0</v>
      </c>
      <c r="Y18" s="103">
        <f t="shared" si="5"/>
        <v>0</v>
      </c>
      <c r="Z18" s="103">
        <f t="shared" si="6"/>
        <v>4.3147603776946375E-2</v>
      </c>
      <c r="AA18" s="103">
        <f t="shared" si="7"/>
        <v>3.5242340429731006E-3</v>
      </c>
      <c r="AB18" s="103">
        <f t="shared" si="8"/>
        <v>8.6839154037772551E-3</v>
      </c>
      <c r="AC18" s="103">
        <f t="shared" si="9"/>
        <v>3.0493567818764781E-2</v>
      </c>
      <c r="AD18" s="103">
        <f t="shared" si="10"/>
        <v>0</v>
      </c>
      <c r="AE18" s="103">
        <f t="shared" si="11"/>
        <v>0</v>
      </c>
      <c r="AF18" s="103">
        <f t="shared" si="12"/>
        <v>0.20490844464809796</v>
      </c>
      <c r="AG18" s="103">
        <f t="shared" si="13"/>
        <v>0.15711919826744236</v>
      </c>
      <c r="AH18" s="103">
        <f t="shared" si="14"/>
        <v>7.0450070273945099E-4</v>
      </c>
      <c r="AI18" s="104">
        <f t="shared" si="15"/>
        <v>1.8476455911431846</v>
      </c>
      <c r="AJ18" s="103">
        <f t="shared" si="16"/>
        <v>0.55200000378741287</v>
      </c>
      <c r="AK18" s="103">
        <f t="shared" si="16"/>
        <v>3.1850653073163845E-3</v>
      </c>
      <c r="AL18" s="103">
        <f t="shared" si="16"/>
        <v>0.20202948178502442</v>
      </c>
      <c r="AM18" s="103">
        <f t="shared" si="16"/>
        <v>0</v>
      </c>
      <c r="AN18" s="103">
        <f t="shared" si="16"/>
        <v>0</v>
      </c>
      <c r="AO18" s="103">
        <f t="shared" si="16"/>
        <v>2.3352749024908977E-2</v>
      </c>
      <c r="AP18" s="103">
        <f t="shared" si="16"/>
        <v>1.9074188577434749E-3</v>
      </c>
      <c r="AQ18" s="103">
        <f t="shared" si="16"/>
        <v>4.6999897845150587E-3</v>
      </c>
      <c r="AR18" s="103">
        <f t="shared" si="16"/>
        <v>1.6504013521282317E-2</v>
      </c>
      <c r="AS18" s="103">
        <f t="shared" si="16"/>
        <v>0</v>
      </c>
      <c r="AT18" s="103">
        <f t="shared" si="16"/>
        <v>0</v>
      </c>
      <c r="AU18" s="103">
        <f t="shared" si="16"/>
        <v>0.1109024618305267</v>
      </c>
      <c r="AV18" s="103">
        <f t="shared" si="16"/>
        <v>8.5037519652364058E-2</v>
      </c>
      <c r="AW18" s="103">
        <f t="shared" si="16"/>
        <v>3.8129644890585253E-4</v>
      </c>
      <c r="AX18" s="104">
        <f t="shared" si="17"/>
        <v>1.0000000000000002</v>
      </c>
      <c r="AY18" s="64">
        <f t="shared" si="18"/>
        <v>2.0529720637775113</v>
      </c>
      <c r="AZ18" s="105">
        <f t="shared" si="19"/>
        <v>5.9991844901142368</v>
      </c>
      <c r="BA18" s="106">
        <f t="shared" si="20"/>
        <v>864.53640247930377</v>
      </c>
      <c r="BB18" s="106">
        <f t="shared" si="21"/>
        <v>808.47217703396711</v>
      </c>
      <c r="BC18" s="107">
        <f t="shared" si="22"/>
        <v>821.88972814552051</v>
      </c>
    </row>
    <row r="19" spans="1:55" s="101" customFormat="1">
      <c r="A19" s="109" t="s">
        <v>91</v>
      </c>
      <c r="B19" s="60" t="s">
        <v>67</v>
      </c>
      <c r="C19" s="61" t="s">
        <v>173</v>
      </c>
      <c r="D19" s="64">
        <v>62.17</v>
      </c>
      <c r="E19" s="65">
        <v>0.45</v>
      </c>
      <c r="F19" s="65">
        <v>18.62</v>
      </c>
      <c r="G19" s="65"/>
      <c r="H19" s="65"/>
      <c r="I19" s="65">
        <v>2.84</v>
      </c>
      <c r="J19" s="65">
        <v>0.18</v>
      </c>
      <c r="K19" s="65">
        <v>0.37</v>
      </c>
      <c r="L19" s="64">
        <v>1.55</v>
      </c>
      <c r="M19" s="64"/>
      <c r="N19" s="64"/>
      <c r="O19" s="65">
        <v>6.25</v>
      </c>
      <c r="P19" s="65">
        <v>7.52</v>
      </c>
      <c r="Q19" s="64">
        <v>0.05</v>
      </c>
      <c r="R19" s="105">
        <f t="shared" si="0"/>
        <v>100.00000000000001</v>
      </c>
      <c r="S19" s="70">
        <v>566</v>
      </c>
      <c r="T19" s="70">
        <v>16</v>
      </c>
      <c r="U19" s="103">
        <f t="shared" ref="U19:U90" si="23">D19/mw_SiO2</f>
        <v>1.0347128950491227</v>
      </c>
      <c r="V19" s="103">
        <f t="shared" ref="V19:V90" si="24">E19/mw_TiO2</f>
        <v>5.6344517928825612E-3</v>
      </c>
      <c r="W19" s="103">
        <f t="shared" ref="W19:W90" si="25">F19/mw_Al2O3*2</f>
        <v>0.36523661428404702</v>
      </c>
      <c r="X19" s="103">
        <f t="shared" ref="X19:X90" si="26">G19/mw_Cr2O3*2</f>
        <v>0</v>
      </c>
      <c r="Y19" s="103">
        <f t="shared" ref="Y19:Y90" si="27">H19/mw_V2O5*2</f>
        <v>0</v>
      </c>
      <c r="Z19" s="103">
        <f t="shared" ref="Z19:Z90" si="28">I19/mw_FeO</f>
        <v>3.9528772492428289E-2</v>
      </c>
      <c r="AA19" s="103">
        <f t="shared" ref="AA19:AA90" si="29">J19/mw_MnO</f>
        <v>2.5374485109406321E-3</v>
      </c>
      <c r="AB19" s="103">
        <f t="shared" ref="AB19:AB90" si="30">K19/mw_MgO</f>
        <v>9.1801391411359557E-3</v>
      </c>
      <c r="AC19" s="103">
        <f t="shared" ref="AC19:AC90" si="31">L19/mw_CaO</f>
        <v>2.7640368490693224E-2</v>
      </c>
      <c r="AD19" s="103">
        <f t="shared" ref="AD19:AD90" si="32">M19/mw_SrO</f>
        <v>0</v>
      </c>
      <c r="AE19" s="103">
        <f t="shared" ref="AE19:AE90" si="33">N19/mw_BaO</f>
        <v>0</v>
      </c>
      <c r="AF19" s="103">
        <f t="shared" ref="AF19:AF90" si="34">O19/mw_Na2O*2</f>
        <v>0.20168154000797045</v>
      </c>
      <c r="AG19" s="103">
        <f t="shared" ref="AG19:AG90" si="35">P19/mw_K2O*2</f>
        <v>0.15966707715826572</v>
      </c>
      <c r="AH19" s="103">
        <f t="shared" ref="AH19:AH90" si="36">Q19/mw_P2O5*2</f>
        <v>7.0450070273945099E-4</v>
      </c>
      <c r="AI19" s="104">
        <f t="shared" ref="AI19:AI90" si="37">SUM(U19:AH19)</f>
        <v>1.8465238076302262</v>
      </c>
      <c r="AJ19" s="103">
        <f t="shared" ref="AJ19:AW20" si="38">U19/$AI19</f>
        <v>0.56035719159074504</v>
      </c>
      <c r="AK19" s="103">
        <f t="shared" si="38"/>
        <v>3.0513832367607811E-3</v>
      </c>
      <c r="AL19" s="103">
        <f t="shared" si="38"/>
        <v>0.19779686174357039</v>
      </c>
      <c r="AM19" s="103">
        <f t="shared" si="38"/>
        <v>0</v>
      </c>
      <c r="AN19" s="103">
        <f t="shared" si="38"/>
        <v>0</v>
      </c>
      <c r="AO19" s="103">
        <f t="shared" si="38"/>
        <v>2.1407128534756528E-2</v>
      </c>
      <c r="AP19" s="103">
        <f t="shared" si="38"/>
        <v>1.3741758976815567E-3</v>
      </c>
      <c r="AQ19" s="103">
        <f t="shared" si="38"/>
        <v>4.9715790845488604E-3</v>
      </c>
      <c r="AR19" s="103">
        <f t="shared" si="38"/>
        <v>1.4968866567805618E-2</v>
      </c>
      <c r="AS19" s="103">
        <f t="shared" si="38"/>
        <v>0</v>
      </c>
      <c r="AT19" s="103">
        <f t="shared" si="38"/>
        <v>0</v>
      </c>
      <c r="AU19" s="103">
        <f t="shared" si="38"/>
        <v>0.10922227981820747</v>
      </c>
      <c r="AV19" s="103">
        <f t="shared" si="38"/>
        <v>8.6469005435233309E-2</v>
      </c>
      <c r="AW19" s="103">
        <f t="shared" si="38"/>
        <v>3.815280906903585E-4</v>
      </c>
      <c r="AX19" s="104">
        <f t="shared" ref="AX19:AX90" si="39">SUM(AJ19:AW19)</f>
        <v>0.99999999999999978</v>
      </c>
      <c r="AY19" s="64">
        <f t="shared" ref="AY19:AY90" si="40">(AU19+AV19+2*AR19)/(AL19*AJ19)</f>
        <v>2.035685143672302</v>
      </c>
      <c r="AZ19" s="105">
        <f t="shared" ref="AZ19:AZ90" si="41">(3*AL19/2+AJ19)/(AU19/2+AV19/2+AR19+AQ19+AO19)</f>
        <v>6.1572862803536905</v>
      </c>
      <c r="BA19" s="106">
        <f t="shared" ref="BA19:BA90" si="42">12900/(LN(zircon_Zr/S19)+3.8+0.85*(AY19-1))-273.15</f>
        <v>852.56299678468588</v>
      </c>
      <c r="BB19" s="106">
        <f t="shared" ref="BB19:BB90" si="43">10108/(LN(zircon_Zr/S19)+1.48+1.16*(AY19-1))-273.15</f>
        <v>795.29626847526663</v>
      </c>
      <c r="BC19" s="107">
        <f t="shared" ref="BC19:BC90" si="44">(LN(S19)-4.29+1.35*LN(AZ19))/0.0056</f>
        <v>804.0005123805056</v>
      </c>
    </row>
    <row r="20" spans="1:55" s="101" customFormat="1">
      <c r="A20" s="109" t="s">
        <v>92</v>
      </c>
      <c r="B20" s="60" t="s">
        <v>67</v>
      </c>
      <c r="C20" s="61" t="s">
        <v>173</v>
      </c>
      <c r="D20" s="64">
        <v>61.59</v>
      </c>
      <c r="E20" s="65">
        <v>0.46</v>
      </c>
      <c r="F20" s="65">
        <v>18.79</v>
      </c>
      <c r="G20" s="65"/>
      <c r="H20" s="65"/>
      <c r="I20" s="65">
        <v>3.05</v>
      </c>
      <c r="J20" s="65">
        <v>0.25</v>
      </c>
      <c r="K20" s="65">
        <v>0.32</v>
      </c>
      <c r="L20" s="64">
        <v>1.67</v>
      </c>
      <c r="M20" s="64"/>
      <c r="N20" s="64"/>
      <c r="O20" s="65">
        <v>6.33</v>
      </c>
      <c r="P20" s="65">
        <v>7.48</v>
      </c>
      <c r="Q20" s="64">
        <v>0.06</v>
      </c>
      <c r="R20" s="105">
        <f t="shared" si="0"/>
        <v>100</v>
      </c>
      <c r="S20" s="70">
        <v>566</v>
      </c>
      <c r="T20" s="70">
        <v>16</v>
      </c>
      <c r="U20" s="103">
        <f t="shared" si="23"/>
        <v>1.0250597909936541</v>
      </c>
      <c r="V20" s="103">
        <f t="shared" si="24"/>
        <v>5.7596618327243956E-3</v>
      </c>
      <c r="W20" s="103">
        <f t="shared" si="25"/>
        <v>0.36857121280328908</v>
      </c>
      <c r="X20" s="103">
        <f t="shared" si="26"/>
        <v>0</v>
      </c>
      <c r="Y20" s="103">
        <f t="shared" si="27"/>
        <v>0</v>
      </c>
      <c r="Z20" s="103">
        <f t="shared" si="28"/>
        <v>4.2451674683769813E-2</v>
      </c>
      <c r="AA20" s="103">
        <f t="shared" si="29"/>
        <v>3.5242340429731006E-3</v>
      </c>
      <c r="AB20" s="103">
        <f t="shared" si="30"/>
        <v>7.939579797739205E-3</v>
      </c>
      <c r="AC20" s="103">
        <f t="shared" si="31"/>
        <v>2.9780267986746888E-2</v>
      </c>
      <c r="AD20" s="103">
        <f t="shared" si="32"/>
        <v>0</v>
      </c>
      <c r="AE20" s="103">
        <f t="shared" si="33"/>
        <v>0</v>
      </c>
      <c r="AF20" s="103">
        <f t="shared" si="34"/>
        <v>0.20426306372007247</v>
      </c>
      <c r="AG20" s="103">
        <f t="shared" si="35"/>
        <v>0.15881778419465795</v>
      </c>
      <c r="AH20" s="103">
        <f t="shared" si="36"/>
        <v>8.4540084328734116E-4</v>
      </c>
      <c r="AI20" s="104">
        <f t="shared" si="37"/>
        <v>1.8470126708989145</v>
      </c>
      <c r="AJ20" s="103">
        <f t="shared" si="38"/>
        <v>0.55498254405302605</v>
      </c>
      <c r="AK20" s="103">
        <f t="shared" si="38"/>
        <v>3.1183661722912009E-3</v>
      </c>
      <c r="AL20" s="103">
        <f t="shared" si="38"/>
        <v>0.19954991030132499</v>
      </c>
      <c r="AM20" s="103">
        <f t="shared" si="38"/>
        <v>0</v>
      </c>
      <c r="AN20" s="103">
        <f t="shared" si="38"/>
        <v>0</v>
      </c>
      <c r="AO20" s="103">
        <f t="shared" si="38"/>
        <v>2.2983965054830507E-2</v>
      </c>
      <c r="AP20" s="103">
        <f t="shared" si="38"/>
        <v>1.9080724775200955E-3</v>
      </c>
      <c r="AQ20" s="103">
        <f t="shared" si="38"/>
        <v>4.2986060262787075E-3</v>
      </c>
      <c r="AR20" s="103">
        <f t="shared" si="38"/>
        <v>1.6123477903512845E-2</v>
      </c>
      <c r="AS20" s="103">
        <f t="shared" si="38"/>
        <v>0</v>
      </c>
      <c r="AT20" s="103">
        <f t="shared" si="38"/>
        <v>0</v>
      </c>
      <c r="AU20" s="103">
        <f t="shared" si="38"/>
        <v>0.11059104625452329</v>
      </c>
      <c r="AV20" s="103">
        <f t="shared" si="38"/>
        <v>8.5986299226287172E-2</v>
      </c>
      <c r="AW20" s="103">
        <f t="shared" si="38"/>
        <v>4.5771253040505493E-4</v>
      </c>
      <c r="AX20" s="104">
        <f t="shared" si="39"/>
        <v>1</v>
      </c>
      <c r="AY20" s="64">
        <f t="shared" si="40"/>
        <v>2.0661948970127142</v>
      </c>
      <c r="AZ20" s="105">
        <f t="shared" si="41"/>
        <v>6.0292112444589305</v>
      </c>
      <c r="BA20" s="106">
        <f t="shared" si="42"/>
        <v>850.02119576591542</v>
      </c>
      <c r="BB20" s="106">
        <f t="shared" si="43"/>
        <v>791.31414084955975</v>
      </c>
      <c r="BC20" s="107">
        <f t="shared" si="44"/>
        <v>798.93320430165431</v>
      </c>
    </row>
    <row r="21" spans="1:55" s="101" customFormat="1">
      <c r="A21" s="109" t="s">
        <v>93</v>
      </c>
      <c r="B21" s="60" t="s">
        <v>67</v>
      </c>
      <c r="C21" s="61" t="s">
        <v>173</v>
      </c>
      <c r="D21" s="64">
        <v>61.6</v>
      </c>
      <c r="E21" s="65">
        <v>0.44</v>
      </c>
      <c r="F21" s="65">
        <v>18.86</v>
      </c>
      <c r="G21" s="65"/>
      <c r="H21" s="65"/>
      <c r="I21" s="65">
        <v>2.95</v>
      </c>
      <c r="J21" s="65">
        <v>0.23</v>
      </c>
      <c r="K21" s="65">
        <v>0.33</v>
      </c>
      <c r="L21" s="64">
        <v>1.61</v>
      </c>
      <c r="M21" s="64"/>
      <c r="N21" s="64"/>
      <c r="O21" s="65">
        <v>6.47</v>
      </c>
      <c r="P21" s="65">
        <v>7.46</v>
      </c>
      <c r="Q21" s="64">
        <v>0.05</v>
      </c>
      <c r="R21" s="105">
        <f t="shared" si="0"/>
        <v>100</v>
      </c>
      <c r="S21" s="70">
        <v>566</v>
      </c>
      <c r="T21" s="70">
        <v>16</v>
      </c>
      <c r="U21" s="103">
        <f t="shared" si="23"/>
        <v>1.0252262238221965</v>
      </c>
      <c r="V21" s="103">
        <f t="shared" si="24"/>
        <v>5.5092417530407259E-3</v>
      </c>
      <c r="W21" s="103">
        <f t="shared" si="25"/>
        <v>0.36994428278180058</v>
      </c>
      <c r="X21" s="103">
        <f t="shared" si="26"/>
        <v>0</v>
      </c>
      <c r="Y21" s="103">
        <f t="shared" si="27"/>
        <v>0</v>
      </c>
      <c r="Z21" s="103">
        <f t="shared" si="28"/>
        <v>4.1059816497416711E-2</v>
      </c>
      <c r="AA21" s="103">
        <f t="shared" si="29"/>
        <v>3.2422953195352525E-3</v>
      </c>
      <c r="AB21" s="103">
        <f t="shared" si="30"/>
        <v>8.1876916664185544E-3</v>
      </c>
      <c r="AC21" s="103">
        <f t="shared" si="31"/>
        <v>2.871031823872006E-2</v>
      </c>
      <c r="AD21" s="103">
        <f t="shared" si="32"/>
        <v>0</v>
      </c>
      <c r="AE21" s="103">
        <f t="shared" si="33"/>
        <v>0</v>
      </c>
      <c r="AF21" s="103">
        <f t="shared" si="34"/>
        <v>0.20878073021625099</v>
      </c>
      <c r="AG21" s="103">
        <f t="shared" si="35"/>
        <v>0.15839313771285404</v>
      </c>
      <c r="AH21" s="103">
        <f t="shared" si="36"/>
        <v>7.0450070273945099E-4</v>
      </c>
      <c r="AI21" s="104">
        <f t="shared" si="37"/>
        <v>1.849758238710973</v>
      </c>
      <c r="AJ21" s="103">
        <f>U21/$AI21</f>
        <v>0.55424876741548568</v>
      </c>
      <c r="AK21" s="103">
        <f>V21/$AI21</f>
        <v>2.9783577322406787E-3</v>
      </c>
      <c r="AL21" s="103">
        <f>W21/$AI21</f>
        <v>0.19999601842000761</v>
      </c>
      <c r="AM21" s="103">
        <f t="shared" ref="AM21:AM34" si="45">X21/$AI21</f>
        <v>0</v>
      </c>
      <c r="AN21" s="103">
        <f t="shared" ref="AN21:AN34" si="46">Y21/$AI21</f>
        <v>0</v>
      </c>
      <c r="AO21" s="103">
        <f t="shared" ref="AO21:AO34" si="47">Z21/$AI21</f>
        <v>2.219739619920804E-2</v>
      </c>
      <c r="AP21" s="103">
        <f t="shared" ref="AP21:AP34" si="48">AA21/$AI21</f>
        <v>1.7528211263947045E-3</v>
      </c>
      <c r="AQ21" s="103">
        <f t="shared" ref="AQ21:AQ34" si="49">AB21/$AI21</f>
        <v>4.4263577234418747E-3</v>
      </c>
      <c r="AR21" s="103">
        <f t="shared" ref="AR21:AR34" si="50">AC21/$AI21</f>
        <v>1.5521119267308793E-2</v>
      </c>
      <c r="AS21" s="103">
        <f t="shared" ref="AS21:AS34" si="51">AD21/$AI21</f>
        <v>0</v>
      </c>
      <c r="AT21" s="103">
        <f t="shared" ref="AT21:AT34" si="52">AE21/$AI21</f>
        <v>0</v>
      </c>
      <c r="AU21" s="103">
        <f t="shared" ref="AU21:AU34" si="53">AF21/$AI21</f>
        <v>0.11286919871309369</v>
      </c>
      <c r="AV21" s="103">
        <f t="shared" ref="AV21:AV34" si="54">AG21/$AI21</f>
        <v>8.5629102440561239E-2</v>
      </c>
      <c r="AW21" s="103">
        <f t="shared" ref="AW21:AW34" si="55">AH21/$AI21</f>
        <v>3.8086096225763594E-4</v>
      </c>
      <c r="AX21" s="104">
        <f t="shared" si="39"/>
        <v>0.99999999999999989</v>
      </c>
      <c r="AY21" s="64">
        <f t="shared" si="40"/>
        <v>2.070776905104712</v>
      </c>
      <c r="AZ21" s="105">
        <f t="shared" si="41"/>
        <v>6.0415763855371729</v>
      </c>
      <c r="BA21" s="106">
        <f t="shared" si="42"/>
        <v>849.64045468689812</v>
      </c>
      <c r="BB21" s="106">
        <f t="shared" si="43"/>
        <v>790.71866019234483</v>
      </c>
      <c r="BC21" s="107">
        <f t="shared" si="44"/>
        <v>799.42710467638881</v>
      </c>
    </row>
    <row r="22" spans="1:55" s="101" customFormat="1">
      <c r="A22" s="109" t="s">
        <v>94</v>
      </c>
      <c r="B22" s="60" t="s">
        <v>67</v>
      </c>
      <c r="C22" s="61" t="s">
        <v>173</v>
      </c>
      <c r="D22" s="64">
        <v>61.65</v>
      </c>
      <c r="E22" s="65">
        <v>0.47</v>
      </c>
      <c r="F22" s="65">
        <v>18.79</v>
      </c>
      <c r="G22" s="65"/>
      <c r="H22" s="65"/>
      <c r="I22" s="65">
        <v>2.92</v>
      </c>
      <c r="J22" s="65">
        <v>0.23</v>
      </c>
      <c r="K22" s="65">
        <v>0.32</v>
      </c>
      <c r="L22" s="64">
        <v>1.61</v>
      </c>
      <c r="M22" s="64"/>
      <c r="N22" s="64"/>
      <c r="O22" s="65">
        <v>6.52</v>
      </c>
      <c r="P22" s="65">
        <v>7.42</v>
      </c>
      <c r="Q22" s="64">
        <v>0.06</v>
      </c>
      <c r="R22" s="105">
        <f t="shared" si="0"/>
        <v>99.99</v>
      </c>
      <c r="S22" s="70">
        <v>566</v>
      </c>
      <c r="T22" s="70">
        <v>16</v>
      </c>
      <c r="U22" s="103">
        <f t="shared" si="23"/>
        <v>1.0260583879649092</v>
      </c>
      <c r="V22" s="103">
        <f t="shared" si="24"/>
        <v>5.8848718725662301E-3</v>
      </c>
      <c r="W22" s="103">
        <f t="shared" si="25"/>
        <v>0.36857121280328908</v>
      </c>
      <c r="X22" s="103">
        <f t="shared" si="26"/>
        <v>0</v>
      </c>
      <c r="Y22" s="103">
        <f t="shared" si="27"/>
        <v>0</v>
      </c>
      <c r="Z22" s="103">
        <f t="shared" si="28"/>
        <v>4.0642259041510774E-2</v>
      </c>
      <c r="AA22" s="103">
        <f t="shared" si="29"/>
        <v>3.2422953195352525E-3</v>
      </c>
      <c r="AB22" s="103">
        <f t="shared" si="30"/>
        <v>7.939579797739205E-3</v>
      </c>
      <c r="AC22" s="103">
        <f t="shared" si="31"/>
        <v>2.871031823872006E-2</v>
      </c>
      <c r="AD22" s="103">
        <f t="shared" si="32"/>
        <v>0</v>
      </c>
      <c r="AE22" s="103">
        <f t="shared" si="33"/>
        <v>0</v>
      </c>
      <c r="AF22" s="103">
        <f t="shared" si="34"/>
        <v>0.21039418253631476</v>
      </c>
      <c r="AG22" s="103">
        <f t="shared" si="35"/>
        <v>0.15754384474924626</v>
      </c>
      <c r="AH22" s="103">
        <f t="shared" si="36"/>
        <v>8.4540084328734116E-4</v>
      </c>
      <c r="AI22" s="104">
        <f t="shared" si="37"/>
        <v>1.8498323531671184</v>
      </c>
      <c r="AJ22" s="103">
        <f t="shared" ref="AJ22:AW60" si="56">U22/$AI22</f>
        <v>0.55467642038381659</v>
      </c>
      <c r="AK22" s="103">
        <f t="shared" ref="AK22:AK34" si="57">V22/$AI22</f>
        <v>3.1813001121375546E-3</v>
      </c>
      <c r="AL22" s="103">
        <f t="shared" ref="AL22:AL34" si="58">W22/$AI22</f>
        <v>0.1992457382271719</v>
      </c>
      <c r="AM22" s="103">
        <f t="shared" si="45"/>
        <v>0</v>
      </c>
      <c r="AN22" s="103">
        <f t="shared" si="46"/>
        <v>0</v>
      </c>
      <c r="AO22" s="103">
        <f t="shared" si="47"/>
        <v>2.1970779661155085E-2</v>
      </c>
      <c r="AP22" s="103">
        <f t="shared" si="48"/>
        <v>1.7527508987417605E-3</v>
      </c>
      <c r="AQ22" s="103">
        <f t="shared" si="49"/>
        <v>4.2920537010533756E-3</v>
      </c>
      <c r="AR22" s="103">
        <f t="shared" si="50"/>
        <v>1.5520497405921574E-2</v>
      </c>
      <c r="AS22" s="103">
        <f t="shared" si="51"/>
        <v>0</v>
      </c>
      <c r="AT22" s="103">
        <f t="shared" si="52"/>
        <v>0</v>
      </c>
      <c r="AU22" s="103">
        <f t="shared" si="53"/>
        <v>0.11373689198164177</v>
      </c>
      <c r="AV22" s="103">
        <f t="shared" si="54"/>
        <v>8.5166552784912489E-2</v>
      </c>
      <c r="AW22" s="103">
        <f t="shared" si="55"/>
        <v>4.5701484344779734E-4</v>
      </c>
      <c r="AX22" s="104">
        <f t="shared" si="39"/>
        <v>0.99999999999999978</v>
      </c>
      <c r="AY22" s="64">
        <f t="shared" si="40"/>
        <v>2.0806266989813915</v>
      </c>
      <c r="AZ22" s="105">
        <f t="shared" si="41"/>
        <v>6.0434361631850333</v>
      </c>
      <c r="BA22" s="106">
        <f t="shared" si="42"/>
        <v>848.82286120276774</v>
      </c>
      <c r="BB22" s="106">
        <f t="shared" si="43"/>
        <v>789.44082755474722</v>
      </c>
      <c r="BC22" s="107">
        <f t="shared" si="44"/>
        <v>799.50130224236182</v>
      </c>
    </row>
    <row r="23" spans="1:55" s="101" customFormat="1">
      <c r="A23" s="109" t="s">
        <v>95</v>
      </c>
      <c r="B23" s="60" t="s">
        <v>67</v>
      </c>
      <c r="C23" s="61" t="s">
        <v>173</v>
      </c>
      <c r="D23" s="64">
        <v>61.64</v>
      </c>
      <c r="E23" s="65">
        <v>0.46</v>
      </c>
      <c r="F23" s="65">
        <v>18.829999999999998</v>
      </c>
      <c r="G23" s="65"/>
      <c r="H23" s="65"/>
      <c r="I23" s="65">
        <v>2.99</v>
      </c>
      <c r="J23" s="65">
        <v>0.22</v>
      </c>
      <c r="K23" s="65">
        <v>0.34</v>
      </c>
      <c r="L23" s="64">
        <v>1.55</v>
      </c>
      <c r="M23" s="64"/>
      <c r="N23" s="64"/>
      <c r="O23" s="65">
        <v>6.53</v>
      </c>
      <c r="P23" s="65">
        <v>7.41</v>
      </c>
      <c r="Q23" s="64">
        <v>0.03</v>
      </c>
      <c r="R23" s="105">
        <f t="shared" si="0"/>
        <v>100</v>
      </c>
      <c r="S23" s="70">
        <v>566</v>
      </c>
      <c r="T23" s="70">
        <v>16</v>
      </c>
      <c r="U23" s="103">
        <f t="shared" si="23"/>
        <v>1.0258919551363668</v>
      </c>
      <c r="V23" s="103">
        <f t="shared" si="24"/>
        <v>5.7596618327243956E-3</v>
      </c>
      <c r="W23" s="103">
        <f t="shared" si="25"/>
        <v>0.36935582421958135</v>
      </c>
      <c r="X23" s="103">
        <f t="shared" si="26"/>
        <v>0</v>
      </c>
      <c r="Y23" s="103">
        <f t="shared" si="27"/>
        <v>0</v>
      </c>
      <c r="Z23" s="103">
        <f t="shared" si="28"/>
        <v>4.1616559771957953E-2</v>
      </c>
      <c r="AA23" s="103">
        <f t="shared" si="29"/>
        <v>3.1013259578163282E-3</v>
      </c>
      <c r="AB23" s="103">
        <f t="shared" si="30"/>
        <v>8.4358035350979056E-3</v>
      </c>
      <c r="AC23" s="103">
        <f t="shared" si="31"/>
        <v>2.7640368490693224E-2</v>
      </c>
      <c r="AD23" s="103">
        <f t="shared" si="32"/>
        <v>0</v>
      </c>
      <c r="AE23" s="103">
        <f t="shared" si="33"/>
        <v>0</v>
      </c>
      <c r="AF23" s="103">
        <f t="shared" si="34"/>
        <v>0.21071687300032754</v>
      </c>
      <c r="AG23" s="103">
        <f t="shared" si="35"/>
        <v>0.15733152150834431</v>
      </c>
      <c r="AH23" s="103">
        <f t="shared" si="36"/>
        <v>4.2270042164367058E-4</v>
      </c>
      <c r="AI23" s="104">
        <f t="shared" si="37"/>
        <v>1.8502725938745537</v>
      </c>
      <c r="AJ23" s="103">
        <f t="shared" si="56"/>
        <v>0.55445449418245074</v>
      </c>
      <c r="AK23" s="103">
        <f t="shared" si="57"/>
        <v>3.1128720447960623E-3</v>
      </c>
      <c r="AL23" s="103">
        <f t="shared" si="58"/>
        <v>0.19962238290852793</v>
      </c>
      <c r="AM23" s="103">
        <f t="shared" si="45"/>
        <v>0</v>
      </c>
      <c r="AN23" s="103">
        <f t="shared" si="46"/>
        <v>0</v>
      </c>
      <c r="AO23" s="103">
        <f t="shared" si="47"/>
        <v>2.2492123544245454E-2</v>
      </c>
      <c r="AP23" s="103">
        <f t="shared" si="48"/>
        <v>1.6761454328856555E-3</v>
      </c>
      <c r="AQ23" s="103">
        <f t="shared" si="49"/>
        <v>4.5592220103271132E-3</v>
      </c>
      <c r="AR23" s="103">
        <f t="shared" si="50"/>
        <v>1.4938538560317242E-2</v>
      </c>
      <c r="AS23" s="103">
        <f t="shared" si="51"/>
        <v>0</v>
      </c>
      <c r="AT23" s="103">
        <f t="shared" si="52"/>
        <v>0</v>
      </c>
      <c r="AU23" s="103">
        <f t="shared" si="53"/>
        <v>0.11388423181423067</v>
      </c>
      <c r="AV23" s="103">
        <f t="shared" si="54"/>
        <v>8.5031536449926587E-2</v>
      </c>
      <c r="AW23" s="103">
        <f t="shared" si="55"/>
        <v>2.2845305229242841E-4</v>
      </c>
      <c r="AX23" s="104">
        <f t="shared" si="39"/>
        <v>0.99999999999999989</v>
      </c>
      <c r="AY23" s="64">
        <f t="shared" si="40"/>
        <v>2.0671276488232522</v>
      </c>
      <c r="AZ23" s="105">
        <f t="shared" si="41"/>
        <v>6.0367730019914507</v>
      </c>
      <c r="BA23" s="106">
        <f t="shared" si="42"/>
        <v>849.94366800306932</v>
      </c>
      <c r="BB23" s="106">
        <f t="shared" si="43"/>
        <v>791.19286580416076</v>
      </c>
      <c r="BC23" s="107">
        <f t="shared" si="44"/>
        <v>799.23536347778031</v>
      </c>
    </row>
    <row r="24" spans="1:55" s="101" customFormat="1">
      <c r="A24" s="109" t="s">
        <v>96</v>
      </c>
      <c r="B24" s="60" t="s">
        <v>67</v>
      </c>
      <c r="C24" s="61" t="s">
        <v>173</v>
      </c>
      <c r="D24" s="64">
        <v>61.54</v>
      </c>
      <c r="E24" s="65">
        <v>0.45</v>
      </c>
      <c r="F24" s="65">
        <v>18.93</v>
      </c>
      <c r="G24" s="65"/>
      <c r="H24" s="65"/>
      <c r="I24" s="65">
        <v>3.01</v>
      </c>
      <c r="J24" s="65">
        <v>0.23</v>
      </c>
      <c r="K24" s="65">
        <v>0.32</v>
      </c>
      <c r="L24" s="64">
        <v>1.52</v>
      </c>
      <c r="M24" s="64"/>
      <c r="N24" s="64"/>
      <c r="O24" s="65">
        <v>6.35</v>
      </c>
      <c r="P24" s="65">
        <v>7.62</v>
      </c>
      <c r="Q24" s="64">
        <v>0.04</v>
      </c>
      <c r="R24" s="105">
        <f t="shared" si="0"/>
        <v>100.01</v>
      </c>
      <c r="S24" s="70">
        <v>566</v>
      </c>
      <c r="T24" s="70">
        <v>16</v>
      </c>
      <c r="U24" s="103">
        <f t="shared" si="23"/>
        <v>1.0242276268509412</v>
      </c>
      <c r="V24" s="103">
        <f t="shared" si="24"/>
        <v>5.6344517928825612E-3</v>
      </c>
      <c r="W24" s="103">
        <f t="shared" si="25"/>
        <v>0.37131735276031202</v>
      </c>
      <c r="X24" s="103">
        <f t="shared" si="26"/>
        <v>0</v>
      </c>
      <c r="Y24" s="103">
        <f t="shared" si="27"/>
        <v>0</v>
      </c>
      <c r="Z24" s="103">
        <f t="shared" si="28"/>
        <v>4.1894931409228571E-2</v>
      </c>
      <c r="AA24" s="103">
        <f t="shared" si="29"/>
        <v>3.2422953195352525E-3</v>
      </c>
      <c r="AB24" s="103">
        <f t="shared" si="30"/>
        <v>7.939579797739205E-3</v>
      </c>
      <c r="AC24" s="103">
        <f t="shared" si="31"/>
        <v>2.7105393616679806E-2</v>
      </c>
      <c r="AD24" s="103">
        <f t="shared" si="32"/>
        <v>0</v>
      </c>
      <c r="AE24" s="103">
        <f t="shared" si="33"/>
        <v>0</v>
      </c>
      <c r="AF24" s="103">
        <f t="shared" si="34"/>
        <v>0.20490844464809796</v>
      </c>
      <c r="AG24" s="103">
        <f t="shared" si="35"/>
        <v>0.16179030956728524</v>
      </c>
      <c r="AH24" s="103">
        <f t="shared" si="36"/>
        <v>5.6360056219156081E-4</v>
      </c>
      <c r="AI24" s="104">
        <f t="shared" si="37"/>
        <v>1.8486239863248934</v>
      </c>
      <c r="AJ24" s="103">
        <f t="shared" si="56"/>
        <v>0.55404865155251448</v>
      </c>
      <c r="AK24" s="103">
        <f t="shared" si="57"/>
        <v>3.047916631269066E-3</v>
      </c>
      <c r="AL24" s="103">
        <f t="shared" si="58"/>
        <v>0.20086148157067862</v>
      </c>
      <c r="AM24" s="103">
        <f t="shared" si="45"/>
        <v>0</v>
      </c>
      <c r="AN24" s="103">
        <f t="shared" si="46"/>
        <v>0</v>
      </c>
      <c r="AO24" s="103">
        <f t="shared" si="47"/>
        <v>2.2662765234652531E-2</v>
      </c>
      <c r="AP24" s="103">
        <f t="shared" si="48"/>
        <v>1.753896597425964E-3</v>
      </c>
      <c r="AQ24" s="103">
        <f t="shared" si="49"/>
        <v>4.2948592339339224E-3</v>
      </c>
      <c r="AR24" s="103">
        <f t="shared" si="50"/>
        <v>1.4662469932874747E-2</v>
      </c>
      <c r="AS24" s="103">
        <f t="shared" si="51"/>
        <v>0</v>
      </c>
      <c r="AT24" s="103">
        <f t="shared" si="52"/>
        <v>0</v>
      </c>
      <c r="AU24" s="103">
        <f t="shared" si="53"/>
        <v>0.11084376604647471</v>
      </c>
      <c r="AV24" s="103">
        <f t="shared" si="54"/>
        <v>8.7519317483772383E-2</v>
      </c>
      <c r="AW24" s="103">
        <f t="shared" si="55"/>
        <v>3.0487571640353515E-4</v>
      </c>
      <c r="AX24" s="104">
        <f t="shared" si="39"/>
        <v>1</v>
      </c>
      <c r="AY24" s="64">
        <f t="shared" si="40"/>
        <v>2.0459528592989473</v>
      </c>
      <c r="AZ24" s="105">
        <f t="shared" si="41"/>
        <v>6.074793569135549</v>
      </c>
      <c r="BA24" s="106">
        <f t="shared" si="42"/>
        <v>851.70629874691929</v>
      </c>
      <c r="BB24" s="106">
        <f t="shared" si="43"/>
        <v>793.95280601229149</v>
      </c>
      <c r="BC24" s="107">
        <f t="shared" si="44"/>
        <v>800.74890881326041</v>
      </c>
    </row>
    <row r="25" spans="1:55" s="101" customFormat="1">
      <c r="A25" s="109" t="s">
        <v>97</v>
      </c>
      <c r="B25" s="60" t="s">
        <v>67</v>
      </c>
      <c r="C25" s="61" t="s">
        <v>173</v>
      </c>
      <c r="D25" s="64">
        <v>61.52</v>
      </c>
      <c r="E25" s="65">
        <v>0.45</v>
      </c>
      <c r="F25" s="65">
        <v>18.75</v>
      </c>
      <c r="G25" s="65"/>
      <c r="H25" s="65"/>
      <c r="I25" s="65">
        <v>3.05</v>
      </c>
      <c r="J25" s="65">
        <v>0.2</v>
      </c>
      <c r="K25" s="65">
        <v>0.34</v>
      </c>
      <c r="L25" s="64">
        <v>1.6</v>
      </c>
      <c r="M25" s="64"/>
      <c r="N25" s="64"/>
      <c r="O25" s="65">
        <v>6.4</v>
      </c>
      <c r="P25" s="65">
        <v>7.64</v>
      </c>
      <c r="Q25" s="64">
        <v>0.05</v>
      </c>
      <c r="R25" s="105">
        <f t="shared" si="0"/>
        <v>100</v>
      </c>
      <c r="S25" s="70">
        <v>566</v>
      </c>
      <c r="T25" s="70">
        <v>16</v>
      </c>
      <c r="U25" s="103">
        <f t="shared" si="23"/>
        <v>1.023894761193856</v>
      </c>
      <c r="V25" s="103">
        <f t="shared" si="24"/>
        <v>5.6344517928825612E-3</v>
      </c>
      <c r="W25" s="103">
        <f t="shared" si="25"/>
        <v>0.36778660138699687</v>
      </c>
      <c r="X25" s="103">
        <f t="shared" si="26"/>
        <v>0</v>
      </c>
      <c r="Y25" s="103">
        <f t="shared" si="27"/>
        <v>0</v>
      </c>
      <c r="Z25" s="103">
        <f t="shared" si="28"/>
        <v>4.2451674683769813E-2</v>
      </c>
      <c r="AA25" s="103">
        <f t="shared" si="29"/>
        <v>2.8193872343784806E-3</v>
      </c>
      <c r="AB25" s="103">
        <f t="shared" si="30"/>
        <v>8.4358035350979056E-3</v>
      </c>
      <c r="AC25" s="103">
        <f t="shared" si="31"/>
        <v>2.8531993280715585E-2</v>
      </c>
      <c r="AD25" s="103">
        <f t="shared" si="32"/>
        <v>0</v>
      </c>
      <c r="AE25" s="103">
        <f t="shared" si="33"/>
        <v>0</v>
      </c>
      <c r="AF25" s="103">
        <f t="shared" si="34"/>
        <v>0.20652189696816176</v>
      </c>
      <c r="AG25" s="103">
        <f t="shared" si="35"/>
        <v>0.16221495604908914</v>
      </c>
      <c r="AH25" s="103">
        <f t="shared" si="36"/>
        <v>7.0450070273945099E-4</v>
      </c>
      <c r="AI25" s="104">
        <f t="shared" si="37"/>
        <v>1.8489960268276875</v>
      </c>
      <c r="AJ25" s="103">
        <f t="shared" si="56"/>
        <v>0.55375714514138075</v>
      </c>
      <c r="AK25" s="103">
        <f t="shared" si="57"/>
        <v>3.0473033533498502E-3</v>
      </c>
      <c r="AL25" s="103">
        <f t="shared" si="58"/>
        <v>0.1989115152497144</v>
      </c>
      <c r="AM25" s="103">
        <f t="shared" si="45"/>
        <v>0</v>
      </c>
      <c r="AN25" s="103">
        <f t="shared" si="46"/>
        <v>0</v>
      </c>
      <c r="AO25" s="103">
        <f t="shared" si="47"/>
        <v>2.2959310927565334E-2</v>
      </c>
      <c r="AP25" s="103">
        <f t="shared" si="48"/>
        <v>1.5248206018136708E-3</v>
      </c>
      <c r="AQ25" s="103">
        <f t="shared" si="49"/>
        <v>4.5623697469870548E-3</v>
      </c>
      <c r="AR25" s="103">
        <f t="shared" si="50"/>
        <v>1.5431073332087019E-2</v>
      </c>
      <c r="AS25" s="103">
        <f t="shared" si="51"/>
        <v>0</v>
      </c>
      <c r="AT25" s="103">
        <f t="shared" si="52"/>
        <v>0</v>
      </c>
      <c r="AU25" s="103">
        <f t="shared" si="53"/>
        <v>0.11169407287612741</v>
      </c>
      <c r="AV25" s="103">
        <f t="shared" si="54"/>
        <v>8.7731370806350767E-2</v>
      </c>
      <c r="AW25" s="103">
        <f t="shared" si="55"/>
        <v>3.8101796462383918E-4</v>
      </c>
      <c r="AX25" s="104">
        <f t="shared" si="39"/>
        <v>1</v>
      </c>
      <c r="AY25" s="64">
        <f t="shared" si="40"/>
        <v>2.0906978218619381</v>
      </c>
      <c r="AZ25" s="105">
        <f t="shared" si="41"/>
        <v>5.9728845605544869</v>
      </c>
      <c r="BA25" s="106">
        <f t="shared" si="42"/>
        <v>847.98812627841733</v>
      </c>
      <c r="BB25" s="106">
        <f t="shared" si="43"/>
        <v>788.13745148546252</v>
      </c>
      <c r="BC25" s="107">
        <f t="shared" si="44"/>
        <v>796.67045718352654</v>
      </c>
    </row>
    <row r="26" spans="1:55" s="101" customFormat="1">
      <c r="A26" s="109" t="s">
        <v>98</v>
      </c>
      <c r="B26" s="60" t="s">
        <v>67</v>
      </c>
      <c r="C26" s="61" t="s">
        <v>173</v>
      </c>
      <c r="D26" s="64">
        <v>61.9</v>
      </c>
      <c r="E26" s="65">
        <v>0.46</v>
      </c>
      <c r="F26" s="65">
        <v>18.760000000000002</v>
      </c>
      <c r="G26" s="65"/>
      <c r="H26" s="65"/>
      <c r="I26" s="65">
        <v>2.94</v>
      </c>
      <c r="J26" s="65">
        <v>0.22</v>
      </c>
      <c r="K26" s="65">
        <v>0.33</v>
      </c>
      <c r="L26" s="64">
        <v>1.36</v>
      </c>
      <c r="M26" s="64"/>
      <c r="N26" s="64"/>
      <c r="O26" s="65">
        <v>6.23</v>
      </c>
      <c r="P26" s="65">
        <v>7.75</v>
      </c>
      <c r="Q26" s="64">
        <v>0.05</v>
      </c>
      <c r="R26" s="105">
        <f t="shared" si="0"/>
        <v>100</v>
      </c>
      <c r="S26" s="70">
        <v>566</v>
      </c>
      <c r="T26" s="70">
        <v>16</v>
      </c>
      <c r="U26" s="103">
        <f t="shared" si="23"/>
        <v>1.0302192086784734</v>
      </c>
      <c r="V26" s="103">
        <f t="shared" si="24"/>
        <v>5.7596618327243956E-3</v>
      </c>
      <c r="W26" s="103">
        <f t="shared" si="25"/>
        <v>0.36798275424106996</v>
      </c>
      <c r="X26" s="103">
        <f t="shared" si="26"/>
        <v>0</v>
      </c>
      <c r="Y26" s="103">
        <f t="shared" si="27"/>
        <v>0</v>
      </c>
      <c r="Z26" s="103">
        <f t="shared" si="28"/>
        <v>4.0920630678781399E-2</v>
      </c>
      <c r="AA26" s="103">
        <f t="shared" si="29"/>
        <v>3.1013259578163282E-3</v>
      </c>
      <c r="AB26" s="103">
        <f t="shared" si="30"/>
        <v>8.1876916664185544E-3</v>
      </c>
      <c r="AC26" s="103">
        <f t="shared" si="31"/>
        <v>2.425219428860825E-2</v>
      </c>
      <c r="AD26" s="103">
        <f t="shared" si="32"/>
        <v>0</v>
      </c>
      <c r="AE26" s="103">
        <f t="shared" si="33"/>
        <v>0</v>
      </c>
      <c r="AF26" s="103">
        <f t="shared" si="34"/>
        <v>0.20103615907994496</v>
      </c>
      <c r="AG26" s="103">
        <f t="shared" si="35"/>
        <v>0.16455051169901058</v>
      </c>
      <c r="AH26" s="103">
        <f t="shared" si="36"/>
        <v>7.0450070273945099E-4</v>
      </c>
      <c r="AI26" s="104">
        <f t="shared" si="37"/>
        <v>1.8467146388255875</v>
      </c>
      <c r="AJ26" s="103">
        <f t="shared" si="56"/>
        <v>0.55786594583646021</v>
      </c>
      <c r="AK26" s="103">
        <f t="shared" si="57"/>
        <v>3.1188694298688369E-3</v>
      </c>
      <c r="AL26" s="103">
        <f t="shared" si="58"/>
        <v>0.19926346307358428</v>
      </c>
      <c r="AM26" s="103">
        <f t="shared" si="45"/>
        <v>0</v>
      </c>
      <c r="AN26" s="103">
        <f t="shared" si="46"/>
        <v>0</v>
      </c>
      <c r="AO26" s="103">
        <f t="shared" si="47"/>
        <v>2.2158610658333626E-2</v>
      </c>
      <c r="AP26" s="103">
        <f t="shared" si="48"/>
        <v>1.6793747624097499E-3</v>
      </c>
      <c r="AQ26" s="103">
        <f t="shared" si="49"/>
        <v>4.4336528742878719E-3</v>
      </c>
      <c r="AR26" s="103">
        <f t="shared" si="50"/>
        <v>1.3132616040793047E-2</v>
      </c>
      <c r="AS26" s="103">
        <f t="shared" si="51"/>
        <v>0</v>
      </c>
      <c r="AT26" s="103">
        <f t="shared" si="52"/>
        <v>0</v>
      </c>
      <c r="AU26" s="103">
        <f t="shared" si="53"/>
        <v>0.10886151809994493</v>
      </c>
      <c r="AV26" s="103">
        <f t="shared" si="54"/>
        <v>8.9104460559026044E-2</v>
      </c>
      <c r="AW26" s="103">
        <f t="shared" si="55"/>
        <v>3.8148866529128509E-4</v>
      </c>
      <c r="AX26" s="104">
        <f t="shared" si="39"/>
        <v>1</v>
      </c>
      <c r="AY26" s="64">
        <f t="shared" si="40"/>
        <v>2.0171515895142083</v>
      </c>
      <c r="AZ26" s="105">
        <f t="shared" si="41"/>
        <v>6.1767306153812864</v>
      </c>
      <c r="BA26" s="106">
        <f t="shared" si="42"/>
        <v>854.11267216416229</v>
      </c>
      <c r="BB26" s="106">
        <f t="shared" si="43"/>
        <v>797.72984439075537</v>
      </c>
      <c r="BC26" s="107">
        <f t="shared" si="44"/>
        <v>804.76060174078441</v>
      </c>
    </row>
    <row r="27" spans="1:55" s="101" customFormat="1">
      <c r="A27" s="109" t="s">
        <v>99</v>
      </c>
      <c r="B27" s="60" t="s">
        <v>67</v>
      </c>
      <c r="C27" s="61" t="s">
        <v>173</v>
      </c>
      <c r="D27" s="64">
        <v>61.6</v>
      </c>
      <c r="E27" s="65">
        <v>0.49</v>
      </c>
      <c r="F27" s="65">
        <v>18.899999999999999</v>
      </c>
      <c r="G27" s="65"/>
      <c r="H27" s="65"/>
      <c r="I27" s="65">
        <v>2.99</v>
      </c>
      <c r="J27" s="65">
        <v>0.22</v>
      </c>
      <c r="K27" s="65">
        <v>0.35</v>
      </c>
      <c r="L27" s="64">
        <v>1.45</v>
      </c>
      <c r="M27" s="64"/>
      <c r="N27" s="64"/>
      <c r="O27" s="65">
        <v>6.48</v>
      </c>
      <c r="P27" s="65">
        <v>7.48</v>
      </c>
      <c r="Q27" s="64">
        <v>0.05</v>
      </c>
      <c r="R27" s="105">
        <f t="shared" si="0"/>
        <v>100.01</v>
      </c>
      <c r="S27" s="70">
        <v>566</v>
      </c>
      <c r="T27" s="70">
        <v>16</v>
      </c>
      <c r="U27" s="103">
        <f t="shared" si="23"/>
        <v>1.0252262238221965</v>
      </c>
      <c r="V27" s="103">
        <f t="shared" si="24"/>
        <v>6.1352919522498998E-3</v>
      </c>
      <c r="W27" s="103">
        <f t="shared" si="25"/>
        <v>0.3707288941980928</v>
      </c>
      <c r="X27" s="103">
        <f t="shared" si="26"/>
        <v>0</v>
      </c>
      <c r="Y27" s="103">
        <f t="shared" si="27"/>
        <v>0</v>
      </c>
      <c r="Z27" s="103">
        <f t="shared" si="28"/>
        <v>4.1616559771957953E-2</v>
      </c>
      <c r="AA27" s="103">
        <f t="shared" si="29"/>
        <v>3.1013259578163282E-3</v>
      </c>
      <c r="AB27" s="103">
        <f t="shared" si="30"/>
        <v>8.6839154037772551E-3</v>
      </c>
      <c r="AC27" s="103">
        <f t="shared" si="31"/>
        <v>2.5857118910648496E-2</v>
      </c>
      <c r="AD27" s="103">
        <f t="shared" si="32"/>
        <v>0</v>
      </c>
      <c r="AE27" s="103">
        <f t="shared" si="33"/>
        <v>0</v>
      </c>
      <c r="AF27" s="103">
        <f t="shared" si="34"/>
        <v>0.20910342068026377</v>
      </c>
      <c r="AG27" s="103">
        <f t="shared" si="35"/>
        <v>0.15881778419465795</v>
      </c>
      <c r="AH27" s="103">
        <f t="shared" si="36"/>
        <v>7.0450070273945099E-4</v>
      </c>
      <c r="AI27" s="104">
        <f t="shared" si="37"/>
        <v>1.8499750355944005</v>
      </c>
      <c r="AJ27" s="103">
        <f t="shared" si="56"/>
        <v>0.5541838155090506</v>
      </c>
      <c r="AK27" s="103">
        <f t="shared" si="57"/>
        <v>3.316418780904586E-3</v>
      </c>
      <c r="AL27" s="103">
        <f t="shared" si="58"/>
        <v>0.20039670107168603</v>
      </c>
      <c r="AM27" s="103">
        <f t="shared" si="45"/>
        <v>0</v>
      </c>
      <c r="AN27" s="103">
        <f t="shared" si="46"/>
        <v>0</v>
      </c>
      <c r="AO27" s="103">
        <f t="shared" si="47"/>
        <v>2.2495741278252695E-2</v>
      </c>
      <c r="AP27" s="103">
        <f t="shared" si="48"/>
        <v>1.6764150316330437E-3</v>
      </c>
      <c r="AQ27" s="103">
        <f t="shared" si="49"/>
        <v>4.6940716694520677E-3</v>
      </c>
      <c r="AR27" s="103">
        <f t="shared" si="50"/>
        <v>1.3977009642370961E-2</v>
      </c>
      <c r="AS27" s="103">
        <f t="shared" si="51"/>
        <v>0</v>
      </c>
      <c r="AT27" s="103">
        <f t="shared" si="52"/>
        <v>0</v>
      </c>
      <c r="AU27" s="103">
        <f t="shared" si="53"/>
        <v>0.11303040130651193</v>
      </c>
      <c r="AV27" s="103">
        <f t="shared" si="54"/>
        <v>8.5848609380628479E-2</v>
      </c>
      <c r="AW27" s="103">
        <f t="shared" si="55"/>
        <v>3.8081632950959991E-4</v>
      </c>
      <c r="AX27" s="104">
        <f t="shared" si="39"/>
        <v>0.99999999999999989</v>
      </c>
      <c r="AY27" s="64">
        <f t="shared" si="40"/>
        <v>2.0424991651425533</v>
      </c>
      <c r="AZ27" s="105">
        <f t="shared" si="41"/>
        <v>6.0792346950413325</v>
      </c>
      <c r="BA27" s="106">
        <f t="shared" si="42"/>
        <v>851.99431590860638</v>
      </c>
      <c r="BB27" s="106">
        <f t="shared" si="43"/>
        <v>794.40432173368924</v>
      </c>
      <c r="BC27" s="107">
        <f t="shared" si="44"/>
        <v>800.92508556568384</v>
      </c>
    </row>
    <row r="28" spans="1:55" s="101" customFormat="1">
      <c r="A28" s="109" t="s">
        <v>100</v>
      </c>
      <c r="B28" s="60" t="s">
        <v>67</v>
      </c>
      <c r="C28" s="61" t="s">
        <v>173</v>
      </c>
      <c r="D28" s="64">
        <v>62.21</v>
      </c>
      <c r="E28" s="65">
        <v>0.44</v>
      </c>
      <c r="F28" s="65">
        <v>18.68</v>
      </c>
      <c r="G28" s="65"/>
      <c r="H28" s="65"/>
      <c r="I28" s="65">
        <v>2.98</v>
      </c>
      <c r="J28" s="65">
        <v>0.24</v>
      </c>
      <c r="K28" s="65">
        <v>0.32</v>
      </c>
      <c r="L28" s="64">
        <v>1.04</v>
      </c>
      <c r="M28" s="64"/>
      <c r="N28" s="64"/>
      <c r="O28" s="65">
        <v>6.39</v>
      </c>
      <c r="P28" s="65">
        <v>7.63</v>
      </c>
      <c r="Q28" s="64">
        <v>0.06</v>
      </c>
      <c r="R28" s="105">
        <f t="shared" si="0"/>
        <v>99.99</v>
      </c>
      <c r="S28" s="70">
        <v>566</v>
      </c>
      <c r="T28" s="70">
        <v>16</v>
      </c>
      <c r="U28" s="103">
        <f t="shared" si="23"/>
        <v>1.0353786263632929</v>
      </c>
      <c r="V28" s="103">
        <f t="shared" si="24"/>
        <v>5.5092417530407259E-3</v>
      </c>
      <c r="W28" s="103">
        <f t="shared" si="25"/>
        <v>0.36641353140848537</v>
      </c>
      <c r="X28" s="103">
        <f t="shared" si="26"/>
        <v>0</v>
      </c>
      <c r="Y28" s="103">
        <f t="shared" si="27"/>
        <v>0</v>
      </c>
      <c r="Z28" s="103">
        <f t="shared" si="28"/>
        <v>4.1477373953322641E-2</v>
      </c>
      <c r="AA28" s="103">
        <f t="shared" si="29"/>
        <v>3.3832646812541763E-3</v>
      </c>
      <c r="AB28" s="103">
        <f t="shared" si="30"/>
        <v>7.939579797739205E-3</v>
      </c>
      <c r="AC28" s="103">
        <f t="shared" si="31"/>
        <v>1.8545795632465129E-2</v>
      </c>
      <c r="AD28" s="103">
        <f t="shared" si="32"/>
        <v>0</v>
      </c>
      <c r="AE28" s="103">
        <f t="shared" si="33"/>
        <v>0</v>
      </c>
      <c r="AF28" s="103">
        <f t="shared" si="34"/>
        <v>0.20619920650414897</v>
      </c>
      <c r="AG28" s="103">
        <f t="shared" si="35"/>
        <v>0.16200263280818719</v>
      </c>
      <c r="AH28" s="103">
        <f t="shared" si="36"/>
        <v>8.4540084328734116E-4</v>
      </c>
      <c r="AI28" s="104">
        <f t="shared" si="37"/>
        <v>1.8476946537452237</v>
      </c>
      <c r="AJ28" s="103">
        <f t="shared" si="56"/>
        <v>0.56036240850976671</v>
      </c>
      <c r="AK28" s="103">
        <f t="shared" si="57"/>
        <v>2.9816840904278484E-3</v>
      </c>
      <c r="AL28" s="103">
        <f t="shared" si="58"/>
        <v>0.19830848710081816</v>
      </c>
      <c r="AM28" s="103">
        <f t="shared" si="45"/>
        <v>0</v>
      </c>
      <c r="AN28" s="103">
        <f t="shared" si="46"/>
        <v>0</v>
      </c>
      <c r="AO28" s="103">
        <f t="shared" si="47"/>
        <v>2.2448175551760787E-2</v>
      </c>
      <c r="AP28" s="103">
        <f t="shared" si="48"/>
        <v>1.8310734808894946E-3</v>
      </c>
      <c r="AQ28" s="103">
        <f t="shared" si="49"/>
        <v>4.2970194137033988E-3</v>
      </c>
      <c r="AR28" s="103">
        <f t="shared" si="50"/>
        <v>1.0037262160646153E-2</v>
      </c>
      <c r="AS28" s="103">
        <f t="shared" si="51"/>
        <v>0</v>
      </c>
      <c r="AT28" s="103">
        <f t="shared" si="52"/>
        <v>0</v>
      </c>
      <c r="AU28" s="103">
        <f t="shared" si="53"/>
        <v>0.11159809662607896</v>
      </c>
      <c r="AV28" s="103">
        <f t="shared" si="54"/>
        <v>8.7678249476888695E-2</v>
      </c>
      <c r="AW28" s="103">
        <f t="shared" si="55"/>
        <v>4.5754358901982969E-4</v>
      </c>
      <c r="AX28" s="104">
        <f t="shared" si="39"/>
        <v>1.0000000000000002</v>
      </c>
      <c r="AY28" s="64">
        <f t="shared" si="40"/>
        <v>1.9739178189572057</v>
      </c>
      <c r="AZ28" s="105">
        <f t="shared" si="41"/>
        <v>6.288089551003142</v>
      </c>
      <c r="BA28" s="106">
        <f t="shared" si="42"/>
        <v>857.74428434479216</v>
      </c>
      <c r="BB28" s="106">
        <f t="shared" si="43"/>
        <v>803.45004165875969</v>
      </c>
      <c r="BC28" s="107">
        <f t="shared" si="44"/>
        <v>809.06811225168929</v>
      </c>
    </row>
    <row r="29" spans="1:55" s="101" customFormat="1">
      <c r="A29" s="109" t="s">
        <v>101</v>
      </c>
      <c r="B29" s="60" t="s">
        <v>67</v>
      </c>
      <c r="C29" s="61" t="s">
        <v>173</v>
      </c>
      <c r="D29" s="64">
        <v>61.82</v>
      </c>
      <c r="E29" s="65">
        <v>0.45</v>
      </c>
      <c r="F29" s="65">
        <v>18.61</v>
      </c>
      <c r="G29" s="65"/>
      <c r="H29" s="65"/>
      <c r="I29" s="65">
        <v>3.03</v>
      </c>
      <c r="J29" s="65">
        <v>0.23</v>
      </c>
      <c r="K29" s="65">
        <v>0.32</v>
      </c>
      <c r="L29" s="64">
        <v>1.52</v>
      </c>
      <c r="M29" s="64"/>
      <c r="N29" s="64"/>
      <c r="O29" s="65">
        <v>6.54</v>
      </c>
      <c r="P29" s="65">
        <v>7.43</v>
      </c>
      <c r="Q29" s="64">
        <v>0.05</v>
      </c>
      <c r="R29" s="105">
        <f t="shared" si="0"/>
        <v>99.999999999999986</v>
      </c>
      <c r="S29" s="70">
        <v>566</v>
      </c>
      <c r="T29" s="70">
        <v>16</v>
      </c>
      <c r="U29" s="103">
        <f t="shared" si="23"/>
        <v>1.0288877460501329</v>
      </c>
      <c r="V29" s="103">
        <f t="shared" si="24"/>
        <v>5.6344517928825612E-3</v>
      </c>
      <c r="W29" s="103">
        <f t="shared" si="25"/>
        <v>0.36504046142997393</v>
      </c>
      <c r="X29" s="103">
        <f t="shared" si="26"/>
        <v>0</v>
      </c>
      <c r="Y29" s="103">
        <f t="shared" si="27"/>
        <v>0</v>
      </c>
      <c r="Z29" s="103">
        <f t="shared" si="28"/>
        <v>4.2173303046499196E-2</v>
      </c>
      <c r="AA29" s="103">
        <f t="shared" si="29"/>
        <v>3.2422953195352525E-3</v>
      </c>
      <c r="AB29" s="103">
        <f t="shared" si="30"/>
        <v>7.939579797739205E-3</v>
      </c>
      <c r="AC29" s="103">
        <f t="shared" si="31"/>
        <v>2.7105393616679806E-2</v>
      </c>
      <c r="AD29" s="103">
        <f t="shared" si="32"/>
        <v>0</v>
      </c>
      <c r="AE29" s="103">
        <f t="shared" si="33"/>
        <v>0</v>
      </c>
      <c r="AF29" s="103">
        <f t="shared" si="34"/>
        <v>0.21103956346434027</v>
      </c>
      <c r="AG29" s="103">
        <f t="shared" si="35"/>
        <v>0.15775616799014819</v>
      </c>
      <c r="AH29" s="103">
        <f t="shared" si="36"/>
        <v>7.0450070273945099E-4</v>
      </c>
      <c r="AI29" s="104">
        <f t="shared" si="37"/>
        <v>1.8495234632106712</v>
      </c>
      <c r="AJ29" s="103">
        <f t="shared" si="56"/>
        <v>0.55629883400562019</v>
      </c>
      <c r="AK29" s="103">
        <f t="shared" si="57"/>
        <v>3.0464343410391034E-3</v>
      </c>
      <c r="AL29" s="103">
        <f t="shared" si="58"/>
        <v>0.19737000837841967</v>
      </c>
      <c r="AM29" s="103">
        <f t="shared" si="45"/>
        <v>0</v>
      </c>
      <c r="AN29" s="103">
        <f t="shared" si="46"/>
        <v>0</v>
      </c>
      <c r="AO29" s="103">
        <f t="shared" si="47"/>
        <v>2.2802253599577837E-2</v>
      </c>
      <c r="AP29" s="103">
        <f t="shared" si="48"/>
        <v>1.7530436266576504E-3</v>
      </c>
      <c r="AQ29" s="103">
        <f t="shared" si="49"/>
        <v>4.2927705193620685E-3</v>
      </c>
      <c r="AR29" s="103">
        <f t="shared" si="50"/>
        <v>1.4655339148618494E-2</v>
      </c>
      <c r="AS29" s="103">
        <f t="shared" si="51"/>
        <v>0</v>
      </c>
      <c r="AT29" s="103">
        <f t="shared" si="52"/>
        <v>0</v>
      </c>
      <c r="AU29" s="103">
        <f t="shared" si="53"/>
        <v>0.11410483168350143</v>
      </c>
      <c r="AV29" s="103">
        <f t="shared" si="54"/>
        <v>8.5295575389074618E-2</v>
      </c>
      <c r="AW29" s="103">
        <f t="shared" si="55"/>
        <v>3.8090930812874167E-4</v>
      </c>
      <c r="AX29" s="104">
        <f t="shared" si="39"/>
        <v>0.99999999999999978</v>
      </c>
      <c r="AY29" s="64">
        <f t="shared" si="40"/>
        <v>2.083041419765093</v>
      </c>
      <c r="AZ29" s="105">
        <f t="shared" si="41"/>
        <v>6.0258072189645819</v>
      </c>
      <c r="BA29" s="106">
        <f t="shared" si="42"/>
        <v>848.62260622602923</v>
      </c>
      <c r="BB29" s="106">
        <f t="shared" si="43"/>
        <v>789.12802957593533</v>
      </c>
      <c r="BC29" s="107">
        <f t="shared" si="44"/>
        <v>798.79705962247078</v>
      </c>
    </row>
    <row r="30" spans="1:55" s="101" customFormat="1">
      <c r="A30" s="109" t="s">
        <v>102</v>
      </c>
      <c r="B30" s="60" t="s">
        <v>67</v>
      </c>
      <c r="C30" s="61" t="s">
        <v>173</v>
      </c>
      <c r="D30" s="64">
        <v>61.85</v>
      </c>
      <c r="E30" s="65">
        <v>0.44</v>
      </c>
      <c r="F30" s="65">
        <v>18.7</v>
      </c>
      <c r="G30" s="65"/>
      <c r="H30" s="65"/>
      <c r="I30" s="65">
        <v>3.01</v>
      </c>
      <c r="J30" s="65">
        <v>0.19</v>
      </c>
      <c r="K30" s="65">
        <v>0.37</v>
      </c>
      <c r="L30" s="64">
        <v>1.56</v>
      </c>
      <c r="M30" s="64"/>
      <c r="N30" s="64"/>
      <c r="O30" s="65">
        <v>6.18</v>
      </c>
      <c r="P30" s="65">
        <v>7.61</v>
      </c>
      <c r="Q30" s="64">
        <v>0.08</v>
      </c>
      <c r="R30" s="105">
        <f t="shared" si="0"/>
        <v>99.990000000000009</v>
      </c>
      <c r="S30" s="70">
        <v>566</v>
      </c>
      <c r="T30" s="70">
        <v>16</v>
      </c>
      <c r="U30" s="103">
        <f t="shared" si="23"/>
        <v>1.0293870445357607</v>
      </c>
      <c r="V30" s="103">
        <f t="shared" si="24"/>
        <v>5.5092417530407259E-3</v>
      </c>
      <c r="W30" s="103">
        <f t="shared" si="25"/>
        <v>0.36680583711663151</v>
      </c>
      <c r="X30" s="103">
        <f t="shared" si="26"/>
        <v>0</v>
      </c>
      <c r="Y30" s="103">
        <f t="shared" si="27"/>
        <v>0</v>
      </c>
      <c r="Z30" s="103">
        <f t="shared" si="28"/>
        <v>4.1894931409228571E-2</v>
      </c>
      <c r="AA30" s="103">
        <f t="shared" si="29"/>
        <v>2.6784178726595564E-3</v>
      </c>
      <c r="AB30" s="103">
        <f t="shared" si="30"/>
        <v>9.1801391411359557E-3</v>
      </c>
      <c r="AC30" s="103">
        <f t="shared" si="31"/>
        <v>2.7818693448697696E-2</v>
      </c>
      <c r="AD30" s="103">
        <f t="shared" si="32"/>
        <v>0</v>
      </c>
      <c r="AE30" s="103">
        <f t="shared" si="33"/>
        <v>0</v>
      </c>
      <c r="AF30" s="103">
        <f t="shared" si="34"/>
        <v>0.19942270675988116</v>
      </c>
      <c r="AG30" s="103">
        <f t="shared" si="35"/>
        <v>0.16157798632638329</v>
      </c>
      <c r="AH30" s="103">
        <f t="shared" si="36"/>
        <v>1.1272011243831216E-3</v>
      </c>
      <c r="AI30" s="104">
        <f t="shared" si="37"/>
        <v>1.8454021994878018</v>
      </c>
      <c r="AJ30" s="103">
        <f t="shared" si="56"/>
        <v>0.55781175768700764</v>
      </c>
      <c r="AK30" s="103">
        <f t="shared" si="57"/>
        <v>2.9853880929424687E-3</v>
      </c>
      <c r="AL30" s="103">
        <f t="shared" si="58"/>
        <v>0.19876742165932165</v>
      </c>
      <c r="AM30" s="103">
        <f t="shared" si="45"/>
        <v>0</v>
      </c>
      <c r="AN30" s="103">
        <f t="shared" si="46"/>
        <v>0</v>
      </c>
      <c r="AO30" s="103">
        <f t="shared" si="47"/>
        <v>2.2702330917811122E-2</v>
      </c>
      <c r="AP30" s="103">
        <f t="shared" si="48"/>
        <v>1.4514006070887751E-3</v>
      </c>
      <c r="AQ30" s="103">
        <f t="shared" si="49"/>
        <v>4.9746007367304198E-3</v>
      </c>
      <c r="AR30" s="103">
        <f t="shared" si="50"/>
        <v>1.5074596451883972E-2</v>
      </c>
      <c r="AS30" s="103">
        <f t="shared" si="51"/>
        <v>0</v>
      </c>
      <c r="AT30" s="103">
        <f t="shared" si="52"/>
        <v>0</v>
      </c>
      <c r="AU30" s="103">
        <f t="shared" si="53"/>
        <v>0.10806463047200858</v>
      </c>
      <c r="AV30" s="103">
        <f t="shared" si="54"/>
        <v>8.7557057410698788E-2</v>
      </c>
      <c r="AW30" s="103">
        <f t="shared" si="55"/>
        <v>6.1081596450680527E-4</v>
      </c>
      <c r="AX30" s="104">
        <f t="shared" si="39"/>
        <v>1.0000000000000002</v>
      </c>
      <c r="AY30" s="64">
        <f t="shared" si="40"/>
        <v>2.0362685742593518</v>
      </c>
      <c r="AZ30" s="105">
        <f t="shared" si="41"/>
        <v>6.0895592305815383</v>
      </c>
      <c r="BA30" s="106">
        <f t="shared" si="42"/>
        <v>852.51428265190464</v>
      </c>
      <c r="BB30" s="106">
        <f t="shared" si="43"/>
        <v>795.21983981342657</v>
      </c>
      <c r="BC30" s="107">
        <f t="shared" si="44"/>
        <v>801.33415669376041</v>
      </c>
    </row>
    <row r="31" spans="1:55" s="101" customFormat="1">
      <c r="A31" s="109" t="s">
        <v>103</v>
      </c>
      <c r="B31" s="60" t="s">
        <v>67</v>
      </c>
      <c r="C31" s="61" t="s">
        <v>173</v>
      </c>
      <c r="D31" s="64">
        <v>61.35</v>
      </c>
      <c r="E31" s="65">
        <v>0.45</v>
      </c>
      <c r="F31" s="65">
        <v>18.88</v>
      </c>
      <c r="G31" s="65"/>
      <c r="H31" s="65"/>
      <c r="I31" s="65">
        <v>3</v>
      </c>
      <c r="J31" s="65">
        <v>0.25</v>
      </c>
      <c r="K31" s="65">
        <v>0.35</v>
      </c>
      <c r="L31" s="64">
        <v>1.89</v>
      </c>
      <c r="M31" s="64"/>
      <c r="N31" s="64"/>
      <c r="O31" s="65">
        <v>6.38</v>
      </c>
      <c r="P31" s="65">
        <v>7.41</v>
      </c>
      <c r="Q31" s="64">
        <v>0.04</v>
      </c>
      <c r="R31" s="105">
        <f t="shared" si="0"/>
        <v>100</v>
      </c>
      <c r="S31" s="70">
        <v>566</v>
      </c>
      <c r="T31" s="70">
        <v>16</v>
      </c>
      <c r="U31" s="103">
        <f t="shared" si="23"/>
        <v>1.0210654031086324</v>
      </c>
      <c r="V31" s="103">
        <f t="shared" si="24"/>
        <v>5.6344517928825612E-3</v>
      </c>
      <c r="W31" s="103">
        <f t="shared" si="25"/>
        <v>0.37033658848994666</v>
      </c>
      <c r="X31" s="103">
        <f t="shared" si="26"/>
        <v>0</v>
      </c>
      <c r="Y31" s="103">
        <f t="shared" si="27"/>
        <v>0</v>
      </c>
      <c r="Z31" s="103">
        <f t="shared" si="28"/>
        <v>4.1755745590593266E-2</v>
      </c>
      <c r="AA31" s="103">
        <f t="shared" si="29"/>
        <v>3.5242340429731006E-3</v>
      </c>
      <c r="AB31" s="103">
        <f t="shared" si="30"/>
        <v>8.6839154037772551E-3</v>
      </c>
      <c r="AC31" s="103">
        <f t="shared" si="31"/>
        <v>3.3703417062845284E-2</v>
      </c>
      <c r="AD31" s="103">
        <f t="shared" si="32"/>
        <v>0</v>
      </c>
      <c r="AE31" s="103">
        <f t="shared" si="33"/>
        <v>0</v>
      </c>
      <c r="AF31" s="103">
        <f t="shared" si="34"/>
        <v>0.20587651604013624</v>
      </c>
      <c r="AG31" s="103">
        <f t="shared" si="35"/>
        <v>0.15733152150834431</v>
      </c>
      <c r="AH31" s="103">
        <f t="shared" si="36"/>
        <v>5.6360056219156081E-4</v>
      </c>
      <c r="AI31" s="104">
        <f t="shared" si="37"/>
        <v>1.8484753936023226</v>
      </c>
      <c r="AJ31" s="103">
        <f t="shared" si="56"/>
        <v>0.55238246970589777</v>
      </c>
      <c r="AK31" s="103">
        <f t="shared" si="57"/>
        <v>3.0481616430403759E-3</v>
      </c>
      <c r="AL31" s="103">
        <f t="shared" si="58"/>
        <v>0.20034704804386494</v>
      </c>
      <c r="AM31" s="103">
        <f t="shared" si="45"/>
        <v>0</v>
      </c>
      <c r="AN31" s="103">
        <f t="shared" si="46"/>
        <v>0</v>
      </c>
      <c r="AO31" s="103">
        <f t="shared" si="47"/>
        <v>2.2589289386871068E-2</v>
      </c>
      <c r="AP31" s="103">
        <f t="shared" si="48"/>
        <v>1.9065625948663817E-3</v>
      </c>
      <c r="AQ31" s="103">
        <f t="shared" si="49"/>
        <v>4.6978799035317298E-3</v>
      </c>
      <c r="AR31" s="103">
        <f t="shared" si="50"/>
        <v>1.8233089377058902E-2</v>
      </c>
      <c r="AS31" s="103">
        <f t="shared" si="51"/>
        <v>0</v>
      </c>
      <c r="AT31" s="103">
        <f t="shared" si="52"/>
        <v>0</v>
      </c>
      <c r="AU31" s="103">
        <f t="shared" si="53"/>
        <v>0.11137638983601646</v>
      </c>
      <c r="AV31" s="103">
        <f t="shared" si="54"/>
        <v>8.5114209284514991E-2</v>
      </c>
      <c r="AW31" s="103">
        <f t="shared" si="55"/>
        <v>3.0490022433742644E-4</v>
      </c>
      <c r="AX31" s="104">
        <f t="shared" si="39"/>
        <v>1.0000000000000002</v>
      </c>
      <c r="AY31" s="64">
        <f t="shared" si="40"/>
        <v>2.1050020130035816</v>
      </c>
      <c r="AZ31" s="105">
        <f t="shared" si="41"/>
        <v>5.9325964597214602</v>
      </c>
      <c r="BA31" s="106">
        <f t="shared" si="42"/>
        <v>846.80467035655022</v>
      </c>
      <c r="BB31" s="106">
        <f t="shared" si="43"/>
        <v>786.29173001063202</v>
      </c>
      <c r="BC31" s="107">
        <f t="shared" si="44"/>
        <v>795.03888142791641</v>
      </c>
    </row>
    <row r="32" spans="1:55" s="101" customFormat="1">
      <c r="A32" s="109" t="s">
        <v>104</v>
      </c>
      <c r="B32" s="60" t="s">
        <v>67</v>
      </c>
      <c r="C32" s="61" t="s">
        <v>173</v>
      </c>
      <c r="D32" s="64">
        <v>61.76</v>
      </c>
      <c r="E32" s="65">
        <v>0.47</v>
      </c>
      <c r="F32" s="65">
        <v>18.920000000000002</v>
      </c>
      <c r="G32" s="65"/>
      <c r="H32" s="65"/>
      <c r="I32" s="65">
        <v>3</v>
      </c>
      <c r="J32" s="65">
        <v>0.23</v>
      </c>
      <c r="K32" s="65">
        <v>0.33</v>
      </c>
      <c r="L32" s="64">
        <v>1.36</v>
      </c>
      <c r="M32" s="64"/>
      <c r="N32" s="64"/>
      <c r="O32" s="65">
        <v>6.35</v>
      </c>
      <c r="P32" s="65">
        <v>7.52</v>
      </c>
      <c r="Q32" s="64">
        <v>0.06</v>
      </c>
      <c r="R32" s="105">
        <f t="shared" si="0"/>
        <v>100</v>
      </c>
      <c r="S32" s="70">
        <v>566</v>
      </c>
      <c r="T32" s="70">
        <v>16</v>
      </c>
      <c r="U32" s="103">
        <f t="shared" si="23"/>
        <v>1.0278891490788775</v>
      </c>
      <c r="V32" s="103">
        <f t="shared" si="24"/>
        <v>5.8848718725662301E-3</v>
      </c>
      <c r="W32" s="103">
        <f t="shared" si="25"/>
        <v>0.37112119990623899</v>
      </c>
      <c r="X32" s="103">
        <f t="shared" si="26"/>
        <v>0</v>
      </c>
      <c r="Y32" s="103">
        <f t="shared" si="27"/>
        <v>0</v>
      </c>
      <c r="Z32" s="103">
        <f t="shared" si="28"/>
        <v>4.1755745590593266E-2</v>
      </c>
      <c r="AA32" s="103">
        <f t="shared" si="29"/>
        <v>3.2422953195352525E-3</v>
      </c>
      <c r="AB32" s="103">
        <f t="shared" si="30"/>
        <v>8.1876916664185544E-3</v>
      </c>
      <c r="AC32" s="103">
        <f t="shared" si="31"/>
        <v>2.425219428860825E-2</v>
      </c>
      <c r="AD32" s="103">
        <f t="shared" si="32"/>
        <v>0</v>
      </c>
      <c r="AE32" s="103">
        <f t="shared" si="33"/>
        <v>0</v>
      </c>
      <c r="AF32" s="103">
        <f t="shared" si="34"/>
        <v>0.20490844464809796</v>
      </c>
      <c r="AG32" s="103">
        <f t="shared" si="35"/>
        <v>0.15966707715826572</v>
      </c>
      <c r="AH32" s="103">
        <f t="shared" si="36"/>
        <v>8.4540084328734116E-4</v>
      </c>
      <c r="AI32" s="104">
        <f t="shared" si="37"/>
        <v>1.8477540703724891</v>
      </c>
      <c r="AJ32" s="103">
        <f t="shared" si="56"/>
        <v>0.55629110256629832</v>
      </c>
      <c r="AK32" s="103">
        <f t="shared" si="57"/>
        <v>3.1848783162901641E-3</v>
      </c>
      <c r="AL32" s="103">
        <f t="shared" si="58"/>
        <v>0.20084988898518547</v>
      </c>
      <c r="AM32" s="103">
        <f t="shared" si="45"/>
        <v>0</v>
      </c>
      <c r="AN32" s="103">
        <f t="shared" si="46"/>
        <v>0</v>
      </c>
      <c r="AO32" s="103">
        <f t="shared" si="47"/>
        <v>2.2598107756935271E-2</v>
      </c>
      <c r="AP32" s="103">
        <f t="shared" si="48"/>
        <v>1.7547223256186022E-3</v>
      </c>
      <c r="AQ32" s="103">
        <f t="shared" si="49"/>
        <v>4.4311587768647133E-3</v>
      </c>
      <c r="AR32" s="103">
        <f t="shared" si="50"/>
        <v>1.3125228447592728E-2</v>
      </c>
      <c r="AS32" s="103">
        <f t="shared" si="51"/>
        <v>0</v>
      </c>
      <c r="AT32" s="103">
        <f t="shared" si="52"/>
        <v>0</v>
      </c>
      <c r="AU32" s="103">
        <f t="shared" si="53"/>
        <v>0.11089595089177123</v>
      </c>
      <c r="AV32" s="103">
        <f t="shared" si="54"/>
        <v>8.6411433057256598E-2</v>
      </c>
      <c r="AW32" s="103">
        <f t="shared" si="55"/>
        <v>4.5752887618692495E-4</v>
      </c>
      <c r="AX32" s="104">
        <f t="shared" si="39"/>
        <v>1</v>
      </c>
      <c r="AY32" s="64">
        <f t="shared" si="40"/>
        <v>2.0008576711129953</v>
      </c>
      <c r="AZ32" s="105">
        <f t="shared" si="41"/>
        <v>6.1780645281138078</v>
      </c>
      <c r="BA32" s="106">
        <f t="shared" si="42"/>
        <v>855.47860999631587</v>
      </c>
      <c r="BB32" s="106">
        <f t="shared" si="43"/>
        <v>799.8785172677907</v>
      </c>
      <c r="BC32" s="107">
        <f t="shared" si="44"/>
        <v>804.81265735895249</v>
      </c>
    </row>
    <row r="33" spans="1:55" s="101" customFormat="1">
      <c r="A33" s="109" t="s">
        <v>105</v>
      </c>
      <c r="B33" s="60" t="s">
        <v>67</v>
      </c>
      <c r="C33" s="61" t="s">
        <v>173</v>
      </c>
      <c r="D33" s="64">
        <v>61.75</v>
      </c>
      <c r="E33" s="65">
        <v>0.44</v>
      </c>
      <c r="F33" s="65">
        <v>18.77</v>
      </c>
      <c r="G33" s="65"/>
      <c r="H33" s="65"/>
      <c r="I33" s="65">
        <v>3.05</v>
      </c>
      <c r="J33" s="65">
        <v>0.25</v>
      </c>
      <c r="K33" s="65">
        <v>0.3</v>
      </c>
      <c r="L33" s="64">
        <v>1.55</v>
      </c>
      <c r="M33" s="64"/>
      <c r="N33" s="64"/>
      <c r="O33" s="65">
        <v>6.37</v>
      </c>
      <c r="P33" s="65">
        <v>7.48</v>
      </c>
      <c r="Q33" s="64">
        <v>0.03</v>
      </c>
      <c r="R33" s="105">
        <f t="shared" si="0"/>
        <v>99.99</v>
      </c>
      <c r="S33" s="70">
        <v>566</v>
      </c>
      <c r="T33" s="70">
        <v>16</v>
      </c>
      <c r="U33" s="103">
        <f t="shared" si="23"/>
        <v>1.0277227162503351</v>
      </c>
      <c r="V33" s="103">
        <f t="shared" si="24"/>
        <v>5.5092417530407259E-3</v>
      </c>
      <c r="W33" s="103">
        <f t="shared" si="25"/>
        <v>0.36817890709514295</v>
      </c>
      <c r="X33" s="103">
        <f t="shared" si="26"/>
        <v>0</v>
      </c>
      <c r="Y33" s="103">
        <f t="shared" si="27"/>
        <v>0</v>
      </c>
      <c r="Z33" s="103">
        <f t="shared" si="28"/>
        <v>4.2451674683769813E-2</v>
      </c>
      <c r="AA33" s="103">
        <f t="shared" si="29"/>
        <v>3.5242340429731006E-3</v>
      </c>
      <c r="AB33" s="103">
        <f t="shared" si="30"/>
        <v>7.4433560603805035E-3</v>
      </c>
      <c r="AC33" s="103">
        <f t="shared" si="31"/>
        <v>2.7640368490693224E-2</v>
      </c>
      <c r="AD33" s="103">
        <f t="shared" si="32"/>
        <v>0</v>
      </c>
      <c r="AE33" s="103">
        <f t="shared" si="33"/>
        <v>0</v>
      </c>
      <c r="AF33" s="103">
        <f t="shared" si="34"/>
        <v>0.20555382557612348</v>
      </c>
      <c r="AG33" s="103">
        <f t="shared" si="35"/>
        <v>0.15881778419465795</v>
      </c>
      <c r="AH33" s="103">
        <f t="shared" si="36"/>
        <v>4.2270042164367058E-4</v>
      </c>
      <c r="AI33" s="104">
        <f t="shared" si="37"/>
        <v>1.8472648085687604</v>
      </c>
      <c r="AJ33" s="103">
        <f t="shared" si="56"/>
        <v>0.55634834349851703</v>
      </c>
      <c r="AK33" s="103">
        <f t="shared" si="57"/>
        <v>2.9823779067762479E-3</v>
      </c>
      <c r="AL33" s="103">
        <f t="shared" si="58"/>
        <v>0.19931030212198095</v>
      </c>
      <c r="AM33" s="103">
        <f t="shared" si="45"/>
        <v>0</v>
      </c>
      <c r="AN33" s="103">
        <f t="shared" si="46"/>
        <v>0</v>
      </c>
      <c r="AO33" s="103">
        <f t="shared" si="47"/>
        <v>2.2980827917498673E-2</v>
      </c>
      <c r="AP33" s="103">
        <f t="shared" si="48"/>
        <v>1.9078120400635125E-3</v>
      </c>
      <c r="AQ33" s="103">
        <f t="shared" si="49"/>
        <v>4.0293930928871702E-3</v>
      </c>
      <c r="AR33" s="103">
        <f t="shared" si="50"/>
        <v>1.4962862044726908E-2</v>
      </c>
      <c r="AS33" s="103">
        <f t="shared" si="51"/>
        <v>0</v>
      </c>
      <c r="AT33" s="103">
        <f t="shared" si="52"/>
        <v>0</v>
      </c>
      <c r="AU33" s="103">
        <f t="shared" si="53"/>
        <v>0.11127469360247502</v>
      </c>
      <c r="AV33" s="103">
        <f t="shared" si="54"/>
        <v>8.597456274702063E-2</v>
      </c>
      <c r="AW33" s="103">
        <f t="shared" si="55"/>
        <v>2.2882502805386847E-4</v>
      </c>
      <c r="AX33" s="104">
        <f t="shared" si="39"/>
        <v>1</v>
      </c>
      <c r="AY33" s="64">
        <f t="shared" si="40"/>
        <v>2.0487263469379342</v>
      </c>
      <c r="AZ33" s="105">
        <f t="shared" si="41"/>
        <v>6.0834119503065862</v>
      </c>
      <c r="BA33" s="106">
        <f t="shared" si="42"/>
        <v>851.47511341710003</v>
      </c>
      <c r="BB33" s="106">
        <f t="shared" si="43"/>
        <v>793.59049291512554</v>
      </c>
      <c r="BC33" s="107">
        <f t="shared" si="44"/>
        <v>801.09067730953052</v>
      </c>
    </row>
    <row r="34" spans="1:55" s="101" customFormat="1">
      <c r="A34" s="109" t="s">
        <v>106</v>
      </c>
      <c r="B34" s="60" t="s">
        <v>67</v>
      </c>
      <c r="C34" s="61" t="s">
        <v>173</v>
      </c>
      <c r="D34" s="64">
        <v>61.46</v>
      </c>
      <c r="E34" s="65">
        <v>0.46</v>
      </c>
      <c r="F34" s="65">
        <v>18.89</v>
      </c>
      <c r="G34" s="65"/>
      <c r="H34" s="65"/>
      <c r="I34" s="65">
        <v>3.03</v>
      </c>
      <c r="J34" s="65">
        <v>0.23</v>
      </c>
      <c r="K34" s="65">
        <v>0.32</v>
      </c>
      <c r="L34" s="64">
        <v>1.6</v>
      </c>
      <c r="M34" s="64"/>
      <c r="N34" s="64"/>
      <c r="O34" s="65">
        <v>6.34</v>
      </c>
      <c r="P34" s="65">
        <v>7.63</v>
      </c>
      <c r="Q34" s="64">
        <v>0.05</v>
      </c>
      <c r="R34" s="105">
        <f t="shared" si="0"/>
        <v>100.00999999999999</v>
      </c>
      <c r="S34" s="70">
        <v>566</v>
      </c>
      <c r="T34" s="70">
        <v>16</v>
      </c>
      <c r="U34" s="103">
        <f t="shared" si="23"/>
        <v>1.0228961642226007</v>
      </c>
      <c r="V34" s="103">
        <f t="shared" si="24"/>
        <v>5.7596618327243956E-3</v>
      </c>
      <c r="W34" s="103">
        <f t="shared" si="25"/>
        <v>0.37053274134401976</v>
      </c>
      <c r="X34" s="103">
        <f t="shared" si="26"/>
        <v>0</v>
      </c>
      <c r="Y34" s="103">
        <f t="shared" si="27"/>
        <v>0</v>
      </c>
      <c r="Z34" s="103">
        <f t="shared" si="28"/>
        <v>4.2173303046499196E-2</v>
      </c>
      <c r="AA34" s="103">
        <f t="shared" si="29"/>
        <v>3.2422953195352525E-3</v>
      </c>
      <c r="AB34" s="103">
        <f t="shared" si="30"/>
        <v>7.939579797739205E-3</v>
      </c>
      <c r="AC34" s="103">
        <f t="shared" si="31"/>
        <v>2.8531993280715585E-2</v>
      </c>
      <c r="AD34" s="103">
        <f t="shared" si="32"/>
        <v>0</v>
      </c>
      <c r="AE34" s="103">
        <f t="shared" si="33"/>
        <v>0</v>
      </c>
      <c r="AF34" s="103">
        <f t="shared" si="34"/>
        <v>0.20458575418408523</v>
      </c>
      <c r="AG34" s="103">
        <f t="shared" si="35"/>
        <v>0.16200263280818719</v>
      </c>
      <c r="AH34" s="103">
        <f t="shared" si="36"/>
        <v>7.0450070273945099E-4</v>
      </c>
      <c r="AI34" s="104">
        <f t="shared" si="37"/>
        <v>1.8483686265388461</v>
      </c>
      <c r="AJ34" s="103">
        <f t="shared" si="56"/>
        <v>0.55340485092414704</v>
      </c>
      <c r="AK34" s="103">
        <f t="shared" si="57"/>
        <v>3.1160785516629453E-3</v>
      </c>
      <c r="AL34" s="103">
        <f t="shared" si="58"/>
        <v>0.20046474281369894</v>
      </c>
      <c r="AM34" s="103">
        <f t="shared" si="45"/>
        <v>0</v>
      </c>
      <c r="AN34" s="103">
        <f t="shared" si="46"/>
        <v>0</v>
      </c>
      <c r="AO34" s="103">
        <f t="shared" si="47"/>
        <v>2.2816500150984825E-2</v>
      </c>
      <c r="AP34" s="103">
        <f t="shared" si="48"/>
        <v>1.7541389055096639E-3</v>
      </c>
      <c r="AQ34" s="103">
        <f t="shared" si="49"/>
        <v>4.2954525865364999E-3</v>
      </c>
      <c r="AR34" s="103">
        <f t="shared" si="50"/>
        <v>1.5436311172486752E-2</v>
      </c>
      <c r="AS34" s="103">
        <f t="shared" si="51"/>
        <v>0</v>
      </c>
      <c r="AT34" s="103">
        <f t="shared" si="52"/>
        <v>0</v>
      </c>
      <c r="AU34" s="103">
        <f t="shared" si="53"/>
        <v>0.11068449834445702</v>
      </c>
      <c r="AV34" s="103">
        <f t="shared" si="54"/>
        <v>8.764627925520703E-2</v>
      </c>
      <c r="AW34" s="103">
        <f t="shared" si="55"/>
        <v>3.8114729530908586E-4</v>
      </c>
      <c r="AX34" s="104">
        <f t="shared" si="39"/>
        <v>1</v>
      </c>
      <c r="AY34" s="64">
        <f t="shared" si="40"/>
        <v>2.0660465041645257</v>
      </c>
      <c r="AZ34" s="105">
        <f t="shared" si="41"/>
        <v>6.0269561105271663</v>
      </c>
      <c r="BA34" s="106">
        <f t="shared" si="42"/>
        <v>850.03353075785446</v>
      </c>
      <c r="BB34" s="106">
        <f t="shared" si="43"/>
        <v>791.33343722190364</v>
      </c>
      <c r="BC34" s="107">
        <f t="shared" si="44"/>
        <v>798.84301836629299</v>
      </c>
    </row>
    <row r="35" spans="1:55" s="101" customFormat="1">
      <c r="A35" s="109" t="s">
        <v>107</v>
      </c>
      <c r="B35" s="60" t="s">
        <v>67</v>
      </c>
      <c r="C35" s="61" t="s">
        <v>173</v>
      </c>
      <c r="D35" s="64">
        <v>61.76</v>
      </c>
      <c r="E35" s="65">
        <v>0.46</v>
      </c>
      <c r="F35" s="65">
        <v>18.79</v>
      </c>
      <c r="G35" s="65"/>
      <c r="H35" s="65"/>
      <c r="I35" s="65">
        <v>3.01</v>
      </c>
      <c r="J35" s="65">
        <v>0.21</v>
      </c>
      <c r="K35" s="65">
        <v>0.32</v>
      </c>
      <c r="L35" s="64">
        <v>1.46</v>
      </c>
      <c r="M35" s="64"/>
      <c r="N35" s="64"/>
      <c r="O35" s="65">
        <v>6.26</v>
      </c>
      <c r="P35" s="65">
        <v>7.71</v>
      </c>
      <c r="Q35" s="64">
        <v>0.04</v>
      </c>
      <c r="R35" s="105">
        <f t="shared" si="0"/>
        <v>100.01999999999998</v>
      </c>
      <c r="S35" s="70">
        <v>566</v>
      </c>
      <c r="T35" s="70">
        <v>16</v>
      </c>
      <c r="U35" s="103">
        <f t="shared" si="23"/>
        <v>1.0278891490788775</v>
      </c>
      <c r="V35" s="103">
        <f t="shared" si="24"/>
        <v>5.7596618327243956E-3</v>
      </c>
      <c r="W35" s="103">
        <f t="shared" si="25"/>
        <v>0.36857121280328908</v>
      </c>
      <c r="X35" s="103">
        <f t="shared" si="26"/>
        <v>0</v>
      </c>
      <c r="Y35" s="103">
        <f t="shared" si="27"/>
        <v>0</v>
      </c>
      <c r="Z35" s="103">
        <f t="shared" si="28"/>
        <v>4.1894931409228571E-2</v>
      </c>
      <c r="AA35" s="103">
        <f t="shared" si="29"/>
        <v>2.9603565960974044E-3</v>
      </c>
      <c r="AB35" s="103">
        <f t="shared" si="30"/>
        <v>7.939579797739205E-3</v>
      </c>
      <c r="AC35" s="103">
        <f t="shared" si="31"/>
        <v>2.6035443868652971E-2</v>
      </c>
      <c r="AD35" s="103">
        <f t="shared" si="32"/>
        <v>0</v>
      </c>
      <c r="AE35" s="103">
        <f t="shared" si="33"/>
        <v>0</v>
      </c>
      <c r="AF35" s="103">
        <f t="shared" si="34"/>
        <v>0.20200423047198318</v>
      </c>
      <c r="AG35" s="103">
        <f t="shared" si="35"/>
        <v>0.16370121873540278</v>
      </c>
      <c r="AH35" s="103">
        <f t="shared" si="36"/>
        <v>5.6360056219156081E-4</v>
      </c>
      <c r="AI35" s="104">
        <f t="shared" si="37"/>
        <v>1.8473193851561869</v>
      </c>
      <c r="AJ35" s="103">
        <f t="shared" si="56"/>
        <v>0.55642200116466145</v>
      </c>
      <c r="AK35" s="103">
        <f t="shared" si="56"/>
        <v>3.1178484235076811E-3</v>
      </c>
      <c r="AL35" s="103">
        <f t="shared" si="56"/>
        <v>0.19951677861710262</v>
      </c>
      <c r="AM35" s="103">
        <f t="shared" si="56"/>
        <v>0</v>
      </c>
      <c r="AN35" s="103">
        <f t="shared" si="56"/>
        <v>0</v>
      </c>
      <c r="AO35" s="103">
        <f t="shared" si="56"/>
        <v>2.2678769976576869E-2</v>
      </c>
      <c r="AP35" s="103">
        <f t="shared" si="56"/>
        <v>1.6025147680930726E-3</v>
      </c>
      <c r="AQ35" s="103">
        <f t="shared" si="56"/>
        <v>4.297892319831814E-3</v>
      </c>
      <c r="AR35" s="103">
        <f t="shared" si="56"/>
        <v>1.4093634310263966E-2</v>
      </c>
      <c r="AS35" s="103">
        <f t="shared" si="56"/>
        <v>0</v>
      </c>
      <c r="AT35" s="103">
        <f t="shared" si="56"/>
        <v>0</v>
      </c>
      <c r="AU35" s="103">
        <f t="shared" si="56"/>
        <v>0.10934992188960554</v>
      </c>
      <c r="AV35" s="103">
        <f t="shared" si="56"/>
        <v>8.8615547506725373E-2</v>
      </c>
      <c r="AW35" s="103">
        <f t="shared" si="56"/>
        <v>3.0509102363147108E-4</v>
      </c>
      <c r="AX35" s="104">
        <f t="shared" si="39"/>
        <v>1</v>
      </c>
      <c r="AY35" s="64">
        <f t="shared" si="40"/>
        <v>2.0371271275835552</v>
      </c>
      <c r="AZ35" s="105">
        <f t="shared" si="41"/>
        <v>6.109808271324118</v>
      </c>
      <c r="BA35" s="106">
        <f t="shared" si="42"/>
        <v>852.44260453179447</v>
      </c>
      <c r="BB35" s="106">
        <f t="shared" si="43"/>
        <v>795.10739030651496</v>
      </c>
      <c r="BC35" s="107">
        <f t="shared" si="44"/>
        <v>802.13443911187801</v>
      </c>
    </row>
    <row r="36" spans="1:55" s="101" customFormat="1">
      <c r="A36" s="109" t="s">
        <v>108</v>
      </c>
      <c r="B36" s="60" t="s">
        <v>67</v>
      </c>
      <c r="C36" s="61" t="s">
        <v>173</v>
      </c>
      <c r="D36" s="64">
        <v>61.66</v>
      </c>
      <c r="E36" s="65">
        <v>0.44</v>
      </c>
      <c r="F36" s="65">
        <v>18.78</v>
      </c>
      <c r="G36" s="65"/>
      <c r="H36" s="65"/>
      <c r="I36" s="65">
        <v>2.95</v>
      </c>
      <c r="J36" s="65">
        <v>0.23</v>
      </c>
      <c r="K36" s="65">
        <v>0.37</v>
      </c>
      <c r="L36" s="64">
        <v>1.62</v>
      </c>
      <c r="M36" s="64"/>
      <c r="N36" s="64"/>
      <c r="O36" s="65">
        <v>6.32</v>
      </c>
      <c r="P36" s="65">
        <v>7.6</v>
      </c>
      <c r="Q36" s="64">
        <v>0.05</v>
      </c>
      <c r="R36" s="105">
        <f t="shared" si="0"/>
        <v>100.02</v>
      </c>
      <c r="S36" s="70">
        <v>566</v>
      </c>
      <c r="T36" s="70">
        <v>16</v>
      </c>
      <c r="U36" s="103">
        <f t="shared" si="23"/>
        <v>1.0262248207934519</v>
      </c>
      <c r="V36" s="103">
        <f t="shared" si="24"/>
        <v>5.5092417530407259E-3</v>
      </c>
      <c r="W36" s="103">
        <f t="shared" si="25"/>
        <v>0.36837505994921604</v>
      </c>
      <c r="X36" s="103">
        <f t="shared" si="26"/>
        <v>0</v>
      </c>
      <c r="Y36" s="103">
        <f t="shared" si="27"/>
        <v>0</v>
      </c>
      <c r="Z36" s="103">
        <f t="shared" si="28"/>
        <v>4.1059816497416711E-2</v>
      </c>
      <c r="AA36" s="103">
        <f t="shared" si="29"/>
        <v>3.2422953195352525E-3</v>
      </c>
      <c r="AB36" s="103">
        <f t="shared" si="30"/>
        <v>9.1801391411359557E-3</v>
      </c>
      <c r="AC36" s="103">
        <f t="shared" si="31"/>
        <v>2.8888643196724531E-2</v>
      </c>
      <c r="AD36" s="103">
        <f t="shared" si="32"/>
        <v>0</v>
      </c>
      <c r="AE36" s="103">
        <f t="shared" si="33"/>
        <v>0</v>
      </c>
      <c r="AF36" s="103">
        <f t="shared" si="34"/>
        <v>0.20394037325605971</v>
      </c>
      <c r="AG36" s="103">
        <f t="shared" si="35"/>
        <v>0.16136566308548134</v>
      </c>
      <c r="AH36" s="103">
        <f t="shared" si="36"/>
        <v>7.0450070273945099E-4</v>
      </c>
      <c r="AI36" s="104">
        <f t="shared" si="37"/>
        <v>1.8484905536948018</v>
      </c>
      <c r="AJ36" s="103">
        <f t="shared" si="56"/>
        <v>0.5551690912037458</v>
      </c>
      <c r="AK36" s="103">
        <f t="shared" si="56"/>
        <v>2.9804002741743731E-3</v>
      </c>
      <c r="AL36" s="103">
        <f t="shared" si="56"/>
        <v>0.19928425342120371</v>
      </c>
      <c r="AM36" s="103">
        <f t="shared" si="56"/>
        <v>0</v>
      </c>
      <c r="AN36" s="103">
        <f t="shared" si="56"/>
        <v>0</v>
      </c>
      <c r="AO36" s="103">
        <f t="shared" si="56"/>
        <v>2.2212619055772553E-2</v>
      </c>
      <c r="AP36" s="103">
        <f t="shared" si="56"/>
        <v>1.7540232018251241E-3</v>
      </c>
      <c r="AQ36" s="103">
        <f t="shared" si="56"/>
        <v>4.9662894531900641E-3</v>
      </c>
      <c r="AR36" s="103">
        <f t="shared" si="56"/>
        <v>1.5628234149739798E-2</v>
      </c>
      <c r="AS36" s="103">
        <f t="shared" si="56"/>
        <v>0</v>
      </c>
      <c r="AT36" s="103">
        <f t="shared" si="56"/>
        <v>0</v>
      </c>
      <c r="AU36" s="103">
        <f t="shared" si="56"/>
        <v>0.11032805812743776</v>
      </c>
      <c r="AV36" s="103">
        <f t="shared" si="56"/>
        <v>8.7295908958225546E-2</v>
      </c>
      <c r="AW36" s="103">
        <f t="shared" si="56"/>
        <v>3.8112215468522694E-4</v>
      </c>
      <c r="AX36" s="104">
        <f t="shared" si="39"/>
        <v>1</v>
      </c>
      <c r="AY36" s="64">
        <f t="shared" si="40"/>
        <v>2.0687614174020772</v>
      </c>
      <c r="AZ36" s="105">
        <f t="shared" si="41"/>
        <v>6.0309330684621845</v>
      </c>
      <c r="BA36" s="106">
        <f t="shared" si="42"/>
        <v>849.80789944426249</v>
      </c>
      <c r="BB36" s="106">
        <f t="shared" si="43"/>
        <v>790.98051214701752</v>
      </c>
      <c r="BC36" s="107">
        <f t="shared" si="44"/>
        <v>799.0020397258852</v>
      </c>
    </row>
    <row r="37" spans="1:55" s="101" customFormat="1">
      <c r="A37" s="109" t="s">
        <v>109</v>
      </c>
      <c r="B37" s="60" t="s">
        <v>67</v>
      </c>
      <c r="C37" s="61" t="s">
        <v>173</v>
      </c>
      <c r="D37" s="64">
        <v>61.65</v>
      </c>
      <c r="E37" s="65">
        <v>0.46</v>
      </c>
      <c r="F37" s="65">
        <v>18.78</v>
      </c>
      <c r="G37" s="65"/>
      <c r="H37" s="65"/>
      <c r="I37" s="65">
        <v>3.06</v>
      </c>
      <c r="J37" s="65">
        <v>0.23</v>
      </c>
      <c r="K37" s="65">
        <v>0.34</v>
      </c>
      <c r="L37" s="64">
        <v>1.62</v>
      </c>
      <c r="M37" s="64"/>
      <c r="N37" s="64"/>
      <c r="O37" s="65">
        <v>6.34</v>
      </c>
      <c r="P37" s="65">
        <v>7.5</v>
      </c>
      <c r="Q37" s="64">
        <v>0.03</v>
      </c>
      <c r="R37" s="105">
        <f t="shared" si="0"/>
        <v>100.01000000000002</v>
      </c>
      <c r="S37" s="70">
        <v>566</v>
      </c>
      <c r="T37" s="70">
        <v>16</v>
      </c>
      <c r="U37" s="103">
        <f t="shared" si="23"/>
        <v>1.0260583879649092</v>
      </c>
      <c r="V37" s="103">
        <f t="shared" si="24"/>
        <v>5.7596618327243956E-3</v>
      </c>
      <c r="W37" s="103">
        <f t="shared" si="25"/>
        <v>0.36837505994921604</v>
      </c>
      <c r="X37" s="103">
        <f t="shared" si="26"/>
        <v>0</v>
      </c>
      <c r="Y37" s="103">
        <f t="shared" si="27"/>
        <v>0</v>
      </c>
      <c r="Z37" s="103">
        <f t="shared" si="28"/>
        <v>4.2590860502405133E-2</v>
      </c>
      <c r="AA37" s="103">
        <f t="shared" si="29"/>
        <v>3.2422953195352525E-3</v>
      </c>
      <c r="AB37" s="103">
        <f t="shared" si="30"/>
        <v>8.4358035350979056E-3</v>
      </c>
      <c r="AC37" s="103">
        <f t="shared" si="31"/>
        <v>2.8888643196724531E-2</v>
      </c>
      <c r="AD37" s="103">
        <f t="shared" si="32"/>
        <v>0</v>
      </c>
      <c r="AE37" s="103">
        <f t="shared" si="33"/>
        <v>0</v>
      </c>
      <c r="AF37" s="103">
        <f t="shared" si="34"/>
        <v>0.20458575418408523</v>
      </c>
      <c r="AG37" s="103">
        <f t="shared" si="35"/>
        <v>0.15924243067646185</v>
      </c>
      <c r="AH37" s="103">
        <f t="shared" si="36"/>
        <v>4.2270042164367058E-4</v>
      </c>
      <c r="AI37" s="104">
        <f t="shared" si="37"/>
        <v>1.8476015975828035</v>
      </c>
      <c r="AJ37" s="103">
        <f t="shared" si="56"/>
        <v>0.55534612511013737</v>
      </c>
      <c r="AK37" s="103">
        <f t="shared" si="56"/>
        <v>3.1173721868717245E-3</v>
      </c>
      <c r="AL37" s="103">
        <f t="shared" si="56"/>
        <v>0.19938013716331324</v>
      </c>
      <c r="AM37" s="103">
        <f t="shared" si="56"/>
        <v>0</v>
      </c>
      <c r="AN37" s="103">
        <f t="shared" si="56"/>
        <v>0</v>
      </c>
      <c r="AO37" s="103">
        <f t="shared" si="56"/>
        <v>2.305197211245448E-2</v>
      </c>
      <c r="AP37" s="103">
        <f t="shared" si="56"/>
        <v>1.7548671335731205E-3</v>
      </c>
      <c r="AQ37" s="103">
        <f t="shared" si="56"/>
        <v>4.5658130768745668E-3</v>
      </c>
      <c r="AR37" s="103">
        <f t="shared" si="56"/>
        <v>1.5635753527448351E-2</v>
      </c>
      <c r="AS37" s="103">
        <f t="shared" si="56"/>
        <v>0</v>
      </c>
      <c r="AT37" s="103">
        <f t="shared" si="56"/>
        <v>0</v>
      </c>
      <c r="AU37" s="103">
        <f t="shared" si="56"/>
        <v>0.11073044884337753</v>
      </c>
      <c r="AV37" s="103">
        <f t="shared" si="56"/>
        <v>8.6188727529136658E-2</v>
      </c>
      <c r="AW37" s="103">
        <f t="shared" si="56"/>
        <v>2.2878331681282633E-4</v>
      </c>
      <c r="AX37" s="104">
        <f t="shared" si="39"/>
        <v>0.99999999999999989</v>
      </c>
      <c r="AY37" s="64">
        <f t="shared" si="40"/>
        <v>2.0608779503109123</v>
      </c>
      <c r="AZ37" s="105">
        <f t="shared" si="41"/>
        <v>6.0291967972715135</v>
      </c>
      <c r="BA37" s="106">
        <f t="shared" si="42"/>
        <v>850.4633302231349</v>
      </c>
      <c r="BB37" s="106">
        <f t="shared" si="43"/>
        <v>792.00597071289246</v>
      </c>
      <c r="BC37" s="107">
        <f t="shared" si="44"/>
        <v>798.93262664594761</v>
      </c>
    </row>
    <row r="38" spans="1:55" s="101" customFormat="1">
      <c r="A38" s="109" t="s">
        <v>110</v>
      </c>
      <c r="B38" s="60" t="s">
        <v>67</v>
      </c>
      <c r="C38" s="61" t="s">
        <v>173</v>
      </c>
      <c r="D38" s="64">
        <v>61.68</v>
      </c>
      <c r="E38" s="65">
        <v>0.45</v>
      </c>
      <c r="F38" s="65">
        <v>18.89</v>
      </c>
      <c r="G38" s="65"/>
      <c r="H38" s="65"/>
      <c r="I38" s="65">
        <v>3</v>
      </c>
      <c r="J38" s="65">
        <v>0.17</v>
      </c>
      <c r="K38" s="65">
        <v>0.35</v>
      </c>
      <c r="L38" s="64">
        <v>1.63</v>
      </c>
      <c r="M38" s="64"/>
      <c r="N38" s="64"/>
      <c r="O38" s="65">
        <v>6.28</v>
      </c>
      <c r="P38" s="65">
        <v>7.53</v>
      </c>
      <c r="Q38" s="64">
        <v>0.02</v>
      </c>
      <c r="R38" s="105">
        <f t="shared" si="0"/>
        <v>100</v>
      </c>
      <c r="S38" s="70">
        <v>566</v>
      </c>
      <c r="T38" s="70">
        <v>16</v>
      </c>
      <c r="U38" s="103">
        <f t="shared" si="23"/>
        <v>1.026557686450537</v>
      </c>
      <c r="V38" s="103">
        <f t="shared" si="24"/>
        <v>5.6344517928825612E-3</v>
      </c>
      <c r="W38" s="103">
        <f t="shared" si="25"/>
        <v>0.37053274134401976</v>
      </c>
      <c r="X38" s="103">
        <f t="shared" si="26"/>
        <v>0</v>
      </c>
      <c r="Y38" s="103">
        <f t="shared" si="27"/>
        <v>0</v>
      </c>
      <c r="Z38" s="103">
        <f t="shared" si="28"/>
        <v>4.1755745590593266E-2</v>
      </c>
      <c r="AA38" s="103">
        <f t="shared" si="29"/>
        <v>2.3964791492217083E-3</v>
      </c>
      <c r="AB38" s="103">
        <f t="shared" si="30"/>
        <v>8.6839154037772551E-3</v>
      </c>
      <c r="AC38" s="103">
        <f t="shared" si="31"/>
        <v>2.9066968154728999E-2</v>
      </c>
      <c r="AD38" s="103">
        <f t="shared" si="32"/>
        <v>0</v>
      </c>
      <c r="AE38" s="103">
        <f t="shared" si="33"/>
        <v>0</v>
      </c>
      <c r="AF38" s="103">
        <f t="shared" si="34"/>
        <v>0.2026496114000087</v>
      </c>
      <c r="AG38" s="103">
        <f t="shared" si="35"/>
        <v>0.1598794003991677</v>
      </c>
      <c r="AH38" s="103">
        <f t="shared" si="36"/>
        <v>2.8180028109578041E-4</v>
      </c>
      <c r="AI38" s="104">
        <f t="shared" si="37"/>
        <v>1.8474387999660329</v>
      </c>
      <c r="AJ38" s="103">
        <f t="shared" si="56"/>
        <v>0.55566532784166456</v>
      </c>
      <c r="AK38" s="103">
        <f t="shared" si="56"/>
        <v>3.0498719594858332E-3</v>
      </c>
      <c r="AL38" s="103">
        <f t="shared" si="56"/>
        <v>0.20056563787164824</v>
      </c>
      <c r="AM38" s="103">
        <f t="shared" si="56"/>
        <v>0</v>
      </c>
      <c r="AN38" s="103">
        <f t="shared" si="56"/>
        <v>0</v>
      </c>
      <c r="AO38" s="103">
        <f t="shared" si="56"/>
        <v>2.2601964184881789E-2</v>
      </c>
      <c r="AP38" s="103">
        <f t="shared" si="56"/>
        <v>1.2971900066544939E-3</v>
      </c>
      <c r="AQ38" s="103">
        <f t="shared" si="56"/>
        <v>4.7005158730762386E-3</v>
      </c>
      <c r="AR38" s="103">
        <f t="shared" si="56"/>
        <v>1.5733656863363175E-2</v>
      </c>
      <c r="AS38" s="103">
        <f t="shared" si="56"/>
        <v>0</v>
      </c>
      <c r="AT38" s="103">
        <f t="shared" si="56"/>
        <v>0</v>
      </c>
      <c r="AU38" s="103">
        <f t="shared" si="56"/>
        <v>0.10969219191657911</v>
      </c>
      <c r="AV38" s="103">
        <f t="shared" si="56"/>
        <v>8.6541107831072536E-2</v>
      </c>
      <c r="AW38" s="103">
        <f t="shared" si="56"/>
        <v>1.5253565157393123E-4</v>
      </c>
      <c r="AX38" s="104">
        <f t="shared" si="39"/>
        <v>0.99999999999999978</v>
      </c>
      <c r="AY38" s="64">
        <f t="shared" si="40"/>
        <v>2.0431223418837714</v>
      </c>
      <c r="AZ38" s="105">
        <f t="shared" si="41"/>
        <v>6.0679906085891373</v>
      </c>
      <c r="BA38" s="106">
        <f t="shared" si="42"/>
        <v>851.94233584004098</v>
      </c>
      <c r="BB38" s="106">
        <f t="shared" si="43"/>
        <v>794.32282301105954</v>
      </c>
      <c r="BC38" s="107">
        <f t="shared" si="44"/>
        <v>800.47878961077424</v>
      </c>
    </row>
    <row r="39" spans="1:55" s="101" customFormat="1">
      <c r="A39" s="109" t="s">
        <v>111</v>
      </c>
      <c r="B39" s="60" t="s">
        <v>67</v>
      </c>
      <c r="C39" s="61" t="s">
        <v>173</v>
      </c>
      <c r="D39" s="64">
        <v>61.8</v>
      </c>
      <c r="E39" s="65">
        <v>0.45</v>
      </c>
      <c r="F39" s="65">
        <v>18.93</v>
      </c>
      <c r="G39" s="65"/>
      <c r="H39" s="65"/>
      <c r="I39" s="65">
        <v>2.99</v>
      </c>
      <c r="J39" s="65">
        <v>0.23</v>
      </c>
      <c r="K39" s="65">
        <v>0.3</v>
      </c>
      <c r="L39" s="64">
        <v>1.47</v>
      </c>
      <c r="M39" s="64"/>
      <c r="N39" s="64"/>
      <c r="O39" s="65">
        <v>6.41</v>
      </c>
      <c r="P39" s="65">
        <v>7.39</v>
      </c>
      <c r="Q39" s="64">
        <v>0.04</v>
      </c>
      <c r="R39" s="105">
        <f t="shared" si="0"/>
        <v>100.01</v>
      </c>
      <c r="S39" s="70">
        <v>566</v>
      </c>
      <c r="T39" s="70">
        <v>16</v>
      </c>
      <c r="U39" s="103">
        <f t="shared" si="23"/>
        <v>1.0285548803930478</v>
      </c>
      <c r="V39" s="103">
        <f t="shared" si="24"/>
        <v>5.6344517928825612E-3</v>
      </c>
      <c r="W39" s="103">
        <f t="shared" si="25"/>
        <v>0.37131735276031202</v>
      </c>
      <c r="X39" s="103">
        <f t="shared" si="26"/>
        <v>0</v>
      </c>
      <c r="Y39" s="103">
        <f t="shared" si="27"/>
        <v>0</v>
      </c>
      <c r="Z39" s="103">
        <f t="shared" si="28"/>
        <v>4.1616559771957953E-2</v>
      </c>
      <c r="AA39" s="103">
        <f t="shared" si="29"/>
        <v>3.2422953195352525E-3</v>
      </c>
      <c r="AB39" s="103">
        <f t="shared" si="30"/>
        <v>7.4433560603805035E-3</v>
      </c>
      <c r="AC39" s="103">
        <f t="shared" si="31"/>
        <v>2.6213768826657442E-2</v>
      </c>
      <c r="AD39" s="103">
        <f t="shared" si="32"/>
        <v>0</v>
      </c>
      <c r="AE39" s="103">
        <f t="shared" si="33"/>
        <v>0</v>
      </c>
      <c r="AF39" s="103">
        <f t="shared" si="34"/>
        <v>0.20684458743217449</v>
      </c>
      <c r="AG39" s="103">
        <f t="shared" si="35"/>
        <v>0.15690687502654041</v>
      </c>
      <c r="AH39" s="103">
        <f t="shared" si="36"/>
        <v>5.6360056219156081E-4</v>
      </c>
      <c r="AI39" s="104">
        <f t="shared" si="37"/>
        <v>1.8483377279456801</v>
      </c>
      <c r="AJ39" s="103">
        <f t="shared" si="56"/>
        <v>0.55647561852033756</v>
      </c>
      <c r="AK39" s="103">
        <f t="shared" si="56"/>
        <v>3.0483886725316844E-3</v>
      </c>
      <c r="AL39" s="103">
        <f t="shared" si="56"/>
        <v>0.20089258967462059</v>
      </c>
      <c r="AM39" s="103">
        <f t="shared" si="56"/>
        <v>0</v>
      </c>
      <c r="AN39" s="103">
        <f t="shared" si="56"/>
        <v>0</v>
      </c>
      <c r="AO39" s="103">
        <f t="shared" si="56"/>
        <v>2.2515668615503692E-2</v>
      </c>
      <c r="AP39" s="103">
        <f t="shared" si="56"/>
        <v>1.7541682293846133E-3</v>
      </c>
      <c r="AQ39" s="103">
        <f t="shared" si="56"/>
        <v>4.0270541188667727E-3</v>
      </c>
      <c r="AR39" s="103">
        <f t="shared" si="56"/>
        <v>1.418234797154334E-2</v>
      </c>
      <c r="AS39" s="103">
        <f t="shared" si="56"/>
        <v>0</v>
      </c>
      <c r="AT39" s="103">
        <f t="shared" si="56"/>
        <v>0</v>
      </c>
      <c r="AU39" s="103">
        <f t="shared" si="56"/>
        <v>0.11190843767608975</v>
      </c>
      <c r="AV39" s="103">
        <f t="shared" si="56"/>
        <v>8.489080358757449E-2</v>
      </c>
      <c r="AW39" s="103">
        <f t="shared" si="56"/>
        <v>3.049229335474151E-4</v>
      </c>
      <c r="AX39" s="104">
        <f t="shared" si="39"/>
        <v>0.99999999999999989</v>
      </c>
      <c r="AY39" s="64">
        <f t="shared" si="40"/>
        <v>2.0141359260600828</v>
      </c>
      <c r="AZ39" s="105">
        <f t="shared" si="41"/>
        <v>6.1657962708416427</v>
      </c>
      <c r="BA39" s="106">
        <f t="shared" si="42"/>
        <v>854.3652292926505</v>
      </c>
      <c r="BB39" s="106">
        <f t="shared" si="43"/>
        <v>798.12686961659654</v>
      </c>
      <c r="BC39" s="107">
        <f t="shared" si="44"/>
        <v>804.33346736667136</v>
      </c>
    </row>
    <row r="40" spans="1:55" s="101" customFormat="1">
      <c r="A40" s="109" t="s">
        <v>112</v>
      </c>
      <c r="B40" s="60" t="s">
        <v>67</v>
      </c>
      <c r="C40" s="61" t="s">
        <v>173</v>
      </c>
      <c r="D40" s="64">
        <v>61.75</v>
      </c>
      <c r="E40" s="65">
        <v>0.48</v>
      </c>
      <c r="F40" s="65">
        <v>18.690000000000001</v>
      </c>
      <c r="G40" s="65"/>
      <c r="H40" s="65"/>
      <c r="I40" s="65">
        <v>3.04</v>
      </c>
      <c r="J40" s="65">
        <v>0.22</v>
      </c>
      <c r="K40" s="65">
        <v>0.31</v>
      </c>
      <c r="L40" s="64">
        <v>1.53</v>
      </c>
      <c r="M40" s="64"/>
      <c r="N40" s="64"/>
      <c r="O40" s="65">
        <v>6.4</v>
      </c>
      <c r="P40" s="65">
        <v>7.53</v>
      </c>
      <c r="Q40" s="64">
        <v>0.04</v>
      </c>
      <c r="R40" s="105">
        <f t="shared" si="0"/>
        <v>99.990000000000023</v>
      </c>
      <c r="S40" s="108">
        <v>566</v>
      </c>
      <c r="T40" s="70">
        <v>16</v>
      </c>
      <c r="U40" s="103">
        <f t="shared" si="23"/>
        <v>1.0277227162503351</v>
      </c>
      <c r="V40" s="103">
        <f t="shared" si="24"/>
        <v>6.0100819124080645E-3</v>
      </c>
      <c r="W40" s="103">
        <f t="shared" si="25"/>
        <v>0.36660968426255847</v>
      </c>
      <c r="X40" s="103">
        <f t="shared" si="26"/>
        <v>0</v>
      </c>
      <c r="Y40" s="103">
        <f t="shared" si="27"/>
        <v>0</v>
      </c>
      <c r="Z40" s="103">
        <f t="shared" si="28"/>
        <v>4.2312488865134508E-2</v>
      </c>
      <c r="AA40" s="103">
        <f t="shared" si="29"/>
        <v>3.1013259578163282E-3</v>
      </c>
      <c r="AB40" s="103">
        <f t="shared" si="30"/>
        <v>7.6914679290598547E-3</v>
      </c>
      <c r="AC40" s="103">
        <f t="shared" si="31"/>
        <v>2.7283718574684278E-2</v>
      </c>
      <c r="AD40" s="103">
        <f t="shared" si="32"/>
        <v>0</v>
      </c>
      <c r="AE40" s="103">
        <f t="shared" si="33"/>
        <v>0</v>
      </c>
      <c r="AF40" s="103">
        <f t="shared" si="34"/>
        <v>0.20652189696816176</v>
      </c>
      <c r="AG40" s="103">
        <f t="shared" si="35"/>
        <v>0.1598794003991677</v>
      </c>
      <c r="AH40" s="103">
        <f t="shared" si="36"/>
        <v>5.6360056219156081E-4</v>
      </c>
      <c r="AI40" s="104">
        <f t="shared" si="37"/>
        <v>1.8476963816815177</v>
      </c>
      <c r="AJ40" s="103">
        <f t="shared" si="56"/>
        <v>0.55621839520789884</v>
      </c>
      <c r="AK40" s="103">
        <f t="shared" si="56"/>
        <v>3.2527432385501122E-3</v>
      </c>
      <c r="AL40" s="103">
        <f t="shared" si="56"/>
        <v>0.19841446240692479</v>
      </c>
      <c r="AM40" s="103">
        <f t="shared" si="56"/>
        <v>0</v>
      </c>
      <c r="AN40" s="103">
        <f t="shared" si="56"/>
        <v>0</v>
      </c>
      <c r="AO40" s="103">
        <f t="shared" si="56"/>
        <v>2.2900130824863949E-2</v>
      </c>
      <c r="AP40" s="103">
        <f t="shared" si="56"/>
        <v>1.6784824544571171E-3</v>
      </c>
      <c r="AQ40" s="103">
        <f t="shared" si="56"/>
        <v>4.1627336640991551E-3</v>
      </c>
      <c r="AR40" s="103">
        <f t="shared" si="56"/>
        <v>1.4766343023226798E-2</v>
      </c>
      <c r="AS40" s="103">
        <f t="shared" si="56"/>
        <v>0</v>
      </c>
      <c r="AT40" s="103">
        <f t="shared" si="56"/>
        <v>0</v>
      </c>
      <c r="AU40" s="103">
        <f t="shared" si="56"/>
        <v>0.1117726370066353</v>
      </c>
      <c r="AV40" s="103">
        <f t="shared" si="56"/>
        <v>8.6529043399255656E-2</v>
      </c>
      <c r="AW40" s="103">
        <f t="shared" si="56"/>
        <v>3.0502877408822412E-4</v>
      </c>
      <c r="AX40" s="104">
        <f t="shared" si="39"/>
        <v>0.99999999999999978</v>
      </c>
      <c r="AY40" s="64">
        <f t="shared" si="40"/>
        <v>2.0644318994812636</v>
      </c>
      <c r="AZ40" s="105">
        <f t="shared" si="41"/>
        <v>6.0564604896684191</v>
      </c>
      <c r="BA40" s="106">
        <f t="shared" si="42"/>
        <v>850.16776050605324</v>
      </c>
      <c r="BB40" s="106">
        <f t="shared" si="43"/>
        <v>791.54343874760264</v>
      </c>
      <c r="BC40" s="107">
        <f t="shared" si="44"/>
        <v>800.02028092362468</v>
      </c>
    </row>
    <row r="41" spans="1:55" s="101" customFormat="1">
      <c r="A41" s="109" t="s">
        <v>113</v>
      </c>
      <c r="B41" s="60" t="s">
        <v>67</v>
      </c>
      <c r="C41" s="61" t="s">
        <v>173</v>
      </c>
      <c r="D41" s="64">
        <v>62.09</v>
      </c>
      <c r="E41" s="65">
        <v>0.45</v>
      </c>
      <c r="F41" s="65">
        <v>18.68</v>
      </c>
      <c r="G41" s="65"/>
      <c r="H41" s="65"/>
      <c r="I41" s="65">
        <v>2.89</v>
      </c>
      <c r="J41" s="65">
        <v>0.22</v>
      </c>
      <c r="K41" s="65">
        <v>0.32</v>
      </c>
      <c r="L41" s="64">
        <v>1.56</v>
      </c>
      <c r="M41" s="64"/>
      <c r="N41" s="64"/>
      <c r="O41" s="65">
        <v>6.27</v>
      </c>
      <c r="P41" s="65">
        <v>7.48</v>
      </c>
      <c r="Q41" s="64">
        <v>0.04</v>
      </c>
      <c r="R41" s="105">
        <f t="shared" si="0"/>
        <v>100</v>
      </c>
      <c r="S41" s="108">
        <v>566</v>
      </c>
      <c r="T41" s="70">
        <v>16</v>
      </c>
      <c r="U41" s="103">
        <f t="shared" si="23"/>
        <v>1.0333814324207822</v>
      </c>
      <c r="V41" s="103">
        <f t="shared" si="24"/>
        <v>5.6344517928825612E-3</v>
      </c>
      <c r="W41" s="103">
        <f t="shared" si="25"/>
        <v>0.36641353140848537</v>
      </c>
      <c r="X41" s="103">
        <f t="shared" si="26"/>
        <v>0</v>
      </c>
      <c r="Y41" s="103">
        <f t="shared" si="27"/>
        <v>0</v>
      </c>
      <c r="Z41" s="103">
        <f t="shared" si="28"/>
        <v>4.0224701585604844E-2</v>
      </c>
      <c r="AA41" s="103">
        <f t="shared" si="29"/>
        <v>3.1013259578163282E-3</v>
      </c>
      <c r="AB41" s="103">
        <f t="shared" si="30"/>
        <v>7.939579797739205E-3</v>
      </c>
      <c r="AC41" s="103">
        <f t="shared" si="31"/>
        <v>2.7818693448697696E-2</v>
      </c>
      <c r="AD41" s="103">
        <f t="shared" si="32"/>
        <v>0</v>
      </c>
      <c r="AE41" s="103">
        <f t="shared" si="33"/>
        <v>0</v>
      </c>
      <c r="AF41" s="103">
        <f t="shared" si="34"/>
        <v>0.20232692093599594</v>
      </c>
      <c r="AG41" s="103">
        <f t="shared" si="35"/>
        <v>0.15881778419465795</v>
      </c>
      <c r="AH41" s="103">
        <f t="shared" si="36"/>
        <v>5.6360056219156081E-4</v>
      </c>
      <c r="AI41" s="104">
        <f t="shared" si="37"/>
        <v>1.8462220221048535</v>
      </c>
      <c r="AJ41" s="103">
        <f t="shared" si="56"/>
        <v>0.55972760591526127</v>
      </c>
      <c r="AK41" s="103">
        <f t="shared" si="56"/>
        <v>3.0518820192919141E-3</v>
      </c>
      <c r="AL41" s="103">
        <f t="shared" si="56"/>
        <v>0.1984666670754702</v>
      </c>
      <c r="AM41" s="103">
        <f t="shared" si="56"/>
        <v>0</v>
      </c>
      <c r="AN41" s="103">
        <f t="shared" si="56"/>
        <v>0</v>
      </c>
      <c r="AO41" s="103">
        <f t="shared" si="56"/>
        <v>2.1787575440003249E-2</v>
      </c>
      <c r="AP41" s="103">
        <f t="shared" si="56"/>
        <v>1.6798228602432914E-3</v>
      </c>
      <c r="AQ41" s="103">
        <f t="shared" si="56"/>
        <v>4.3004469141189171E-3</v>
      </c>
      <c r="AR41" s="103">
        <f t="shared" si="56"/>
        <v>1.5067902514228472E-2</v>
      </c>
      <c r="AS41" s="103">
        <f t="shared" si="56"/>
        <v>0</v>
      </c>
      <c r="AT41" s="103">
        <f t="shared" si="56"/>
        <v>0</v>
      </c>
      <c r="AU41" s="103">
        <f t="shared" si="56"/>
        <v>0.10958970184166998</v>
      </c>
      <c r="AV41" s="103">
        <f t="shared" si="56"/>
        <v>8.6023123055152306E-2</v>
      </c>
      <c r="AW41" s="103">
        <f t="shared" si="56"/>
        <v>3.0527236456046991E-4</v>
      </c>
      <c r="AX41" s="104">
        <f t="shared" si="39"/>
        <v>1</v>
      </c>
      <c r="AY41" s="64">
        <f t="shared" si="40"/>
        <v>2.0321736686415561</v>
      </c>
      <c r="AZ41" s="105">
        <f t="shared" si="41"/>
        <v>6.1702157799345141</v>
      </c>
      <c r="BA41" s="106">
        <f t="shared" si="42"/>
        <v>852.85628005675596</v>
      </c>
      <c r="BB41" s="106">
        <f t="shared" si="43"/>
        <v>795.75649828439248</v>
      </c>
      <c r="BC41" s="107">
        <f t="shared" si="44"/>
        <v>804.5062002420608</v>
      </c>
    </row>
    <row r="42" spans="1:55" s="101" customFormat="1">
      <c r="A42" s="109" t="s">
        <v>114</v>
      </c>
      <c r="B42" s="60" t="s">
        <v>67</v>
      </c>
      <c r="C42" s="61" t="s">
        <v>173</v>
      </c>
      <c r="D42" s="64">
        <v>61.49</v>
      </c>
      <c r="E42" s="65">
        <v>0.48</v>
      </c>
      <c r="F42" s="65">
        <v>18.68</v>
      </c>
      <c r="G42" s="65"/>
      <c r="H42" s="65"/>
      <c r="I42" s="65">
        <v>2.97</v>
      </c>
      <c r="J42" s="65">
        <v>0.21</v>
      </c>
      <c r="K42" s="65">
        <v>0.33</v>
      </c>
      <c r="L42" s="64">
        <v>1.87</v>
      </c>
      <c r="M42" s="64"/>
      <c r="N42" s="64"/>
      <c r="O42" s="65">
        <v>6.37</v>
      </c>
      <c r="P42" s="65">
        <v>7.52</v>
      </c>
      <c r="Q42" s="64">
        <v>7.0000000000000007E-2</v>
      </c>
      <c r="R42" s="105">
        <f t="shared" si="0"/>
        <v>99.99</v>
      </c>
      <c r="S42" s="108">
        <v>566</v>
      </c>
      <c r="T42" s="70">
        <v>16</v>
      </c>
      <c r="U42" s="103">
        <f t="shared" si="23"/>
        <v>1.0233954627082282</v>
      </c>
      <c r="V42" s="103">
        <f t="shared" si="24"/>
        <v>6.0100819124080645E-3</v>
      </c>
      <c r="W42" s="103">
        <f t="shared" si="25"/>
        <v>0.36641353140848537</v>
      </c>
      <c r="X42" s="103">
        <f t="shared" si="26"/>
        <v>0</v>
      </c>
      <c r="Y42" s="103">
        <f t="shared" si="27"/>
        <v>0</v>
      </c>
      <c r="Z42" s="103">
        <f t="shared" si="28"/>
        <v>4.1338188134687336E-2</v>
      </c>
      <c r="AA42" s="103">
        <f t="shared" si="29"/>
        <v>2.9603565960974044E-3</v>
      </c>
      <c r="AB42" s="103">
        <f t="shared" si="30"/>
        <v>8.1876916664185544E-3</v>
      </c>
      <c r="AC42" s="103">
        <f t="shared" si="31"/>
        <v>3.3346767146836341E-2</v>
      </c>
      <c r="AD42" s="103">
        <f t="shared" si="32"/>
        <v>0</v>
      </c>
      <c r="AE42" s="103">
        <f t="shared" si="33"/>
        <v>0</v>
      </c>
      <c r="AF42" s="103">
        <f t="shared" si="34"/>
        <v>0.20555382557612348</v>
      </c>
      <c r="AG42" s="103">
        <f t="shared" si="35"/>
        <v>0.15966707715826572</v>
      </c>
      <c r="AH42" s="103">
        <f t="shared" si="36"/>
        <v>9.8630098383523145E-4</v>
      </c>
      <c r="AI42" s="104">
        <f t="shared" si="37"/>
        <v>1.8478592832913858</v>
      </c>
      <c r="AJ42" s="103">
        <f t="shared" si="56"/>
        <v>0.5538275949699849</v>
      </c>
      <c r="AK42" s="103">
        <f t="shared" si="56"/>
        <v>3.2524564866773706E-3</v>
      </c>
      <c r="AL42" s="103">
        <f t="shared" si="56"/>
        <v>0.19829081939390633</v>
      </c>
      <c r="AM42" s="103">
        <f t="shared" si="56"/>
        <v>0</v>
      </c>
      <c r="AN42" s="103">
        <f t="shared" si="56"/>
        <v>0</v>
      </c>
      <c r="AO42" s="103">
        <f t="shared" si="56"/>
        <v>2.2370852861185526E-2</v>
      </c>
      <c r="AP42" s="103">
        <f t="shared" si="56"/>
        <v>1.602046553471567E-3</v>
      </c>
      <c r="AQ42" s="103">
        <f t="shared" si="56"/>
        <v>4.4309064767284294E-3</v>
      </c>
      <c r="AR42" s="103">
        <f t="shared" si="56"/>
        <v>1.8046161549400808E-2</v>
      </c>
      <c r="AS42" s="103">
        <f t="shared" si="56"/>
        <v>0</v>
      </c>
      <c r="AT42" s="103">
        <f t="shared" si="56"/>
        <v>0</v>
      </c>
      <c r="AU42" s="103">
        <f t="shared" si="56"/>
        <v>0.11123889542605937</v>
      </c>
      <c r="AV42" s="103">
        <f t="shared" si="56"/>
        <v>8.6406512986134179E-2</v>
      </c>
      <c r="AW42" s="103">
        <f t="shared" si="56"/>
        <v>5.3375329645147186E-4</v>
      </c>
      <c r="AX42" s="104">
        <f t="shared" si="39"/>
        <v>1</v>
      </c>
      <c r="AY42" s="64">
        <f t="shared" si="40"/>
        <v>2.1283920413247492</v>
      </c>
      <c r="AZ42" s="105">
        <f t="shared" si="41"/>
        <v>5.9251069834725847</v>
      </c>
      <c r="BA42" s="106">
        <f t="shared" si="42"/>
        <v>844.87487226101109</v>
      </c>
      <c r="BB42" s="106">
        <f t="shared" si="43"/>
        <v>783.28742269099337</v>
      </c>
      <c r="BC42" s="107">
        <f t="shared" si="44"/>
        <v>794.73435382907587</v>
      </c>
    </row>
    <row r="43" spans="1:55" s="101" customFormat="1">
      <c r="A43" s="109" t="s">
        <v>115</v>
      </c>
      <c r="B43" s="60" t="s">
        <v>67</v>
      </c>
      <c r="C43" s="61" t="s">
        <v>173</v>
      </c>
      <c r="D43" s="64">
        <v>61.72</v>
      </c>
      <c r="E43" s="65">
        <v>0.46</v>
      </c>
      <c r="F43" s="65">
        <v>18.72</v>
      </c>
      <c r="G43" s="65"/>
      <c r="H43" s="65"/>
      <c r="I43" s="65">
        <v>2.97</v>
      </c>
      <c r="J43" s="65">
        <v>0.25</v>
      </c>
      <c r="K43" s="65">
        <v>0.35</v>
      </c>
      <c r="L43" s="64">
        <v>1.7</v>
      </c>
      <c r="M43" s="64"/>
      <c r="N43" s="64"/>
      <c r="O43" s="65">
        <v>6.27</v>
      </c>
      <c r="P43" s="65">
        <v>7.49</v>
      </c>
      <c r="Q43" s="64">
        <v>0.06</v>
      </c>
      <c r="R43" s="105">
        <f t="shared" si="0"/>
        <v>99.99</v>
      </c>
      <c r="S43" s="108">
        <v>566</v>
      </c>
      <c r="T43" s="70">
        <v>16</v>
      </c>
      <c r="U43" s="103">
        <f t="shared" si="23"/>
        <v>1.0272234177647073</v>
      </c>
      <c r="V43" s="103">
        <f t="shared" si="24"/>
        <v>5.7596618327243956E-3</v>
      </c>
      <c r="W43" s="103">
        <f t="shared" si="25"/>
        <v>0.36719814282477764</v>
      </c>
      <c r="X43" s="103">
        <f t="shared" si="26"/>
        <v>0</v>
      </c>
      <c r="Y43" s="103">
        <f t="shared" si="27"/>
        <v>0</v>
      </c>
      <c r="Z43" s="103">
        <f t="shared" si="28"/>
        <v>4.1338188134687336E-2</v>
      </c>
      <c r="AA43" s="103">
        <f t="shared" si="29"/>
        <v>3.5242340429731006E-3</v>
      </c>
      <c r="AB43" s="103">
        <f t="shared" si="30"/>
        <v>8.6839154037772551E-3</v>
      </c>
      <c r="AC43" s="103">
        <f t="shared" si="31"/>
        <v>3.0315242860760306E-2</v>
      </c>
      <c r="AD43" s="103">
        <f t="shared" si="32"/>
        <v>0</v>
      </c>
      <c r="AE43" s="103">
        <f t="shared" si="33"/>
        <v>0</v>
      </c>
      <c r="AF43" s="103">
        <f t="shared" si="34"/>
        <v>0.20232692093599594</v>
      </c>
      <c r="AG43" s="103">
        <f t="shared" si="35"/>
        <v>0.1590301074355599</v>
      </c>
      <c r="AH43" s="103">
        <f t="shared" si="36"/>
        <v>8.4540084328734116E-4</v>
      </c>
      <c r="AI43" s="104">
        <f t="shared" si="37"/>
        <v>1.8462452320792506</v>
      </c>
      <c r="AJ43" s="103">
        <f t="shared" si="56"/>
        <v>0.55638514316315557</v>
      </c>
      <c r="AK43" s="103">
        <f t="shared" si="56"/>
        <v>3.1196624005565259E-3</v>
      </c>
      <c r="AL43" s="103">
        <f t="shared" si="56"/>
        <v>0.19888914887608797</v>
      </c>
      <c r="AM43" s="103">
        <f t="shared" si="56"/>
        <v>0</v>
      </c>
      <c r="AN43" s="103">
        <f t="shared" si="56"/>
        <v>0</v>
      </c>
      <c r="AO43" s="103">
        <f t="shared" si="56"/>
        <v>2.2390410231761065E-2</v>
      </c>
      <c r="AP43" s="103">
        <f t="shared" si="56"/>
        <v>1.9088656164078974E-3</v>
      </c>
      <c r="AQ43" s="103">
        <f t="shared" si="56"/>
        <v>4.7035546810850178E-3</v>
      </c>
      <c r="AR43" s="103">
        <f t="shared" si="56"/>
        <v>1.6419943750711343E-2</v>
      </c>
      <c r="AS43" s="103">
        <f t="shared" si="56"/>
        <v>0</v>
      </c>
      <c r="AT43" s="103">
        <f t="shared" si="56"/>
        <v>0</v>
      </c>
      <c r="AU43" s="103">
        <f t="shared" si="56"/>
        <v>0.10958832414052296</v>
      </c>
      <c r="AV43" s="103">
        <f t="shared" si="56"/>
        <v>8.613704434944397E-2</v>
      </c>
      <c r="AW43" s="103">
        <f t="shared" si="56"/>
        <v>4.5790279026759978E-4</v>
      </c>
      <c r="AX43" s="104">
        <f t="shared" si="39"/>
        <v>0.99999999999999978</v>
      </c>
      <c r="AY43" s="64">
        <f t="shared" si="40"/>
        <v>2.0654923953153421</v>
      </c>
      <c r="AZ43" s="105">
        <f t="shared" si="41"/>
        <v>6.0456886737270645</v>
      </c>
      <c r="BA43" s="106">
        <f t="shared" si="42"/>
        <v>850.07959283995604</v>
      </c>
      <c r="BB43" s="106">
        <f t="shared" si="43"/>
        <v>791.40549735457159</v>
      </c>
      <c r="BC43" s="107">
        <f t="shared" si="44"/>
        <v>799.59113768501777</v>
      </c>
    </row>
    <row r="44" spans="1:55" s="116" customFormat="1">
      <c r="A44" s="110" t="s">
        <v>82</v>
      </c>
      <c r="B44" s="62" t="s">
        <v>83</v>
      </c>
      <c r="C44" s="63" t="s">
        <v>173</v>
      </c>
      <c r="D44" s="66">
        <v>61.09</v>
      </c>
      <c r="E44" s="67">
        <v>0.42</v>
      </c>
      <c r="F44" s="67">
        <v>18.64</v>
      </c>
      <c r="G44" s="67"/>
      <c r="H44" s="67"/>
      <c r="I44" s="67">
        <v>3.26</v>
      </c>
      <c r="J44" s="67">
        <v>0.1</v>
      </c>
      <c r="K44" s="67">
        <v>0.81</v>
      </c>
      <c r="L44" s="66">
        <v>2.59</v>
      </c>
      <c r="M44" s="66"/>
      <c r="N44" s="66"/>
      <c r="O44" s="67">
        <v>2.96</v>
      </c>
      <c r="P44" s="67">
        <v>9.98</v>
      </c>
      <c r="Q44" s="66">
        <v>0.14000000000000001</v>
      </c>
      <c r="R44" s="111">
        <f t="shared" ref="R44:R51" si="59">SUM(D44:Q44)</f>
        <v>99.990000000000009</v>
      </c>
      <c r="S44" s="71">
        <v>170</v>
      </c>
      <c r="T44" s="71">
        <v>579</v>
      </c>
      <c r="U44" s="112">
        <f t="shared" ref="U44:U51" si="60">D44/mw_SiO2</f>
        <v>1.0167381495665258</v>
      </c>
      <c r="V44" s="112">
        <f t="shared" ref="V44:V51" si="61">E44/mw_TiO2</f>
        <v>5.2588216733570571E-3</v>
      </c>
      <c r="W44" s="112">
        <f t="shared" ref="W44:W51" si="62">F44/mw_Al2O3*2</f>
        <v>0.36562891999219316</v>
      </c>
      <c r="X44" s="112">
        <f t="shared" ref="X44:X51" si="63">G44/mw_Cr2O3*2</f>
        <v>0</v>
      </c>
      <c r="Y44" s="112">
        <f t="shared" ref="Y44:Y51" si="64">H44/mw_V2O5*2</f>
        <v>0</v>
      </c>
      <c r="Z44" s="112">
        <f t="shared" ref="Z44:Z51" si="65">I44/mw_FeO</f>
        <v>4.5374576875111344E-2</v>
      </c>
      <c r="AA44" s="112">
        <f t="shared" ref="AA44:AA51" si="66">J44/mw_MnO</f>
        <v>1.4096936171892403E-3</v>
      </c>
      <c r="AB44" s="112">
        <f t="shared" ref="AB44:AB51" si="67">K44/mw_MgO</f>
        <v>2.0097061363027361E-2</v>
      </c>
      <c r="AC44" s="112">
        <f t="shared" ref="AC44:AC51" si="68">L44/mw_CaO</f>
        <v>4.6186164123158346E-2</v>
      </c>
      <c r="AD44" s="112">
        <f t="shared" ref="AD44:AD51" si="69">M44/mw_SrO</f>
        <v>0</v>
      </c>
      <c r="AE44" s="112">
        <f t="shared" ref="AE44:AE51" si="70">N44/mw_BaO</f>
        <v>0</v>
      </c>
      <c r="AF44" s="112">
        <f t="shared" ref="AF44:AF51" si="71">O44/mw_Na2O*2</f>
        <v>9.5516377347774795E-2</v>
      </c>
      <c r="AG44" s="112">
        <f t="shared" ref="AG44:AG51" si="72">P44/mw_K2O*2</f>
        <v>0.21189859442014525</v>
      </c>
      <c r="AH44" s="112">
        <f t="shared" ref="AH44:AH51" si="73">Q44/mw_P2O5*2</f>
        <v>1.9726019676704629E-3</v>
      </c>
      <c r="AI44" s="113">
        <f t="shared" ref="AI44:AI51" si="74">SUM(U44:AH44)</f>
        <v>1.8100809609461528</v>
      </c>
      <c r="AJ44" s="112">
        <f t="shared" ref="AJ44:AW51" si="75">U44/$AI44</f>
        <v>0.56170865917238511</v>
      </c>
      <c r="AK44" s="112">
        <f t="shared" si="75"/>
        <v>2.9052963855319505E-3</v>
      </c>
      <c r="AL44" s="112">
        <f t="shared" si="75"/>
        <v>0.20199589293568071</v>
      </c>
      <c r="AM44" s="112">
        <f t="shared" si="75"/>
        <v>0</v>
      </c>
      <c r="AN44" s="112">
        <f t="shared" si="75"/>
        <v>0</v>
      </c>
      <c r="AO44" s="112">
        <f t="shared" si="75"/>
        <v>2.5067705729247308E-2</v>
      </c>
      <c r="AP44" s="112">
        <f t="shared" si="75"/>
        <v>7.7880141695561237E-4</v>
      </c>
      <c r="AQ44" s="112">
        <f t="shared" si="75"/>
        <v>1.1102852190944193E-2</v>
      </c>
      <c r="AR44" s="112">
        <f t="shared" si="75"/>
        <v>2.5516076418491379E-2</v>
      </c>
      <c r="AS44" s="112">
        <f t="shared" si="75"/>
        <v>0</v>
      </c>
      <c r="AT44" s="112">
        <f t="shared" si="75"/>
        <v>0</v>
      </c>
      <c r="AU44" s="112">
        <f t="shared" si="75"/>
        <v>5.2769118845295816E-2</v>
      </c>
      <c r="AV44" s="112">
        <f t="shared" si="75"/>
        <v>0.11706581031015491</v>
      </c>
      <c r="AW44" s="112">
        <f t="shared" si="75"/>
        <v>1.0897865953130397E-3</v>
      </c>
      <c r="AX44" s="113">
        <f t="shared" ref="AX44:AX51" si="76">SUM(AJ44:AW44)</f>
        <v>1</v>
      </c>
      <c r="AY44" s="66">
        <f t="shared" ref="AY44:AY51" si="77">(AU44+AV44+2*AR44)/(AL44*AJ44)</f>
        <v>1.9466027621936717</v>
      </c>
      <c r="AZ44" s="111">
        <f t="shared" ref="AZ44:AZ51" si="78">(3*AL44/2+AJ44)/(AU44/2+AV44/2+AR44+AQ44+AO44)</f>
        <v>5.8982150224118106</v>
      </c>
      <c r="BA44" s="114">
        <f t="shared" ref="BA44:BA51" si="79">12900/(LN(zircon_Zr/S44)+3.8+0.85*(AY44-1))-273.15</f>
        <v>751.75930023508238</v>
      </c>
      <c r="BB44" s="114">
        <f t="shared" ref="BB44:BB51" si="80">10108/(LN(zircon_Zr/S44)+1.48+1.16*(AY44-1))-273.15</f>
        <v>684.05363594926416</v>
      </c>
      <c r="BC44" s="115">
        <f t="shared" ref="BC44:BC51" si="81">(LN(S44)-4.29+1.35*LN(AZ44))/0.0056</f>
        <v>578.85278962693246</v>
      </c>
    </row>
    <row r="45" spans="1:55" s="116" customFormat="1">
      <c r="A45" s="110" t="s">
        <v>84</v>
      </c>
      <c r="B45" s="62" t="s">
        <v>83</v>
      </c>
      <c r="C45" s="63" t="s">
        <v>173</v>
      </c>
      <c r="D45" s="66">
        <v>61.38</v>
      </c>
      <c r="E45" s="67">
        <v>0.39</v>
      </c>
      <c r="F45" s="67">
        <v>18.46</v>
      </c>
      <c r="G45" s="67"/>
      <c r="H45" s="67"/>
      <c r="I45" s="67">
        <v>3.18</v>
      </c>
      <c r="J45" s="67">
        <v>0.09</v>
      </c>
      <c r="K45" s="67">
        <v>0.73</v>
      </c>
      <c r="L45" s="66">
        <v>2.42</v>
      </c>
      <c r="M45" s="66"/>
      <c r="N45" s="66"/>
      <c r="O45" s="67">
        <v>2.99</v>
      </c>
      <c r="P45" s="67">
        <v>10.18</v>
      </c>
      <c r="Q45" s="66">
        <v>0.18</v>
      </c>
      <c r="R45" s="111">
        <f t="shared" si="59"/>
        <v>100.00000000000003</v>
      </c>
      <c r="S45" s="71">
        <v>170</v>
      </c>
      <c r="T45" s="71">
        <v>579</v>
      </c>
      <c r="U45" s="112">
        <f t="shared" si="60"/>
        <v>1.0215647015942602</v>
      </c>
      <c r="V45" s="112">
        <f t="shared" si="61"/>
        <v>4.8831915538315529E-3</v>
      </c>
      <c r="W45" s="112">
        <f t="shared" si="62"/>
        <v>0.362098168618878</v>
      </c>
      <c r="X45" s="112">
        <f t="shared" si="63"/>
        <v>0</v>
      </c>
      <c r="Y45" s="112">
        <f t="shared" si="64"/>
        <v>0</v>
      </c>
      <c r="Z45" s="112">
        <f t="shared" si="65"/>
        <v>4.426109032602886E-2</v>
      </c>
      <c r="AA45" s="112">
        <f t="shared" si="66"/>
        <v>1.2687242554703161E-3</v>
      </c>
      <c r="AB45" s="112">
        <f t="shared" si="67"/>
        <v>1.8112166413592558E-2</v>
      </c>
      <c r="AC45" s="112">
        <f t="shared" si="68"/>
        <v>4.3154639837082322E-2</v>
      </c>
      <c r="AD45" s="112">
        <f t="shared" si="69"/>
        <v>0</v>
      </c>
      <c r="AE45" s="112">
        <f t="shared" si="70"/>
        <v>0</v>
      </c>
      <c r="AF45" s="112">
        <f t="shared" si="71"/>
        <v>9.6484448739813072E-2</v>
      </c>
      <c r="AG45" s="112">
        <f t="shared" si="72"/>
        <v>0.21614505923818422</v>
      </c>
      <c r="AH45" s="112">
        <f t="shared" si="73"/>
        <v>2.5362025298620232E-3</v>
      </c>
      <c r="AI45" s="113">
        <f t="shared" si="74"/>
        <v>1.8105083931070032</v>
      </c>
      <c r="AJ45" s="112">
        <f t="shared" si="75"/>
        <v>0.56424190325964674</v>
      </c>
      <c r="AK45" s="112">
        <f t="shared" si="75"/>
        <v>2.6971383134278297E-3</v>
      </c>
      <c r="AL45" s="112">
        <f t="shared" si="75"/>
        <v>0.19999806131662465</v>
      </c>
      <c r="AM45" s="112">
        <f t="shared" si="75"/>
        <v>0</v>
      </c>
      <c r="AN45" s="112">
        <f t="shared" si="75"/>
        <v>0</v>
      </c>
      <c r="AO45" s="112">
        <f t="shared" si="75"/>
        <v>2.44467744499503E-2</v>
      </c>
      <c r="AP45" s="112">
        <f t="shared" si="75"/>
        <v>7.007557989240059E-4</v>
      </c>
      <c r="AQ45" s="112">
        <f t="shared" si="75"/>
        <v>1.0003911875001237E-2</v>
      </c>
      <c r="AR45" s="112">
        <f t="shared" si="75"/>
        <v>2.3835647490716622E-2</v>
      </c>
      <c r="AS45" s="112">
        <f t="shared" si="75"/>
        <v>0</v>
      </c>
      <c r="AT45" s="112">
        <f t="shared" si="75"/>
        <v>0</v>
      </c>
      <c r="AU45" s="112">
        <f t="shared" si="75"/>
        <v>5.3291356785282094E-2</v>
      </c>
      <c r="AV45" s="112">
        <f t="shared" si="75"/>
        <v>0.11938362730661464</v>
      </c>
      <c r="AW45" s="112">
        <f t="shared" si="75"/>
        <v>1.4008234038118213E-3</v>
      </c>
      <c r="AX45" s="113">
        <f t="shared" si="76"/>
        <v>1</v>
      </c>
      <c r="AY45" s="66">
        <f t="shared" si="77"/>
        <v>1.9526059100663531</v>
      </c>
      <c r="AZ45" s="111">
        <f t="shared" si="78"/>
        <v>5.9757719040120794</v>
      </c>
      <c r="BA45" s="114">
        <f t="shared" si="79"/>
        <v>751.34396087122934</v>
      </c>
      <c r="BB45" s="114">
        <f t="shared" si="80"/>
        <v>683.42283232608395</v>
      </c>
      <c r="BC45" s="115">
        <f t="shared" si="81"/>
        <v>582.00202909463337</v>
      </c>
    </row>
    <row r="46" spans="1:55" s="116" customFormat="1">
      <c r="A46" s="110" t="s">
        <v>85</v>
      </c>
      <c r="B46" s="62" t="s">
        <v>83</v>
      </c>
      <c r="C46" s="63" t="s">
        <v>173</v>
      </c>
      <c r="D46" s="66">
        <v>60.8</v>
      </c>
      <c r="E46" s="67">
        <v>0.41</v>
      </c>
      <c r="F46" s="67">
        <v>18.66</v>
      </c>
      <c r="G46" s="67"/>
      <c r="H46" s="67"/>
      <c r="I46" s="67">
        <v>3.5</v>
      </c>
      <c r="J46" s="67">
        <v>0.12</v>
      </c>
      <c r="K46" s="67">
        <v>0.78</v>
      </c>
      <c r="L46" s="66">
        <v>2.4700000000000002</v>
      </c>
      <c r="M46" s="66"/>
      <c r="N46" s="66"/>
      <c r="O46" s="67">
        <v>2.98</v>
      </c>
      <c r="P46" s="67">
        <v>10.15</v>
      </c>
      <c r="Q46" s="66">
        <v>0.13</v>
      </c>
      <c r="R46" s="111">
        <f t="shared" si="59"/>
        <v>100</v>
      </c>
      <c r="S46" s="71">
        <v>170</v>
      </c>
      <c r="T46" s="71">
        <v>579</v>
      </c>
      <c r="U46" s="112">
        <f t="shared" si="60"/>
        <v>1.0119115975387913</v>
      </c>
      <c r="V46" s="112">
        <f t="shared" si="61"/>
        <v>5.1336116335152218E-3</v>
      </c>
      <c r="W46" s="112">
        <f t="shared" si="62"/>
        <v>0.36602122570033929</v>
      </c>
      <c r="X46" s="112">
        <f t="shared" si="63"/>
        <v>0</v>
      </c>
      <c r="Y46" s="112">
        <f t="shared" si="64"/>
        <v>0</v>
      </c>
      <c r="Z46" s="112">
        <f t="shared" si="65"/>
        <v>4.8715036522358805E-2</v>
      </c>
      <c r="AA46" s="112">
        <f t="shared" si="66"/>
        <v>1.6916323406270882E-3</v>
      </c>
      <c r="AB46" s="112">
        <f t="shared" si="67"/>
        <v>1.9352725756989313E-2</v>
      </c>
      <c r="AC46" s="112">
        <f t="shared" si="68"/>
        <v>4.4046264627104689E-2</v>
      </c>
      <c r="AD46" s="112">
        <f t="shared" si="69"/>
        <v>0</v>
      </c>
      <c r="AE46" s="112">
        <f t="shared" si="70"/>
        <v>0</v>
      </c>
      <c r="AF46" s="112">
        <f t="shared" si="71"/>
        <v>9.6161758275800313E-2</v>
      </c>
      <c r="AG46" s="112">
        <f t="shared" si="72"/>
        <v>0.21550808951547837</v>
      </c>
      <c r="AH46" s="112">
        <f t="shared" si="73"/>
        <v>1.8317018271225725E-3</v>
      </c>
      <c r="AI46" s="113">
        <f t="shared" si="74"/>
        <v>1.8103736437381268</v>
      </c>
      <c r="AJ46" s="112">
        <f t="shared" si="75"/>
        <v>0.55895179486227975</v>
      </c>
      <c r="AK46" s="112">
        <f t="shared" si="75"/>
        <v>2.8356641466096189E-3</v>
      </c>
      <c r="AL46" s="112">
        <f t="shared" si="75"/>
        <v>0.20217993504620685</v>
      </c>
      <c r="AM46" s="112">
        <f t="shared" si="75"/>
        <v>0</v>
      </c>
      <c r="AN46" s="112">
        <f t="shared" si="75"/>
        <v>0</v>
      </c>
      <c r="AO46" s="112">
        <f t="shared" si="75"/>
        <v>2.6908829948369215E-2</v>
      </c>
      <c r="AP46" s="112">
        <f t="shared" si="75"/>
        <v>9.3441060991925561E-4</v>
      </c>
      <c r="AQ46" s="112">
        <f t="shared" si="75"/>
        <v>1.0689906928289724E-2</v>
      </c>
      <c r="AR46" s="112">
        <f t="shared" si="75"/>
        <v>2.432993033203705E-2</v>
      </c>
      <c r="AS46" s="112">
        <f t="shared" si="75"/>
        <v>0</v>
      </c>
      <c r="AT46" s="112">
        <f t="shared" si="75"/>
        <v>0</v>
      </c>
      <c r="AU46" s="112">
        <f t="shared" si="75"/>
        <v>5.3117078128270767E-2</v>
      </c>
      <c r="AV46" s="112">
        <f t="shared" si="75"/>
        <v>0.11904066890329294</v>
      </c>
      <c r="AW46" s="112">
        <f t="shared" si="75"/>
        <v>1.0117810947249577E-3</v>
      </c>
      <c r="AX46" s="113">
        <f t="shared" si="76"/>
        <v>1</v>
      </c>
      <c r="AY46" s="66">
        <f t="shared" si="77"/>
        <v>1.9539853026171519</v>
      </c>
      <c r="AZ46" s="111">
        <f t="shared" si="78"/>
        <v>5.8255254645211041</v>
      </c>
      <c r="BA46" s="114">
        <f t="shared" si="79"/>
        <v>751.24857249432887</v>
      </c>
      <c r="BB46" s="114">
        <f t="shared" si="80"/>
        <v>683.27800485120815</v>
      </c>
      <c r="BC46" s="115">
        <f t="shared" si="81"/>
        <v>575.86336826689387</v>
      </c>
    </row>
    <row r="47" spans="1:55" s="116" customFormat="1">
      <c r="A47" s="110" t="s">
        <v>86</v>
      </c>
      <c r="B47" s="62" t="s">
        <v>83</v>
      </c>
      <c r="C47" s="63" t="s">
        <v>173</v>
      </c>
      <c r="D47" s="66">
        <v>61.32</v>
      </c>
      <c r="E47" s="67">
        <v>0.4</v>
      </c>
      <c r="F47" s="67">
        <v>18.38</v>
      </c>
      <c r="G47" s="67"/>
      <c r="H47" s="67"/>
      <c r="I47" s="67">
        <v>3.4</v>
      </c>
      <c r="J47" s="67">
        <v>0.12</v>
      </c>
      <c r="K47" s="67">
        <v>0.71</v>
      </c>
      <c r="L47" s="66">
        <v>2.5299999999999998</v>
      </c>
      <c r="M47" s="66"/>
      <c r="N47" s="66"/>
      <c r="O47" s="67">
        <v>2.98</v>
      </c>
      <c r="P47" s="67">
        <v>10.01</v>
      </c>
      <c r="Q47" s="66">
        <v>0.16</v>
      </c>
      <c r="R47" s="111">
        <f t="shared" si="59"/>
        <v>100.01</v>
      </c>
      <c r="S47" s="71">
        <v>170</v>
      </c>
      <c r="T47" s="71">
        <v>579</v>
      </c>
      <c r="U47" s="112">
        <f t="shared" si="60"/>
        <v>1.0205661046230048</v>
      </c>
      <c r="V47" s="112">
        <f t="shared" si="61"/>
        <v>5.0084015936733882E-3</v>
      </c>
      <c r="W47" s="112">
        <f t="shared" si="62"/>
        <v>0.36052894578629341</v>
      </c>
      <c r="X47" s="112">
        <f t="shared" si="63"/>
        <v>0</v>
      </c>
      <c r="Y47" s="112">
        <f t="shared" si="64"/>
        <v>0</v>
      </c>
      <c r="Z47" s="112">
        <f t="shared" si="65"/>
        <v>4.7323178336005696E-2</v>
      </c>
      <c r="AA47" s="112">
        <f t="shared" si="66"/>
        <v>1.6916323406270882E-3</v>
      </c>
      <c r="AB47" s="112">
        <f t="shared" si="67"/>
        <v>1.761594267623386E-2</v>
      </c>
      <c r="AC47" s="112">
        <f t="shared" si="68"/>
        <v>4.5116214375131511E-2</v>
      </c>
      <c r="AD47" s="112">
        <f t="shared" si="69"/>
        <v>0</v>
      </c>
      <c r="AE47" s="112">
        <f t="shared" si="70"/>
        <v>0</v>
      </c>
      <c r="AF47" s="112">
        <f t="shared" si="71"/>
        <v>9.6161758275800313E-2</v>
      </c>
      <c r="AG47" s="112">
        <f t="shared" si="72"/>
        <v>0.21253556414285107</v>
      </c>
      <c r="AH47" s="112">
        <f t="shared" si="73"/>
        <v>2.2544022487662433E-3</v>
      </c>
      <c r="AI47" s="113">
        <f t="shared" si="74"/>
        <v>1.8088021443983875</v>
      </c>
      <c r="AJ47" s="112">
        <f t="shared" si="75"/>
        <v>0.56422207801088597</v>
      </c>
      <c r="AK47" s="112">
        <f t="shared" si="75"/>
        <v>2.7689051614537951E-3</v>
      </c>
      <c r="AL47" s="112">
        <f t="shared" si="75"/>
        <v>0.19931917202929142</v>
      </c>
      <c r="AM47" s="112">
        <f t="shared" si="75"/>
        <v>0</v>
      </c>
      <c r="AN47" s="112">
        <f t="shared" si="75"/>
        <v>0</v>
      </c>
      <c r="AO47" s="112">
        <f t="shared" si="75"/>
        <v>2.6162716846924967E-2</v>
      </c>
      <c r="AP47" s="112">
        <f t="shared" si="75"/>
        <v>9.3522243207519505E-4</v>
      </c>
      <c r="AQ47" s="112">
        <f t="shared" si="75"/>
        <v>9.7390102785912883E-3</v>
      </c>
      <c r="AR47" s="112">
        <f t="shared" si="75"/>
        <v>2.4942592264637815E-2</v>
      </c>
      <c r="AS47" s="112">
        <f t="shared" si="75"/>
        <v>0</v>
      </c>
      <c r="AT47" s="112">
        <f t="shared" si="75"/>
        <v>0</v>
      </c>
      <c r="AU47" s="112">
        <f t="shared" si="75"/>
        <v>5.3163226599216566E-2</v>
      </c>
      <c r="AV47" s="112">
        <f t="shared" si="75"/>
        <v>0.11750072543923315</v>
      </c>
      <c r="AW47" s="112">
        <f t="shared" si="75"/>
        <v>1.2463509376897956E-3</v>
      </c>
      <c r="AX47" s="113">
        <f t="shared" si="76"/>
        <v>0.99999999999999989</v>
      </c>
      <c r="AY47" s="66">
        <f t="shared" si="77"/>
        <v>1.9611292236536013</v>
      </c>
      <c r="AZ47" s="111">
        <f t="shared" si="78"/>
        <v>5.9052039432067769</v>
      </c>
      <c r="BA47" s="114">
        <f t="shared" si="79"/>
        <v>750.75483691965303</v>
      </c>
      <c r="BB47" s="114">
        <f t="shared" si="80"/>
        <v>682.52863957551267</v>
      </c>
      <c r="BC47" s="115">
        <f t="shared" si="81"/>
        <v>579.13827120172357</v>
      </c>
    </row>
    <row r="48" spans="1:55" s="116" customFormat="1">
      <c r="A48" s="110" t="s">
        <v>87</v>
      </c>
      <c r="B48" s="62" t="s">
        <v>83</v>
      </c>
      <c r="C48" s="63" t="s">
        <v>173</v>
      </c>
      <c r="D48" s="66">
        <v>60.96</v>
      </c>
      <c r="E48" s="67">
        <v>0.42</v>
      </c>
      <c r="F48" s="67">
        <v>18.32</v>
      </c>
      <c r="G48" s="67"/>
      <c r="H48" s="67"/>
      <c r="I48" s="67">
        <v>3.59</v>
      </c>
      <c r="J48" s="67">
        <v>0.09</v>
      </c>
      <c r="K48" s="67">
        <v>0.77</v>
      </c>
      <c r="L48" s="66">
        <v>2.62</v>
      </c>
      <c r="M48" s="66"/>
      <c r="N48" s="66"/>
      <c r="O48" s="67">
        <v>2.85</v>
      </c>
      <c r="P48" s="67">
        <v>10.25</v>
      </c>
      <c r="Q48" s="66">
        <v>0.14000000000000001</v>
      </c>
      <c r="R48" s="111">
        <f t="shared" si="59"/>
        <v>100.01</v>
      </c>
      <c r="S48" s="71">
        <v>170</v>
      </c>
      <c r="T48" s="71">
        <v>579</v>
      </c>
      <c r="U48" s="112">
        <f t="shared" si="60"/>
        <v>1.0145745227954723</v>
      </c>
      <c r="V48" s="112">
        <f t="shared" si="61"/>
        <v>5.2588216733570571E-3</v>
      </c>
      <c r="W48" s="112">
        <f t="shared" si="62"/>
        <v>0.35935202866185506</v>
      </c>
      <c r="X48" s="112">
        <f t="shared" si="63"/>
        <v>0</v>
      </c>
      <c r="Y48" s="112">
        <f t="shared" si="64"/>
        <v>0</v>
      </c>
      <c r="Z48" s="112">
        <f t="shared" si="65"/>
        <v>4.9967708890076602E-2</v>
      </c>
      <c r="AA48" s="112">
        <f t="shared" si="66"/>
        <v>1.2687242554703161E-3</v>
      </c>
      <c r="AB48" s="112">
        <f t="shared" si="67"/>
        <v>1.910461388830996E-2</v>
      </c>
      <c r="AC48" s="112">
        <f t="shared" si="68"/>
        <v>4.6721138997171771E-2</v>
      </c>
      <c r="AD48" s="112">
        <f t="shared" si="69"/>
        <v>0</v>
      </c>
      <c r="AE48" s="112">
        <f t="shared" si="70"/>
        <v>0</v>
      </c>
      <c r="AF48" s="112">
        <f t="shared" si="71"/>
        <v>9.1966782243634526E-2</v>
      </c>
      <c r="AG48" s="112">
        <f t="shared" si="72"/>
        <v>0.21763132192449786</v>
      </c>
      <c r="AH48" s="112">
        <f t="shared" si="73"/>
        <v>1.9726019676704629E-3</v>
      </c>
      <c r="AI48" s="113">
        <f t="shared" si="74"/>
        <v>1.8078182652975159</v>
      </c>
      <c r="AJ48" s="112">
        <f t="shared" si="75"/>
        <v>0.56121488662385099</v>
      </c>
      <c r="AK48" s="112">
        <f t="shared" si="75"/>
        <v>2.9089327031949219E-3</v>
      </c>
      <c r="AL48" s="112">
        <f t="shared" si="75"/>
        <v>0.198776633448117</v>
      </c>
      <c r="AM48" s="112">
        <f t="shared" si="75"/>
        <v>0</v>
      </c>
      <c r="AN48" s="112">
        <f t="shared" si="75"/>
        <v>0</v>
      </c>
      <c r="AO48" s="112">
        <f t="shared" si="75"/>
        <v>2.7639785397263552E-2</v>
      </c>
      <c r="AP48" s="112">
        <f t="shared" si="75"/>
        <v>7.0179856007900206E-4</v>
      </c>
      <c r="AQ48" s="112">
        <f t="shared" si="75"/>
        <v>1.0567773462099566E-2</v>
      </c>
      <c r="AR48" s="112">
        <f t="shared" si="75"/>
        <v>2.5843935695318794E-2</v>
      </c>
      <c r="AS48" s="112">
        <f t="shared" si="75"/>
        <v>0</v>
      </c>
      <c r="AT48" s="112">
        <f t="shared" si="75"/>
        <v>0</v>
      </c>
      <c r="AU48" s="112">
        <f t="shared" si="75"/>
        <v>5.0871696568736344E-2</v>
      </c>
      <c r="AV48" s="112">
        <f t="shared" si="75"/>
        <v>0.12038340695085403</v>
      </c>
      <c r="AW48" s="112">
        <f t="shared" si="75"/>
        <v>1.0911505904858353E-3</v>
      </c>
      <c r="AX48" s="113">
        <f t="shared" si="76"/>
        <v>1.0000000000000002</v>
      </c>
      <c r="AY48" s="66">
        <f t="shared" si="77"/>
        <v>1.9984775710846954</v>
      </c>
      <c r="AZ48" s="111">
        <f t="shared" si="78"/>
        <v>5.7414839147923304</v>
      </c>
      <c r="BA48" s="114">
        <f t="shared" si="79"/>
        <v>748.18132104960785</v>
      </c>
      <c r="BB48" s="114">
        <f t="shared" si="80"/>
        <v>678.6300043549943</v>
      </c>
      <c r="BC48" s="115">
        <f t="shared" si="81"/>
        <v>572.36023754339885</v>
      </c>
    </row>
    <row r="49" spans="1:55" s="116" customFormat="1">
      <c r="A49" s="110" t="s">
        <v>88</v>
      </c>
      <c r="B49" s="62" t="s">
        <v>83</v>
      </c>
      <c r="C49" s="63" t="s">
        <v>173</v>
      </c>
      <c r="D49" s="66">
        <v>61.14</v>
      </c>
      <c r="E49" s="67">
        <v>0.42</v>
      </c>
      <c r="F49" s="67">
        <v>18.38</v>
      </c>
      <c r="G49" s="67"/>
      <c r="H49" s="67"/>
      <c r="I49" s="67">
        <v>3.44</v>
      </c>
      <c r="J49" s="67">
        <v>0.09</v>
      </c>
      <c r="K49" s="67">
        <v>0.76</v>
      </c>
      <c r="L49" s="66">
        <v>2.57</v>
      </c>
      <c r="M49" s="66"/>
      <c r="N49" s="66"/>
      <c r="O49" s="67">
        <v>3.03</v>
      </c>
      <c r="P49" s="67">
        <v>10</v>
      </c>
      <c r="Q49" s="66">
        <v>0.16</v>
      </c>
      <c r="R49" s="111">
        <f t="shared" si="59"/>
        <v>99.99</v>
      </c>
      <c r="S49" s="71">
        <v>170</v>
      </c>
      <c r="T49" s="71">
        <v>579</v>
      </c>
      <c r="U49" s="112">
        <f t="shared" si="60"/>
        <v>1.0175703137092384</v>
      </c>
      <c r="V49" s="112">
        <f t="shared" si="61"/>
        <v>5.2588216733570571E-3</v>
      </c>
      <c r="W49" s="112">
        <f t="shared" si="62"/>
        <v>0.36052894578629341</v>
      </c>
      <c r="X49" s="112">
        <f t="shared" si="63"/>
        <v>0</v>
      </c>
      <c r="Y49" s="112">
        <f t="shared" si="64"/>
        <v>0</v>
      </c>
      <c r="Z49" s="112">
        <f t="shared" si="65"/>
        <v>4.7879921610546945E-2</v>
      </c>
      <c r="AA49" s="112">
        <f t="shared" si="66"/>
        <v>1.2687242554703161E-3</v>
      </c>
      <c r="AB49" s="112">
        <f t="shared" si="67"/>
        <v>1.885650201963061E-2</v>
      </c>
      <c r="AC49" s="112">
        <f t="shared" si="68"/>
        <v>4.5829514207149404E-2</v>
      </c>
      <c r="AD49" s="112">
        <f t="shared" si="69"/>
        <v>0</v>
      </c>
      <c r="AE49" s="112">
        <f t="shared" si="70"/>
        <v>0</v>
      </c>
      <c r="AF49" s="112">
        <f t="shared" si="71"/>
        <v>9.7775210595864068E-2</v>
      </c>
      <c r="AG49" s="112">
        <f t="shared" si="72"/>
        <v>0.21232324090194912</v>
      </c>
      <c r="AH49" s="112">
        <f t="shared" si="73"/>
        <v>2.2544022487662433E-3</v>
      </c>
      <c r="AI49" s="113">
        <f t="shared" si="74"/>
        <v>1.8095455970082657</v>
      </c>
      <c r="AJ49" s="112">
        <f t="shared" si="75"/>
        <v>0.56233471839095661</v>
      </c>
      <c r="AK49" s="112">
        <f t="shared" si="75"/>
        <v>2.9061559333191183E-3</v>
      </c>
      <c r="AL49" s="112">
        <f t="shared" si="75"/>
        <v>0.19923728165919577</v>
      </c>
      <c r="AM49" s="112">
        <f t="shared" si="75"/>
        <v>0</v>
      </c>
      <c r="AN49" s="112">
        <f t="shared" si="75"/>
        <v>0</v>
      </c>
      <c r="AO49" s="112">
        <f t="shared" si="75"/>
        <v>2.645963809351207E-2</v>
      </c>
      <c r="AP49" s="112">
        <f t="shared" si="75"/>
        <v>7.0112864664361417E-4</v>
      </c>
      <c r="AQ49" s="112">
        <f t="shared" si="75"/>
        <v>1.0420573016124157E-2</v>
      </c>
      <c r="AR49" s="112">
        <f t="shared" si="75"/>
        <v>2.5326531855798307E-2</v>
      </c>
      <c r="AS49" s="112">
        <f t="shared" si="75"/>
        <v>0</v>
      </c>
      <c r="AT49" s="112">
        <f t="shared" si="75"/>
        <v>0</v>
      </c>
      <c r="AU49" s="112">
        <f t="shared" si="75"/>
        <v>5.4033018431542429E-2</v>
      </c>
      <c r="AV49" s="112">
        <f t="shared" si="75"/>
        <v>0.11733511509905283</v>
      </c>
      <c r="AW49" s="112">
        <f t="shared" si="75"/>
        <v>1.2458388738551061E-3</v>
      </c>
      <c r="AX49" s="113">
        <f t="shared" si="76"/>
        <v>0.99999999999999989</v>
      </c>
      <c r="AY49" s="66">
        <f t="shared" si="77"/>
        <v>1.9816590499526885</v>
      </c>
      <c r="AZ49" s="111">
        <f t="shared" si="78"/>
        <v>5.8231518405216498</v>
      </c>
      <c r="BA49" s="114">
        <f t="shared" si="79"/>
        <v>749.33861091646907</v>
      </c>
      <c r="BB49" s="114">
        <f t="shared" si="80"/>
        <v>680.38167423261814</v>
      </c>
      <c r="BC49" s="115">
        <f t="shared" si="81"/>
        <v>575.76512313203864</v>
      </c>
    </row>
    <row r="50" spans="1:55" s="116" customFormat="1">
      <c r="A50" s="110" t="s">
        <v>89</v>
      </c>
      <c r="B50" s="62" t="s">
        <v>83</v>
      </c>
      <c r="C50" s="63" t="s">
        <v>173</v>
      </c>
      <c r="D50" s="66">
        <v>61.15</v>
      </c>
      <c r="E50" s="67">
        <v>0.41</v>
      </c>
      <c r="F50" s="67">
        <v>18.43</v>
      </c>
      <c r="G50" s="67"/>
      <c r="H50" s="67"/>
      <c r="I50" s="67">
        <v>3.35</v>
      </c>
      <c r="J50" s="67">
        <v>0.13</v>
      </c>
      <c r="K50" s="67">
        <v>0.73</v>
      </c>
      <c r="L50" s="66">
        <v>2.5</v>
      </c>
      <c r="M50" s="66"/>
      <c r="N50" s="66"/>
      <c r="O50" s="67">
        <v>3.11</v>
      </c>
      <c r="P50" s="67">
        <v>10.029999999999999</v>
      </c>
      <c r="Q50" s="66">
        <v>0.15</v>
      </c>
      <c r="R50" s="111">
        <f t="shared" si="59"/>
        <v>99.99</v>
      </c>
      <c r="S50" s="71">
        <v>170</v>
      </c>
      <c r="T50" s="71">
        <v>579</v>
      </c>
      <c r="U50" s="112">
        <f t="shared" si="60"/>
        <v>1.0177367465377811</v>
      </c>
      <c r="V50" s="112">
        <f t="shared" si="61"/>
        <v>5.1336116335152218E-3</v>
      </c>
      <c r="W50" s="112">
        <f t="shared" si="62"/>
        <v>0.36150971005665877</v>
      </c>
      <c r="X50" s="112">
        <f t="shared" si="63"/>
        <v>0</v>
      </c>
      <c r="Y50" s="112">
        <f t="shared" si="64"/>
        <v>0</v>
      </c>
      <c r="Z50" s="112">
        <f t="shared" si="65"/>
        <v>4.6627249242829148E-2</v>
      </c>
      <c r="AA50" s="112">
        <f t="shared" si="66"/>
        <v>1.8326017023460122E-3</v>
      </c>
      <c r="AB50" s="112">
        <f t="shared" si="67"/>
        <v>1.8112166413592558E-2</v>
      </c>
      <c r="AC50" s="112">
        <f t="shared" si="68"/>
        <v>4.45812395011181E-2</v>
      </c>
      <c r="AD50" s="112">
        <f t="shared" si="69"/>
        <v>0</v>
      </c>
      <c r="AE50" s="112">
        <f t="shared" si="70"/>
        <v>0</v>
      </c>
      <c r="AF50" s="112">
        <f t="shared" si="71"/>
        <v>0.10035673430796609</v>
      </c>
      <c r="AG50" s="112">
        <f t="shared" si="72"/>
        <v>0.21296021062465498</v>
      </c>
      <c r="AH50" s="112">
        <f t="shared" si="73"/>
        <v>2.1135021082183529E-3</v>
      </c>
      <c r="AI50" s="113">
        <f t="shared" si="74"/>
        <v>1.8109637721286804</v>
      </c>
      <c r="AJ50" s="112">
        <f t="shared" si="75"/>
        <v>0.56198625406045088</v>
      </c>
      <c r="AK50" s="112">
        <f t="shared" si="75"/>
        <v>2.8347401049778958E-3</v>
      </c>
      <c r="AL50" s="112">
        <f t="shared" si="75"/>
        <v>0.19962282825333694</v>
      </c>
      <c r="AM50" s="112">
        <f t="shared" si="75"/>
        <v>0</v>
      </c>
      <c r="AN50" s="112">
        <f t="shared" si="75"/>
        <v>0</v>
      </c>
      <c r="AO50" s="112">
        <f t="shared" si="75"/>
        <v>2.5747201551150626E-2</v>
      </c>
      <c r="AP50" s="112">
        <f t="shared" si="75"/>
        <v>1.0119482954603215E-3</v>
      </c>
      <c r="AQ50" s="112">
        <f t="shared" si="75"/>
        <v>1.0001396324070461E-2</v>
      </c>
      <c r="AR50" s="112">
        <f t="shared" si="75"/>
        <v>2.4617411009120023E-2</v>
      </c>
      <c r="AS50" s="112">
        <f t="shared" si="75"/>
        <v>0</v>
      </c>
      <c r="AT50" s="112">
        <f t="shared" si="75"/>
        <v>0</v>
      </c>
      <c r="AU50" s="112">
        <f t="shared" si="75"/>
        <v>5.5416202053563283E-2</v>
      </c>
      <c r="AV50" s="112">
        <f t="shared" si="75"/>
        <v>0.11759495905008242</v>
      </c>
      <c r="AW50" s="112">
        <f t="shared" si="75"/>
        <v>1.1670592977870875E-3</v>
      </c>
      <c r="AX50" s="113">
        <f t="shared" si="76"/>
        <v>1</v>
      </c>
      <c r="AY50" s="66">
        <f t="shared" si="77"/>
        <v>1.9810617959457975</v>
      </c>
      <c r="AZ50" s="111">
        <f t="shared" si="78"/>
        <v>5.8651268073520963</v>
      </c>
      <c r="BA50" s="114">
        <f t="shared" si="79"/>
        <v>749.37975645225208</v>
      </c>
      <c r="BB50" s="114">
        <f t="shared" si="80"/>
        <v>680.44399753543564</v>
      </c>
      <c r="BC50" s="115">
        <f t="shared" si="81"/>
        <v>577.4966028518096</v>
      </c>
    </row>
    <row r="51" spans="1:55" s="116" customFormat="1">
      <c r="A51" s="110" t="s">
        <v>90</v>
      </c>
      <c r="B51" s="62" t="s">
        <v>83</v>
      </c>
      <c r="C51" s="63" t="s">
        <v>173</v>
      </c>
      <c r="D51" s="66">
        <v>60.69</v>
      </c>
      <c r="E51" s="67">
        <v>0.41</v>
      </c>
      <c r="F51" s="67">
        <v>18.54</v>
      </c>
      <c r="G51" s="67"/>
      <c r="H51" s="67"/>
      <c r="I51" s="67">
        <v>3.54</v>
      </c>
      <c r="J51" s="67">
        <v>0.09</v>
      </c>
      <c r="K51" s="67">
        <v>0.75</v>
      </c>
      <c r="L51" s="66">
        <v>2.5499999999999998</v>
      </c>
      <c r="M51" s="66"/>
      <c r="N51" s="66"/>
      <c r="O51" s="67">
        <v>3.22</v>
      </c>
      <c r="P51" s="67">
        <v>10.050000000000001</v>
      </c>
      <c r="Q51" s="66">
        <v>0.17</v>
      </c>
      <c r="R51" s="111">
        <f t="shared" si="59"/>
        <v>100.00999999999999</v>
      </c>
      <c r="S51" s="71">
        <v>170</v>
      </c>
      <c r="T51" s="71">
        <v>579</v>
      </c>
      <c r="U51" s="112">
        <f t="shared" si="60"/>
        <v>1.010080836424823</v>
      </c>
      <c r="V51" s="112">
        <f t="shared" si="61"/>
        <v>5.1336116335152218E-3</v>
      </c>
      <c r="W51" s="112">
        <f t="shared" si="62"/>
        <v>0.36366739145146249</v>
      </c>
      <c r="X51" s="112">
        <f t="shared" si="63"/>
        <v>0</v>
      </c>
      <c r="Y51" s="112">
        <f t="shared" si="64"/>
        <v>0</v>
      </c>
      <c r="Z51" s="112">
        <f t="shared" si="65"/>
        <v>4.9271779796900055E-2</v>
      </c>
      <c r="AA51" s="112">
        <f t="shared" si="66"/>
        <v>1.2687242554703161E-3</v>
      </c>
      <c r="AB51" s="112">
        <f t="shared" si="67"/>
        <v>1.8608390150951261E-2</v>
      </c>
      <c r="AC51" s="112">
        <f t="shared" si="68"/>
        <v>4.5472864291140461E-2</v>
      </c>
      <c r="AD51" s="112">
        <f t="shared" si="69"/>
        <v>0</v>
      </c>
      <c r="AE51" s="112">
        <f t="shared" si="70"/>
        <v>0</v>
      </c>
      <c r="AF51" s="112">
        <f t="shared" si="71"/>
        <v>0.10390632941210638</v>
      </c>
      <c r="AG51" s="112">
        <f t="shared" si="72"/>
        <v>0.21338485710645888</v>
      </c>
      <c r="AH51" s="112">
        <f t="shared" si="73"/>
        <v>2.3953023893141336E-3</v>
      </c>
      <c r="AI51" s="113">
        <f t="shared" si="74"/>
        <v>1.8131900869121422</v>
      </c>
      <c r="AJ51" s="112">
        <f t="shared" si="75"/>
        <v>0.55707387974141642</v>
      </c>
      <c r="AK51" s="112">
        <f t="shared" si="75"/>
        <v>2.8312594860132666E-3</v>
      </c>
      <c r="AL51" s="112">
        <f t="shared" si="75"/>
        <v>0.20056771437063561</v>
      </c>
      <c r="AM51" s="112">
        <f t="shared" si="75"/>
        <v>0</v>
      </c>
      <c r="AN51" s="112">
        <f t="shared" si="75"/>
        <v>0</v>
      </c>
      <c r="AO51" s="112">
        <f t="shared" si="75"/>
        <v>2.7174084037051936E-2</v>
      </c>
      <c r="AP51" s="112">
        <f t="shared" si="75"/>
        <v>6.9971938663692453E-4</v>
      </c>
      <c r="AQ51" s="112">
        <f t="shared" si="75"/>
        <v>1.0262790583992933E-2</v>
      </c>
      <c r="AR51" s="112">
        <f t="shared" si="75"/>
        <v>2.5078928359122361E-2</v>
      </c>
      <c r="AS51" s="112">
        <f t="shared" si="75"/>
        <v>0</v>
      </c>
      <c r="AT51" s="112">
        <f t="shared" si="75"/>
        <v>0</v>
      </c>
      <c r="AU51" s="112">
        <f t="shared" si="75"/>
        <v>5.7305811542935674E-2</v>
      </c>
      <c r="AV51" s="112">
        <f t="shared" si="75"/>
        <v>0.11768476931718323</v>
      </c>
      <c r="AW51" s="112">
        <f t="shared" si="75"/>
        <v>1.3210431750116873E-3</v>
      </c>
      <c r="AX51" s="113">
        <f t="shared" si="76"/>
        <v>1</v>
      </c>
      <c r="AY51" s="66">
        <f t="shared" si="77"/>
        <v>2.0150931027428185</v>
      </c>
      <c r="AZ51" s="111">
        <f t="shared" si="78"/>
        <v>5.71908004797519</v>
      </c>
      <c r="BA51" s="114">
        <f t="shared" si="79"/>
        <v>747.04056859352102</v>
      </c>
      <c r="BB51" s="114">
        <f t="shared" si="80"/>
        <v>676.90578434335032</v>
      </c>
      <c r="BC51" s="115">
        <f t="shared" si="81"/>
        <v>571.41771166481499</v>
      </c>
    </row>
    <row r="52" spans="1:55" s="116" customFormat="1">
      <c r="A52" s="110" t="s">
        <v>116</v>
      </c>
      <c r="B52" s="62" t="s">
        <v>83</v>
      </c>
      <c r="C52" s="63" t="s">
        <v>173</v>
      </c>
      <c r="D52" s="66">
        <v>59.835000000000001</v>
      </c>
      <c r="E52" s="67">
        <v>0.42199999999999999</v>
      </c>
      <c r="F52" s="67">
        <v>19.11</v>
      </c>
      <c r="G52" s="67"/>
      <c r="H52" s="67"/>
      <c r="I52" s="67">
        <v>3.57</v>
      </c>
      <c r="J52" s="67">
        <v>7.4999999999999997E-2</v>
      </c>
      <c r="K52" s="67">
        <v>0.73599999999999999</v>
      </c>
      <c r="L52" s="66">
        <v>2.593</v>
      </c>
      <c r="M52" s="66"/>
      <c r="N52" s="66"/>
      <c r="O52" s="67">
        <v>3.2829999999999999</v>
      </c>
      <c r="P52" s="67">
        <v>10.196</v>
      </c>
      <c r="Q52" s="66">
        <v>0.17899999999999999</v>
      </c>
      <c r="R52" s="111">
        <f t="shared" si="0"/>
        <v>99.998999999999995</v>
      </c>
      <c r="S52" s="117">
        <v>180</v>
      </c>
      <c r="T52" s="117">
        <v>617</v>
      </c>
      <c r="U52" s="112">
        <f t="shared" si="23"/>
        <v>0.99585082958443394</v>
      </c>
      <c r="V52" s="112">
        <f t="shared" si="24"/>
        <v>5.2838636813254238E-3</v>
      </c>
      <c r="W52" s="112">
        <f t="shared" si="25"/>
        <v>0.37484810413362718</v>
      </c>
      <c r="X52" s="112">
        <f t="shared" si="26"/>
        <v>0</v>
      </c>
      <c r="Y52" s="112">
        <f t="shared" si="27"/>
        <v>0</v>
      </c>
      <c r="Z52" s="112">
        <f t="shared" si="28"/>
        <v>4.9689337252805985E-2</v>
      </c>
      <c r="AA52" s="112">
        <f t="shared" si="29"/>
        <v>1.0572702128919301E-3</v>
      </c>
      <c r="AB52" s="112">
        <f t="shared" si="30"/>
        <v>1.8261033534800169E-2</v>
      </c>
      <c r="AC52" s="112">
        <f t="shared" si="31"/>
        <v>4.6239661610559694E-2</v>
      </c>
      <c r="AD52" s="112">
        <f t="shared" si="32"/>
        <v>0</v>
      </c>
      <c r="AE52" s="112">
        <f t="shared" si="33"/>
        <v>0</v>
      </c>
      <c r="AF52" s="112">
        <f t="shared" si="34"/>
        <v>0.10593927933538672</v>
      </c>
      <c r="AG52" s="112">
        <f t="shared" si="35"/>
        <v>0.21648477642362732</v>
      </c>
      <c r="AH52" s="112">
        <f t="shared" si="36"/>
        <v>2.5221125158072341E-3</v>
      </c>
      <c r="AI52" s="113">
        <f t="shared" si="37"/>
        <v>1.8161762682852653</v>
      </c>
      <c r="AJ52" s="112">
        <f t="shared" si="56"/>
        <v>0.5483227850591077</v>
      </c>
      <c r="AK52" s="112">
        <f t="shared" si="56"/>
        <v>2.9093341728962025E-3</v>
      </c>
      <c r="AL52" s="112">
        <f t="shared" si="56"/>
        <v>0.2063941208126997</v>
      </c>
      <c r="AM52" s="112">
        <f t="shared" si="56"/>
        <v>0</v>
      </c>
      <c r="AN52" s="112">
        <f t="shared" si="56"/>
        <v>0</v>
      </c>
      <c r="AO52" s="112">
        <f t="shared" si="56"/>
        <v>2.735931424746561E-2</v>
      </c>
      <c r="AP52" s="112">
        <f t="shared" si="56"/>
        <v>5.8214074886582849E-4</v>
      </c>
      <c r="AQ52" s="112">
        <f t="shared" si="56"/>
        <v>1.0054659260602079E-2</v>
      </c>
      <c r="AR52" s="112">
        <f t="shared" si="56"/>
        <v>2.5459897487933075E-2</v>
      </c>
      <c r="AS52" s="112">
        <f t="shared" si="56"/>
        <v>0</v>
      </c>
      <c r="AT52" s="112">
        <f t="shared" si="56"/>
        <v>0</v>
      </c>
      <c r="AU52" s="112">
        <f t="shared" si="56"/>
        <v>5.8330945726655051E-2</v>
      </c>
      <c r="AV52" s="112">
        <f t="shared" si="56"/>
        <v>0.11919810879811817</v>
      </c>
      <c r="AW52" s="112">
        <f t="shared" si="56"/>
        <v>1.3886936856566654E-3</v>
      </c>
      <c r="AX52" s="113">
        <f t="shared" si="39"/>
        <v>1.0000000000000002</v>
      </c>
      <c r="AY52" s="66">
        <f t="shared" si="40"/>
        <v>2.0186236639983637</v>
      </c>
      <c r="AZ52" s="111">
        <f t="shared" si="41"/>
        <v>5.6576300998398636</v>
      </c>
      <c r="BA52" s="114">
        <f t="shared" si="42"/>
        <v>751.42885621323001</v>
      </c>
      <c r="BB52" s="114">
        <f t="shared" si="43"/>
        <v>681.66785571904893</v>
      </c>
      <c r="BC52" s="115">
        <f t="shared" si="44"/>
        <v>579.02030859563831</v>
      </c>
    </row>
    <row r="53" spans="1:55" s="116" customFormat="1">
      <c r="A53" s="110" t="s">
        <v>117</v>
      </c>
      <c r="B53" s="62" t="s">
        <v>83</v>
      </c>
      <c r="C53" s="63" t="s">
        <v>173</v>
      </c>
      <c r="D53" s="66">
        <v>60.66</v>
      </c>
      <c r="E53" s="67">
        <v>0.33200000000000002</v>
      </c>
      <c r="F53" s="67">
        <v>19.026</v>
      </c>
      <c r="G53" s="67"/>
      <c r="H53" s="67"/>
      <c r="I53" s="67">
        <v>3.3460000000000001</v>
      </c>
      <c r="J53" s="67">
        <v>9.5000000000000001E-2</v>
      </c>
      <c r="K53" s="67">
        <v>0.78400000000000003</v>
      </c>
      <c r="L53" s="66">
        <v>2.363</v>
      </c>
      <c r="M53" s="66"/>
      <c r="N53" s="66"/>
      <c r="O53" s="67">
        <v>3.2930000000000001</v>
      </c>
      <c r="P53" s="67">
        <v>10.037000000000001</v>
      </c>
      <c r="Q53" s="66">
        <v>6.4000000000000001E-2</v>
      </c>
      <c r="R53" s="111">
        <f t="shared" si="0"/>
        <v>100.00000000000001</v>
      </c>
      <c r="S53" s="117">
        <v>180</v>
      </c>
      <c r="T53" s="117">
        <v>617</v>
      </c>
      <c r="U53" s="112">
        <f t="shared" si="23"/>
        <v>1.0095815379391955</v>
      </c>
      <c r="V53" s="112">
        <f t="shared" si="24"/>
        <v>4.1569733227489122E-3</v>
      </c>
      <c r="W53" s="112">
        <f t="shared" si="25"/>
        <v>0.37320042015941346</v>
      </c>
      <c r="X53" s="112">
        <f t="shared" si="26"/>
        <v>0</v>
      </c>
      <c r="Y53" s="112">
        <f t="shared" si="27"/>
        <v>0</v>
      </c>
      <c r="Z53" s="112">
        <f t="shared" si="28"/>
        <v>4.6571574915375023E-2</v>
      </c>
      <c r="AA53" s="112">
        <f t="shared" si="29"/>
        <v>1.3392089363297782E-3</v>
      </c>
      <c r="AB53" s="112">
        <f t="shared" si="30"/>
        <v>1.9451970504461052E-2</v>
      </c>
      <c r="AC53" s="112">
        <f t="shared" si="31"/>
        <v>4.2138187576456827E-2</v>
      </c>
      <c r="AD53" s="112">
        <f t="shared" si="32"/>
        <v>0</v>
      </c>
      <c r="AE53" s="112">
        <f t="shared" si="33"/>
        <v>0</v>
      </c>
      <c r="AF53" s="112">
        <f t="shared" si="34"/>
        <v>0.10626196979939947</v>
      </c>
      <c r="AG53" s="112">
        <f t="shared" si="35"/>
        <v>0.21310883689328636</v>
      </c>
      <c r="AH53" s="112">
        <f t="shared" si="36"/>
        <v>9.0176089950649721E-4</v>
      </c>
      <c r="AI53" s="113">
        <f t="shared" si="37"/>
        <v>1.8167124409461728</v>
      </c>
      <c r="AJ53" s="112">
        <f t="shared" si="56"/>
        <v>0.55571895429603013</v>
      </c>
      <c r="AK53" s="112">
        <f t="shared" si="56"/>
        <v>2.2881845409633977E-3</v>
      </c>
      <c r="AL53" s="112">
        <f t="shared" si="56"/>
        <v>0.20542624784638164</v>
      </c>
      <c r="AM53" s="112">
        <f t="shared" si="56"/>
        <v>0</v>
      </c>
      <c r="AN53" s="112">
        <f t="shared" si="56"/>
        <v>0</v>
      </c>
      <c r="AO53" s="112">
        <f t="shared" si="56"/>
        <v>2.563508338783644E-2</v>
      </c>
      <c r="AP53" s="112">
        <f t="shared" si="56"/>
        <v>7.3716065687990599E-4</v>
      </c>
      <c r="AQ53" s="112">
        <f t="shared" si="56"/>
        <v>1.0707236911049146E-2</v>
      </c>
      <c r="AR53" s="112">
        <f t="shared" si="56"/>
        <v>2.3194748176277466E-2</v>
      </c>
      <c r="AS53" s="112">
        <f t="shared" si="56"/>
        <v>0</v>
      </c>
      <c r="AT53" s="112">
        <f t="shared" si="56"/>
        <v>0</v>
      </c>
      <c r="AU53" s="112">
        <f t="shared" si="56"/>
        <v>5.8491353614585559E-2</v>
      </c>
      <c r="AV53" s="112">
        <f t="shared" si="56"/>
        <v>0.11730466093043095</v>
      </c>
      <c r="AW53" s="112">
        <f t="shared" si="56"/>
        <v>4.9636963956543705E-4</v>
      </c>
      <c r="AX53" s="113">
        <f t="shared" si="39"/>
        <v>1</v>
      </c>
      <c r="AY53" s="66">
        <f t="shared" si="40"/>
        <v>1.9462767330642732</v>
      </c>
      <c r="AZ53" s="111">
        <f t="shared" si="41"/>
        <v>5.8592456488716316</v>
      </c>
      <c r="BA53" s="114">
        <f t="shared" si="42"/>
        <v>756.45768084442568</v>
      </c>
      <c r="BB53" s="114">
        <f t="shared" si="43"/>
        <v>689.29760906524587</v>
      </c>
      <c r="BC53" s="115">
        <f t="shared" si="44"/>
        <v>587.46161081888727</v>
      </c>
    </row>
    <row r="54" spans="1:55" s="116" customFormat="1">
      <c r="A54" s="110" t="s">
        <v>118</v>
      </c>
      <c r="B54" s="62" t="s">
        <v>83</v>
      </c>
      <c r="C54" s="63" t="s">
        <v>173</v>
      </c>
      <c r="D54" s="66">
        <v>59.804000000000002</v>
      </c>
      <c r="E54" s="67">
        <v>0.41499999999999998</v>
      </c>
      <c r="F54" s="67">
        <v>18.995000000000001</v>
      </c>
      <c r="G54" s="67"/>
      <c r="H54" s="67"/>
      <c r="I54" s="67">
        <v>3.544</v>
      </c>
      <c r="J54" s="67">
        <v>0.13400000000000001</v>
      </c>
      <c r="K54" s="67">
        <v>0.84</v>
      </c>
      <c r="L54" s="66">
        <v>2.8410000000000002</v>
      </c>
      <c r="M54" s="66"/>
      <c r="N54" s="66"/>
      <c r="O54" s="67">
        <v>3.036</v>
      </c>
      <c r="P54" s="67">
        <v>10.212999999999999</v>
      </c>
      <c r="Q54" s="66">
        <v>0.17699999999999999</v>
      </c>
      <c r="R54" s="111">
        <f t="shared" si="0"/>
        <v>99.998999999999995</v>
      </c>
      <c r="S54" s="117">
        <v>180</v>
      </c>
      <c r="T54" s="117">
        <v>617</v>
      </c>
      <c r="U54" s="112">
        <f t="shared" si="23"/>
        <v>0.99533488781595192</v>
      </c>
      <c r="V54" s="112">
        <f t="shared" si="24"/>
        <v>5.1962166534361394E-3</v>
      </c>
      <c r="W54" s="112">
        <f t="shared" si="25"/>
        <v>0.37259234631178695</v>
      </c>
      <c r="X54" s="112">
        <f t="shared" si="26"/>
        <v>0</v>
      </c>
      <c r="Y54" s="112">
        <f t="shared" si="27"/>
        <v>0</v>
      </c>
      <c r="Z54" s="112">
        <f t="shared" si="28"/>
        <v>4.9327454124354179E-2</v>
      </c>
      <c r="AA54" s="112">
        <f t="shared" si="29"/>
        <v>1.888989447033582E-3</v>
      </c>
      <c r="AB54" s="112">
        <f t="shared" si="30"/>
        <v>2.0841396969065409E-2</v>
      </c>
      <c r="AC54" s="112">
        <f t="shared" si="31"/>
        <v>5.0662120569070615E-2</v>
      </c>
      <c r="AD54" s="112">
        <f t="shared" si="32"/>
        <v>0</v>
      </c>
      <c r="AE54" s="112">
        <f t="shared" si="33"/>
        <v>0</v>
      </c>
      <c r="AF54" s="112">
        <f t="shared" si="34"/>
        <v>9.796882487427172E-2</v>
      </c>
      <c r="AG54" s="112">
        <f t="shared" si="35"/>
        <v>0.21684572593316062</v>
      </c>
      <c r="AH54" s="112">
        <f t="shared" si="36"/>
        <v>2.4939324876976561E-3</v>
      </c>
      <c r="AI54" s="113">
        <f t="shared" si="37"/>
        <v>1.8131518951858292</v>
      </c>
      <c r="AJ54" s="112">
        <f t="shared" si="56"/>
        <v>0.54895284308981762</v>
      </c>
      <c r="AK54" s="112">
        <f t="shared" si="56"/>
        <v>2.8658474048604632E-3</v>
      </c>
      <c r="AL54" s="112">
        <f t="shared" si="56"/>
        <v>0.20549428169866601</v>
      </c>
      <c r="AM54" s="112">
        <f t="shared" si="56"/>
        <v>0</v>
      </c>
      <c r="AN54" s="112">
        <f t="shared" si="56"/>
        <v>0</v>
      </c>
      <c r="AO54" s="112">
        <f t="shared" si="56"/>
        <v>2.7205362250854681E-2</v>
      </c>
      <c r="AP54" s="112">
        <f t="shared" si="56"/>
        <v>1.0418263643818878E-3</v>
      </c>
      <c r="AQ54" s="112">
        <f t="shared" si="56"/>
        <v>1.1494567567340729E-2</v>
      </c>
      <c r="AR54" s="112">
        <f t="shared" si="56"/>
        <v>2.7941465193062755E-2</v>
      </c>
      <c r="AS54" s="112">
        <f t="shared" si="56"/>
        <v>0</v>
      </c>
      <c r="AT54" s="112">
        <f t="shared" si="56"/>
        <v>0</v>
      </c>
      <c r="AU54" s="112">
        <f t="shared" si="56"/>
        <v>5.4032331838492181E-2</v>
      </c>
      <c r="AV54" s="112">
        <f t="shared" si="56"/>
        <v>0.11959600655020478</v>
      </c>
      <c r="AW54" s="112">
        <f t="shared" si="56"/>
        <v>1.3754680423186795E-3</v>
      </c>
      <c r="AX54" s="113">
        <f t="shared" si="39"/>
        <v>0.99999999999999978</v>
      </c>
      <c r="AY54" s="66">
        <f t="shared" si="40"/>
        <v>2.0345540597407488</v>
      </c>
      <c r="AZ54" s="111">
        <f t="shared" si="41"/>
        <v>5.5859445050119474</v>
      </c>
      <c r="BA54" s="114">
        <f t="shared" si="42"/>
        <v>750.3281289183526</v>
      </c>
      <c r="BB54" s="114">
        <f t="shared" si="43"/>
        <v>680.00404870957891</v>
      </c>
      <c r="BC54" s="115">
        <f t="shared" si="44"/>
        <v>575.94627146323342</v>
      </c>
    </row>
    <row r="55" spans="1:55" s="116" customFormat="1">
      <c r="A55" s="110" t="s">
        <v>119</v>
      </c>
      <c r="B55" s="62" t="s">
        <v>83</v>
      </c>
      <c r="C55" s="63" t="s">
        <v>173</v>
      </c>
      <c r="D55" s="66">
        <v>60.573999999999998</v>
      </c>
      <c r="E55" s="67">
        <v>0.34399999999999997</v>
      </c>
      <c r="F55" s="67">
        <v>19.291</v>
      </c>
      <c r="G55" s="67"/>
      <c r="H55" s="67"/>
      <c r="I55" s="67">
        <v>3.3650000000000002</v>
      </c>
      <c r="J55" s="67">
        <v>4.3999999999999997E-2</v>
      </c>
      <c r="K55" s="67">
        <v>0.73099999999999998</v>
      </c>
      <c r="L55" s="66">
        <v>2.3519999999999999</v>
      </c>
      <c r="M55" s="66"/>
      <c r="N55" s="66"/>
      <c r="O55" s="67">
        <v>3.077</v>
      </c>
      <c r="P55" s="67">
        <v>10.010999999999999</v>
      </c>
      <c r="Q55" s="66">
        <v>0.21</v>
      </c>
      <c r="R55" s="111">
        <f t="shared" si="0"/>
        <v>99.998999999999981</v>
      </c>
      <c r="S55" s="117">
        <v>180</v>
      </c>
      <c r="T55" s="117">
        <v>617</v>
      </c>
      <c r="U55" s="112">
        <f t="shared" si="23"/>
        <v>1.0081502156137294</v>
      </c>
      <c r="V55" s="112">
        <f t="shared" si="24"/>
        <v>4.3072253705591134E-3</v>
      </c>
      <c r="W55" s="112">
        <f t="shared" si="25"/>
        <v>0.37839847079234967</v>
      </c>
      <c r="X55" s="112">
        <f t="shared" si="26"/>
        <v>0</v>
      </c>
      <c r="Y55" s="112">
        <f t="shared" si="27"/>
        <v>0</v>
      </c>
      <c r="Z55" s="112">
        <f t="shared" si="28"/>
        <v>4.6836027970782117E-2</v>
      </c>
      <c r="AA55" s="112">
        <f t="shared" si="29"/>
        <v>6.2026519156326563E-4</v>
      </c>
      <c r="AB55" s="112">
        <f t="shared" si="30"/>
        <v>1.8136977600460496E-2</v>
      </c>
      <c r="AC55" s="112">
        <f t="shared" si="31"/>
        <v>4.1942030122651908E-2</v>
      </c>
      <c r="AD55" s="112">
        <f t="shared" si="32"/>
        <v>0</v>
      </c>
      <c r="AE55" s="112">
        <f t="shared" si="33"/>
        <v>0</v>
      </c>
      <c r="AF55" s="112">
        <f t="shared" si="34"/>
        <v>9.9291855776724003E-2</v>
      </c>
      <c r="AG55" s="112">
        <f t="shared" si="35"/>
        <v>0.21255679646694126</v>
      </c>
      <c r="AH55" s="112">
        <f t="shared" si="36"/>
        <v>2.9589029515056939E-3</v>
      </c>
      <c r="AI55" s="113">
        <f t="shared" si="37"/>
        <v>1.813198767857267</v>
      </c>
      <c r="AJ55" s="112">
        <f t="shared" si="56"/>
        <v>0.55600645306256347</v>
      </c>
      <c r="AK55" s="112">
        <f t="shared" si="56"/>
        <v>2.3754843908531565E-3</v>
      </c>
      <c r="AL55" s="112">
        <f t="shared" si="56"/>
        <v>0.20869111401367155</v>
      </c>
      <c r="AM55" s="112">
        <f t="shared" si="56"/>
        <v>0</v>
      </c>
      <c r="AN55" s="112">
        <f t="shared" si="56"/>
        <v>0</v>
      </c>
      <c r="AO55" s="112">
        <f t="shared" si="56"/>
        <v>2.5830608756771997E-2</v>
      </c>
      <c r="AP55" s="112">
        <f t="shared" si="56"/>
        <v>3.4208339568654074E-4</v>
      </c>
      <c r="AQ55" s="112">
        <f t="shared" si="56"/>
        <v>1.000275199938158E-2</v>
      </c>
      <c r="AR55" s="112">
        <f t="shared" si="56"/>
        <v>2.3131512587677611E-2</v>
      </c>
      <c r="AS55" s="112">
        <f t="shared" si="56"/>
        <v>0</v>
      </c>
      <c r="AT55" s="112">
        <f t="shared" si="56"/>
        <v>0</v>
      </c>
      <c r="AU55" s="112">
        <f t="shared" si="56"/>
        <v>5.4760601836312379E-2</v>
      </c>
      <c r="AV55" s="112">
        <f t="shared" si="56"/>
        <v>0.11722752090667288</v>
      </c>
      <c r="AW55" s="112">
        <f t="shared" si="56"/>
        <v>1.6318690504088273E-3</v>
      </c>
      <c r="AX55" s="113">
        <f t="shared" si="39"/>
        <v>1</v>
      </c>
      <c r="AY55" s="66">
        <f t="shared" si="40"/>
        <v>1.8809304931196837</v>
      </c>
      <c r="AZ55" s="111">
        <f t="shared" si="41"/>
        <v>5.9950987208186417</v>
      </c>
      <c r="BA55" s="114">
        <f t="shared" si="42"/>
        <v>761.04250812512589</v>
      </c>
      <c r="BB55" s="114">
        <f t="shared" si="43"/>
        <v>696.29463475599084</v>
      </c>
      <c r="BC55" s="115">
        <f t="shared" si="44"/>
        <v>592.98730283290251</v>
      </c>
    </row>
    <row r="56" spans="1:55" s="116" customFormat="1">
      <c r="A56" s="110" t="s">
        <v>120</v>
      </c>
      <c r="B56" s="62" t="s">
        <v>83</v>
      </c>
      <c r="C56" s="63" t="s">
        <v>173</v>
      </c>
      <c r="D56" s="66">
        <v>60.468000000000004</v>
      </c>
      <c r="E56" s="67">
        <v>0.39900000000000002</v>
      </c>
      <c r="F56" s="67">
        <v>19.43</v>
      </c>
      <c r="G56" s="67"/>
      <c r="H56" s="67"/>
      <c r="I56" s="67">
        <v>3.0750000000000002</v>
      </c>
      <c r="J56" s="67">
        <v>1.4999999999999999E-2</v>
      </c>
      <c r="K56" s="67">
        <v>0.72</v>
      </c>
      <c r="L56" s="66">
        <v>2.4980000000000002</v>
      </c>
      <c r="M56" s="66"/>
      <c r="N56" s="66"/>
      <c r="O56" s="67">
        <v>3.2349999999999999</v>
      </c>
      <c r="P56" s="67">
        <v>10.018000000000001</v>
      </c>
      <c r="Q56" s="66">
        <v>0.14299999999999999</v>
      </c>
      <c r="R56" s="111">
        <f t="shared" si="0"/>
        <v>100.001</v>
      </c>
      <c r="S56" s="117">
        <v>180</v>
      </c>
      <c r="T56" s="117">
        <v>617</v>
      </c>
      <c r="U56" s="112">
        <f t="shared" si="23"/>
        <v>1.0063860276311782</v>
      </c>
      <c r="V56" s="112">
        <f t="shared" si="24"/>
        <v>4.995880589689204E-3</v>
      </c>
      <c r="W56" s="112">
        <f t="shared" si="25"/>
        <v>0.38112499546396528</v>
      </c>
      <c r="X56" s="112">
        <f t="shared" si="26"/>
        <v>0</v>
      </c>
      <c r="Y56" s="112">
        <f t="shared" si="27"/>
        <v>0</v>
      </c>
      <c r="Z56" s="112">
        <f t="shared" si="28"/>
        <v>4.2799639230358101E-2</v>
      </c>
      <c r="AA56" s="112">
        <f t="shared" si="29"/>
        <v>2.1145404257838602E-4</v>
      </c>
      <c r="AB56" s="112">
        <f t="shared" si="30"/>
        <v>1.7864054544913209E-2</v>
      </c>
      <c r="AC56" s="112">
        <f t="shared" si="31"/>
        <v>4.4545574509517211E-2</v>
      </c>
      <c r="AD56" s="112">
        <f t="shared" si="32"/>
        <v>0</v>
      </c>
      <c r="AE56" s="112">
        <f t="shared" si="33"/>
        <v>0</v>
      </c>
      <c r="AF56" s="112">
        <f t="shared" si="34"/>
        <v>0.10439036510812549</v>
      </c>
      <c r="AG56" s="112">
        <f t="shared" si="35"/>
        <v>0.21270542273557266</v>
      </c>
      <c r="AH56" s="112">
        <f t="shared" si="36"/>
        <v>2.0148720098348296E-3</v>
      </c>
      <c r="AI56" s="113">
        <f t="shared" si="37"/>
        <v>1.8170382858657323</v>
      </c>
      <c r="AJ56" s="112">
        <f t="shared" si="56"/>
        <v>0.55386066185814198</v>
      </c>
      <c r="AK56" s="112">
        <f t="shared" si="56"/>
        <v>2.7494635795793946E-3</v>
      </c>
      <c r="AL56" s="112">
        <f t="shared" si="56"/>
        <v>0.20975066867255213</v>
      </c>
      <c r="AM56" s="112">
        <f t="shared" si="56"/>
        <v>0</v>
      </c>
      <c r="AN56" s="112">
        <f t="shared" si="56"/>
        <v>0</v>
      </c>
      <c r="AO56" s="112">
        <f t="shared" si="56"/>
        <v>2.3554616082272647E-2</v>
      </c>
      <c r="AP56" s="112">
        <f t="shared" si="56"/>
        <v>1.163729153222758E-4</v>
      </c>
      <c r="AQ56" s="112">
        <f t="shared" si="56"/>
        <v>9.8314133961144561E-3</v>
      </c>
      <c r="AR56" s="112">
        <f t="shared" si="56"/>
        <v>2.4515484817257641E-2</v>
      </c>
      <c r="AS56" s="112">
        <f t="shared" si="56"/>
        <v>0</v>
      </c>
      <c r="AT56" s="112">
        <f t="shared" si="56"/>
        <v>0</v>
      </c>
      <c r="AU56" s="112">
        <f t="shared" si="56"/>
        <v>5.7450834096425464E-2</v>
      </c>
      <c r="AV56" s="112">
        <f t="shared" si="56"/>
        <v>0.11706160755673271</v>
      </c>
      <c r="AW56" s="112">
        <f t="shared" si="56"/>
        <v>1.1088770256014934E-3</v>
      </c>
      <c r="AX56" s="113">
        <f t="shared" si="39"/>
        <v>1.0000000000000002</v>
      </c>
      <c r="AY56" s="66">
        <f t="shared" si="40"/>
        <v>1.9242345121170328</v>
      </c>
      <c r="AZ56" s="111">
        <f t="shared" si="41"/>
        <v>5.9830546690171094</v>
      </c>
      <c r="BA56" s="114">
        <f t="shared" si="42"/>
        <v>757.99965836590889</v>
      </c>
      <c r="BB56" s="114">
        <f t="shared" si="43"/>
        <v>691.646489551336</v>
      </c>
      <c r="BC56" s="115">
        <f t="shared" si="44"/>
        <v>592.50250727926539</v>
      </c>
    </row>
    <row r="57" spans="1:55" s="116" customFormat="1">
      <c r="A57" s="110" t="s">
        <v>121</v>
      </c>
      <c r="B57" s="62" t="s">
        <v>83</v>
      </c>
      <c r="C57" s="63" t="s">
        <v>173</v>
      </c>
      <c r="D57" s="66">
        <v>59.93</v>
      </c>
      <c r="E57" s="67">
        <v>0.439</v>
      </c>
      <c r="F57" s="67">
        <v>19.138999999999999</v>
      </c>
      <c r="G57" s="67"/>
      <c r="H57" s="67"/>
      <c r="I57" s="67">
        <v>3.3159999999999998</v>
      </c>
      <c r="J57" s="67">
        <v>7.0000000000000007E-2</v>
      </c>
      <c r="K57" s="67">
        <v>0.754</v>
      </c>
      <c r="L57" s="66">
        <v>2.6850000000000001</v>
      </c>
      <c r="M57" s="66"/>
      <c r="N57" s="66"/>
      <c r="O57" s="67">
        <v>3.1080000000000001</v>
      </c>
      <c r="P57" s="67">
        <v>10.417</v>
      </c>
      <c r="Q57" s="66">
        <v>0.14199999999999999</v>
      </c>
      <c r="R57" s="111">
        <f t="shared" si="0"/>
        <v>100</v>
      </c>
      <c r="S57" s="117">
        <v>180</v>
      </c>
      <c r="T57" s="117">
        <v>617</v>
      </c>
      <c r="U57" s="112">
        <f t="shared" si="23"/>
        <v>0.99743194145558822</v>
      </c>
      <c r="V57" s="112">
        <f t="shared" si="24"/>
        <v>5.4967207490565426E-3</v>
      </c>
      <c r="W57" s="112">
        <f t="shared" si="25"/>
        <v>0.37541694741043907</v>
      </c>
      <c r="X57" s="112">
        <f t="shared" si="26"/>
        <v>0</v>
      </c>
      <c r="Y57" s="112">
        <f t="shared" si="27"/>
        <v>0</v>
      </c>
      <c r="Z57" s="112">
        <f t="shared" si="28"/>
        <v>4.6154017459469086E-2</v>
      </c>
      <c r="AA57" s="112">
        <f t="shared" si="29"/>
        <v>9.8678553203246822E-4</v>
      </c>
      <c r="AB57" s="112">
        <f t="shared" si="30"/>
        <v>1.8707634898423E-2</v>
      </c>
      <c r="AC57" s="112">
        <f t="shared" si="31"/>
        <v>4.7880251224200837E-2</v>
      </c>
      <c r="AD57" s="112">
        <f t="shared" si="32"/>
        <v>0</v>
      </c>
      <c r="AE57" s="112">
        <f t="shared" si="33"/>
        <v>0</v>
      </c>
      <c r="AF57" s="112">
        <f t="shared" si="34"/>
        <v>0.10029219621516354</v>
      </c>
      <c r="AG57" s="112">
        <f t="shared" si="35"/>
        <v>0.2211771200475604</v>
      </c>
      <c r="AH57" s="112">
        <f t="shared" si="36"/>
        <v>2.0007819957800405E-3</v>
      </c>
      <c r="AI57" s="113">
        <f t="shared" si="37"/>
        <v>1.8155443969877132</v>
      </c>
      <c r="AJ57" s="112">
        <f t="shared" si="56"/>
        <v>0.549384494871341</v>
      </c>
      <c r="AK57" s="112">
        <f t="shared" si="56"/>
        <v>3.0275881758532078E-3</v>
      </c>
      <c r="AL57" s="112">
        <f t="shared" si="56"/>
        <v>0.20677927129367782</v>
      </c>
      <c r="AM57" s="112">
        <f t="shared" si="56"/>
        <v>0</v>
      </c>
      <c r="AN57" s="112">
        <f t="shared" si="56"/>
        <v>0</v>
      </c>
      <c r="AO57" s="112">
        <f t="shared" si="56"/>
        <v>2.5421585688593568E-2</v>
      </c>
      <c r="AP57" s="112">
        <f t="shared" si="56"/>
        <v>5.4352046343218469E-4</v>
      </c>
      <c r="AQ57" s="112">
        <f t="shared" si="56"/>
        <v>1.0304146199598338E-2</v>
      </c>
      <c r="AR57" s="112">
        <f t="shared" si="56"/>
        <v>2.6372393483542485E-2</v>
      </c>
      <c r="AS57" s="112">
        <f t="shared" si="56"/>
        <v>0</v>
      </c>
      <c r="AT57" s="112">
        <f t="shared" si="56"/>
        <v>0</v>
      </c>
      <c r="AU57" s="112">
        <f t="shared" si="56"/>
        <v>5.5240839266483814E-2</v>
      </c>
      <c r="AV57" s="112">
        <f t="shared" si="56"/>
        <v>0.12182413187720974</v>
      </c>
      <c r="AW57" s="112">
        <f t="shared" si="56"/>
        <v>1.1020286802678398E-3</v>
      </c>
      <c r="AX57" s="113">
        <f t="shared" si="39"/>
        <v>1</v>
      </c>
      <c r="AY57" s="66">
        <f t="shared" si="40"/>
        <v>2.0229496185894171</v>
      </c>
      <c r="AZ57" s="111">
        <f t="shared" si="41"/>
        <v>5.7063660329559722</v>
      </c>
      <c r="BA57" s="114">
        <f t="shared" si="42"/>
        <v>751.12971576959637</v>
      </c>
      <c r="BB57" s="114">
        <f t="shared" si="43"/>
        <v>681.21546888028467</v>
      </c>
      <c r="BC57" s="115">
        <f t="shared" si="44"/>
        <v>581.08805182821732</v>
      </c>
    </row>
    <row r="58" spans="1:55" s="116" customFormat="1">
      <c r="A58" s="110" t="s">
        <v>122</v>
      </c>
      <c r="B58" s="62" t="s">
        <v>83</v>
      </c>
      <c r="C58" s="63" t="s">
        <v>173</v>
      </c>
      <c r="D58" s="66">
        <v>59.848999999999997</v>
      </c>
      <c r="E58" s="67">
        <v>0.308</v>
      </c>
      <c r="F58" s="67">
        <v>19.125</v>
      </c>
      <c r="G58" s="67"/>
      <c r="H58" s="67"/>
      <c r="I58" s="67">
        <v>3.59</v>
      </c>
      <c r="J58" s="67">
        <v>0.125</v>
      </c>
      <c r="K58" s="67">
        <v>0.72399999999999998</v>
      </c>
      <c r="L58" s="66">
        <v>2.6779999999999999</v>
      </c>
      <c r="M58" s="66"/>
      <c r="N58" s="66"/>
      <c r="O58" s="67">
        <v>3.1110000000000002</v>
      </c>
      <c r="P58" s="67">
        <v>10.395</v>
      </c>
      <c r="Q58" s="66">
        <v>9.5000000000000001E-2</v>
      </c>
      <c r="R58" s="111">
        <f t="shared" si="0"/>
        <v>100</v>
      </c>
      <c r="S58" s="117">
        <v>180</v>
      </c>
      <c r="T58" s="117">
        <v>617</v>
      </c>
      <c r="U58" s="112">
        <f t="shared" si="23"/>
        <v>0.99608383554439339</v>
      </c>
      <c r="V58" s="112">
        <f t="shared" si="24"/>
        <v>3.8564692271285082E-3</v>
      </c>
      <c r="W58" s="112">
        <f t="shared" si="25"/>
        <v>0.37514233341473679</v>
      </c>
      <c r="X58" s="112">
        <f t="shared" si="26"/>
        <v>0</v>
      </c>
      <c r="Y58" s="112">
        <f t="shared" si="27"/>
        <v>0</v>
      </c>
      <c r="Z58" s="112">
        <f t="shared" si="28"/>
        <v>4.9967708890076602E-2</v>
      </c>
      <c r="AA58" s="112">
        <f t="shared" si="29"/>
        <v>1.7621170214865503E-3</v>
      </c>
      <c r="AB58" s="112">
        <f t="shared" si="30"/>
        <v>1.7963299292384948E-2</v>
      </c>
      <c r="AC58" s="112">
        <f t="shared" si="31"/>
        <v>4.775542375359771E-2</v>
      </c>
      <c r="AD58" s="112">
        <f t="shared" si="32"/>
        <v>0</v>
      </c>
      <c r="AE58" s="112">
        <f t="shared" si="33"/>
        <v>0</v>
      </c>
      <c r="AF58" s="112">
        <f t="shared" si="34"/>
        <v>0.10038900335436737</v>
      </c>
      <c r="AG58" s="112">
        <f t="shared" si="35"/>
        <v>0.22071000891757611</v>
      </c>
      <c r="AH58" s="112">
        <f t="shared" si="36"/>
        <v>1.3385513352049568E-3</v>
      </c>
      <c r="AI58" s="113">
        <f t="shared" si="37"/>
        <v>1.8149687507509529</v>
      </c>
      <c r="AJ58" s="112">
        <f t="shared" si="56"/>
        <v>0.54881597004480576</v>
      </c>
      <c r="AK58" s="112">
        <f t="shared" si="56"/>
        <v>2.1248130170466429E-3</v>
      </c>
      <c r="AL58" s="112">
        <f t="shared" si="56"/>
        <v>0.20669354954983091</v>
      </c>
      <c r="AM58" s="112">
        <f t="shared" si="56"/>
        <v>0</v>
      </c>
      <c r="AN58" s="112">
        <f t="shared" si="56"/>
        <v>0</v>
      </c>
      <c r="AO58" s="112">
        <f t="shared" si="56"/>
        <v>2.7530892126601189E-2</v>
      </c>
      <c r="AP58" s="112">
        <f t="shared" si="56"/>
        <v>9.7088008857313117E-4</v>
      </c>
      <c r="AQ58" s="112">
        <f t="shared" si="56"/>
        <v>9.8973050004042985E-3</v>
      </c>
      <c r="AR58" s="112">
        <f t="shared" si="56"/>
        <v>2.6311981257990613E-2</v>
      </c>
      <c r="AS58" s="112">
        <f t="shared" si="56"/>
        <v>0</v>
      </c>
      <c r="AT58" s="112">
        <f t="shared" si="56"/>
        <v>0</v>
      </c>
      <c r="AU58" s="112">
        <f t="shared" si="56"/>
        <v>5.5311697963301515E-2</v>
      </c>
      <c r="AV58" s="112">
        <f t="shared" si="56"/>
        <v>0.12160540440503793</v>
      </c>
      <c r="AW58" s="112">
        <f t="shared" si="56"/>
        <v>7.3750654640809886E-4</v>
      </c>
      <c r="AX58" s="113">
        <f t="shared" si="39"/>
        <v>1</v>
      </c>
      <c r="AY58" s="66">
        <f t="shared" si="40"/>
        <v>2.023516398101155</v>
      </c>
      <c r="AZ58" s="111">
        <f t="shared" si="41"/>
        <v>5.642992532202773</v>
      </c>
      <c r="BA58" s="114">
        <f t="shared" si="42"/>
        <v>751.09053581845103</v>
      </c>
      <c r="BB58" s="114">
        <f t="shared" si="43"/>
        <v>681.15622965438752</v>
      </c>
      <c r="BC58" s="115">
        <f t="shared" si="44"/>
        <v>578.3957941012718</v>
      </c>
    </row>
    <row r="59" spans="1:55" s="116" customFormat="1">
      <c r="A59" s="110" t="s">
        <v>123</v>
      </c>
      <c r="B59" s="62" t="s">
        <v>83</v>
      </c>
      <c r="C59" s="63" t="s">
        <v>173</v>
      </c>
      <c r="D59" s="66">
        <v>59.863999999999997</v>
      </c>
      <c r="E59" s="67">
        <v>0.28299999999999997</v>
      </c>
      <c r="F59" s="67">
        <v>19.126999999999999</v>
      </c>
      <c r="G59" s="67"/>
      <c r="H59" s="67"/>
      <c r="I59" s="67">
        <v>3.472</v>
      </c>
      <c r="J59" s="67">
        <v>0.11</v>
      </c>
      <c r="K59" s="67">
        <v>0.82699999999999996</v>
      </c>
      <c r="L59" s="66">
        <v>2.68</v>
      </c>
      <c r="M59" s="66"/>
      <c r="N59" s="66"/>
      <c r="O59" s="67">
        <v>3.1070000000000002</v>
      </c>
      <c r="P59" s="67">
        <v>10.398999999999999</v>
      </c>
      <c r="Q59" s="66">
        <v>0.13</v>
      </c>
      <c r="R59" s="111">
        <f t="shared" si="0"/>
        <v>99.998999999999995</v>
      </c>
      <c r="S59" s="117">
        <v>180</v>
      </c>
      <c r="T59" s="117">
        <v>617</v>
      </c>
      <c r="U59" s="112">
        <f t="shared" si="23"/>
        <v>0.99633348478720729</v>
      </c>
      <c r="V59" s="112">
        <f t="shared" si="24"/>
        <v>3.5434441275239213E-3</v>
      </c>
      <c r="W59" s="112">
        <f t="shared" si="25"/>
        <v>0.37518156398555136</v>
      </c>
      <c r="X59" s="112">
        <f t="shared" si="26"/>
        <v>0</v>
      </c>
      <c r="Y59" s="112">
        <f t="shared" si="27"/>
        <v>0</v>
      </c>
      <c r="Z59" s="112">
        <f t="shared" si="28"/>
        <v>4.8325316230179938E-2</v>
      </c>
      <c r="AA59" s="112">
        <f t="shared" si="29"/>
        <v>1.5506629789081641E-3</v>
      </c>
      <c r="AB59" s="112">
        <f t="shared" si="30"/>
        <v>2.0518851539782255E-2</v>
      </c>
      <c r="AC59" s="112">
        <f t="shared" si="31"/>
        <v>4.7791088745198607E-2</v>
      </c>
      <c r="AD59" s="112">
        <f t="shared" si="32"/>
        <v>0</v>
      </c>
      <c r="AE59" s="112">
        <f t="shared" si="33"/>
        <v>0</v>
      </c>
      <c r="AF59" s="112">
        <f t="shared" si="34"/>
        <v>0.10025992716876228</v>
      </c>
      <c r="AG59" s="112">
        <f t="shared" si="35"/>
        <v>0.22079493821393689</v>
      </c>
      <c r="AH59" s="112">
        <f t="shared" si="36"/>
        <v>1.8317018271225725E-3</v>
      </c>
      <c r="AI59" s="113">
        <f t="shared" si="37"/>
        <v>1.8161309796041734</v>
      </c>
      <c r="AJ59" s="112">
        <f t="shared" si="56"/>
        <v>0.54860221865955872</v>
      </c>
      <c r="AK59" s="112">
        <f t="shared" si="56"/>
        <v>1.9510950296636736E-3</v>
      </c>
      <c r="AL59" s="112">
        <f t="shared" si="56"/>
        <v>0.20658287766630265</v>
      </c>
      <c r="AM59" s="112">
        <f t="shared" si="56"/>
        <v>0</v>
      </c>
      <c r="AN59" s="112">
        <f t="shared" si="56"/>
        <v>0</v>
      </c>
      <c r="AO59" s="112">
        <f t="shared" si="56"/>
        <v>2.6608937776455125E-2</v>
      </c>
      <c r="AP59" s="112">
        <f t="shared" si="56"/>
        <v>8.538277229575875E-4</v>
      </c>
      <c r="AQ59" s="112">
        <f t="shared" si="56"/>
        <v>1.1298112179251713E-2</v>
      </c>
      <c r="AR59" s="112">
        <f t="shared" si="56"/>
        <v>2.6314780862124108E-2</v>
      </c>
      <c r="AS59" s="112">
        <f t="shared" si="56"/>
        <v>0</v>
      </c>
      <c r="AT59" s="112">
        <f t="shared" si="56"/>
        <v>0</v>
      </c>
      <c r="AU59" s="112">
        <f t="shared" si="56"/>
        <v>5.5205229300484694E-2</v>
      </c>
      <c r="AV59" s="112">
        <f t="shared" si="56"/>
        <v>0.12157434716633668</v>
      </c>
      <c r="AW59" s="112">
        <f t="shared" si="56"/>
        <v>1.0085736368649978E-3</v>
      </c>
      <c r="AX59" s="113">
        <f t="shared" si="39"/>
        <v>0.99999999999999989</v>
      </c>
      <c r="AY59" s="66">
        <f t="shared" si="40"/>
        <v>2.0242252177695796</v>
      </c>
      <c r="AZ59" s="111">
        <f t="shared" si="41"/>
        <v>5.6252370592488532</v>
      </c>
      <c r="BA59" s="114">
        <f t="shared" si="42"/>
        <v>751.04154122935768</v>
      </c>
      <c r="BB59" s="114">
        <f t="shared" si="43"/>
        <v>681.0821548826757</v>
      </c>
      <c r="BC59" s="115">
        <f t="shared" si="44"/>
        <v>577.63607568450914</v>
      </c>
    </row>
    <row r="60" spans="1:55" s="116" customFormat="1">
      <c r="A60" s="110" t="s">
        <v>124</v>
      </c>
      <c r="B60" s="62" t="s">
        <v>83</v>
      </c>
      <c r="C60" s="63" t="s">
        <v>173</v>
      </c>
      <c r="D60" s="66">
        <v>59.698</v>
      </c>
      <c r="E60" s="67">
        <v>0.48099999999999998</v>
      </c>
      <c r="F60" s="67">
        <v>19.084</v>
      </c>
      <c r="G60" s="67"/>
      <c r="H60" s="67"/>
      <c r="I60" s="67">
        <v>3.57</v>
      </c>
      <c r="J60" s="67">
        <v>0.11899999999999999</v>
      </c>
      <c r="K60" s="67">
        <v>0.746</v>
      </c>
      <c r="L60" s="66">
        <v>2.6720000000000002</v>
      </c>
      <c r="M60" s="66"/>
      <c r="N60" s="66"/>
      <c r="O60" s="67">
        <v>3.1040000000000001</v>
      </c>
      <c r="P60" s="67">
        <v>10.367000000000001</v>
      </c>
      <c r="Q60" s="66">
        <v>0.159</v>
      </c>
      <c r="R60" s="111">
        <f t="shared" si="0"/>
        <v>100</v>
      </c>
      <c r="S60" s="117">
        <v>180</v>
      </c>
      <c r="T60" s="117">
        <v>617</v>
      </c>
      <c r="U60" s="112">
        <f t="shared" si="23"/>
        <v>0.99357069983340074</v>
      </c>
      <c r="V60" s="112">
        <f t="shared" si="24"/>
        <v>6.0226029163922487E-3</v>
      </c>
      <c r="W60" s="112">
        <f t="shared" si="25"/>
        <v>0.37433810671303719</v>
      </c>
      <c r="X60" s="112">
        <f t="shared" si="26"/>
        <v>0</v>
      </c>
      <c r="Y60" s="112">
        <f t="shared" si="27"/>
        <v>0</v>
      </c>
      <c r="Z60" s="112">
        <f t="shared" si="28"/>
        <v>4.9689337252805985E-2</v>
      </c>
      <c r="AA60" s="112">
        <f t="shared" si="29"/>
        <v>1.6775354044551956E-3</v>
      </c>
      <c r="AB60" s="112">
        <f t="shared" si="30"/>
        <v>1.8509145403479522E-2</v>
      </c>
      <c r="AC60" s="112">
        <f t="shared" si="31"/>
        <v>4.7648428778795028E-2</v>
      </c>
      <c r="AD60" s="112">
        <f t="shared" si="32"/>
        <v>0</v>
      </c>
      <c r="AE60" s="112">
        <f t="shared" si="33"/>
        <v>0</v>
      </c>
      <c r="AF60" s="112">
        <f t="shared" si="34"/>
        <v>0.10016312002955845</v>
      </c>
      <c r="AG60" s="112">
        <f t="shared" si="35"/>
        <v>0.22011550384305067</v>
      </c>
      <c r="AH60" s="112">
        <f t="shared" si="36"/>
        <v>2.2403122347114542E-3</v>
      </c>
      <c r="AI60" s="113">
        <f t="shared" si="37"/>
        <v>1.8139747924096865</v>
      </c>
      <c r="AJ60" s="112">
        <f t="shared" si="56"/>
        <v>0.54773126064973598</v>
      </c>
      <c r="AK60" s="112">
        <f t="shared" si="56"/>
        <v>3.3201138966169508E-3</v>
      </c>
      <c r="AL60" s="112">
        <f t="shared" si="56"/>
        <v>0.20636345569927461</v>
      </c>
      <c r="AM60" s="112">
        <f t="shared" si="56"/>
        <v>0</v>
      </c>
      <c r="AN60" s="112">
        <f t="shared" ref="AN60:AN65" si="82">Y60/$AI60</f>
        <v>0</v>
      </c>
      <c r="AO60" s="112">
        <f t="shared" ref="AO60:AO65" si="83">Z60/$AI60</f>
        <v>2.7392518055225346E-2</v>
      </c>
      <c r="AP60" s="112">
        <f t="shared" ref="AP60:AP65" si="84">AA60/$AI60</f>
        <v>9.2478429770611941E-4</v>
      </c>
      <c r="AQ60" s="112">
        <f t="shared" ref="AQ60:AQ65" si="85">AB60/$AI60</f>
        <v>1.0203639808517928E-2</v>
      </c>
      <c r="AR60" s="112">
        <f t="shared" ref="AR60:AR65" si="86">AC60/$AI60</f>
        <v>2.6267415059003544E-2</v>
      </c>
      <c r="AS60" s="112">
        <f t="shared" ref="AS60:AS65" si="87">AD60/$AI60</f>
        <v>0</v>
      </c>
      <c r="AT60" s="112">
        <f t="shared" ref="AT60:AT65" si="88">AE60/$AI60</f>
        <v>0</v>
      </c>
      <c r="AU60" s="112">
        <f t="shared" ref="AU60:AU65" si="89">AF60/$AI60</f>
        <v>5.5217481769138384E-2</v>
      </c>
      <c r="AV60" s="112">
        <f t="shared" ref="AV60:AV65" si="90">AG60/$AI60</f>
        <v>0.12134430134536156</v>
      </c>
      <c r="AW60" s="112">
        <f t="shared" ref="AW60:AW65" si="91">AH60/$AI60</f>
        <v>1.2350294194195613E-3</v>
      </c>
      <c r="AX60" s="113">
        <f t="shared" si="39"/>
        <v>1</v>
      </c>
      <c r="AY60" s="66">
        <f t="shared" si="40"/>
        <v>2.0268347846282877</v>
      </c>
      <c r="AZ60" s="111">
        <f t="shared" si="41"/>
        <v>5.6346213260447495</v>
      </c>
      <c r="BA60" s="114">
        <f t="shared" si="42"/>
        <v>750.86120477067504</v>
      </c>
      <c r="BB60" s="114">
        <f t="shared" si="43"/>
        <v>680.80954274524618</v>
      </c>
      <c r="BC60" s="115">
        <f t="shared" si="44"/>
        <v>578.03790651558427</v>
      </c>
    </row>
    <row r="61" spans="1:55" s="116" customFormat="1">
      <c r="A61" s="110" t="s">
        <v>125</v>
      </c>
      <c r="B61" s="62" t="s">
        <v>83</v>
      </c>
      <c r="C61" s="63" t="s">
        <v>173</v>
      </c>
      <c r="D61" s="66">
        <v>59.722000000000001</v>
      </c>
      <c r="E61" s="67">
        <v>0.38900000000000001</v>
      </c>
      <c r="F61" s="67">
        <v>19.091999999999999</v>
      </c>
      <c r="G61" s="67"/>
      <c r="H61" s="67"/>
      <c r="I61" s="67">
        <v>3.5739999999999998</v>
      </c>
      <c r="J61" s="67">
        <v>0.2</v>
      </c>
      <c r="K61" s="67">
        <v>0.74299999999999999</v>
      </c>
      <c r="L61" s="66">
        <v>2.6720000000000002</v>
      </c>
      <c r="M61" s="66"/>
      <c r="N61" s="66"/>
      <c r="O61" s="67">
        <v>3.1070000000000002</v>
      </c>
      <c r="P61" s="67">
        <v>10.37</v>
      </c>
      <c r="Q61" s="66">
        <v>0.13100000000000001</v>
      </c>
      <c r="R61" s="111">
        <f t="shared" si="0"/>
        <v>100</v>
      </c>
      <c r="S61" s="117">
        <v>180</v>
      </c>
      <c r="T61" s="117">
        <v>617</v>
      </c>
      <c r="U61" s="112">
        <f t="shared" si="23"/>
        <v>0.99397013862190298</v>
      </c>
      <c r="V61" s="112">
        <f t="shared" si="24"/>
        <v>4.8706705498473696E-3</v>
      </c>
      <c r="W61" s="112">
        <f t="shared" si="25"/>
        <v>0.37449502899629566</v>
      </c>
      <c r="X61" s="112">
        <f t="shared" si="26"/>
        <v>0</v>
      </c>
      <c r="Y61" s="112">
        <f t="shared" si="27"/>
        <v>0</v>
      </c>
      <c r="Z61" s="112">
        <f t="shared" si="28"/>
        <v>4.9745011580260109E-2</v>
      </c>
      <c r="AA61" s="112">
        <f t="shared" si="29"/>
        <v>2.8193872343784806E-3</v>
      </c>
      <c r="AB61" s="112">
        <f t="shared" si="30"/>
        <v>1.8434711842875717E-2</v>
      </c>
      <c r="AC61" s="112">
        <f t="shared" si="31"/>
        <v>4.7648428778795028E-2</v>
      </c>
      <c r="AD61" s="112">
        <f t="shared" si="32"/>
        <v>0</v>
      </c>
      <c r="AE61" s="112">
        <f t="shared" si="33"/>
        <v>0</v>
      </c>
      <c r="AF61" s="112">
        <f t="shared" si="34"/>
        <v>0.10025992716876228</v>
      </c>
      <c r="AG61" s="112">
        <f t="shared" si="35"/>
        <v>0.22017920081532125</v>
      </c>
      <c r="AH61" s="112">
        <f t="shared" si="36"/>
        <v>1.8457918411773615E-3</v>
      </c>
      <c r="AI61" s="113">
        <f t="shared" si="37"/>
        <v>1.8142682974296163</v>
      </c>
      <c r="AJ61" s="112">
        <f t="shared" ref="AJ61:AW83" si="92">U61/$AI61</f>
        <v>0.54786281611717558</v>
      </c>
      <c r="AK61" s="112">
        <f t="shared" ref="AK61:AK65" si="93">V61/$AI61</f>
        <v>2.6846473350980908E-3</v>
      </c>
      <c r="AL61" s="112">
        <f t="shared" ref="AL61:AL65" si="94">W61/$AI61</f>
        <v>0.20641656447773762</v>
      </c>
      <c r="AM61" s="112">
        <f t="shared" ref="AM61:AM65" si="95">X61/$AI61</f>
        <v>0</v>
      </c>
      <c r="AN61" s="112">
        <f t="shared" si="82"/>
        <v>0</v>
      </c>
      <c r="AO61" s="112">
        <f t="shared" si="83"/>
        <v>2.7418773535720642E-2</v>
      </c>
      <c r="AP61" s="112">
        <f t="shared" si="84"/>
        <v>1.5540078820607058E-3</v>
      </c>
      <c r="AQ61" s="112">
        <f t="shared" si="85"/>
        <v>1.0160962338918278E-2</v>
      </c>
      <c r="AR61" s="112">
        <f t="shared" si="86"/>
        <v>2.6263165622362163E-2</v>
      </c>
      <c r="AS61" s="112">
        <f t="shared" si="87"/>
        <v>0</v>
      </c>
      <c r="AT61" s="112">
        <f t="shared" si="88"/>
        <v>0</v>
      </c>
      <c r="AU61" s="112">
        <f t="shared" si="89"/>
        <v>5.5261907685212046E-2</v>
      </c>
      <c r="AV61" s="112">
        <f t="shared" si="90"/>
        <v>0.12135977965732106</v>
      </c>
      <c r="AW61" s="112">
        <f t="shared" si="91"/>
        <v>1.0173753483938438E-3</v>
      </c>
      <c r="AX61" s="113">
        <f t="shared" si="39"/>
        <v>1</v>
      </c>
      <c r="AY61" s="66">
        <f t="shared" si="40"/>
        <v>2.026281294340714</v>
      </c>
      <c r="AZ61" s="111">
        <f t="shared" si="41"/>
        <v>5.6356658318563362</v>
      </c>
      <c r="BA61" s="114">
        <f t="shared" si="42"/>
        <v>750.89944890692834</v>
      </c>
      <c r="BB61" s="114">
        <f t="shared" si="43"/>
        <v>680.86735088451985</v>
      </c>
      <c r="BC61" s="115">
        <f t="shared" si="44"/>
        <v>578.08259047178581</v>
      </c>
    </row>
    <row r="62" spans="1:55" s="116" customFormat="1">
      <c r="A62" s="110" t="s">
        <v>126</v>
      </c>
      <c r="B62" s="62" t="s">
        <v>83</v>
      </c>
      <c r="C62" s="63" t="s">
        <v>173</v>
      </c>
      <c r="D62" s="66">
        <v>59.83</v>
      </c>
      <c r="E62" s="67">
        <v>0.44900000000000001</v>
      </c>
      <c r="F62" s="67">
        <v>19.114999999999998</v>
      </c>
      <c r="G62" s="67"/>
      <c r="H62" s="67"/>
      <c r="I62" s="67">
        <v>3.36</v>
      </c>
      <c r="J62" s="67">
        <v>0.09</v>
      </c>
      <c r="K62" s="67">
        <v>0.81399999999999995</v>
      </c>
      <c r="L62" s="66">
        <v>2.6789999999999998</v>
      </c>
      <c r="M62" s="66"/>
      <c r="N62" s="66"/>
      <c r="O62" s="67">
        <v>3.1040000000000001</v>
      </c>
      <c r="P62" s="67">
        <v>10.396000000000001</v>
      </c>
      <c r="Q62" s="66">
        <v>0.16200000000000001</v>
      </c>
      <c r="R62" s="111">
        <f t="shared" si="0"/>
        <v>99.998999999999995</v>
      </c>
      <c r="S62" s="117">
        <v>180</v>
      </c>
      <c r="T62" s="117">
        <v>617</v>
      </c>
      <c r="U62" s="112">
        <f t="shared" si="23"/>
        <v>0.9957676131701626</v>
      </c>
      <c r="V62" s="112">
        <f t="shared" si="24"/>
        <v>5.6219307888983779E-3</v>
      </c>
      <c r="W62" s="112">
        <f t="shared" si="25"/>
        <v>0.3749461805606637</v>
      </c>
      <c r="X62" s="112">
        <f t="shared" si="26"/>
        <v>0</v>
      </c>
      <c r="Y62" s="112">
        <f t="shared" si="27"/>
        <v>0</v>
      </c>
      <c r="Z62" s="112">
        <f t="shared" si="28"/>
        <v>4.6766435061464454E-2</v>
      </c>
      <c r="AA62" s="112">
        <f t="shared" si="29"/>
        <v>1.2687242554703161E-3</v>
      </c>
      <c r="AB62" s="112">
        <f t="shared" si="30"/>
        <v>2.01963061104991E-2</v>
      </c>
      <c r="AC62" s="112">
        <f t="shared" si="31"/>
        <v>4.7773256249398155E-2</v>
      </c>
      <c r="AD62" s="112">
        <f t="shared" si="32"/>
        <v>0</v>
      </c>
      <c r="AE62" s="112">
        <f t="shared" si="33"/>
        <v>0</v>
      </c>
      <c r="AF62" s="112">
        <f t="shared" si="34"/>
        <v>0.10016312002955845</v>
      </c>
      <c r="AG62" s="112">
        <f t="shared" si="35"/>
        <v>0.22073124124166635</v>
      </c>
      <c r="AH62" s="112">
        <f t="shared" si="36"/>
        <v>2.2825822768758213E-3</v>
      </c>
      <c r="AI62" s="113">
        <f t="shared" si="37"/>
        <v>1.8155173897446575</v>
      </c>
      <c r="AJ62" s="112">
        <f t="shared" si="92"/>
        <v>0.54847594343902806</v>
      </c>
      <c r="AK62" s="112">
        <f t="shared" si="93"/>
        <v>3.0965998016075579E-3</v>
      </c>
      <c r="AL62" s="112">
        <f t="shared" si="94"/>
        <v>0.20652304553987105</v>
      </c>
      <c r="AM62" s="112">
        <f t="shared" si="95"/>
        <v>0</v>
      </c>
      <c r="AN62" s="112">
        <f t="shared" si="82"/>
        <v>0</v>
      </c>
      <c r="AO62" s="112">
        <f t="shared" si="83"/>
        <v>2.5759287862311193E-2</v>
      </c>
      <c r="AP62" s="112">
        <f t="shared" si="84"/>
        <v>6.9882241978896995E-4</v>
      </c>
      <c r="AQ62" s="112">
        <f t="shared" si="85"/>
        <v>1.1124270262891615E-2</v>
      </c>
      <c r="AR62" s="112">
        <f t="shared" si="86"/>
        <v>2.6313852194011316E-2</v>
      </c>
      <c r="AS62" s="112">
        <f t="shared" si="87"/>
        <v>0</v>
      </c>
      <c r="AT62" s="112">
        <f t="shared" si="88"/>
        <v>0</v>
      </c>
      <c r="AU62" s="112">
        <f t="shared" si="89"/>
        <v>5.517056492840635E-2</v>
      </c>
      <c r="AV62" s="112">
        <f t="shared" si="90"/>
        <v>0.12158035086224703</v>
      </c>
      <c r="AW62" s="112">
        <f t="shared" si="91"/>
        <v>1.257262689836782E-3</v>
      </c>
      <c r="AX62" s="113">
        <f t="shared" si="39"/>
        <v>1</v>
      </c>
      <c r="AY62" s="66">
        <f t="shared" si="40"/>
        <v>2.0250084100752708</v>
      </c>
      <c r="AZ62" s="111">
        <f t="shared" si="41"/>
        <v>5.6623624126055789</v>
      </c>
      <c r="BA62" s="114">
        <f t="shared" si="42"/>
        <v>750.98741135197304</v>
      </c>
      <c r="BB62" s="114">
        <f t="shared" si="43"/>
        <v>681.00032121503159</v>
      </c>
      <c r="BC62" s="115">
        <f t="shared" si="44"/>
        <v>579.22186799845269</v>
      </c>
    </row>
    <row r="63" spans="1:55" s="116" customFormat="1">
      <c r="A63" s="110" t="s">
        <v>127</v>
      </c>
      <c r="B63" s="62" t="s">
        <v>83</v>
      </c>
      <c r="C63" s="63" t="s">
        <v>173</v>
      </c>
      <c r="D63" s="66">
        <v>60.055999999999997</v>
      </c>
      <c r="E63" s="67">
        <v>0.27100000000000002</v>
      </c>
      <c r="F63" s="67">
        <v>19.170000000000002</v>
      </c>
      <c r="G63" s="67"/>
      <c r="H63" s="67"/>
      <c r="I63" s="67">
        <v>3.262</v>
      </c>
      <c r="J63" s="67">
        <v>3.4000000000000002E-2</v>
      </c>
      <c r="K63" s="67">
        <v>0.77200000000000002</v>
      </c>
      <c r="L63" s="66">
        <v>2.6920000000000002</v>
      </c>
      <c r="M63" s="66"/>
      <c r="N63" s="66"/>
      <c r="O63" s="67">
        <v>3.11</v>
      </c>
      <c r="P63" s="67">
        <v>10.445</v>
      </c>
      <c r="Q63" s="66">
        <v>0.188</v>
      </c>
      <c r="R63" s="111">
        <f t="shared" si="0"/>
        <v>100.00000000000001</v>
      </c>
      <c r="S63" s="117">
        <v>180</v>
      </c>
      <c r="T63" s="117">
        <v>617</v>
      </c>
      <c r="U63" s="112">
        <f t="shared" si="23"/>
        <v>0.99952899509522453</v>
      </c>
      <c r="V63" s="112">
        <f t="shared" si="24"/>
        <v>3.3931920797137202E-3</v>
      </c>
      <c r="W63" s="112">
        <f t="shared" si="25"/>
        <v>0.37602502125806564</v>
      </c>
      <c r="X63" s="112">
        <f t="shared" si="26"/>
        <v>0</v>
      </c>
      <c r="Y63" s="112">
        <f t="shared" si="27"/>
        <v>0</v>
      </c>
      <c r="Z63" s="112">
        <f t="shared" si="28"/>
        <v>4.5402414038838407E-2</v>
      </c>
      <c r="AA63" s="112">
        <f t="shared" si="29"/>
        <v>4.7929582984434171E-4</v>
      </c>
      <c r="AB63" s="112">
        <f t="shared" si="30"/>
        <v>1.9154236262045831E-2</v>
      </c>
      <c r="AC63" s="112">
        <f t="shared" si="31"/>
        <v>4.8005078694803971E-2</v>
      </c>
      <c r="AD63" s="112">
        <f t="shared" si="32"/>
        <v>0</v>
      </c>
      <c r="AE63" s="112">
        <f t="shared" si="33"/>
        <v>0</v>
      </c>
      <c r="AF63" s="112">
        <f t="shared" si="34"/>
        <v>0.10035673430796609</v>
      </c>
      <c r="AG63" s="112">
        <f t="shared" si="35"/>
        <v>0.22177162512208587</v>
      </c>
      <c r="AH63" s="112">
        <f t="shared" si="36"/>
        <v>2.6489226423003355E-3</v>
      </c>
      <c r="AI63" s="113">
        <f t="shared" si="37"/>
        <v>1.8167655153308888</v>
      </c>
      <c r="AJ63" s="112">
        <f t="shared" si="92"/>
        <v>0.55016951095814892</v>
      </c>
      <c r="AK63" s="112">
        <f t="shared" si="93"/>
        <v>1.8677105279025046E-3</v>
      </c>
      <c r="AL63" s="112">
        <f t="shared" si="94"/>
        <v>0.20697498828822714</v>
      </c>
      <c r="AM63" s="112">
        <f t="shared" si="95"/>
        <v>0</v>
      </c>
      <c r="AN63" s="112">
        <f t="shared" si="82"/>
        <v>0</v>
      </c>
      <c r="AO63" s="112">
        <f t="shared" si="83"/>
        <v>2.4990794714952101E-2</v>
      </c>
      <c r="AP63" s="112">
        <f t="shared" si="84"/>
        <v>2.6381821198155403E-4</v>
      </c>
      <c r="AQ63" s="112">
        <f t="shared" si="85"/>
        <v>1.0543042621852747E-2</v>
      </c>
      <c r="AR63" s="112">
        <f t="shared" si="86"/>
        <v>2.6423376208822839E-2</v>
      </c>
      <c r="AS63" s="112">
        <f t="shared" si="87"/>
        <v>0</v>
      </c>
      <c r="AT63" s="112">
        <f t="shared" si="88"/>
        <v>0</v>
      </c>
      <c r="AU63" s="112">
        <f t="shared" si="89"/>
        <v>5.5239233385431165E-2</v>
      </c>
      <c r="AV63" s="112">
        <f t="shared" si="90"/>
        <v>0.12206948186249256</v>
      </c>
      <c r="AW63" s="112">
        <f t="shared" si="91"/>
        <v>1.4580432201884265E-3</v>
      </c>
      <c r="AX63" s="113">
        <f t="shared" si="39"/>
        <v>0.99999999999999989</v>
      </c>
      <c r="AY63" s="66">
        <f t="shared" si="40"/>
        <v>2.021188929047343</v>
      </c>
      <c r="AZ63" s="111">
        <f t="shared" si="41"/>
        <v>5.7142488236937172</v>
      </c>
      <c r="BA63" s="114">
        <f t="shared" si="42"/>
        <v>751.25144664788957</v>
      </c>
      <c r="BB63" s="114">
        <f t="shared" si="43"/>
        <v>681.39954130413776</v>
      </c>
      <c r="BC63" s="115">
        <f t="shared" si="44"/>
        <v>581.42083880158202</v>
      </c>
    </row>
    <row r="64" spans="1:55" s="116" customFormat="1">
      <c r="A64" s="110" t="s">
        <v>128</v>
      </c>
      <c r="B64" s="62" t="s">
        <v>83</v>
      </c>
      <c r="C64" s="63" t="s">
        <v>173</v>
      </c>
      <c r="D64" s="66">
        <v>59.881</v>
      </c>
      <c r="E64" s="67">
        <v>0.36</v>
      </c>
      <c r="F64" s="67">
        <v>19.129000000000001</v>
      </c>
      <c r="G64" s="67"/>
      <c r="H64" s="67"/>
      <c r="I64" s="67">
        <v>3.4079999999999999</v>
      </c>
      <c r="J64" s="67">
        <v>0.159</v>
      </c>
      <c r="K64" s="67">
        <v>0.71199999999999997</v>
      </c>
      <c r="L64" s="66">
        <v>2.6819999999999999</v>
      </c>
      <c r="M64" s="66"/>
      <c r="N64" s="66"/>
      <c r="O64" s="67">
        <v>3.109</v>
      </c>
      <c r="P64" s="67">
        <v>10.406000000000001</v>
      </c>
      <c r="Q64" s="66">
        <v>0.153</v>
      </c>
      <c r="R64" s="111">
        <f t="shared" si="0"/>
        <v>99.999000000000024</v>
      </c>
      <c r="S64" s="117">
        <v>180</v>
      </c>
      <c r="T64" s="117">
        <v>617</v>
      </c>
      <c r="U64" s="112">
        <f t="shared" si="23"/>
        <v>0.99661642059572964</v>
      </c>
      <c r="V64" s="112">
        <f t="shared" si="24"/>
        <v>4.5075614343060488E-3</v>
      </c>
      <c r="W64" s="112">
        <f t="shared" si="25"/>
        <v>0.37522079455636603</v>
      </c>
      <c r="X64" s="112">
        <f t="shared" si="26"/>
        <v>0</v>
      </c>
      <c r="Y64" s="112">
        <f t="shared" si="27"/>
        <v>0</v>
      </c>
      <c r="Z64" s="112">
        <f t="shared" si="28"/>
        <v>4.7434526990913946E-2</v>
      </c>
      <c r="AA64" s="112">
        <f t="shared" si="29"/>
        <v>2.241412851330892E-3</v>
      </c>
      <c r="AB64" s="112">
        <f t="shared" si="30"/>
        <v>1.7665565049969727E-2</v>
      </c>
      <c r="AC64" s="112">
        <f t="shared" si="31"/>
        <v>4.7826753736799496E-2</v>
      </c>
      <c r="AD64" s="112">
        <f t="shared" si="32"/>
        <v>0</v>
      </c>
      <c r="AE64" s="112">
        <f t="shared" si="33"/>
        <v>0</v>
      </c>
      <c r="AF64" s="112">
        <f t="shared" si="34"/>
        <v>0.10032446526156481</v>
      </c>
      <c r="AG64" s="112">
        <f t="shared" si="35"/>
        <v>0.22094356448256827</v>
      </c>
      <c r="AH64" s="112">
        <f t="shared" si="36"/>
        <v>2.15577215038272E-3</v>
      </c>
      <c r="AI64" s="113">
        <f t="shared" si="37"/>
        <v>1.8149368371099319</v>
      </c>
      <c r="AJ64" s="112">
        <f t="shared" si="92"/>
        <v>0.54911906586386838</v>
      </c>
      <c r="AK64" s="112">
        <f t="shared" si="93"/>
        <v>2.4835913526796869E-3</v>
      </c>
      <c r="AL64" s="112">
        <f t="shared" si="94"/>
        <v>0.20674041480906846</v>
      </c>
      <c r="AM64" s="112">
        <f t="shared" si="95"/>
        <v>0</v>
      </c>
      <c r="AN64" s="112">
        <f t="shared" si="82"/>
        <v>0</v>
      </c>
      <c r="AO64" s="112">
        <f t="shared" si="83"/>
        <v>2.6135635147748564E-2</v>
      </c>
      <c r="AP64" s="112">
        <f t="shared" si="84"/>
        <v>1.2349811880506387E-3</v>
      </c>
      <c r="AQ64" s="112">
        <f t="shared" si="85"/>
        <v>9.7334324196648135E-3</v>
      </c>
      <c r="AR64" s="112">
        <f t="shared" si="86"/>
        <v>2.6351745558791915E-2</v>
      </c>
      <c r="AS64" s="112">
        <f t="shared" si="87"/>
        <v>0</v>
      </c>
      <c r="AT64" s="112">
        <f t="shared" si="88"/>
        <v>0</v>
      </c>
      <c r="AU64" s="112">
        <f t="shared" si="89"/>
        <v>5.527711114251195E-2</v>
      </c>
      <c r="AV64" s="112">
        <f t="shared" si="90"/>
        <v>0.12173622793088175</v>
      </c>
      <c r="AW64" s="112">
        <f t="shared" si="91"/>
        <v>1.1877945867336777E-3</v>
      </c>
      <c r="AX64" s="113">
        <f t="shared" si="39"/>
        <v>1</v>
      </c>
      <c r="AY64" s="66">
        <f t="shared" si="40"/>
        <v>2.0234892829626547</v>
      </c>
      <c r="AZ64" s="111">
        <f t="shared" si="41"/>
        <v>5.7005509074885463</v>
      </c>
      <c r="BA64" s="114">
        <f t="shared" si="42"/>
        <v>751.09241014715701</v>
      </c>
      <c r="BB64" s="114">
        <f t="shared" si="43"/>
        <v>681.15906353395872</v>
      </c>
      <c r="BC64" s="115">
        <f t="shared" si="44"/>
        <v>580.84226048380503</v>
      </c>
    </row>
    <row r="65" spans="1:55" s="116" customFormat="1">
      <c r="A65" s="110" t="s">
        <v>129</v>
      </c>
      <c r="B65" s="62" t="s">
        <v>83</v>
      </c>
      <c r="C65" s="63" t="s">
        <v>173</v>
      </c>
      <c r="D65" s="66">
        <v>59.837000000000003</v>
      </c>
      <c r="E65" s="67">
        <v>0.33900000000000002</v>
      </c>
      <c r="F65" s="67">
        <v>19.119</v>
      </c>
      <c r="G65" s="67"/>
      <c r="H65" s="67"/>
      <c r="I65" s="67">
        <v>3.476</v>
      </c>
      <c r="J65" s="67">
        <v>9.9000000000000005E-2</v>
      </c>
      <c r="K65" s="67">
        <v>0.78300000000000003</v>
      </c>
      <c r="L65" s="66">
        <v>2.6789999999999998</v>
      </c>
      <c r="M65" s="66"/>
      <c r="N65" s="66"/>
      <c r="O65" s="67">
        <v>3.1070000000000002</v>
      </c>
      <c r="P65" s="67">
        <v>10.396000000000001</v>
      </c>
      <c r="Q65" s="66">
        <v>0.16400000000000001</v>
      </c>
      <c r="R65" s="111">
        <f t="shared" si="0"/>
        <v>99.999000000000009</v>
      </c>
      <c r="S65" s="117">
        <v>180</v>
      </c>
      <c r="T65" s="117">
        <v>617</v>
      </c>
      <c r="U65" s="112">
        <f t="shared" si="23"/>
        <v>0.9958841161501425</v>
      </c>
      <c r="V65" s="112">
        <f t="shared" si="24"/>
        <v>4.2446203506381966E-3</v>
      </c>
      <c r="W65" s="112">
        <f t="shared" si="25"/>
        <v>0.37502464170229294</v>
      </c>
      <c r="X65" s="112">
        <f t="shared" si="26"/>
        <v>0</v>
      </c>
      <c r="Y65" s="112">
        <f t="shared" si="27"/>
        <v>0</v>
      </c>
      <c r="Z65" s="112">
        <f t="shared" si="28"/>
        <v>4.8380990557634063E-2</v>
      </c>
      <c r="AA65" s="112">
        <f t="shared" si="29"/>
        <v>1.3955966810173478E-3</v>
      </c>
      <c r="AB65" s="112">
        <f t="shared" si="30"/>
        <v>1.9427159317593118E-2</v>
      </c>
      <c r="AC65" s="112">
        <f t="shared" si="31"/>
        <v>4.7773256249398155E-2</v>
      </c>
      <c r="AD65" s="112">
        <f t="shared" si="32"/>
        <v>0</v>
      </c>
      <c r="AE65" s="112">
        <f t="shared" si="33"/>
        <v>0</v>
      </c>
      <c r="AF65" s="112">
        <f t="shared" si="34"/>
        <v>0.10025992716876228</v>
      </c>
      <c r="AG65" s="112">
        <f t="shared" si="35"/>
        <v>0.22073124124166635</v>
      </c>
      <c r="AH65" s="112">
        <f t="shared" si="36"/>
        <v>2.3107623049853994E-3</v>
      </c>
      <c r="AI65" s="113">
        <f t="shared" si="37"/>
        <v>1.8154323117241304</v>
      </c>
      <c r="AJ65" s="112">
        <f t="shared" si="92"/>
        <v>0.54856582077926297</v>
      </c>
      <c r="AK65" s="112">
        <f t="shared" si="93"/>
        <v>2.3380768994945601E-3</v>
      </c>
      <c r="AL65" s="112">
        <f t="shared" si="94"/>
        <v>0.20657594297532861</v>
      </c>
      <c r="AM65" s="112">
        <f t="shared" si="95"/>
        <v>0</v>
      </c>
      <c r="AN65" s="112">
        <f t="shared" si="82"/>
        <v>0</v>
      </c>
      <c r="AO65" s="112">
        <f t="shared" si="83"/>
        <v>2.6649845463908403E-2</v>
      </c>
      <c r="AP65" s="112">
        <f t="shared" si="84"/>
        <v>7.6874068617404886E-4</v>
      </c>
      <c r="AQ65" s="112">
        <f t="shared" si="85"/>
        <v>1.0701120164123877E-2</v>
      </c>
      <c r="AR65" s="112">
        <f t="shared" si="86"/>
        <v>2.631508536059244E-2</v>
      </c>
      <c r="AS65" s="112">
        <f t="shared" si="87"/>
        <v>0</v>
      </c>
      <c r="AT65" s="112">
        <f t="shared" si="88"/>
        <v>0</v>
      </c>
      <c r="AU65" s="112">
        <f t="shared" si="89"/>
        <v>5.522647499511818E-2</v>
      </c>
      <c r="AV65" s="112">
        <f t="shared" si="90"/>
        <v>0.12158604857706655</v>
      </c>
      <c r="AW65" s="112">
        <f t="shared" si="91"/>
        <v>1.2728440989302708E-3</v>
      </c>
      <c r="AX65" s="113">
        <f t="shared" si="39"/>
        <v>0.99999999999999978</v>
      </c>
      <c r="AY65" s="66">
        <f t="shared" si="40"/>
        <v>2.0247236010080449</v>
      </c>
      <c r="AZ65" s="111">
        <f t="shared" si="41"/>
        <v>5.6448785421837462</v>
      </c>
      <c r="BA65" s="114">
        <f t="shared" si="42"/>
        <v>751.00709510176659</v>
      </c>
      <c r="BB65" s="114">
        <f t="shared" si="43"/>
        <v>681.03007852804808</v>
      </c>
      <c r="BC65" s="115">
        <f t="shared" si="44"/>
        <v>578.47635191800236</v>
      </c>
    </row>
    <row r="66" spans="1:55" s="116" customFormat="1">
      <c r="A66" s="110" t="s">
        <v>130</v>
      </c>
      <c r="B66" s="62" t="s">
        <v>83</v>
      </c>
      <c r="C66" s="63" t="s">
        <v>173</v>
      </c>
      <c r="D66" s="66">
        <v>59.89</v>
      </c>
      <c r="E66" s="67">
        <v>0.438</v>
      </c>
      <c r="F66" s="67">
        <v>19.132000000000001</v>
      </c>
      <c r="G66" s="67"/>
      <c r="H66" s="67"/>
      <c r="I66" s="67">
        <v>3.331</v>
      </c>
      <c r="J66" s="67">
        <v>4.9000000000000002E-2</v>
      </c>
      <c r="K66" s="67">
        <v>0.89600000000000002</v>
      </c>
      <c r="L66" s="66">
        <v>2.681</v>
      </c>
      <c r="M66" s="66"/>
      <c r="N66" s="66"/>
      <c r="O66" s="67">
        <v>3.1040000000000001</v>
      </c>
      <c r="P66" s="67">
        <v>10.404999999999999</v>
      </c>
      <c r="Q66" s="66">
        <v>7.2999999999999995E-2</v>
      </c>
      <c r="R66" s="111">
        <f t="shared" si="0"/>
        <v>99.999000000000009</v>
      </c>
      <c r="S66" s="117">
        <v>180</v>
      </c>
      <c r="T66" s="117">
        <v>617</v>
      </c>
      <c r="U66" s="112">
        <f t="shared" si="23"/>
        <v>0.99676621014141797</v>
      </c>
      <c r="V66" s="112">
        <f t="shared" si="24"/>
        <v>5.4841997450723592E-3</v>
      </c>
      <c r="W66" s="112">
        <f t="shared" si="25"/>
        <v>0.37527964041258799</v>
      </c>
      <c r="X66" s="112">
        <f t="shared" si="26"/>
        <v>0</v>
      </c>
      <c r="Y66" s="112">
        <f t="shared" si="27"/>
        <v>0</v>
      </c>
      <c r="Z66" s="112">
        <f t="shared" si="28"/>
        <v>4.6362796187422055E-2</v>
      </c>
      <c r="AA66" s="112">
        <f t="shared" si="29"/>
        <v>6.9074987242272775E-4</v>
      </c>
      <c r="AB66" s="112">
        <f t="shared" si="30"/>
        <v>2.2230823433669774E-2</v>
      </c>
      <c r="AC66" s="112">
        <f t="shared" si="31"/>
        <v>4.7808921240999051E-2</v>
      </c>
      <c r="AD66" s="112">
        <f t="shared" si="32"/>
        <v>0</v>
      </c>
      <c r="AE66" s="112">
        <f t="shared" si="33"/>
        <v>0</v>
      </c>
      <c r="AF66" s="112">
        <f t="shared" si="34"/>
        <v>0.10016312002955845</v>
      </c>
      <c r="AG66" s="112">
        <f t="shared" si="35"/>
        <v>0.22092233215847806</v>
      </c>
      <c r="AH66" s="112">
        <f t="shared" si="36"/>
        <v>1.0285710259995984E-3</v>
      </c>
      <c r="AI66" s="113">
        <f t="shared" si="37"/>
        <v>1.8167373642476281</v>
      </c>
      <c r="AJ66" s="112">
        <f t="shared" si="92"/>
        <v>0.54865729618227577</v>
      </c>
      <c r="AK66" s="112">
        <f t="shared" si="92"/>
        <v>3.0187080714022471E-3</v>
      </c>
      <c r="AL66" s="112">
        <f t="shared" si="92"/>
        <v>0.20656791003360239</v>
      </c>
      <c r="AM66" s="112">
        <f t="shared" si="92"/>
        <v>0</v>
      </c>
      <c r="AN66" s="112">
        <f t="shared" si="92"/>
        <v>0</v>
      </c>
      <c r="AO66" s="112">
        <f t="shared" si="92"/>
        <v>2.5519812109232664E-2</v>
      </c>
      <c r="AP66" s="112">
        <f t="shared" si="92"/>
        <v>3.8021449110713394E-4</v>
      </c>
      <c r="AQ66" s="112">
        <f t="shared" si="92"/>
        <v>1.2236674310310287E-2</v>
      </c>
      <c r="AR66" s="112">
        <f t="shared" si="92"/>
        <v>2.6315813271555809E-2</v>
      </c>
      <c r="AS66" s="112">
        <f t="shared" si="92"/>
        <v>0</v>
      </c>
      <c r="AT66" s="112">
        <f t="shared" si="92"/>
        <v>0</v>
      </c>
      <c r="AU66" s="112">
        <f t="shared" si="92"/>
        <v>5.5133516820159281E-2</v>
      </c>
      <c r="AV66" s="112">
        <f t="shared" si="92"/>
        <v>0.1216038908573719</v>
      </c>
      <c r="AW66" s="112">
        <f t="shared" si="92"/>
        <v>5.661638529824393E-4</v>
      </c>
      <c r="AX66" s="113">
        <f t="shared" si="39"/>
        <v>1</v>
      </c>
      <c r="AY66" s="66">
        <f t="shared" si="40"/>
        <v>2.0238148183784923</v>
      </c>
      <c r="AZ66" s="111">
        <f t="shared" si="41"/>
        <v>5.6317469798372919</v>
      </c>
      <c r="BA66" s="114">
        <f t="shared" si="42"/>
        <v>751.06990802767348</v>
      </c>
      <c r="BB66" s="114">
        <f t="shared" si="43"/>
        <v>681.12504202174773</v>
      </c>
      <c r="BC66" s="115">
        <f t="shared" si="44"/>
        <v>577.91489921764014</v>
      </c>
    </row>
    <row r="67" spans="1:55" s="116" customFormat="1">
      <c r="A67" s="110" t="s">
        <v>131</v>
      </c>
      <c r="B67" s="62" t="s">
        <v>83</v>
      </c>
      <c r="C67" s="63" t="s">
        <v>173</v>
      </c>
      <c r="D67" s="66">
        <v>59.677999999999997</v>
      </c>
      <c r="E67" s="67">
        <v>0.40200000000000002</v>
      </c>
      <c r="F67" s="67">
        <v>19.082000000000001</v>
      </c>
      <c r="G67" s="67"/>
      <c r="H67" s="67"/>
      <c r="I67" s="67">
        <v>3.6110000000000002</v>
      </c>
      <c r="J67" s="67">
        <v>6.5000000000000002E-2</v>
      </c>
      <c r="K67" s="67">
        <v>0.89100000000000001</v>
      </c>
      <c r="L67" s="66">
        <v>2.669</v>
      </c>
      <c r="M67" s="66"/>
      <c r="N67" s="66"/>
      <c r="O67" s="67">
        <v>3.1</v>
      </c>
      <c r="P67" s="67">
        <v>10.36</v>
      </c>
      <c r="Q67" s="66">
        <v>0.14099999999999999</v>
      </c>
      <c r="R67" s="111">
        <f t="shared" si="0"/>
        <v>99.999000000000009</v>
      </c>
      <c r="S67" s="117">
        <v>180</v>
      </c>
      <c r="T67" s="117">
        <v>617</v>
      </c>
      <c r="U67" s="112">
        <f t="shared" si="23"/>
        <v>0.99323783417631561</v>
      </c>
      <c r="V67" s="112">
        <f t="shared" si="24"/>
        <v>5.0334436016417549E-3</v>
      </c>
      <c r="W67" s="112">
        <f t="shared" si="25"/>
        <v>0.37429887614222263</v>
      </c>
      <c r="X67" s="112">
        <f t="shared" si="26"/>
        <v>0</v>
      </c>
      <c r="Y67" s="112">
        <f t="shared" si="27"/>
        <v>0</v>
      </c>
      <c r="Z67" s="112">
        <f t="shared" si="28"/>
        <v>5.0259999109210765E-2</v>
      </c>
      <c r="AA67" s="112">
        <f t="shared" si="29"/>
        <v>9.1630085117300609E-4</v>
      </c>
      <c r="AB67" s="112">
        <f t="shared" si="30"/>
        <v>2.2106767499330097E-2</v>
      </c>
      <c r="AC67" s="112">
        <f t="shared" si="31"/>
        <v>4.7594931291393687E-2</v>
      </c>
      <c r="AD67" s="112">
        <f t="shared" si="32"/>
        <v>0</v>
      </c>
      <c r="AE67" s="112">
        <f t="shared" si="33"/>
        <v>0</v>
      </c>
      <c r="AF67" s="112">
        <f t="shared" si="34"/>
        <v>0.10003404384395334</v>
      </c>
      <c r="AG67" s="112">
        <f t="shared" si="35"/>
        <v>0.2199668775744193</v>
      </c>
      <c r="AH67" s="112">
        <f t="shared" si="36"/>
        <v>1.9866919817252515E-3</v>
      </c>
      <c r="AI67" s="113">
        <f t="shared" si="37"/>
        <v>1.8154357660713853</v>
      </c>
      <c r="AJ67" s="112">
        <f t="shared" si="92"/>
        <v>0.54710712036134923</v>
      </c>
      <c r="AK67" s="112">
        <f t="shared" si="92"/>
        <v>2.7725814901918338E-3</v>
      </c>
      <c r="AL67" s="112">
        <f t="shared" si="92"/>
        <v>0.20617577506044613</v>
      </c>
      <c r="AM67" s="112">
        <f t="shared" si="92"/>
        <v>0</v>
      </c>
      <c r="AN67" s="112">
        <f t="shared" si="92"/>
        <v>0</v>
      </c>
      <c r="AO67" s="112">
        <f t="shared" si="92"/>
        <v>2.7684812676117825E-2</v>
      </c>
      <c r="AP67" s="112">
        <f t="shared" si="92"/>
        <v>5.0472777296653524E-4</v>
      </c>
      <c r="AQ67" s="112">
        <f t="shared" si="92"/>
        <v>1.2177113568258758E-2</v>
      </c>
      <c r="AR67" s="112">
        <f t="shared" si="92"/>
        <v>2.6216808207094777E-2</v>
      </c>
      <c r="AS67" s="112">
        <f t="shared" si="92"/>
        <v>0</v>
      </c>
      <c r="AT67" s="112">
        <f t="shared" si="92"/>
        <v>0</v>
      </c>
      <c r="AU67" s="112">
        <f t="shared" si="92"/>
        <v>5.5101946162726345E-2</v>
      </c>
      <c r="AV67" s="112">
        <f t="shared" si="92"/>
        <v>0.12116478130781186</v>
      </c>
      <c r="AW67" s="112">
        <f t="shared" si="92"/>
        <v>1.0943333930367946E-3</v>
      </c>
      <c r="AX67" s="113">
        <f t="shared" si="39"/>
        <v>1.0000000000000002</v>
      </c>
      <c r="AY67" s="66">
        <f t="shared" si="40"/>
        <v>2.0274811017286107</v>
      </c>
      <c r="AZ67" s="111">
        <f t="shared" si="41"/>
        <v>5.5532010330020345</v>
      </c>
      <c r="BA67" s="114">
        <f t="shared" si="42"/>
        <v>750.81655025938755</v>
      </c>
      <c r="BB67" s="114">
        <f t="shared" si="43"/>
        <v>680.74204836903129</v>
      </c>
      <c r="BC67" s="115">
        <f t="shared" si="44"/>
        <v>574.5290104566335</v>
      </c>
    </row>
    <row r="68" spans="1:55" s="116" customFormat="1">
      <c r="A68" s="110" t="s">
        <v>132</v>
      </c>
      <c r="B68" s="62" t="s">
        <v>83</v>
      </c>
      <c r="C68" s="63" t="s">
        <v>173</v>
      </c>
      <c r="D68" s="66">
        <v>59.924999999999997</v>
      </c>
      <c r="E68" s="67">
        <v>0.39400000000000002</v>
      </c>
      <c r="F68" s="67">
        <v>19.138999999999999</v>
      </c>
      <c r="G68" s="67"/>
      <c r="H68" s="67"/>
      <c r="I68" s="67">
        <v>3.323</v>
      </c>
      <c r="J68" s="67">
        <v>0.18</v>
      </c>
      <c r="K68" s="67">
        <v>0.69599999999999995</v>
      </c>
      <c r="L68" s="66">
        <v>2.6840000000000002</v>
      </c>
      <c r="M68" s="66"/>
      <c r="N68" s="66"/>
      <c r="O68" s="67">
        <v>3.1110000000000002</v>
      </c>
      <c r="P68" s="67">
        <v>10.414999999999999</v>
      </c>
      <c r="Q68" s="66">
        <v>0.13300000000000001</v>
      </c>
      <c r="R68" s="111">
        <f t="shared" ref="R68:R117" si="96">SUM(D68:Q68)</f>
        <v>99.999999999999986</v>
      </c>
      <c r="S68" s="117">
        <v>180</v>
      </c>
      <c r="T68" s="117">
        <v>617</v>
      </c>
      <c r="U68" s="112">
        <f t="shared" si="23"/>
        <v>0.99734872504131689</v>
      </c>
      <c r="V68" s="112">
        <f t="shared" si="24"/>
        <v>4.9332755697682872E-3</v>
      </c>
      <c r="W68" s="112">
        <f t="shared" si="25"/>
        <v>0.37541694741043907</v>
      </c>
      <c r="X68" s="112">
        <f t="shared" si="26"/>
        <v>0</v>
      </c>
      <c r="Y68" s="112">
        <f t="shared" si="27"/>
        <v>0</v>
      </c>
      <c r="Z68" s="112">
        <f t="shared" si="28"/>
        <v>4.6251447532513805E-2</v>
      </c>
      <c r="AA68" s="112">
        <f t="shared" si="29"/>
        <v>2.5374485109406321E-3</v>
      </c>
      <c r="AB68" s="112">
        <f t="shared" si="30"/>
        <v>1.7268586060082768E-2</v>
      </c>
      <c r="AC68" s="112">
        <f t="shared" si="31"/>
        <v>4.7862418728400392E-2</v>
      </c>
      <c r="AD68" s="112">
        <f t="shared" si="32"/>
        <v>0</v>
      </c>
      <c r="AE68" s="112">
        <f t="shared" si="33"/>
        <v>0</v>
      </c>
      <c r="AF68" s="112">
        <f t="shared" si="34"/>
        <v>0.10038900335436737</v>
      </c>
      <c r="AG68" s="112">
        <f t="shared" si="35"/>
        <v>0.22113465539938001</v>
      </c>
      <c r="AH68" s="112">
        <f t="shared" si="36"/>
        <v>1.8739718692869396E-3</v>
      </c>
      <c r="AI68" s="113">
        <f t="shared" si="37"/>
        <v>1.8150164794764958</v>
      </c>
      <c r="AJ68" s="112">
        <f t="shared" si="92"/>
        <v>0.54949844054803387</v>
      </c>
      <c r="AK68" s="112">
        <f t="shared" si="92"/>
        <v>2.7180334865010091E-3</v>
      </c>
      <c r="AL68" s="112">
        <f t="shared" si="92"/>
        <v>0.20683941531964511</v>
      </c>
      <c r="AM68" s="112">
        <f t="shared" si="92"/>
        <v>0</v>
      </c>
      <c r="AN68" s="112">
        <f t="shared" si="92"/>
        <v>0</v>
      </c>
      <c r="AO68" s="112">
        <f t="shared" si="92"/>
        <v>2.548265983009371E-2</v>
      </c>
      <c r="AP68" s="112">
        <f t="shared" si="92"/>
        <v>1.3980305631563781E-3</v>
      </c>
      <c r="AQ68" s="112">
        <f t="shared" si="92"/>
        <v>9.5142860989689392E-3</v>
      </c>
      <c r="AR68" s="112">
        <f t="shared" si="92"/>
        <v>2.6370239206976967E-2</v>
      </c>
      <c r="AS68" s="112">
        <f t="shared" si="92"/>
        <v>0</v>
      </c>
      <c r="AT68" s="112">
        <f t="shared" si="92"/>
        <v>0</v>
      </c>
      <c r="AU68" s="112">
        <f t="shared" si="92"/>
        <v>5.5310243454826657E-2</v>
      </c>
      <c r="AV68" s="112">
        <f t="shared" si="92"/>
        <v>0.12183616947828582</v>
      </c>
      <c r="AW68" s="112">
        <f t="shared" si="92"/>
        <v>1.0324820135117717E-3</v>
      </c>
      <c r="AX68" s="113">
        <f t="shared" si="39"/>
        <v>1.0000000000000002</v>
      </c>
      <c r="AY68" s="66">
        <f t="shared" si="40"/>
        <v>2.0226206731343193</v>
      </c>
      <c r="AZ68" s="111">
        <f t="shared" si="41"/>
        <v>5.7339957188201502</v>
      </c>
      <c r="BA68" s="114">
        <f t="shared" si="42"/>
        <v>751.15245626345893</v>
      </c>
      <c r="BB68" s="114">
        <f t="shared" si="43"/>
        <v>681.24985330221364</v>
      </c>
      <c r="BC68" s="115">
        <f t="shared" si="44"/>
        <v>582.25248018055663</v>
      </c>
    </row>
    <row r="69" spans="1:55" s="116" customFormat="1">
      <c r="A69" s="110" t="s">
        <v>133</v>
      </c>
      <c r="B69" s="62" t="s">
        <v>83</v>
      </c>
      <c r="C69" s="63" t="s">
        <v>173</v>
      </c>
      <c r="D69" s="66">
        <v>59.871000000000002</v>
      </c>
      <c r="E69" s="67">
        <v>0.36599999999999999</v>
      </c>
      <c r="F69" s="67">
        <v>19.126000000000001</v>
      </c>
      <c r="G69" s="67"/>
      <c r="H69" s="67"/>
      <c r="I69" s="67">
        <v>3.3220000000000001</v>
      </c>
      <c r="J69" s="67">
        <v>0.215</v>
      </c>
      <c r="K69" s="67">
        <v>0.752</v>
      </c>
      <c r="L69" s="66">
        <v>2.681</v>
      </c>
      <c r="M69" s="66"/>
      <c r="N69" s="66"/>
      <c r="O69" s="67">
        <v>3.1080000000000001</v>
      </c>
      <c r="P69" s="67">
        <v>10.404</v>
      </c>
      <c r="Q69" s="66">
        <v>0.155</v>
      </c>
      <c r="R69" s="111">
        <f t="shared" si="96"/>
        <v>100</v>
      </c>
      <c r="S69" s="117">
        <v>180</v>
      </c>
      <c r="T69" s="117">
        <v>617</v>
      </c>
      <c r="U69" s="112">
        <f t="shared" si="23"/>
        <v>0.99644998776718718</v>
      </c>
      <c r="V69" s="112">
        <f t="shared" si="24"/>
        <v>4.5826874582111498E-3</v>
      </c>
      <c r="W69" s="112">
        <f t="shared" si="25"/>
        <v>0.37516194870014413</v>
      </c>
      <c r="X69" s="112">
        <f t="shared" si="26"/>
        <v>0</v>
      </c>
      <c r="Y69" s="112">
        <f t="shared" si="27"/>
        <v>0</v>
      </c>
      <c r="Z69" s="112">
        <f t="shared" si="28"/>
        <v>4.6237528950650274E-2</v>
      </c>
      <c r="AA69" s="112">
        <f t="shared" si="29"/>
        <v>3.0308412769568661E-3</v>
      </c>
      <c r="AB69" s="112">
        <f t="shared" si="30"/>
        <v>1.8658012524687132E-2</v>
      </c>
      <c r="AC69" s="112">
        <f t="shared" si="31"/>
        <v>4.7808921240999051E-2</v>
      </c>
      <c r="AD69" s="112">
        <f t="shared" si="32"/>
        <v>0</v>
      </c>
      <c r="AE69" s="112">
        <f t="shared" si="33"/>
        <v>0</v>
      </c>
      <c r="AF69" s="112">
        <f t="shared" si="34"/>
        <v>0.10029219621516354</v>
      </c>
      <c r="AG69" s="112">
        <f t="shared" si="35"/>
        <v>0.22090109983438788</v>
      </c>
      <c r="AH69" s="112">
        <f t="shared" si="36"/>
        <v>2.1839521784922981E-3</v>
      </c>
      <c r="AI69" s="113">
        <f t="shared" si="37"/>
        <v>1.8153071761468795</v>
      </c>
      <c r="AJ69" s="112">
        <f t="shared" si="92"/>
        <v>0.54891535761028842</v>
      </c>
      <c r="AK69" s="112">
        <f t="shared" si="92"/>
        <v>2.5244694222705793E-3</v>
      </c>
      <c r="AL69" s="112">
        <f t="shared" si="92"/>
        <v>0.20666582142668133</v>
      </c>
      <c r="AM69" s="112">
        <f t="shared" si="92"/>
        <v>0</v>
      </c>
      <c r="AN69" s="112">
        <f t="shared" si="92"/>
        <v>0</v>
      </c>
      <c r="AO69" s="112">
        <f t="shared" si="92"/>
        <v>2.5470911787388383E-2</v>
      </c>
      <c r="AP69" s="112">
        <f t="shared" si="92"/>
        <v>1.6696024324599683E-3</v>
      </c>
      <c r="AQ69" s="112">
        <f t="shared" si="92"/>
        <v>1.0278157201080485E-2</v>
      </c>
      <c r="AR69" s="112">
        <f t="shared" si="92"/>
        <v>2.6336546161006721E-2</v>
      </c>
      <c r="AS69" s="112">
        <f t="shared" si="92"/>
        <v>0</v>
      </c>
      <c r="AT69" s="112">
        <f t="shared" si="92"/>
        <v>0</v>
      </c>
      <c r="AU69" s="112">
        <f t="shared" si="92"/>
        <v>5.5248058032823386E-2</v>
      </c>
      <c r="AV69" s="112">
        <f t="shared" si="92"/>
        <v>0.12168800010104427</v>
      </c>
      <c r="AW69" s="112">
        <f t="shared" si="92"/>
        <v>1.203075824956465E-3</v>
      </c>
      <c r="AX69" s="113">
        <f t="shared" si="39"/>
        <v>1</v>
      </c>
      <c r="AY69" s="66">
        <f t="shared" si="40"/>
        <v>2.0240216398499764</v>
      </c>
      <c r="AZ69" s="111">
        <f t="shared" si="41"/>
        <v>5.7050368605869588</v>
      </c>
      <c r="BA69" s="114">
        <f t="shared" si="42"/>
        <v>751.05561233499031</v>
      </c>
      <c r="BB69" s="114">
        <f t="shared" si="43"/>
        <v>681.10342849319431</v>
      </c>
      <c r="BC69" s="115">
        <f t="shared" si="44"/>
        <v>581.03189300423151</v>
      </c>
    </row>
    <row r="70" spans="1:55" s="116" customFormat="1">
      <c r="A70" s="110" t="s">
        <v>134</v>
      </c>
      <c r="B70" s="62" t="s">
        <v>83</v>
      </c>
      <c r="C70" s="63" t="s">
        <v>173</v>
      </c>
      <c r="D70" s="66">
        <v>59.710999999999999</v>
      </c>
      <c r="E70" s="67">
        <v>0.46700000000000003</v>
      </c>
      <c r="F70" s="67">
        <v>19.085000000000001</v>
      </c>
      <c r="G70" s="67"/>
      <c r="H70" s="67"/>
      <c r="I70" s="67">
        <v>3.4180000000000001</v>
      </c>
      <c r="J70" s="67">
        <v>0.124</v>
      </c>
      <c r="K70" s="67">
        <v>0.84</v>
      </c>
      <c r="L70" s="66">
        <v>2.6720000000000002</v>
      </c>
      <c r="M70" s="66"/>
      <c r="N70" s="66"/>
      <c r="O70" s="67">
        <v>3.1</v>
      </c>
      <c r="P70" s="67">
        <v>10.372</v>
      </c>
      <c r="Q70" s="66">
        <v>0.21</v>
      </c>
      <c r="R70" s="111">
        <f t="shared" si="96"/>
        <v>99.998999999999995</v>
      </c>
      <c r="S70" s="117">
        <v>180</v>
      </c>
      <c r="T70" s="117">
        <v>617</v>
      </c>
      <c r="U70" s="112">
        <f t="shared" si="23"/>
        <v>0.99378706251050608</v>
      </c>
      <c r="V70" s="112">
        <f t="shared" si="24"/>
        <v>5.84730886061368E-3</v>
      </c>
      <c r="W70" s="112">
        <f t="shared" si="25"/>
        <v>0.37435772199844453</v>
      </c>
      <c r="X70" s="112">
        <f t="shared" si="26"/>
        <v>0</v>
      </c>
      <c r="Y70" s="112">
        <f t="shared" si="27"/>
        <v>0</v>
      </c>
      <c r="Z70" s="112">
        <f t="shared" si="28"/>
        <v>4.7573712809549258E-2</v>
      </c>
      <c r="AA70" s="112">
        <f t="shared" si="29"/>
        <v>1.7480200853146578E-3</v>
      </c>
      <c r="AB70" s="112">
        <f t="shared" si="30"/>
        <v>2.0841396969065409E-2</v>
      </c>
      <c r="AC70" s="112">
        <f t="shared" si="31"/>
        <v>4.7648428778795028E-2</v>
      </c>
      <c r="AD70" s="112">
        <f t="shared" si="32"/>
        <v>0</v>
      </c>
      <c r="AE70" s="112">
        <f t="shared" si="33"/>
        <v>0</v>
      </c>
      <c r="AF70" s="112">
        <f t="shared" si="34"/>
        <v>0.10003404384395334</v>
      </c>
      <c r="AG70" s="112">
        <f t="shared" si="35"/>
        <v>0.22022166546350164</v>
      </c>
      <c r="AH70" s="112">
        <f t="shared" si="36"/>
        <v>2.9589029515056939E-3</v>
      </c>
      <c r="AI70" s="113">
        <f t="shared" si="37"/>
        <v>1.8150182642712496</v>
      </c>
      <c r="AJ70" s="112">
        <f t="shared" si="92"/>
        <v>0.54753557144479914</v>
      </c>
      <c r="AK70" s="112">
        <f t="shared" si="92"/>
        <v>3.221625355357755E-3</v>
      </c>
      <c r="AL70" s="112">
        <f t="shared" si="92"/>
        <v>0.20625562252881979</v>
      </c>
      <c r="AM70" s="112">
        <f t="shared" si="92"/>
        <v>0</v>
      </c>
      <c r="AN70" s="112">
        <f t="shared" si="92"/>
        <v>0</v>
      </c>
      <c r="AO70" s="112">
        <f t="shared" si="92"/>
        <v>2.6211148254560758E-2</v>
      </c>
      <c r="AP70" s="112">
        <f t="shared" si="92"/>
        <v>9.6308677423502824E-4</v>
      </c>
      <c r="AQ70" s="112">
        <f t="shared" si="92"/>
        <v>1.1482747793413234E-2</v>
      </c>
      <c r="AR70" s="112">
        <f t="shared" si="92"/>
        <v>2.6252313663590824E-2</v>
      </c>
      <c r="AS70" s="112">
        <f t="shared" si="92"/>
        <v>0</v>
      </c>
      <c r="AT70" s="112">
        <f t="shared" si="92"/>
        <v>0</v>
      </c>
      <c r="AU70" s="112">
        <f t="shared" si="92"/>
        <v>5.5114621055407473E-2</v>
      </c>
      <c r="AV70" s="112">
        <f t="shared" si="92"/>
        <v>0.12133302997472763</v>
      </c>
      <c r="AW70" s="112">
        <f t="shared" si="92"/>
        <v>1.6302331550882366E-3</v>
      </c>
      <c r="AX70" s="113">
        <f t="shared" si="39"/>
        <v>0.99999999999999978</v>
      </c>
      <c r="AY70" s="66">
        <f t="shared" si="40"/>
        <v>2.0273411445328122</v>
      </c>
      <c r="AZ70" s="111">
        <f t="shared" si="41"/>
        <v>5.6313255363435273</v>
      </c>
      <c r="BA70" s="114">
        <f t="shared" si="42"/>
        <v>750.82621967190403</v>
      </c>
      <c r="BB70" s="114">
        <f t="shared" si="43"/>
        <v>680.75666317652599</v>
      </c>
      <c r="BC70" s="115">
        <f t="shared" si="44"/>
        <v>577.89685831716554</v>
      </c>
    </row>
    <row r="71" spans="1:55" s="116" customFormat="1">
      <c r="A71" s="110" t="s">
        <v>135</v>
      </c>
      <c r="B71" s="62" t="s">
        <v>83</v>
      </c>
      <c r="C71" s="63" t="s">
        <v>173</v>
      </c>
      <c r="D71" s="66">
        <v>59.792999999999999</v>
      </c>
      <c r="E71" s="67">
        <v>0.42599999999999999</v>
      </c>
      <c r="F71" s="67">
        <v>19.106000000000002</v>
      </c>
      <c r="G71" s="67"/>
      <c r="H71" s="67"/>
      <c r="I71" s="67">
        <v>3.4729999999999999</v>
      </c>
      <c r="J71" s="67">
        <v>7.3999999999999996E-2</v>
      </c>
      <c r="K71" s="67">
        <v>0.76800000000000002</v>
      </c>
      <c r="L71" s="66">
        <v>2.677</v>
      </c>
      <c r="M71" s="66"/>
      <c r="N71" s="66"/>
      <c r="O71" s="67">
        <v>3.105</v>
      </c>
      <c r="P71" s="67">
        <v>10.388999999999999</v>
      </c>
      <c r="Q71" s="66">
        <v>0.189</v>
      </c>
      <c r="R71" s="111">
        <f t="shared" si="96"/>
        <v>100</v>
      </c>
      <c r="S71" s="117">
        <v>180</v>
      </c>
      <c r="T71" s="117">
        <v>617</v>
      </c>
      <c r="U71" s="112">
        <f t="shared" si="23"/>
        <v>0.99515181170455513</v>
      </c>
      <c r="V71" s="112">
        <f t="shared" si="24"/>
        <v>5.3339476972621572E-3</v>
      </c>
      <c r="W71" s="112">
        <f t="shared" si="25"/>
        <v>0.374769642991998</v>
      </c>
      <c r="X71" s="112">
        <f t="shared" si="26"/>
        <v>0</v>
      </c>
      <c r="Y71" s="112">
        <f t="shared" si="27"/>
        <v>0</v>
      </c>
      <c r="Z71" s="112">
        <f t="shared" si="28"/>
        <v>4.8339234812043469E-2</v>
      </c>
      <c r="AA71" s="112">
        <f t="shared" si="29"/>
        <v>1.0431732767200376E-3</v>
      </c>
      <c r="AB71" s="112">
        <f t="shared" si="30"/>
        <v>1.9054991514574092E-2</v>
      </c>
      <c r="AC71" s="112">
        <f t="shared" si="31"/>
        <v>4.7737591257797259E-2</v>
      </c>
      <c r="AD71" s="112">
        <f t="shared" si="32"/>
        <v>0</v>
      </c>
      <c r="AE71" s="112">
        <f t="shared" si="33"/>
        <v>0</v>
      </c>
      <c r="AF71" s="112">
        <f t="shared" si="34"/>
        <v>0.10019538907595972</v>
      </c>
      <c r="AG71" s="112">
        <f t="shared" si="35"/>
        <v>0.22058261497303494</v>
      </c>
      <c r="AH71" s="112">
        <f t="shared" si="36"/>
        <v>2.6630126563551245E-3</v>
      </c>
      <c r="AI71" s="113">
        <f t="shared" si="37"/>
        <v>1.8148714099603001</v>
      </c>
      <c r="AJ71" s="112">
        <f t="shared" si="92"/>
        <v>0.54833185769691739</v>
      </c>
      <c r="AK71" s="112">
        <f t="shared" si="92"/>
        <v>2.9390223836182621E-3</v>
      </c>
      <c r="AL71" s="112">
        <f t="shared" si="92"/>
        <v>0.20649928195199019</v>
      </c>
      <c r="AM71" s="112">
        <f t="shared" si="92"/>
        <v>0</v>
      </c>
      <c r="AN71" s="112">
        <f t="shared" si="92"/>
        <v>0</v>
      </c>
      <c r="AO71" s="112">
        <f t="shared" si="92"/>
        <v>2.66350742795055E-2</v>
      </c>
      <c r="AP71" s="112">
        <f t="shared" si="92"/>
        <v>5.7479183979368366E-4</v>
      </c>
      <c r="AQ71" s="112">
        <f t="shared" si="92"/>
        <v>1.0499361778469427E-2</v>
      </c>
      <c r="AR71" s="112">
        <f t="shared" si="92"/>
        <v>2.6303566740765127E-2</v>
      </c>
      <c r="AS71" s="112">
        <f t="shared" si="92"/>
        <v>0</v>
      </c>
      <c r="AT71" s="112">
        <f t="shared" si="92"/>
        <v>0</v>
      </c>
      <c r="AU71" s="112">
        <f t="shared" si="92"/>
        <v>5.520798251935187E-2</v>
      </c>
      <c r="AV71" s="112">
        <f t="shared" si="92"/>
        <v>0.12154173224749854</v>
      </c>
      <c r="AW71" s="112">
        <f t="shared" si="92"/>
        <v>1.4673285620899045E-3</v>
      </c>
      <c r="AX71" s="113">
        <f t="shared" si="39"/>
        <v>1</v>
      </c>
      <c r="AY71" s="66">
        <f t="shared" si="40"/>
        <v>2.0255813390991109</v>
      </c>
      <c r="AZ71" s="111">
        <f t="shared" si="41"/>
        <v>5.6522272197181653</v>
      </c>
      <c r="BA71" s="114">
        <f t="shared" si="42"/>
        <v>750.94781732172021</v>
      </c>
      <c r="BB71" s="114">
        <f t="shared" si="43"/>
        <v>680.94046628373849</v>
      </c>
      <c r="BC71" s="115">
        <f t="shared" si="44"/>
        <v>578.78998205983555</v>
      </c>
    </row>
    <row r="72" spans="1:55" s="116" customFormat="1">
      <c r="A72" s="110" t="s">
        <v>136</v>
      </c>
      <c r="B72" s="62" t="s">
        <v>83</v>
      </c>
      <c r="C72" s="63" t="s">
        <v>173</v>
      </c>
      <c r="D72" s="66">
        <v>59.838000000000001</v>
      </c>
      <c r="E72" s="67">
        <v>0.35199999999999998</v>
      </c>
      <c r="F72" s="67">
        <v>19.119</v>
      </c>
      <c r="G72" s="67"/>
      <c r="H72" s="67"/>
      <c r="I72" s="67">
        <v>3.42</v>
      </c>
      <c r="J72" s="67">
        <v>8.5000000000000006E-2</v>
      </c>
      <c r="K72" s="67">
        <v>0.84799999999999998</v>
      </c>
      <c r="L72" s="66">
        <v>2.6789999999999998</v>
      </c>
      <c r="M72" s="66"/>
      <c r="N72" s="66"/>
      <c r="O72" s="67">
        <v>3.1040000000000001</v>
      </c>
      <c r="P72" s="67">
        <v>10.396000000000001</v>
      </c>
      <c r="Q72" s="66">
        <v>0.158</v>
      </c>
      <c r="R72" s="111">
        <f t="shared" si="96"/>
        <v>99.998999999999995</v>
      </c>
      <c r="S72" s="117">
        <v>180</v>
      </c>
      <c r="T72" s="117">
        <v>617</v>
      </c>
      <c r="U72" s="112">
        <f t="shared" si="23"/>
        <v>0.99590075943299672</v>
      </c>
      <c r="V72" s="112">
        <f t="shared" si="24"/>
        <v>4.4073934024325811E-3</v>
      </c>
      <c r="W72" s="112">
        <f t="shared" si="25"/>
        <v>0.37502464170229294</v>
      </c>
      <c r="X72" s="112">
        <f t="shared" si="26"/>
        <v>0</v>
      </c>
      <c r="Y72" s="112">
        <f t="shared" si="27"/>
        <v>0</v>
      </c>
      <c r="Z72" s="112">
        <f t="shared" si="28"/>
        <v>4.7601549973276321E-2</v>
      </c>
      <c r="AA72" s="112">
        <f t="shared" si="29"/>
        <v>1.1982395746108542E-3</v>
      </c>
      <c r="AB72" s="112">
        <f t="shared" si="30"/>
        <v>2.1039886464008891E-2</v>
      </c>
      <c r="AC72" s="112">
        <f t="shared" si="31"/>
        <v>4.7773256249398155E-2</v>
      </c>
      <c r="AD72" s="112">
        <f t="shared" si="32"/>
        <v>0</v>
      </c>
      <c r="AE72" s="112">
        <f t="shared" si="33"/>
        <v>0</v>
      </c>
      <c r="AF72" s="112">
        <f t="shared" si="34"/>
        <v>0.10016312002955845</v>
      </c>
      <c r="AG72" s="112">
        <f t="shared" si="35"/>
        <v>0.22073124124166635</v>
      </c>
      <c r="AH72" s="112">
        <f t="shared" si="36"/>
        <v>2.2262222206566652E-3</v>
      </c>
      <c r="AI72" s="113">
        <f t="shared" si="37"/>
        <v>1.816066310290898</v>
      </c>
      <c r="AJ72" s="112">
        <f t="shared" si="92"/>
        <v>0.54838347795432263</v>
      </c>
      <c r="AK72" s="112">
        <f t="shared" si="92"/>
        <v>2.4268901292082245E-3</v>
      </c>
      <c r="AL72" s="112">
        <f t="shared" si="92"/>
        <v>0.20650382619686469</v>
      </c>
      <c r="AM72" s="112">
        <f t="shared" si="92"/>
        <v>0</v>
      </c>
      <c r="AN72" s="112">
        <f t="shared" si="92"/>
        <v>0</v>
      </c>
      <c r="AO72" s="112">
        <f t="shared" si="92"/>
        <v>2.6211350160254606E-2</v>
      </c>
      <c r="AP72" s="112">
        <f t="shared" si="92"/>
        <v>6.5979946206860688E-4</v>
      </c>
      <c r="AQ72" s="112">
        <f t="shared" si="92"/>
        <v>1.1585417528415421E-2</v>
      </c>
      <c r="AR72" s="112">
        <f t="shared" si="92"/>
        <v>2.6305898622030945E-2</v>
      </c>
      <c r="AS72" s="112">
        <f t="shared" si="92"/>
        <v>0</v>
      </c>
      <c r="AT72" s="112">
        <f t="shared" si="92"/>
        <v>0</v>
      </c>
      <c r="AU72" s="112">
        <f t="shared" si="92"/>
        <v>5.5153889184538799E-2</v>
      </c>
      <c r="AV72" s="112">
        <f t="shared" si="92"/>
        <v>0.12154360223020136</v>
      </c>
      <c r="AW72" s="112">
        <f t="shared" si="92"/>
        <v>1.2258485320946614E-3</v>
      </c>
      <c r="AX72" s="113">
        <f t="shared" si="39"/>
        <v>0.99999999999999989</v>
      </c>
      <c r="AY72" s="66">
        <f t="shared" si="40"/>
        <v>2.0249261206257483</v>
      </c>
      <c r="AZ72" s="111">
        <f t="shared" si="41"/>
        <v>5.6289358418530018</v>
      </c>
      <c r="BA72" s="114">
        <f t="shared" si="42"/>
        <v>750.9930984700635</v>
      </c>
      <c r="BB72" s="114">
        <f t="shared" si="43"/>
        <v>681.00891875944592</v>
      </c>
      <c r="BC72" s="115">
        <f t="shared" si="44"/>
        <v>577.79453616779801</v>
      </c>
    </row>
    <row r="73" spans="1:55" s="116" customFormat="1">
      <c r="A73" s="110" t="s">
        <v>137</v>
      </c>
      <c r="B73" s="62" t="s">
        <v>83</v>
      </c>
      <c r="C73" s="63" t="s">
        <v>173</v>
      </c>
      <c r="D73" s="66">
        <v>59.874000000000002</v>
      </c>
      <c r="E73" s="67">
        <v>0.38300000000000001</v>
      </c>
      <c r="F73" s="67">
        <v>19.128</v>
      </c>
      <c r="G73" s="67"/>
      <c r="H73" s="67"/>
      <c r="I73" s="67">
        <v>3.407</v>
      </c>
      <c r="J73" s="67">
        <v>6.9000000000000006E-2</v>
      </c>
      <c r="K73" s="67">
        <v>0.81899999999999995</v>
      </c>
      <c r="L73" s="66">
        <v>2.681</v>
      </c>
      <c r="M73" s="66"/>
      <c r="N73" s="66"/>
      <c r="O73" s="67">
        <v>3.1059999999999999</v>
      </c>
      <c r="P73" s="67">
        <v>10.403</v>
      </c>
      <c r="Q73" s="66">
        <v>0.129</v>
      </c>
      <c r="R73" s="111">
        <f t="shared" si="96"/>
        <v>99.999000000000009</v>
      </c>
      <c r="S73" s="117">
        <v>180</v>
      </c>
      <c r="T73" s="117">
        <v>617</v>
      </c>
      <c r="U73" s="112">
        <f t="shared" si="23"/>
        <v>0.99649991761574996</v>
      </c>
      <c r="V73" s="112">
        <f t="shared" si="24"/>
        <v>4.7955445259422686E-3</v>
      </c>
      <c r="W73" s="112">
        <f t="shared" si="25"/>
        <v>0.3752011792709587</v>
      </c>
      <c r="X73" s="112">
        <f t="shared" si="26"/>
        <v>0</v>
      </c>
      <c r="Y73" s="112">
        <f t="shared" si="27"/>
        <v>0</v>
      </c>
      <c r="Z73" s="112">
        <f t="shared" si="28"/>
        <v>4.7420608409050415E-2</v>
      </c>
      <c r="AA73" s="112">
        <f t="shared" si="29"/>
        <v>9.7268859586057581E-4</v>
      </c>
      <c r="AB73" s="112">
        <f t="shared" si="30"/>
        <v>2.0320362044838777E-2</v>
      </c>
      <c r="AC73" s="112">
        <f t="shared" si="31"/>
        <v>4.7808921240999051E-2</v>
      </c>
      <c r="AD73" s="112">
        <f t="shared" si="32"/>
        <v>0</v>
      </c>
      <c r="AE73" s="112">
        <f t="shared" si="33"/>
        <v>0</v>
      </c>
      <c r="AF73" s="112">
        <f t="shared" si="34"/>
        <v>0.10022765812236099</v>
      </c>
      <c r="AG73" s="112">
        <f t="shared" si="35"/>
        <v>0.2208798675102977</v>
      </c>
      <c r="AH73" s="112">
        <f t="shared" si="36"/>
        <v>1.8176118130677835E-3</v>
      </c>
      <c r="AI73" s="113">
        <f t="shared" si="37"/>
        <v>1.815944359149126</v>
      </c>
      <c r="AJ73" s="112">
        <f t="shared" si="92"/>
        <v>0.54875024809827722</v>
      </c>
      <c r="AK73" s="112">
        <f t="shared" si="92"/>
        <v>2.6407992633591792E-3</v>
      </c>
      <c r="AL73" s="112">
        <f t="shared" si="92"/>
        <v>0.20661490941647681</v>
      </c>
      <c r="AM73" s="112">
        <f t="shared" si="92"/>
        <v>0</v>
      </c>
      <c r="AN73" s="112">
        <f t="shared" si="92"/>
        <v>0</v>
      </c>
      <c r="AO73" s="112">
        <f t="shared" si="92"/>
        <v>2.6113469925515609E-2</v>
      </c>
      <c r="AP73" s="112">
        <f t="shared" si="92"/>
        <v>5.3563788502657432E-4</v>
      </c>
      <c r="AQ73" s="112">
        <f t="shared" si="92"/>
        <v>1.1189969528780073E-2</v>
      </c>
      <c r="AR73" s="112">
        <f t="shared" si="92"/>
        <v>2.6327305129216775E-2</v>
      </c>
      <c r="AS73" s="112">
        <f t="shared" si="92"/>
        <v>0</v>
      </c>
      <c r="AT73" s="112">
        <f t="shared" si="92"/>
        <v>0</v>
      </c>
      <c r="AU73" s="112">
        <f t="shared" si="92"/>
        <v>5.5193132772704226E-2</v>
      </c>
      <c r="AV73" s="112">
        <f t="shared" si="92"/>
        <v>0.12163360975101273</v>
      </c>
      <c r="AW73" s="112">
        <f t="shared" si="92"/>
        <v>1.0009182296309117E-3</v>
      </c>
      <c r="AX73" s="113">
        <f t="shared" si="39"/>
        <v>1</v>
      </c>
      <c r="AY73" s="66">
        <f t="shared" si="40"/>
        <v>2.024002360105198</v>
      </c>
      <c r="AZ73" s="111">
        <f t="shared" si="41"/>
        <v>5.6475228090790681</v>
      </c>
      <c r="BA73" s="114">
        <f t="shared" si="42"/>
        <v>751.05694495203454</v>
      </c>
      <c r="BB73" s="114">
        <f t="shared" si="43"/>
        <v>681.10544324897899</v>
      </c>
      <c r="BC73" s="115">
        <f t="shared" si="44"/>
        <v>578.58925212227268</v>
      </c>
    </row>
    <row r="74" spans="1:55" s="116" customFormat="1">
      <c r="A74" s="110" t="s">
        <v>138</v>
      </c>
      <c r="B74" s="62" t="s">
        <v>83</v>
      </c>
      <c r="C74" s="63" t="s">
        <v>173</v>
      </c>
      <c r="D74" s="66">
        <v>59.74</v>
      </c>
      <c r="E74" s="67">
        <v>0.26800000000000002</v>
      </c>
      <c r="F74" s="67">
        <v>19.097000000000001</v>
      </c>
      <c r="G74" s="67"/>
      <c r="H74" s="67"/>
      <c r="I74" s="67">
        <v>3.661</v>
      </c>
      <c r="J74" s="67">
        <v>4.4999999999999998E-2</v>
      </c>
      <c r="K74" s="67">
        <v>0.85099999999999998</v>
      </c>
      <c r="L74" s="66">
        <v>2.673</v>
      </c>
      <c r="M74" s="66"/>
      <c r="N74" s="66"/>
      <c r="O74" s="67">
        <v>3.1030000000000002</v>
      </c>
      <c r="P74" s="67">
        <v>10.374000000000001</v>
      </c>
      <c r="Q74" s="66">
        <v>0.188</v>
      </c>
      <c r="R74" s="111">
        <f t="shared" si="96"/>
        <v>100</v>
      </c>
      <c r="S74" s="117">
        <v>180</v>
      </c>
      <c r="T74" s="117">
        <v>617</v>
      </c>
      <c r="U74" s="112">
        <f t="shared" si="23"/>
        <v>0.99426971771327954</v>
      </c>
      <c r="V74" s="112">
        <f t="shared" si="24"/>
        <v>3.3556290677611697E-3</v>
      </c>
      <c r="W74" s="112">
        <f t="shared" si="25"/>
        <v>0.37459310542333224</v>
      </c>
      <c r="X74" s="112">
        <f t="shared" si="26"/>
        <v>0</v>
      </c>
      <c r="Y74" s="112">
        <f t="shared" si="27"/>
        <v>0</v>
      </c>
      <c r="Z74" s="112">
        <f t="shared" si="28"/>
        <v>5.0955928202387313E-2</v>
      </c>
      <c r="AA74" s="112">
        <f t="shared" si="29"/>
        <v>6.3436212773515803E-4</v>
      </c>
      <c r="AB74" s="112">
        <f t="shared" si="30"/>
        <v>2.1114320024612696E-2</v>
      </c>
      <c r="AC74" s="112">
        <f t="shared" si="31"/>
        <v>4.7666261274595473E-2</v>
      </c>
      <c r="AD74" s="112">
        <f t="shared" si="32"/>
        <v>0</v>
      </c>
      <c r="AE74" s="112">
        <f t="shared" si="33"/>
        <v>0</v>
      </c>
      <c r="AF74" s="112">
        <f t="shared" si="34"/>
        <v>0.10013085098315717</v>
      </c>
      <c r="AG74" s="112">
        <f t="shared" si="35"/>
        <v>0.22026413011168205</v>
      </c>
      <c r="AH74" s="112">
        <f t="shared" si="36"/>
        <v>2.6489226423003355E-3</v>
      </c>
      <c r="AI74" s="113">
        <f t="shared" si="37"/>
        <v>1.8156332275708431</v>
      </c>
      <c r="AJ74" s="112">
        <f t="shared" si="92"/>
        <v>0.54761595162230237</v>
      </c>
      <c r="AK74" s="112">
        <f t="shared" si="92"/>
        <v>1.8481866363784854E-3</v>
      </c>
      <c r="AL74" s="112">
        <f t="shared" si="92"/>
        <v>0.20631540541065374</v>
      </c>
      <c r="AM74" s="112">
        <f t="shared" si="92"/>
        <v>0</v>
      </c>
      <c r="AN74" s="112">
        <f t="shared" si="92"/>
        <v>0</v>
      </c>
      <c r="AO74" s="112">
        <f t="shared" si="92"/>
        <v>2.8065100059091696E-2</v>
      </c>
      <c r="AP74" s="112">
        <f t="shared" si="92"/>
        <v>3.4938891737726043E-4</v>
      </c>
      <c r="AQ74" s="112">
        <f t="shared" si="92"/>
        <v>1.1629176919647913E-2</v>
      </c>
      <c r="AR74" s="112">
        <f t="shared" si="92"/>
        <v>2.6253243524502312E-2</v>
      </c>
      <c r="AS74" s="112">
        <f t="shared" si="92"/>
        <v>0</v>
      </c>
      <c r="AT74" s="112">
        <f t="shared" si="92"/>
        <v>0</v>
      </c>
      <c r="AU74" s="112">
        <f t="shared" si="92"/>
        <v>5.5149272145191684E-2</v>
      </c>
      <c r="AV74" s="112">
        <f t="shared" si="92"/>
        <v>0.121315322261631</v>
      </c>
      <c r="AW74" s="112">
        <f t="shared" si="92"/>
        <v>1.4589525032235502E-3</v>
      </c>
      <c r="AX74" s="113">
        <f t="shared" si="39"/>
        <v>1</v>
      </c>
      <c r="AY74" s="66">
        <f t="shared" si="40"/>
        <v>2.0266226282072317</v>
      </c>
      <c r="AZ74" s="111">
        <f t="shared" si="41"/>
        <v>5.5590223966213532</v>
      </c>
      <c r="BA74" s="114">
        <f t="shared" si="42"/>
        <v>750.8758636587994</v>
      </c>
      <c r="BB74" s="114">
        <f t="shared" si="43"/>
        <v>680.83170015234737</v>
      </c>
      <c r="BC74" s="115">
        <f t="shared" si="44"/>
        <v>574.78159079417094</v>
      </c>
    </row>
    <row r="75" spans="1:55" s="116" customFormat="1">
      <c r="A75" s="110" t="s">
        <v>139</v>
      </c>
      <c r="B75" s="62" t="s">
        <v>83</v>
      </c>
      <c r="C75" s="63" t="s">
        <v>173</v>
      </c>
      <c r="D75" s="66">
        <v>59.817</v>
      </c>
      <c r="E75" s="67">
        <v>0.23699999999999999</v>
      </c>
      <c r="F75" s="67">
        <v>19.114999999999998</v>
      </c>
      <c r="G75" s="67"/>
      <c r="H75" s="67"/>
      <c r="I75" s="67">
        <v>3.3940000000000001</v>
      </c>
      <c r="J75" s="67">
        <v>0.20899999999999999</v>
      </c>
      <c r="K75" s="67">
        <v>0.86699999999999999</v>
      </c>
      <c r="L75" s="66">
        <v>2.6779999999999999</v>
      </c>
      <c r="M75" s="66"/>
      <c r="N75" s="66"/>
      <c r="O75" s="67">
        <v>3.1030000000000002</v>
      </c>
      <c r="P75" s="67">
        <v>10.391999999999999</v>
      </c>
      <c r="Q75" s="66">
        <v>0.189</v>
      </c>
      <c r="R75" s="111">
        <f t="shared" si="96"/>
        <v>100.00099999999999</v>
      </c>
      <c r="S75" s="117">
        <v>180</v>
      </c>
      <c r="T75" s="117">
        <v>617</v>
      </c>
      <c r="U75" s="112">
        <f t="shared" si="23"/>
        <v>0.99555125049305726</v>
      </c>
      <c r="V75" s="112">
        <f t="shared" si="24"/>
        <v>2.9674779442514822E-3</v>
      </c>
      <c r="W75" s="112">
        <f t="shared" si="25"/>
        <v>0.3749461805606637</v>
      </c>
      <c r="X75" s="112">
        <f t="shared" si="26"/>
        <v>0</v>
      </c>
      <c r="Y75" s="112">
        <f t="shared" si="27"/>
        <v>0</v>
      </c>
      <c r="Z75" s="112">
        <f t="shared" si="28"/>
        <v>4.7239666844824516E-2</v>
      </c>
      <c r="AA75" s="112">
        <f t="shared" si="29"/>
        <v>2.9462596599255119E-3</v>
      </c>
      <c r="AB75" s="112">
        <f t="shared" si="30"/>
        <v>2.1511299014499656E-2</v>
      </c>
      <c r="AC75" s="112">
        <f t="shared" si="31"/>
        <v>4.775542375359771E-2</v>
      </c>
      <c r="AD75" s="112">
        <f t="shared" si="32"/>
        <v>0</v>
      </c>
      <c r="AE75" s="112">
        <f t="shared" si="33"/>
        <v>0</v>
      </c>
      <c r="AF75" s="112">
        <f t="shared" si="34"/>
        <v>0.10013085098315717</v>
      </c>
      <c r="AG75" s="112">
        <f t="shared" si="35"/>
        <v>0.22064631194530554</v>
      </c>
      <c r="AH75" s="112">
        <f t="shared" si="36"/>
        <v>2.6630126563551245E-3</v>
      </c>
      <c r="AI75" s="113">
        <f t="shared" si="37"/>
        <v>1.8163577338556376</v>
      </c>
      <c r="AJ75" s="112">
        <f t="shared" si="92"/>
        <v>0.5481030701918892</v>
      </c>
      <c r="AK75" s="112">
        <f t="shared" si="92"/>
        <v>1.6337519250419503E-3</v>
      </c>
      <c r="AL75" s="112">
        <f t="shared" si="92"/>
        <v>0.20642749694728588</v>
      </c>
      <c r="AM75" s="112">
        <f t="shared" si="92"/>
        <v>0</v>
      </c>
      <c r="AN75" s="112">
        <f t="shared" si="92"/>
        <v>0</v>
      </c>
      <c r="AO75" s="112">
        <f t="shared" si="92"/>
        <v>2.6007909105299123E-2</v>
      </c>
      <c r="AP75" s="112">
        <f t="shared" si="92"/>
        <v>1.6220701489631105E-3</v>
      </c>
      <c r="AQ75" s="112">
        <f t="shared" si="92"/>
        <v>1.1843096001158852E-2</v>
      </c>
      <c r="AR75" s="112">
        <f t="shared" si="92"/>
        <v>2.6291860278110427E-2</v>
      </c>
      <c r="AS75" s="112">
        <f t="shared" si="92"/>
        <v>0</v>
      </c>
      <c r="AT75" s="112">
        <f t="shared" si="92"/>
        <v>0</v>
      </c>
      <c r="AU75" s="112">
        <f t="shared" si="92"/>
        <v>5.5127274279063068E-2</v>
      </c>
      <c r="AV75" s="112">
        <f t="shared" si="92"/>
        <v>0.12147734327473747</v>
      </c>
      <c r="AW75" s="112">
        <f t="shared" si="92"/>
        <v>1.4661278484510135E-3</v>
      </c>
      <c r="AX75" s="113">
        <f t="shared" si="39"/>
        <v>1.0000000000000002</v>
      </c>
      <c r="AY75" s="66">
        <f t="shared" si="40"/>
        <v>2.0256421912202693</v>
      </c>
      <c r="AZ75" s="111">
        <f t="shared" si="41"/>
        <v>5.6265757202933973</v>
      </c>
      <c r="BA75" s="114">
        <f t="shared" si="42"/>
        <v>750.94361212773617</v>
      </c>
      <c r="BB75" s="114">
        <f t="shared" si="43"/>
        <v>680.93410939374428</v>
      </c>
      <c r="BC75" s="115">
        <f t="shared" si="44"/>
        <v>577.69343762933113</v>
      </c>
    </row>
    <row r="76" spans="1:55" s="116" customFormat="1">
      <c r="A76" s="110" t="s">
        <v>140</v>
      </c>
      <c r="B76" s="62" t="s">
        <v>83</v>
      </c>
      <c r="C76" s="63" t="s">
        <v>173</v>
      </c>
      <c r="D76" s="66">
        <v>59.761000000000003</v>
      </c>
      <c r="E76" s="67">
        <v>0.32900000000000001</v>
      </c>
      <c r="F76" s="67">
        <v>19.103000000000002</v>
      </c>
      <c r="G76" s="67"/>
      <c r="H76" s="67"/>
      <c r="I76" s="67">
        <v>3.5459999999999998</v>
      </c>
      <c r="J76" s="67">
        <v>0.114</v>
      </c>
      <c r="K76" s="67">
        <v>0.86899999999999999</v>
      </c>
      <c r="L76" s="66">
        <v>2.673</v>
      </c>
      <c r="M76" s="66"/>
      <c r="N76" s="66"/>
      <c r="O76" s="67">
        <v>3.1040000000000001</v>
      </c>
      <c r="P76" s="67">
        <v>10.377000000000001</v>
      </c>
      <c r="Q76" s="66">
        <v>0.123</v>
      </c>
      <c r="R76" s="111">
        <f t="shared" si="96"/>
        <v>99.999000000000024</v>
      </c>
      <c r="S76" s="117">
        <v>180</v>
      </c>
      <c r="T76" s="117">
        <v>617</v>
      </c>
      <c r="U76" s="112">
        <f t="shared" si="23"/>
        <v>0.994619226653219</v>
      </c>
      <c r="V76" s="112">
        <f t="shared" si="24"/>
        <v>4.1194103107963613E-3</v>
      </c>
      <c r="W76" s="112">
        <f t="shared" si="25"/>
        <v>0.3747107971357761</v>
      </c>
      <c r="X76" s="112">
        <f t="shared" si="26"/>
        <v>0</v>
      </c>
      <c r="Y76" s="112">
        <f t="shared" si="27"/>
        <v>0</v>
      </c>
      <c r="Z76" s="112">
        <f t="shared" si="28"/>
        <v>4.9355291288081235E-2</v>
      </c>
      <c r="AA76" s="112">
        <f t="shared" si="29"/>
        <v>1.6070507235957337E-3</v>
      </c>
      <c r="AB76" s="112">
        <f t="shared" si="30"/>
        <v>2.1560921388235527E-2</v>
      </c>
      <c r="AC76" s="112">
        <f t="shared" si="31"/>
        <v>4.7666261274595473E-2</v>
      </c>
      <c r="AD76" s="112">
        <f t="shared" si="32"/>
        <v>0</v>
      </c>
      <c r="AE76" s="112">
        <f t="shared" si="33"/>
        <v>0</v>
      </c>
      <c r="AF76" s="112">
        <f t="shared" si="34"/>
        <v>0.10016312002955845</v>
      </c>
      <c r="AG76" s="112">
        <f t="shared" si="35"/>
        <v>0.22032782708395263</v>
      </c>
      <c r="AH76" s="112">
        <f t="shared" si="36"/>
        <v>1.7330717287390492E-3</v>
      </c>
      <c r="AI76" s="113">
        <f t="shared" si="37"/>
        <v>1.8158629776165496</v>
      </c>
      <c r="AJ76" s="112">
        <f t="shared" si="92"/>
        <v>0.54773914051528716</v>
      </c>
      <c r="AK76" s="112">
        <f t="shared" si="92"/>
        <v>2.268568918235991E-3</v>
      </c>
      <c r="AL76" s="112">
        <f t="shared" si="92"/>
        <v>0.20635411468524509</v>
      </c>
      <c r="AM76" s="112">
        <f t="shared" si="92"/>
        <v>0</v>
      </c>
      <c r="AN76" s="112">
        <f t="shared" si="92"/>
        <v>0</v>
      </c>
      <c r="AO76" s="112">
        <f t="shared" si="92"/>
        <v>2.7180074651262286E-2</v>
      </c>
      <c r="AP76" s="112">
        <f t="shared" si="92"/>
        <v>8.8500660204279455E-4</v>
      </c>
      <c r="AQ76" s="112">
        <f t="shared" si="92"/>
        <v>1.187364996919304E-2</v>
      </c>
      <c r="AR76" s="112">
        <f t="shared" si="92"/>
        <v>2.624992186203436E-2</v>
      </c>
      <c r="AS76" s="112">
        <f t="shared" si="92"/>
        <v>0</v>
      </c>
      <c r="AT76" s="112">
        <f t="shared" si="92"/>
        <v>0</v>
      </c>
      <c r="AU76" s="112">
        <f t="shared" si="92"/>
        <v>5.5160065084332369E-2</v>
      </c>
      <c r="AV76" s="112">
        <f t="shared" si="92"/>
        <v>0.12133505104727049</v>
      </c>
      <c r="AW76" s="112">
        <f t="shared" si="92"/>
        <v>9.5440666509641065E-4</v>
      </c>
      <c r="AX76" s="113">
        <f t="shared" si="39"/>
        <v>1</v>
      </c>
      <c r="AY76" s="66">
        <f t="shared" si="40"/>
        <v>2.0259980107250857</v>
      </c>
      <c r="AZ76" s="111">
        <f t="shared" si="41"/>
        <v>5.5829605183823059</v>
      </c>
      <c r="BA76" s="114">
        <f t="shared" si="42"/>
        <v>750.91902386453455</v>
      </c>
      <c r="BB76" s="114">
        <f t="shared" si="43"/>
        <v>680.89694056185328</v>
      </c>
      <c r="BC76" s="115">
        <f t="shared" si="44"/>
        <v>575.81745777285732</v>
      </c>
    </row>
    <row r="77" spans="1:55" s="116" customFormat="1">
      <c r="A77" s="110" t="s">
        <v>141</v>
      </c>
      <c r="B77" s="62" t="s">
        <v>83</v>
      </c>
      <c r="C77" s="63" t="s">
        <v>173</v>
      </c>
      <c r="D77" s="66">
        <v>59.752000000000002</v>
      </c>
      <c r="E77" s="67">
        <v>0.313</v>
      </c>
      <c r="F77" s="67">
        <v>19.099</v>
      </c>
      <c r="G77" s="67"/>
      <c r="H77" s="67"/>
      <c r="I77" s="67">
        <v>3.5089999999999999</v>
      </c>
      <c r="J77" s="67">
        <v>0.17399999999999999</v>
      </c>
      <c r="K77" s="67">
        <v>0.82099999999999995</v>
      </c>
      <c r="L77" s="66">
        <v>2.6739999999999999</v>
      </c>
      <c r="M77" s="66"/>
      <c r="N77" s="66"/>
      <c r="O77" s="67">
        <v>3.1040000000000001</v>
      </c>
      <c r="P77" s="67">
        <v>10.377000000000001</v>
      </c>
      <c r="Q77" s="66">
        <v>0.17699999999999999</v>
      </c>
      <c r="R77" s="111">
        <f t="shared" si="96"/>
        <v>100.00000000000001</v>
      </c>
      <c r="S77" s="117">
        <v>180</v>
      </c>
      <c r="T77" s="117">
        <v>617</v>
      </c>
      <c r="U77" s="112">
        <f t="shared" si="23"/>
        <v>0.99446943710753066</v>
      </c>
      <c r="V77" s="112">
        <f t="shared" si="24"/>
        <v>3.9190742470494259E-3</v>
      </c>
      <c r="W77" s="112">
        <f t="shared" si="25"/>
        <v>0.3746323359941468</v>
      </c>
      <c r="X77" s="112">
        <f t="shared" si="26"/>
        <v>0</v>
      </c>
      <c r="Y77" s="112">
        <f t="shared" si="27"/>
        <v>0</v>
      </c>
      <c r="Z77" s="112">
        <f t="shared" si="28"/>
        <v>4.8840303759130586E-2</v>
      </c>
      <c r="AA77" s="112">
        <f t="shared" si="29"/>
        <v>2.4528668939092775E-3</v>
      </c>
      <c r="AB77" s="112">
        <f t="shared" si="30"/>
        <v>2.0369984418574644E-2</v>
      </c>
      <c r="AC77" s="112">
        <f t="shared" si="31"/>
        <v>4.7684093770395918E-2</v>
      </c>
      <c r="AD77" s="112">
        <f t="shared" si="32"/>
        <v>0</v>
      </c>
      <c r="AE77" s="112">
        <f t="shared" si="33"/>
        <v>0</v>
      </c>
      <c r="AF77" s="112">
        <f t="shared" si="34"/>
        <v>0.10016312002955845</v>
      </c>
      <c r="AG77" s="112">
        <f t="shared" si="35"/>
        <v>0.22032782708395263</v>
      </c>
      <c r="AH77" s="112">
        <f t="shared" si="36"/>
        <v>2.4939324876976561E-3</v>
      </c>
      <c r="AI77" s="113">
        <f t="shared" si="37"/>
        <v>1.815352975791946</v>
      </c>
      <c r="AJ77" s="112">
        <f t="shared" si="92"/>
        <v>0.54781050868286063</v>
      </c>
      <c r="AK77" s="112">
        <f t="shared" si="92"/>
        <v>2.158849710943809E-3</v>
      </c>
      <c r="AL77" s="112">
        <f t="shared" si="92"/>
        <v>0.20636886654547928</v>
      </c>
      <c r="AM77" s="112">
        <f t="shared" si="92"/>
        <v>0</v>
      </c>
      <c r="AN77" s="112">
        <f t="shared" si="92"/>
        <v>0</v>
      </c>
      <c r="AO77" s="112">
        <f t="shared" si="92"/>
        <v>2.6904026054670745E-2</v>
      </c>
      <c r="AP77" s="112">
        <f t="shared" si="92"/>
        <v>1.3511790415520798E-3</v>
      </c>
      <c r="AQ77" s="112">
        <f t="shared" si="92"/>
        <v>1.122094969419832E-2</v>
      </c>
      <c r="AR77" s="112">
        <f t="shared" si="92"/>
        <v>2.6267119621512604E-2</v>
      </c>
      <c r="AS77" s="112">
        <f t="shared" si="92"/>
        <v>0</v>
      </c>
      <c r="AT77" s="112">
        <f t="shared" si="92"/>
        <v>0</v>
      </c>
      <c r="AU77" s="112">
        <f t="shared" si="92"/>
        <v>5.5175561648479067E-2</v>
      </c>
      <c r="AV77" s="112">
        <f t="shared" si="92"/>
        <v>0.1213691386865603</v>
      </c>
      <c r="AW77" s="112">
        <f t="shared" si="92"/>
        <v>1.373800313743216E-3</v>
      </c>
      <c r="AX77" s="113">
        <f t="shared" si="39"/>
        <v>1</v>
      </c>
      <c r="AY77" s="66">
        <f t="shared" si="40"/>
        <v>2.0263321082693748</v>
      </c>
      <c r="AZ77" s="111">
        <f t="shared" si="41"/>
        <v>5.6160018495480371</v>
      </c>
      <c r="BA77" s="114">
        <f t="shared" si="42"/>
        <v>750.89593773289346</v>
      </c>
      <c r="BB77" s="114">
        <f t="shared" si="43"/>
        <v>680.86204343759164</v>
      </c>
      <c r="BC77" s="115">
        <f t="shared" si="44"/>
        <v>577.23997242317307</v>
      </c>
    </row>
    <row r="78" spans="1:55" s="116" customFormat="1">
      <c r="A78" s="110" t="s">
        <v>142</v>
      </c>
      <c r="B78" s="62" t="s">
        <v>83</v>
      </c>
      <c r="C78" s="63" t="s">
        <v>173</v>
      </c>
      <c r="D78" s="66">
        <v>59.953000000000003</v>
      </c>
      <c r="E78" s="67">
        <v>0.36</v>
      </c>
      <c r="F78" s="67">
        <v>19.143999999999998</v>
      </c>
      <c r="G78" s="67"/>
      <c r="H78" s="67"/>
      <c r="I78" s="67">
        <v>3.2290000000000001</v>
      </c>
      <c r="J78" s="67">
        <v>7.3999999999999996E-2</v>
      </c>
      <c r="K78" s="67">
        <v>0.82099999999999995</v>
      </c>
      <c r="L78" s="66">
        <v>2.6869999999999998</v>
      </c>
      <c r="M78" s="66"/>
      <c r="N78" s="66"/>
      <c r="O78" s="67">
        <v>3.105</v>
      </c>
      <c r="P78" s="67">
        <v>10.423999999999999</v>
      </c>
      <c r="Q78" s="66">
        <v>0.20300000000000001</v>
      </c>
      <c r="R78" s="111">
        <f t="shared" si="96"/>
        <v>100</v>
      </c>
      <c r="S78" s="117">
        <v>180</v>
      </c>
      <c r="T78" s="117">
        <v>617</v>
      </c>
      <c r="U78" s="112">
        <f t="shared" si="23"/>
        <v>0.99781473696123624</v>
      </c>
      <c r="V78" s="112">
        <f t="shared" si="24"/>
        <v>4.5075614343060488E-3</v>
      </c>
      <c r="W78" s="112">
        <f t="shared" si="25"/>
        <v>0.37551502383747559</v>
      </c>
      <c r="X78" s="112">
        <f t="shared" si="26"/>
        <v>0</v>
      </c>
      <c r="Y78" s="112">
        <f t="shared" si="27"/>
        <v>0</v>
      </c>
      <c r="Z78" s="112">
        <f t="shared" si="28"/>
        <v>4.4943100837341883E-2</v>
      </c>
      <c r="AA78" s="112">
        <f t="shared" si="29"/>
        <v>1.0431732767200376E-3</v>
      </c>
      <c r="AB78" s="112">
        <f t="shared" si="30"/>
        <v>2.0369984418574644E-2</v>
      </c>
      <c r="AC78" s="112">
        <f t="shared" si="31"/>
        <v>4.7915916215801733E-2</v>
      </c>
      <c r="AD78" s="112">
        <f t="shared" si="32"/>
        <v>0</v>
      </c>
      <c r="AE78" s="112">
        <f t="shared" si="33"/>
        <v>0</v>
      </c>
      <c r="AF78" s="112">
        <f t="shared" si="34"/>
        <v>0.10019538907595972</v>
      </c>
      <c r="AG78" s="112">
        <f t="shared" si="35"/>
        <v>0.22132574631619176</v>
      </c>
      <c r="AH78" s="112">
        <f t="shared" si="36"/>
        <v>2.8602728531221711E-3</v>
      </c>
      <c r="AI78" s="113">
        <f t="shared" si="37"/>
        <v>1.81649090522673</v>
      </c>
      <c r="AJ78" s="112">
        <f t="shared" si="92"/>
        <v>0.54930896383248973</v>
      </c>
      <c r="AK78" s="112">
        <f t="shared" si="92"/>
        <v>2.4814665580411622E-3</v>
      </c>
      <c r="AL78" s="112">
        <f t="shared" si="92"/>
        <v>0.20672551828196725</v>
      </c>
      <c r="AM78" s="112">
        <f t="shared" si="92"/>
        <v>0</v>
      </c>
      <c r="AN78" s="112">
        <f t="shared" si="92"/>
        <v>0</v>
      </c>
      <c r="AO78" s="112">
        <f t="shared" si="92"/>
        <v>2.474171530835834E-2</v>
      </c>
      <c r="AP78" s="112">
        <f t="shared" si="92"/>
        <v>5.7427938324295172E-4</v>
      </c>
      <c r="AQ78" s="112">
        <f t="shared" si="92"/>
        <v>1.1213920400021003E-2</v>
      </c>
      <c r="AR78" s="112">
        <f t="shared" si="92"/>
        <v>2.6378285780528577E-2</v>
      </c>
      <c r="AS78" s="112">
        <f t="shared" si="92"/>
        <v>0</v>
      </c>
      <c r="AT78" s="112">
        <f t="shared" si="92"/>
        <v>0</v>
      </c>
      <c r="AU78" s="112">
        <f t="shared" si="92"/>
        <v>5.5158761757441103E-2</v>
      </c>
      <c r="AV78" s="112">
        <f t="shared" si="92"/>
        <v>0.12184247423389462</v>
      </c>
      <c r="AW78" s="112">
        <f t="shared" si="92"/>
        <v>1.5746144640152542E-3</v>
      </c>
      <c r="AX78" s="113">
        <f t="shared" si="39"/>
        <v>1</v>
      </c>
      <c r="AY78" s="66">
        <f t="shared" si="40"/>
        <v>2.0232963723883355</v>
      </c>
      <c r="AZ78" s="111">
        <f t="shared" si="41"/>
        <v>5.6976157065359825</v>
      </c>
      <c r="BA78" s="114">
        <f t="shared" si="42"/>
        <v>751.10574525132313</v>
      </c>
      <c r="BB78" s="114">
        <f t="shared" si="43"/>
        <v>681.17922564779678</v>
      </c>
      <c r="BC78" s="115">
        <f t="shared" si="44"/>
        <v>580.71810137534817</v>
      </c>
    </row>
    <row r="79" spans="1:55" s="116" customFormat="1">
      <c r="A79" s="110" t="s">
        <v>143</v>
      </c>
      <c r="B79" s="62" t="s">
        <v>83</v>
      </c>
      <c r="C79" s="63" t="s">
        <v>173</v>
      </c>
      <c r="D79" s="66">
        <v>59.959000000000003</v>
      </c>
      <c r="E79" s="67">
        <v>0.33300000000000002</v>
      </c>
      <c r="F79" s="67">
        <v>19.149000000000001</v>
      </c>
      <c r="G79" s="67"/>
      <c r="H79" s="67"/>
      <c r="I79" s="67">
        <v>3.43</v>
      </c>
      <c r="J79" s="67">
        <v>2.5999999999999999E-2</v>
      </c>
      <c r="K79" s="67">
        <v>0.75600000000000001</v>
      </c>
      <c r="L79" s="66">
        <v>2.6850000000000001</v>
      </c>
      <c r="M79" s="66"/>
      <c r="N79" s="66"/>
      <c r="O79" s="67">
        <v>3.11</v>
      </c>
      <c r="P79" s="67">
        <v>10.420999999999999</v>
      </c>
      <c r="Q79" s="66">
        <v>0.13</v>
      </c>
      <c r="R79" s="111">
        <f t="shared" si="96"/>
        <v>99.998999999999995</v>
      </c>
      <c r="S79" s="117">
        <v>180</v>
      </c>
      <c r="T79" s="117">
        <v>617</v>
      </c>
      <c r="U79" s="112">
        <f t="shared" si="23"/>
        <v>0.99791459665836169</v>
      </c>
      <c r="V79" s="112">
        <f t="shared" si="24"/>
        <v>4.1694943267330956E-3</v>
      </c>
      <c r="W79" s="112">
        <f t="shared" si="25"/>
        <v>0.37561310026451217</v>
      </c>
      <c r="X79" s="112">
        <f t="shared" si="26"/>
        <v>0</v>
      </c>
      <c r="Y79" s="112">
        <f t="shared" si="27"/>
        <v>0</v>
      </c>
      <c r="Z79" s="112">
        <f t="shared" si="28"/>
        <v>4.7740735791911633E-2</v>
      </c>
      <c r="AA79" s="112">
        <f t="shared" si="29"/>
        <v>3.6652034046920243E-4</v>
      </c>
      <c r="AB79" s="112">
        <f t="shared" si="30"/>
        <v>1.8757257272158871E-2</v>
      </c>
      <c r="AC79" s="112">
        <f t="shared" si="31"/>
        <v>4.7880251224200837E-2</v>
      </c>
      <c r="AD79" s="112">
        <f t="shared" si="32"/>
        <v>0</v>
      </c>
      <c r="AE79" s="112">
        <f t="shared" si="33"/>
        <v>0</v>
      </c>
      <c r="AF79" s="112">
        <f t="shared" si="34"/>
        <v>0.10035673430796609</v>
      </c>
      <c r="AG79" s="112">
        <f t="shared" si="35"/>
        <v>0.22126204934392119</v>
      </c>
      <c r="AH79" s="112">
        <f t="shared" si="36"/>
        <v>1.8317018271225725E-3</v>
      </c>
      <c r="AI79" s="113">
        <f t="shared" si="37"/>
        <v>1.8158924413573576</v>
      </c>
      <c r="AJ79" s="112">
        <f t="shared" si="92"/>
        <v>0.54954499172452775</v>
      </c>
      <c r="AK79" s="112">
        <f t="shared" si="92"/>
        <v>2.296113047101209E-3</v>
      </c>
      <c r="AL79" s="112">
        <f t="shared" si="92"/>
        <v>0.20684765887551462</v>
      </c>
      <c r="AM79" s="112">
        <f t="shared" si="92"/>
        <v>0</v>
      </c>
      <c r="AN79" s="112">
        <f t="shared" si="92"/>
        <v>0</v>
      </c>
      <c r="AO79" s="112">
        <f t="shared" si="92"/>
        <v>2.6290508570114435E-2</v>
      </c>
      <c r="AP79" s="112">
        <f t="shared" si="92"/>
        <v>2.0184033598115146E-4</v>
      </c>
      <c r="AQ79" s="112">
        <f t="shared" si="92"/>
        <v>1.0329497961970725E-2</v>
      </c>
      <c r="AR79" s="112">
        <f t="shared" si="92"/>
        <v>2.6367338799213751E-2</v>
      </c>
      <c r="AS79" s="112">
        <f t="shared" si="92"/>
        <v>0</v>
      </c>
      <c r="AT79" s="112">
        <f t="shared" si="92"/>
        <v>0</v>
      </c>
      <c r="AU79" s="112">
        <f t="shared" si="92"/>
        <v>5.526579219248836E-2</v>
      </c>
      <c r="AV79" s="112">
        <f t="shared" si="92"/>
        <v>0.12184755236853703</v>
      </c>
      <c r="AW79" s="112">
        <f t="shared" si="92"/>
        <v>1.0087061245507456E-3</v>
      </c>
      <c r="AX79" s="113">
        <f t="shared" si="39"/>
        <v>0.99999999999999967</v>
      </c>
      <c r="AY79" s="66">
        <f t="shared" si="40"/>
        <v>2.0220267972523813</v>
      </c>
      <c r="AZ79" s="111">
        <f t="shared" si="41"/>
        <v>5.67370783477753</v>
      </c>
      <c r="BA79" s="114">
        <f t="shared" si="42"/>
        <v>751.19351435323404</v>
      </c>
      <c r="BB79" s="114">
        <f t="shared" si="43"/>
        <v>681.31193697797471</v>
      </c>
      <c r="BC79" s="115">
        <f t="shared" si="44"/>
        <v>579.70440877038561</v>
      </c>
    </row>
    <row r="80" spans="1:55" s="116" customFormat="1">
      <c r="A80" s="110" t="s">
        <v>144</v>
      </c>
      <c r="B80" s="62" t="s">
        <v>83</v>
      </c>
      <c r="C80" s="63" t="s">
        <v>173</v>
      </c>
      <c r="D80" s="66">
        <v>59.601999999999997</v>
      </c>
      <c r="E80" s="67">
        <v>0.32700000000000001</v>
      </c>
      <c r="F80" s="67">
        <v>19.065999999999999</v>
      </c>
      <c r="G80" s="67"/>
      <c r="H80" s="67"/>
      <c r="I80" s="67">
        <v>3.79</v>
      </c>
      <c r="J80" s="67">
        <v>0.193</v>
      </c>
      <c r="K80" s="67">
        <v>0.79200000000000004</v>
      </c>
      <c r="L80" s="66">
        <v>2.6640000000000001</v>
      </c>
      <c r="M80" s="66"/>
      <c r="N80" s="66"/>
      <c r="O80" s="67">
        <v>3.105</v>
      </c>
      <c r="P80" s="67">
        <v>10.340999999999999</v>
      </c>
      <c r="Q80" s="66">
        <v>0.12</v>
      </c>
      <c r="R80" s="111">
        <f t="shared" si="96"/>
        <v>100</v>
      </c>
      <c r="S80" s="117">
        <v>180</v>
      </c>
      <c r="T80" s="117">
        <v>617</v>
      </c>
      <c r="U80" s="112">
        <f t="shared" si="23"/>
        <v>0.99197294467939212</v>
      </c>
      <c r="V80" s="112">
        <f t="shared" si="24"/>
        <v>4.0943683028279946E-3</v>
      </c>
      <c r="W80" s="112">
        <f t="shared" si="25"/>
        <v>0.37398503157570567</v>
      </c>
      <c r="X80" s="112">
        <f t="shared" si="26"/>
        <v>0</v>
      </c>
      <c r="Y80" s="112">
        <f t="shared" si="27"/>
        <v>0</v>
      </c>
      <c r="Z80" s="112">
        <f t="shared" si="28"/>
        <v>5.2751425262782821E-2</v>
      </c>
      <c r="AA80" s="112">
        <f t="shared" si="29"/>
        <v>2.7207086811752335E-3</v>
      </c>
      <c r="AB80" s="112">
        <f t="shared" si="30"/>
        <v>1.9650459999404533E-2</v>
      </c>
      <c r="AC80" s="112">
        <f t="shared" si="31"/>
        <v>4.750576881239145E-2</v>
      </c>
      <c r="AD80" s="112">
        <f t="shared" si="32"/>
        <v>0</v>
      </c>
      <c r="AE80" s="112">
        <f t="shared" si="33"/>
        <v>0</v>
      </c>
      <c r="AF80" s="112">
        <f t="shared" si="34"/>
        <v>0.10019538907595972</v>
      </c>
      <c r="AG80" s="112">
        <f t="shared" si="35"/>
        <v>0.21956346341670557</v>
      </c>
      <c r="AH80" s="112">
        <f t="shared" si="36"/>
        <v>1.6908016865746823E-3</v>
      </c>
      <c r="AI80" s="113">
        <f t="shared" si="37"/>
        <v>1.8141303614929196</v>
      </c>
      <c r="AJ80" s="112">
        <f t="shared" si="92"/>
        <v>0.54680356259682372</v>
      </c>
      <c r="AK80" s="112">
        <f t="shared" si="92"/>
        <v>2.2569316901011331E-3</v>
      </c>
      <c r="AL80" s="112">
        <f t="shared" si="92"/>
        <v>0.20615113418196618</v>
      </c>
      <c r="AM80" s="112">
        <f t="shared" si="92"/>
        <v>0</v>
      </c>
      <c r="AN80" s="112">
        <f t="shared" si="92"/>
        <v>0</v>
      </c>
      <c r="AO80" s="112">
        <f t="shared" si="92"/>
        <v>2.907807861138027E-2</v>
      </c>
      <c r="AP80" s="112">
        <f t="shared" si="92"/>
        <v>1.4997316284019715E-3</v>
      </c>
      <c r="AQ80" s="112">
        <f t="shared" si="92"/>
        <v>1.0831889712288037E-2</v>
      </c>
      <c r="AR80" s="112">
        <f t="shared" si="92"/>
        <v>2.6186524309805979E-2</v>
      </c>
      <c r="AS80" s="112">
        <f t="shared" si="92"/>
        <v>0</v>
      </c>
      <c r="AT80" s="112">
        <f t="shared" si="92"/>
        <v>0</v>
      </c>
      <c r="AU80" s="112">
        <f t="shared" si="92"/>
        <v>5.5230534256372275E-2</v>
      </c>
      <c r="AV80" s="112">
        <f t="shared" si="92"/>
        <v>0.12102959526900708</v>
      </c>
      <c r="AW80" s="112">
        <f t="shared" si="92"/>
        <v>9.3201774385345425E-4</v>
      </c>
      <c r="AX80" s="113">
        <f t="shared" si="39"/>
        <v>1</v>
      </c>
      <c r="AY80" s="66">
        <f t="shared" si="40"/>
        <v>2.028253291257422</v>
      </c>
      <c r="AZ80" s="111">
        <f t="shared" si="41"/>
        <v>5.5504724888001995</v>
      </c>
      <c r="BA80" s="114">
        <f t="shared" si="42"/>
        <v>750.76320423772052</v>
      </c>
      <c r="BB80" s="114">
        <f t="shared" si="43"/>
        <v>680.66142175691493</v>
      </c>
      <c r="BC80" s="115">
        <f t="shared" si="44"/>
        <v>574.41053181790107</v>
      </c>
    </row>
    <row r="81" spans="1:55" s="116" customFormat="1">
      <c r="A81" s="110" t="s">
        <v>145</v>
      </c>
      <c r="B81" s="62" t="s">
        <v>83</v>
      </c>
      <c r="C81" s="63" t="s">
        <v>173</v>
      </c>
      <c r="D81" s="66">
        <v>59.875</v>
      </c>
      <c r="E81" s="67">
        <v>0.245</v>
      </c>
      <c r="F81" s="67">
        <v>19.129000000000001</v>
      </c>
      <c r="G81" s="67"/>
      <c r="H81" s="67"/>
      <c r="I81" s="67">
        <v>3.4990000000000001</v>
      </c>
      <c r="J81" s="67">
        <v>3.5000000000000003E-2</v>
      </c>
      <c r="K81" s="67">
        <v>0.84</v>
      </c>
      <c r="L81" s="66">
        <v>2.681</v>
      </c>
      <c r="M81" s="66"/>
      <c r="N81" s="66"/>
      <c r="O81" s="67">
        <v>3.1059999999999999</v>
      </c>
      <c r="P81" s="67">
        <v>10.404</v>
      </c>
      <c r="Q81" s="66">
        <v>0.188</v>
      </c>
      <c r="R81" s="111">
        <f t="shared" si="96"/>
        <v>100.00199999999998</v>
      </c>
      <c r="S81" s="117">
        <v>180</v>
      </c>
      <c r="T81" s="117">
        <v>617</v>
      </c>
      <c r="U81" s="112">
        <f t="shared" si="23"/>
        <v>0.99651656089860419</v>
      </c>
      <c r="V81" s="112">
        <f t="shared" si="24"/>
        <v>3.0676459761249499E-3</v>
      </c>
      <c r="W81" s="112">
        <f t="shared" si="25"/>
        <v>0.37522079455636603</v>
      </c>
      <c r="X81" s="112">
        <f t="shared" si="26"/>
        <v>0</v>
      </c>
      <c r="Y81" s="112">
        <f t="shared" si="27"/>
        <v>0</v>
      </c>
      <c r="Z81" s="112">
        <f t="shared" si="28"/>
        <v>4.8701117940495281E-2</v>
      </c>
      <c r="AA81" s="112">
        <f t="shared" si="29"/>
        <v>4.9339276601623411E-4</v>
      </c>
      <c r="AB81" s="112">
        <f t="shared" si="30"/>
        <v>2.0841396969065409E-2</v>
      </c>
      <c r="AC81" s="112">
        <f t="shared" si="31"/>
        <v>4.7808921240999051E-2</v>
      </c>
      <c r="AD81" s="112">
        <f t="shared" si="32"/>
        <v>0</v>
      </c>
      <c r="AE81" s="112">
        <f t="shared" si="33"/>
        <v>0</v>
      </c>
      <c r="AF81" s="112">
        <f t="shared" si="34"/>
        <v>0.10022765812236099</v>
      </c>
      <c r="AG81" s="112">
        <f t="shared" si="35"/>
        <v>0.22090109983438788</v>
      </c>
      <c r="AH81" s="112">
        <f t="shared" si="36"/>
        <v>2.6489226423003355E-3</v>
      </c>
      <c r="AI81" s="113">
        <f t="shared" si="37"/>
        <v>1.8164275109467203</v>
      </c>
      <c r="AJ81" s="112">
        <f t="shared" si="92"/>
        <v>0.54861344859240802</v>
      </c>
      <c r="AK81" s="112">
        <f t="shared" si="92"/>
        <v>1.6888347911698913E-3</v>
      </c>
      <c r="AL81" s="112">
        <f t="shared" si="92"/>
        <v>0.20657075071539813</v>
      </c>
      <c r="AM81" s="112">
        <f t="shared" si="92"/>
        <v>0</v>
      </c>
      <c r="AN81" s="112">
        <f t="shared" si="92"/>
        <v>0</v>
      </c>
      <c r="AO81" s="112">
        <f t="shared" si="92"/>
        <v>2.6811484436894652E-2</v>
      </c>
      <c r="AP81" s="112">
        <f t="shared" si="92"/>
        <v>2.7162810684312874E-4</v>
      </c>
      <c r="AQ81" s="112">
        <f t="shared" si="92"/>
        <v>1.1473839084392029E-2</v>
      </c>
      <c r="AR81" s="112">
        <f t="shared" si="92"/>
        <v>2.6320302325789531E-2</v>
      </c>
      <c r="AS81" s="112">
        <f t="shared" si="92"/>
        <v>0</v>
      </c>
      <c r="AT81" s="112">
        <f t="shared" si="92"/>
        <v>0</v>
      </c>
      <c r="AU81" s="112">
        <f t="shared" si="92"/>
        <v>5.5178451943905228E-2</v>
      </c>
      <c r="AV81" s="112">
        <f t="shared" si="92"/>
        <v>0.12161294546747667</v>
      </c>
      <c r="AW81" s="112">
        <f t="shared" si="92"/>
        <v>1.4583145357227713E-3</v>
      </c>
      <c r="AX81" s="113">
        <f t="shared" si="39"/>
        <v>1</v>
      </c>
      <c r="AY81" s="66">
        <f t="shared" si="40"/>
        <v>2.0245043648201757</v>
      </c>
      <c r="AZ81" s="111">
        <f t="shared" si="41"/>
        <v>5.6108636783038826</v>
      </c>
      <c r="BA81" s="114">
        <f t="shared" si="42"/>
        <v>751.02224748823426</v>
      </c>
      <c r="BB81" s="114">
        <f t="shared" si="43"/>
        <v>681.05298594465114</v>
      </c>
      <c r="BC81" s="115">
        <f t="shared" si="44"/>
        <v>577.01931130177934</v>
      </c>
    </row>
    <row r="82" spans="1:55" s="116" customFormat="1">
      <c r="A82" s="110" t="s">
        <v>146</v>
      </c>
      <c r="B82" s="62" t="s">
        <v>83</v>
      </c>
      <c r="C82" s="63" t="s">
        <v>173</v>
      </c>
      <c r="D82" s="66">
        <v>59.828000000000003</v>
      </c>
      <c r="E82" s="67">
        <v>0.36199999999999999</v>
      </c>
      <c r="F82" s="67">
        <v>19.117000000000001</v>
      </c>
      <c r="G82" s="67"/>
      <c r="H82" s="67"/>
      <c r="I82" s="67">
        <v>3.452</v>
      </c>
      <c r="J82" s="67">
        <v>0.16</v>
      </c>
      <c r="K82" s="67">
        <v>0.79200000000000004</v>
      </c>
      <c r="L82" s="66">
        <v>2.677</v>
      </c>
      <c r="M82" s="66"/>
      <c r="N82" s="66"/>
      <c r="O82" s="67">
        <v>3.1070000000000002</v>
      </c>
      <c r="P82" s="67">
        <v>10.391999999999999</v>
      </c>
      <c r="Q82" s="66">
        <v>0.111</v>
      </c>
      <c r="R82" s="111">
        <f t="shared" si="96"/>
        <v>99.998000000000005</v>
      </c>
      <c r="S82" s="117">
        <v>180</v>
      </c>
      <c r="T82" s="117">
        <v>617</v>
      </c>
      <c r="U82" s="112">
        <f t="shared" si="23"/>
        <v>0.99573432660445416</v>
      </c>
      <c r="V82" s="112">
        <f t="shared" si="24"/>
        <v>4.5326034422744155E-3</v>
      </c>
      <c r="W82" s="112">
        <f t="shared" si="25"/>
        <v>0.37498541113147837</v>
      </c>
      <c r="X82" s="112">
        <f t="shared" si="26"/>
        <v>0</v>
      </c>
      <c r="Y82" s="112">
        <f t="shared" si="27"/>
        <v>0</v>
      </c>
      <c r="Z82" s="112">
        <f t="shared" si="28"/>
        <v>4.8046944592909313E-2</v>
      </c>
      <c r="AA82" s="112">
        <f t="shared" si="29"/>
        <v>2.2555097875027845E-3</v>
      </c>
      <c r="AB82" s="112">
        <f t="shared" si="30"/>
        <v>1.9650459999404533E-2</v>
      </c>
      <c r="AC82" s="112">
        <f t="shared" si="31"/>
        <v>4.7737591257797259E-2</v>
      </c>
      <c r="AD82" s="112">
        <f t="shared" si="32"/>
        <v>0</v>
      </c>
      <c r="AE82" s="112">
        <f t="shared" si="33"/>
        <v>0</v>
      </c>
      <c r="AF82" s="112">
        <f t="shared" si="34"/>
        <v>0.10025992716876228</v>
      </c>
      <c r="AG82" s="112">
        <f t="shared" si="35"/>
        <v>0.22064631194530554</v>
      </c>
      <c r="AH82" s="112">
        <f t="shared" si="36"/>
        <v>1.5639915600815812E-3</v>
      </c>
      <c r="AI82" s="113">
        <f t="shared" si="37"/>
        <v>1.8154130774899702</v>
      </c>
      <c r="AJ82" s="112">
        <f t="shared" si="92"/>
        <v>0.54848912291696073</v>
      </c>
      <c r="AK82" s="112">
        <f t="shared" si="92"/>
        <v>2.4967339381190821E-3</v>
      </c>
      <c r="AL82" s="112">
        <f t="shared" si="92"/>
        <v>0.20655652191838422</v>
      </c>
      <c r="AM82" s="112">
        <f t="shared" si="92"/>
        <v>0</v>
      </c>
      <c r="AN82" s="112">
        <f t="shared" si="92"/>
        <v>0</v>
      </c>
      <c r="AO82" s="112">
        <f t="shared" si="92"/>
        <v>2.6466122332521737E-2</v>
      </c>
      <c r="AP82" s="112">
        <f t="shared" si="92"/>
        <v>1.2424223530554828E-3</v>
      </c>
      <c r="AQ82" s="112">
        <f t="shared" si="92"/>
        <v>1.0824236226486641E-2</v>
      </c>
      <c r="AR82" s="112">
        <f t="shared" si="92"/>
        <v>2.6295718506005421E-2</v>
      </c>
      <c r="AS82" s="112">
        <f t="shared" si="92"/>
        <v>0</v>
      </c>
      <c r="AT82" s="112">
        <f t="shared" si="92"/>
        <v>0</v>
      </c>
      <c r="AU82" s="112">
        <f t="shared" si="92"/>
        <v>5.5227060117570517E-2</v>
      </c>
      <c r="AV82" s="112">
        <f t="shared" si="92"/>
        <v>0.1215405544232258</v>
      </c>
      <c r="AW82" s="112">
        <f t="shared" si="92"/>
        <v>8.6150726767044675E-4</v>
      </c>
      <c r="AX82" s="113">
        <f t="shared" si="39"/>
        <v>1.0000000000000002</v>
      </c>
      <c r="AY82" s="66">
        <f t="shared" si="40"/>
        <v>2.0244588445789291</v>
      </c>
      <c r="AZ82" s="111">
        <f t="shared" si="41"/>
        <v>5.6479868333658443</v>
      </c>
      <c r="BA82" s="114">
        <f t="shared" si="42"/>
        <v>751.02539365045197</v>
      </c>
      <c r="BB82" s="114">
        <f t="shared" si="43"/>
        <v>681.05774237365119</v>
      </c>
      <c r="BC82" s="115">
        <f t="shared" si="44"/>
        <v>578.60905875363483</v>
      </c>
    </row>
    <row r="83" spans="1:55" s="116" customFormat="1">
      <c r="A83" s="110" t="s">
        <v>147</v>
      </c>
      <c r="B83" s="62" t="s">
        <v>83</v>
      </c>
      <c r="C83" s="63" t="s">
        <v>173</v>
      </c>
      <c r="D83" s="66">
        <v>59.750999999999998</v>
      </c>
      <c r="E83" s="67">
        <v>0.30599999999999999</v>
      </c>
      <c r="F83" s="67">
        <v>19.099</v>
      </c>
      <c r="G83" s="67"/>
      <c r="H83" s="67"/>
      <c r="I83" s="67">
        <v>3.6070000000000002</v>
      </c>
      <c r="J83" s="67">
        <v>0.115</v>
      </c>
      <c r="K83" s="67">
        <v>0.76700000000000002</v>
      </c>
      <c r="L83" s="66">
        <v>2.6739999999999999</v>
      </c>
      <c r="M83" s="66"/>
      <c r="N83" s="66"/>
      <c r="O83" s="67">
        <v>3.1059999999999999</v>
      </c>
      <c r="P83" s="67">
        <v>10.378</v>
      </c>
      <c r="Q83" s="66">
        <v>0.19800000000000001</v>
      </c>
      <c r="R83" s="111">
        <f t="shared" si="96"/>
        <v>100.00099999999998</v>
      </c>
      <c r="S83" s="117">
        <v>180</v>
      </c>
      <c r="T83" s="117">
        <v>617</v>
      </c>
      <c r="U83" s="112">
        <f t="shared" si="23"/>
        <v>0.99445279382467633</v>
      </c>
      <c r="V83" s="112">
        <f t="shared" si="24"/>
        <v>3.8314272191601415E-3</v>
      </c>
      <c r="W83" s="112">
        <f t="shared" si="25"/>
        <v>0.3746323359941468</v>
      </c>
      <c r="X83" s="112">
        <f t="shared" si="26"/>
        <v>0</v>
      </c>
      <c r="Y83" s="112">
        <f t="shared" si="27"/>
        <v>0</v>
      </c>
      <c r="Z83" s="112">
        <f t="shared" si="28"/>
        <v>5.020432478175664E-2</v>
      </c>
      <c r="AA83" s="112">
        <f t="shared" si="29"/>
        <v>1.6211476597676262E-3</v>
      </c>
      <c r="AB83" s="112">
        <f t="shared" si="30"/>
        <v>1.9030180327706155E-2</v>
      </c>
      <c r="AC83" s="112">
        <f t="shared" si="31"/>
        <v>4.7684093770395918E-2</v>
      </c>
      <c r="AD83" s="112">
        <f t="shared" si="32"/>
        <v>0</v>
      </c>
      <c r="AE83" s="112">
        <f t="shared" si="33"/>
        <v>0</v>
      </c>
      <c r="AF83" s="112">
        <f t="shared" si="34"/>
        <v>0.10022765812236099</v>
      </c>
      <c r="AG83" s="112">
        <f t="shared" si="35"/>
        <v>0.22034905940804281</v>
      </c>
      <c r="AH83" s="112">
        <f t="shared" si="36"/>
        <v>2.7898227828482259E-3</v>
      </c>
      <c r="AI83" s="113">
        <f t="shared" si="37"/>
        <v>1.8148228438908618</v>
      </c>
      <c r="AJ83" s="112">
        <f t="shared" si="92"/>
        <v>0.54796136007007401</v>
      </c>
      <c r="AK83" s="112">
        <f t="shared" si="92"/>
        <v>2.1111852498758563E-3</v>
      </c>
      <c r="AL83" s="112">
        <f t="shared" si="92"/>
        <v>0.20642914940995535</v>
      </c>
      <c r="AM83" s="112">
        <f t="shared" si="92"/>
        <v>0</v>
      </c>
      <c r="AN83" s="112">
        <f t="shared" si="92"/>
        <v>0</v>
      </c>
      <c r="AO83" s="112">
        <f t="shared" si="92"/>
        <v>2.7663485144435278E-2</v>
      </c>
      <c r="AP83" s="112">
        <f t="shared" si="92"/>
        <v>8.9328149313571098E-4</v>
      </c>
      <c r="AQ83" s="112">
        <f t="shared" si="92"/>
        <v>1.0485971339718587E-2</v>
      </c>
      <c r="AR83" s="112">
        <f t="shared" si="92"/>
        <v>2.6274792567722111E-2</v>
      </c>
      <c r="AS83" s="112">
        <f t="shared" si="92"/>
        <v>0</v>
      </c>
      <c r="AT83" s="112">
        <f t="shared" si="92"/>
        <v>0</v>
      </c>
      <c r="AU83" s="112">
        <f t="shared" si="92"/>
        <v>5.5227240752314666E-2</v>
      </c>
      <c r="AV83" s="112">
        <f t="shared" ref="AV83:AV88" si="97">AG83/$AI83</f>
        <v>0.12141629148530486</v>
      </c>
      <c r="AW83" s="112">
        <f t="shared" ref="AW83:AW88" si="98">AH83/$AI83</f>
        <v>1.5372424874634198E-3</v>
      </c>
      <c r="AX83" s="113">
        <f t="shared" si="39"/>
        <v>1</v>
      </c>
      <c r="AY83" s="66">
        <f t="shared" si="40"/>
        <v>2.0261920811861374</v>
      </c>
      <c r="AZ83" s="111">
        <f t="shared" si="41"/>
        <v>5.6145823720944721</v>
      </c>
      <c r="BA83" s="114">
        <f t="shared" si="42"/>
        <v>750.90561347400433</v>
      </c>
      <c r="BB83" s="114">
        <f t="shared" si="43"/>
        <v>680.87666922212452</v>
      </c>
      <c r="BC83" s="115">
        <f t="shared" si="44"/>
        <v>577.17903250186089</v>
      </c>
    </row>
    <row r="84" spans="1:55" s="116" customFormat="1">
      <c r="A84" s="110" t="s">
        <v>148</v>
      </c>
      <c r="B84" s="62" t="s">
        <v>83</v>
      </c>
      <c r="C84" s="63" t="s">
        <v>173</v>
      </c>
      <c r="D84" s="66">
        <v>59.844999999999999</v>
      </c>
      <c r="E84" s="67">
        <v>0.46100000000000002</v>
      </c>
      <c r="F84" s="67">
        <v>19.119</v>
      </c>
      <c r="G84" s="67"/>
      <c r="H84" s="67"/>
      <c r="I84" s="67">
        <v>3.4630000000000001</v>
      </c>
      <c r="J84" s="67">
        <v>0.09</v>
      </c>
      <c r="K84" s="67">
        <v>0.70099999999999996</v>
      </c>
      <c r="L84" s="66">
        <v>2.6789999999999998</v>
      </c>
      <c r="M84" s="66"/>
      <c r="N84" s="66"/>
      <c r="O84" s="67">
        <v>3.109</v>
      </c>
      <c r="P84" s="67">
        <v>10.398</v>
      </c>
      <c r="Q84" s="66">
        <v>0.13600000000000001</v>
      </c>
      <c r="R84" s="111">
        <f t="shared" si="96"/>
        <v>100.00099999999998</v>
      </c>
      <c r="S84" s="117">
        <v>180</v>
      </c>
      <c r="T84" s="117">
        <v>617</v>
      </c>
      <c r="U84" s="112">
        <f t="shared" si="23"/>
        <v>0.99601726241297639</v>
      </c>
      <c r="V84" s="112">
        <f t="shared" si="24"/>
        <v>5.772182836708579E-3</v>
      </c>
      <c r="W84" s="112">
        <f t="shared" si="25"/>
        <v>0.37502464170229294</v>
      </c>
      <c r="X84" s="112">
        <f t="shared" si="26"/>
        <v>0</v>
      </c>
      <c r="Y84" s="112">
        <f t="shared" si="27"/>
        <v>0</v>
      </c>
      <c r="Z84" s="112">
        <f t="shared" si="28"/>
        <v>4.8200048993408157E-2</v>
      </c>
      <c r="AA84" s="112">
        <f t="shared" si="29"/>
        <v>1.2687242554703161E-3</v>
      </c>
      <c r="AB84" s="112">
        <f t="shared" si="30"/>
        <v>1.7392641994422444E-2</v>
      </c>
      <c r="AC84" s="112">
        <f t="shared" si="31"/>
        <v>4.7773256249398155E-2</v>
      </c>
      <c r="AD84" s="112">
        <f t="shared" si="32"/>
        <v>0</v>
      </c>
      <c r="AE84" s="112">
        <f t="shared" si="33"/>
        <v>0</v>
      </c>
      <c r="AF84" s="112">
        <f t="shared" si="34"/>
        <v>0.10032446526156481</v>
      </c>
      <c r="AG84" s="112">
        <f t="shared" si="35"/>
        <v>0.22077370588984671</v>
      </c>
      <c r="AH84" s="112">
        <f t="shared" si="36"/>
        <v>1.9162419114513067E-3</v>
      </c>
      <c r="AI84" s="113">
        <f t="shared" si="37"/>
        <v>1.8144631715075399</v>
      </c>
      <c r="AJ84" s="112">
        <f t="shared" ref="AJ84:AW106" si="99">U84/$AI84</f>
        <v>0.5489322010241956</v>
      </c>
      <c r="AK84" s="112">
        <f t="shared" ref="AK84:AK88" si="100">V84/$AI84</f>
        <v>3.1812069417274436E-3</v>
      </c>
      <c r="AL84" s="112">
        <f t="shared" ref="AL84:AL88" si="101">W84/$AI84</f>
        <v>0.20668627922092522</v>
      </c>
      <c r="AM84" s="112">
        <f t="shared" ref="AM84:AM88" si="102">X84/$AI84</f>
        <v>0</v>
      </c>
      <c r="AN84" s="112">
        <f t="shared" ref="AN84:AN88" si="103">Y84/$AI84</f>
        <v>0</v>
      </c>
      <c r="AO84" s="112">
        <f t="shared" ref="AO84:AO88" si="104">Z84/$AI84</f>
        <v>2.6564357849909584E-2</v>
      </c>
      <c r="AP84" s="112">
        <f t="shared" ref="AP84:AP88" si="105">AA84/$AI84</f>
        <v>6.9922844144375848E-4</v>
      </c>
      <c r="AQ84" s="112">
        <f t="shared" ref="AQ84:AQ88" si="106">AB84/$AI84</f>
        <v>9.585558013818397E-3</v>
      </c>
      <c r="AR84" s="112">
        <f t="shared" ref="AR84:AR88" si="107">AC84/$AI84</f>
        <v>2.6329140761620379E-2</v>
      </c>
      <c r="AS84" s="112">
        <f t="shared" ref="AS84:AS88" si="108">AD84/$AI84</f>
        <v>0</v>
      </c>
      <c r="AT84" s="112">
        <f t="shared" ref="AT84:AT88" si="109">AE84/$AI84</f>
        <v>0</v>
      </c>
      <c r="AU84" s="112">
        <f t="shared" ref="AU84:AU88" si="110">AF84/$AI84</f>
        <v>5.529154123211584E-2</v>
      </c>
      <c r="AV84" s="112">
        <f t="shared" si="97"/>
        <v>0.12167439348268376</v>
      </c>
      <c r="AW84" s="112">
        <f t="shared" si="98"/>
        <v>1.0560930315599651E-3</v>
      </c>
      <c r="AX84" s="113">
        <f t="shared" si="39"/>
        <v>1</v>
      </c>
      <c r="AY84" s="66">
        <f t="shared" si="40"/>
        <v>2.0238919922333527</v>
      </c>
      <c r="AZ84" s="111">
        <f t="shared" si="41"/>
        <v>5.6899185450358356</v>
      </c>
      <c r="BA84" s="114">
        <f t="shared" si="42"/>
        <v>751.06457365229528</v>
      </c>
      <c r="BB84" s="114">
        <f t="shared" si="43"/>
        <v>681.11697698388741</v>
      </c>
      <c r="BC84" s="115">
        <f t="shared" si="44"/>
        <v>580.3922071193341</v>
      </c>
    </row>
    <row r="85" spans="1:55" s="116" customFormat="1">
      <c r="A85" s="110" t="s">
        <v>149</v>
      </c>
      <c r="B85" s="62" t="s">
        <v>83</v>
      </c>
      <c r="C85" s="63" t="s">
        <v>173</v>
      </c>
      <c r="D85" s="66">
        <v>59.622999999999998</v>
      </c>
      <c r="E85" s="67">
        <v>0.376</v>
      </c>
      <c r="F85" s="67">
        <v>19.067</v>
      </c>
      <c r="G85" s="67"/>
      <c r="H85" s="67"/>
      <c r="I85" s="67">
        <v>3.5310000000000001</v>
      </c>
      <c r="J85" s="67">
        <v>0.17899999999999999</v>
      </c>
      <c r="K85" s="67">
        <v>0.91800000000000004</v>
      </c>
      <c r="L85" s="66">
        <v>2.6669999999999998</v>
      </c>
      <c r="M85" s="66"/>
      <c r="N85" s="66"/>
      <c r="O85" s="67">
        <v>3.0979999999999999</v>
      </c>
      <c r="P85" s="67">
        <v>10.35</v>
      </c>
      <c r="Q85" s="66">
        <v>0.19</v>
      </c>
      <c r="R85" s="111">
        <f t="shared" si="96"/>
        <v>99.999000000000009</v>
      </c>
      <c r="S85" s="117">
        <v>180</v>
      </c>
      <c r="T85" s="117">
        <v>617</v>
      </c>
      <c r="U85" s="112">
        <f t="shared" si="23"/>
        <v>0.99232245361933147</v>
      </c>
      <c r="V85" s="112">
        <f t="shared" si="24"/>
        <v>4.7078974980529842E-3</v>
      </c>
      <c r="W85" s="112">
        <f t="shared" si="25"/>
        <v>0.37400464686111301</v>
      </c>
      <c r="X85" s="112">
        <f t="shared" si="26"/>
        <v>0</v>
      </c>
      <c r="Y85" s="112">
        <f t="shared" si="27"/>
        <v>0</v>
      </c>
      <c r="Z85" s="112">
        <f t="shared" si="28"/>
        <v>4.9146512560128273E-2</v>
      </c>
      <c r="AA85" s="112">
        <f t="shared" si="29"/>
        <v>2.5233515747687396E-3</v>
      </c>
      <c r="AB85" s="112">
        <f t="shared" si="30"/>
        <v>2.2776669544764344E-2</v>
      </c>
      <c r="AC85" s="112">
        <f t="shared" si="31"/>
        <v>4.7559266299792784E-2</v>
      </c>
      <c r="AD85" s="112">
        <f t="shared" si="32"/>
        <v>0</v>
      </c>
      <c r="AE85" s="112">
        <f t="shared" si="33"/>
        <v>0</v>
      </c>
      <c r="AF85" s="112">
        <f t="shared" si="34"/>
        <v>9.9969505751150781E-2</v>
      </c>
      <c r="AG85" s="112">
        <f t="shared" si="35"/>
        <v>0.21975455433351734</v>
      </c>
      <c r="AH85" s="112">
        <f t="shared" si="36"/>
        <v>2.6771026704099136E-3</v>
      </c>
      <c r="AI85" s="113">
        <f t="shared" si="37"/>
        <v>1.8154419607130297</v>
      </c>
      <c r="AJ85" s="112">
        <f t="shared" si="99"/>
        <v>0.54660103440023422</v>
      </c>
      <c r="AK85" s="112">
        <f t="shared" si="100"/>
        <v>2.5932514505745581E-3</v>
      </c>
      <c r="AL85" s="112">
        <f t="shared" si="101"/>
        <v>0.20601300121664018</v>
      </c>
      <c r="AM85" s="112">
        <f t="shared" si="102"/>
        <v>0</v>
      </c>
      <c r="AN85" s="112">
        <f t="shared" si="103"/>
        <v>0</v>
      </c>
      <c r="AO85" s="112">
        <f t="shared" si="104"/>
        <v>2.7071376350046233E-2</v>
      </c>
      <c r="AP85" s="112">
        <f t="shared" si="105"/>
        <v>1.3899378935681714E-3</v>
      </c>
      <c r="AQ85" s="112">
        <f t="shared" si="106"/>
        <v>1.2546074199925742E-2</v>
      </c>
      <c r="AR85" s="112">
        <f t="shared" si="107"/>
        <v>2.6197073400855787E-2</v>
      </c>
      <c r="AS85" s="112">
        <f t="shared" si="108"/>
        <v>0</v>
      </c>
      <c r="AT85" s="112">
        <f t="shared" si="109"/>
        <v>0</v>
      </c>
      <c r="AU85" s="112">
        <f t="shared" si="110"/>
        <v>5.5066208622768058E-2</v>
      </c>
      <c r="AV85" s="112">
        <f t="shared" si="97"/>
        <v>0.12104741384693286</v>
      </c>
      <c r="AW85" s="112">
        <f t="shared" si="98"/>
        <v>1.474628618454131E-3</v>
      </c>
      <c r="AX85" s="113">
        <f t="shared" si="39"/>
        <v>0.99999999999999967</v>
      </c>
      <c r="AY85" s="66">
        <f t="shared" si="40"/>
        <v>2.0292515784493088</v>
      </c>
      <c r="AZ85" s="111">
        <f t="shared" si="41"/>
        <v>5.5606233298275347</v>
      </c>
      <c r="BA85" s="114">
        <f t="shared" si="42"/>
        <v>750.69424669893692</v>
      </c>
      <c r="BB85" s="114">
        <f t="shared" si="43"/>
        <v>680.55720781134085</v>
      </c>
      <c r="BC85" s="115">
        <f t="shared" si="44"/>
        <v>574.85100654125904</v>
      </c>
    </row>
    <row r="86" spans="1:55" s="116" customFormat="1">
      <c r="A86" s="110" t="s">
        <v>150</v>
      </c>
      <c r="B86" s="62" t="s">
        <v>83</v>
      </c>
      <c r="C86" s="63" t="s">
        <v>173</v>
      </c>
      <c r="D86" s="66">
        <v>60.206000000000003</v>
      </c>
      <c r="E86" s="67">
        <v>0.39</v>
      </c>
      <c r="F86" s="67">
        <v>18.818000000000001</v>
      </c>
      <c r="G86" s="67"/>
      <c r="H86" s="67"/>
      <c r="I86" s="67">
        <v>3.496</v>
      </c>
      <c r="J86" s="67">
        <v>0.14499999999999999</v>
      </c>
      <c r="K86" s="67">
        <v>0.75</v>
      </c>
      <c r="L86" s="66">
        <v>2.7730000000000001</v>
      </c>
      <c r="M86" s="66"/>
      <c r="N86" s="66"/>
      <c r="O86" s="67">
        <v>3.306</v>
      </c>
      <c r="P86" s="67">
        <v>9.9559999999999995</v>
      </c>
      <c r="Q86" s="66">
        <v>0.16</v>
      </c>
      <c r="R86" s="111">
        <f t="shared" si="96"/>
        <v>99.999999999999986</v>
      </c>
      <c r="S86" s="117">
        <v>180</v>
      </c>
      <c r="T86" s="117">
        <v>617</v>
      </c>
      <c r="U86" s="112">
        <f t="shared" si="23"/>
        <v>1.0020254875233632</v>
      </c>
      <c r="V86" s="112">
        <f t="shared" si="24"/>
        <v>4.8831915538315529E-3</v>
      </c>
      <c r="W86" s="112">
        <f t="shared" si="25"/>
        <v>0.36912044079469369</v>
      </c>
      <c r="X86" s="112">
        <f t="shared" si="26"/>
        <v>0</v>
      </c>
      <c r="Y86" s="112">
        <f t="shared" si="27"/>
        <v>0</v>
      </c>
      <c r="Z86" s="112">
        <f t="shared" si="28"/>
        <v>4.865936219490468E-2</v>
      </c>
      <c r="AA86" s="112">
        <f t="shared" si="29"/>
        <v>2.0440557449243981E-3</v>
      </c>
      <c r="AB86" s="112">
        <f t="shared" si="30"/>
        <v>1.8608390150951261E-2</v>
      </c>
      <c r="AC86" s="112">
        <f t="shared" si="31"/>
        <v>4.9449510854640201E-2</v>
      </c>
      <c r="AD86" s="112">
        <f t="shared" si="32"/>
        <v>0</v>
      </c>
      <c r="AE86" s="112">
        <f t="shared" si="33"/>
        <v>0</v>
      </c>
      <c r="AF86" s="112">
        <f t="shared" si="34"/>
        <v>0.10668146740261605</v>
      </c>
      <c r="AG86" s="112">
        <f t="shared" si="35"/>
        <v>0.21138901864198054</v>
      </c>
      <c r="AH86" s="112">
        <f t="shared" si="36"/>
        <v>2.2544022487662433E-3</v>
      </c>
      <c r="AI86" s="113">
        <f t="shared" si="37"/>
        <v>1.8151153271106719</v>
      </c>
      <c r="AJ86" s="112">
        <f t="shared" si="99"/>
        <v>0.55204508085907822</v>
      </c>
      <c r="AK86" s="112">
        <f t="shared" si="100"/>
        <v>2.6902927218430198E-3</v>
      </c>
      <c r="AL86" s="112">
        <f t="shared" si="101"/>
        <v>0.20335922201828641</v>
      </c>
      <c r="AM86" s="112">
        <f t="shared" si="102"/>
        <v>0</v>
      </c>
      <c r="AN86" s="112">
        <f t="shared" si="103"/>
        <v>0</v>
      </c>
      <c r="AO86" s="112">
        <f t="shared" si="104"/>
        <v>2.6807862546321722E-2</v>
      </c>
      <c r="AP86" s="112">
        <f t="shared" si="105"/>
        <v>1.1261299568100485E-3</v>
      </c>
      <c r="AQ86" s="112">
        <f t="shared" si="106"/>
        <v>1.0251905139588225E-2</v>
      </c>
      <c r="AR86" s="112">
        <f t="shared" si="107"/>
        <v>2.7243178500043125E-2</v>
      </c>
      <c r="AS86" s="112">
        <f t="shared" si="108"/>
        <v>0</v>
      </c>
      <c r="AT86" s="112">
        <f t="shared" si="109"/>
        <v>0</v>
      </c>
      <c r="AU86" s="112">
        <f t="shared" si="110"/>
        <v>5.8773933429581704E-2</v>
      </c>
      <c r="AV86" s="112">
        <f t="shared" si="97"/>
        <v>0.11646037884461742</v>
      </c>
      <c r="AW86" s="112">
        <f t="shared" si="98"/>
        <v>1.2420159838299834E-3</v>
      </c>
      <c r="AX86" s="113">
        <f t="shared" si="39"/>
        <v>0.99999999999999989</v>
      </c>
      <c r="AY86" s="66">
        <f t="shared" si="40"/>
        <v>2.0462639672271457</v>
      </c>
      <c r="AZ86" s="111">
        <f t="shared" si="41"/>
        <v>5.6416754648041882</v>
      </c>
      <c r="BA86" s="114">
        <f t="shared" si="42"/>
        <v>749.52052766165275</v>
      </c>
      <c r="BB86" s="114">
        <f t="shared" si="43"/>
        <v>678.78473210062623</v>
      </c>
      <c r="BC86" s="115">
        <f t="shared" si="44"/>
        <v>578.33952176418086</v>
      </c>
    </row>
    <row r="87" spans="1:55" s="116" customFormat="1">
      <c r="A87" s="110" t="s">
        <v>151</v>
      </c>
      <c r="B87" s="62" t="s">
        <v>83</v>
      </c>
      <c r="C87" s="63" t="s">
        <v>173</v>
      </c>
      <c r="D87" s="66">
        <v>60.731999999999999</v>
      </c>
      <c r="E87" s="67">
        <v>0.44</v>
      </c>
      <c r="F87" s="67">
        <v>18.753</v>
      </c>
      <c r="G87" s="67"/>
      <c r="H87" s="67"/>
      <c r="I87" s="67">
        <v>3.4449999999999998</v>
      </c>
      <c r="J87" s="67">
        <v>4.3999999999999997E-2</v>
      </c>
      <c r="K87" s="67">
        <v>0.79300000000000004</v>
      </c>
      <c r="L87" s="66">
        <v>2.702</v>
      </c>
      <c r="M87" s="66"/>
      <c r="N87" s="66"/>
      <c r="O87" s="67">
        <v>3.2069999999999999</v>
      </c>
      <c r="P87" s="67">
        <v>9.7200000000000006</v>
      </c>
      <c r="Q87" s="66">
        <v>0.16300000000000001</v>
      </c>
      <c r="R87" s="111">
        <f t="shared" si="96"/>
        <v>99.998999999999981</v>
      </c>
      <c r="S87" s="117">
        <v>180</v>
      </c>
      <c r="T87" s="117">
        <v>617</v>
      </c>
      <c r="U87" s="112">
        <f t="shared" si="23"/>
        <v>1.010779854304702</v>
      </c>
      <c r="V87" s="112">
        <f t="shared" si="24"/>
        <v>5.5092417530407259E-3</v>
      </c>
      <c r="W87" s="112">
        <f t="shared" si="25"/>
        <v>0.36784544724321877</v>
      </c>
      <c r="X87" s="112">
        <f t="shared" si="26"/>
        <v>0</v>
      </c>
      <c r="Y87" s="112">
        <f t="shared" si="27"/>
        <v>0</v>
      </c>
      <c r="Z87" s="112">
        <f t="shared" si="28"/>
        <v>4.7949514519864594E-2</v>
      </c>
      <c r="AA87" s="112">
        <f t="shared" si="29"/>
        <v>6.2026519156326563E-4</v>
      </c>
      <c r="AB87" s="112">
        <f t="shared" si="30"/>
        <v>1.9675271186272467E-2</v>
      </c>
      <c r="AC87" s="112">
        <f t="shared" si="31"/>
        <v>4.8183403652808439E-2</v>
      </c>
      <c r="AD87" s="112">
        <f t="shared" si="32"/>
        <v>0</v>
      </c>
      <c r="AE87" s="112">
        <f t="shared" si="33"/>
        <v>0</v>
      </c>
      <c r="AF87" s="112">
        <f t="shared" si="34"/>
        <v>0.10348683180888979</v>
      </c>
      <c r="AG87" s="112">
        <f t="shared" si="35"/>
        <v>0.20637819015669456</v>
      </c>
      <c r="AH87" s="112">
        <f t="shared" si="36"/>
        <v>2.2966722909306104E-3</v>
      </c>
      <c r="AI87" s="113">
        <f t="shared" si="37"/>
        <v>1.8127246921079849</v>
      </c>
      <c r="AJ87" s="112">
        <f t="shared" si="99"/>
        <v>0.55760251885204049</v>
      </c>
      <c r="AK87" s="112">
        <f t="shared" si="100"/>
        <v>3.039204892516871E-3</v>
      </c>
      <c r="AL87" s="112">
        <f t="shared" si="101"/>
        <v>0.20292405617063555</v>
      </c>
      <c r="AM87" s="112">
        <f t="shared" si="102"/>
        <v>0</v>
      </c>
      <c r="AN87" s="112">
        <f t="shared" si="103"/>
        <v>0</v>
      </c>
      <c r="AO87" s="112">
        <f t="shared" si="104"/>
        <v>2.6451625406009649E-2</v>
      </c>
      <c r="AP87" s="112">
        <f t="shared" si="105"/>
        <v>3.4217285959842604E-4</v>
      </c>
      <c r="AQ87" s="112">
        <f t="shared" si="106"/>
        <v>1.0853976487401652E-2</v>
      </c>
      <c r="AR87" s="112">
        <f t="shared" si="107"/>
        <v>2.6580651691116331E-2</v>
      </c>
      <c r="AS87" s="112">
        <f t="shared" si="108"/>
        <v>0</v>
      </c>
      <c r="AT87" s="112">
        <f t="shared" si="109"/>
        <v>0</v>
      </c>
      <c r="AU87" s="112">
        <f t="shared" si="110"/>
        <v>5.7089105841299496E-2</v>
      </c>
      <c r="AV87" s="112">
        <f t="shared" si="97"/>
        <v>0.11384971532367724</v>
      </c>
      <c r="AW87" s="112">
        <f t="shared" si="98"/>
        <v>1.2669724757044334E-3</v>
      </c>
      <c r="AX87" s="113">
        <f t="shared" si="39"/>
        <v>1.0000000000000002</v>
      </c>
      <c r="AY87" s="66">
        <f t="shared" si="40"/>
        <v>1.9805409952233002</v>
      </c>
      <c r="AZ87" s="111">
        <f t="shared" si="41"/>
        <v>5.7713820759022605</v>
      </c>
      <c r="BA87" s="114">
        <f t="shared" si="42"/>
        <v>754.06983782964687</v>
      </c>
      <c r="BB87" s="114">
        <f t="shared" si="43"/>
        <v>685.66893600371884</v>
      </c>
      <c r="BC87" s="115">
        <f t="shared" si="44"/>
        <v>583.81919348523718</v>
      </c>
    </row>
    <row r="88" spans="1:55" s="116" customFormat="1">
      <c r="A88" s="110" t="s">
        <v>152</v>
      </c>
      <c r="B88" s="62" t="s">
        <v>83</v>
      </c>
      <c r="C88" s="63" t="s">
        <v>173</v>
      </c>
      <c r="D88" s="66">
        <v>60.262999999999998</v>
      </c>
      <c r="E88" s="67">
        <v>0.41499999999999998</v>
      </c>
      <c r="F88" s="67">
        <v>19.190000000000001</v>
      </c>
      <c r="G88" s="67"/>
      <c r="H88" s="67"/>
      <c r="I88" s="67">
        <v>3.62</v>
      </c>
      <c r="J88" s="67">
        <v>6.4000000000000001E-2</v>
      </c>
      <c r="K88" s="67">
        <v>0.69</v>
      </c>
      <c r="L88" s="66">
        <v>2.7309999999999999</v>
      </c>
      <c r="M88" s="66"/>
      <c r="N88" s="66"/>
      <c r="O88" s="67">
        <v>3.121</v>
      </c>
      <c r="P88" s="67">
        <v>9.7629999999999999</v>
      </c>
      <c r="Q88" s="66">
        <v>0.14399999999999999</v>
      </c>
      <c r="R88" s="111">
        <f t="shared" si="96"/>
        <v>100.00099999999999</v>
      </c>
      <c r="S88" s="117">
        <v>180</v>
      </c>
      <c r="T88" s="117">
        <v>617</v>
      </c>
      <c r="U88" s="112">
        <f t="shared" si="23"/>
        <v>1.0029741546460555</v>
      </c>
      <c r="V88" s="112">
        <f t="shared" si="24"/>
        <v>5.1962166534361394E-3</v>
      </c>
      <c r="W88" s="112">
        <f t="shared" si="25"/>
        <v>0.37641732696621172</v>
      </c>
      <c r="X88" s="112">
        <f t="shared" si="26"/>
        <v>0</v>
      </c>
      <c r="Y88" s="112">
        <f t="shared" si="27"/>
        <v>0</v>
      </c>
      <c r="Z88" s="112">
        <f t="shared" si="28"/>
        <v>5.0385266345982539E-2</v>
      </c>
      <c r="AA88" s="112">
        <f t="shared" si="29"/>
        <v>9.0220391500111369E-4</v>
      </c>
      <c r="AB88" s="112">
        <f t="shared" si="30"/>
        <v>1.7119718938875157E-2</v>
      </c>
      <c r="AC88" s="112">
        <f t="shared" si="31"/>
        <v>4.8700546031021412E-2</v>
      </c>
      <c r="AD88" s="112">
        <f t="shared" si="32"/>
        <v>0</v>
      </c>
      <c r="AE88" s="112">
        <f t="shared" si="33"/>
        <v>0</v>
      </c>
      <c r="AF88" s="112">
        <f t="shared" si="34"/>
        <v>0.10071169381838012</v>
      </c>
      <c r="AG88" s="112">
        <f t="shared" si="35"/>
        <v>0.20729118009257294</v>
      </c>
      <c r="AH88" s="112">
        <f t="shared" si="36"/>
        <v>2.0289620238896186E-3</v>
      </c>
      <c r="AI88" s="113">
        <f t="shared" si="37"/>
        <v>1.8117272694314261</v>
      </c>
      <c r="AJ88" s="112">
        <f t="shared" si="99"/>
        <v>0.55360106985684365</v>
      </c>
      <c r="AK88" s="112">
        <f t="shared" si="100"/>
        <v>2.8681009228650992E-3</v>
      </c>
      <c r="AL88" s="112">
        <f t="shared" si="101"/>
        <v>0.20776710342519858</v>
      </c>
      <c r="AM88" s="112">
        <f t="shared" si="102"/>
        <v>0</v>
      </c>
      <c r="AN88" s="112">
        <f t="shared" si="103"/>
        <v>0</v>
      </c>
      <c r="AO88" s="112">
        <f t="shared" si="104"/>
        <v>2.7810624256814843E-2</v>
      </c>
      <c r="AP88" s="112">
        <f t="shared" si="105"/>
        <v>4.9797998309328978E-4</v>
      </c>
      <c r="AQ88" s="112">
        <f t="shared" si="106"/>
        <v>9.4493907707465449E-3</v>
      </c>
      <c r="AR88" s="112">
        <f t="shared" si="107"/>
        <v>2.6880726946448785E-2</v>
      </c>
      <c r="AS88" s="112">
        <f t="shared" si="108"/>
        <v>0</v>
      </c>
      <c r="AT88" s="112">
        <f t="shared" si="109"/>
        <v>0</v>
      </c>
      <c r="AU88" s="112">
        <f t="shared" si="110"/>
        <v>5.5588771840910933E-2</v>
      </c>
      <c r="AV88" s="112">
        <f t="shared" si="97"/>
        <v>0.11441632721995021</v>
      </c>
      <c r="AW88" s="112">
        <f t="shared" si="98"/>
        <v>1.119904777128164E-3</v>
      </c>
      <c r="AX88" s="113">
        <f t="shared" si="39"/>
        <v>1</v>
      </c>
      <c r="AY88" s="66">
        <f t="shared" si="40"/>
        <v>1.9454562374231852</v>
      </c>
      <c r="AZ88" s="111">
        <f t="shared" si="41"/>
        <v>5.8014793442377437</v>
      </c>
      <c r="BA88" s="114">
        <f t="shared" si="42"/>
        <v>756.51499649369896</v>
      </c>
      <c r="BB88" s="114">
        <f t="shared" si="43"/>
        <v>689.3848384058756</v>
      </c>
      <c r="BC88" s="115">
        <f t="shared" si="44"/>
        <v>585.0730938938168</v>
      </c>
    </row>
    <row r="89" spans="1:55" s="116" customFormat="1">
      <c r="A89" s="110" t="s">
        <v>153</v>
      </c>
      <c r="B89" s="62" t="s">
        <v>83</v>
      </c>
      <c r="C89" s="63" t="s">
        <v>173</v>
      </c>
      <c r="D89" s="66">
        <v>60.53</v>
      </c>
      <c r="E89" s="67">
        <v>0.37</v>
      </c>
      <c r="F89" s="67">
        <v>19.024000000000001</v>
      </c>
      <c r="G89" s="67"/>
      <c r="H89" s="67"/>
      <c r="I89" s="67">
        <v>3.3980000000000001</v>
      </c>
      <c r="J89" s="67">
        <v>9.5000000000000001E-2</v>
      </c>
      <c r="K89" s="67">
        <v>0.65500000000000003</v>
      </c>
      <c r="L89" s="66">
        <v>2.657</v>
      </c>
      <c r="M89" s="66"/>
      <c r="N89" s="66"/>
      <c r="O89" s="67">
        <v>2.9870000000000001</v>
      </c>
      <c r="P89" s="67">
        <v>10.113</v>
      </c>
      <c r="Q89" s="66">
        <v>0.17199999999999999</v>
      </c>
      <c r="R89" s="111">
        <f t="shared" si="96"/>
        <v>100.00099999999999</v>
      </c>
      <c r="S89" s="117">
        <v>180</v>
      </c>
      <c r="T89" s="117">
        <v>617</v>
      </c>
      <c r="U89" s="112">
        <f t="shared" si="23"/>
        <v>1.0074179111681421</v>
      </c>
      <c r="V89" s="112">
        <f t="shared" si="24"/>
        <v>4.6327714741478832E-3</v>
      </c>
      <c r="W89" s="112">
        <f t="shared" si="25"/>
        <v>0.37316118958859884</v>
      </c>
      <c r="X89" s="112">
        <f t="shared" si="26"/>
        <v>0</v>
      </c>
      <c r="Y89" s="112">
        <f t="shared" si="27"/>
        <v>0</v>
      </c>
      <c r="Z89" s="112">
        <f t="shared" si="28"/>
        <v>4.729534117227864E-2</v>
      </c>
      <c r="AA89" s="112">
        <f t="shared" si="29"/>
        <v>1.3392089363297782E-3</v>
      </c>
      <c r="AB89" s="112">
        <f t="shared" si="30"/>
        <v>1.6251327398497436E-2</v>
      </c>
      <c r="AC89" s="112">
        <f t="shared" si="31"/>
        <v>4.7380941341788316E-2</v>
      </c>
      <c r="AD89" s="112">
        <f t="shared" si="32"/>
        <v>0</v>
      </c>
      <c r="AE89" s="112">
        <f t="shared" si="33"/>
        <v>0</v>
      </c>
      <c r="AF89" s="112">
        <f t="shared" si="34"/>
        <v>9.6387641600609239E-2</v>
      </c>
      <c r="AG89" s="112">
        <f t="shared" si="35"/>
        <v>0.21472249352414113</v>
      </c>
      <c r="AH89" s="112">
        <f t="shared" si="36"/>
        <v>2.4234824174237113E-3</v>
      </c>
      <c r="AI89" s="113">
        <f t="shared" si="37"/>
        <v>1.8110123086219572</v>
      </c>
      <c r="AJ89" s="112">
        <f t="shared" si="99"/>
        <v>0.55627336510744674</v>
      </c>
      <c r="AK89" s="112">
        <f t="shared" si="99"/>
        <v>2.5581115335837064E-3</v>
      </c>
      <c r="AL89" s="112">
        <f t="shared" si="99"/>
        <v>0.20605116144823232</v>
      </c>
      <c r="AM89" s="112">
        <f t="shared" si="99"/>
        <v>0</v>
      </c>
      <c r="AN89" s="112">
        <f t="shared" si="99"/>
        <v>0</v>
      </c>
      <c r="AO89" s="112">
        <f t="shared" si="99"/>
        <v>2.611541674626541E-2</v>
      </c>
      <c r="AP89" s="112">
        <f t="shared" si="99"/>
        <v>7.3948085827689068E-4</v>
      </c>
      <c r="AQ89" s="112">
        <f t="shared" si="99"/>
        <v>8.9736150997579145E-3</v>
      </c>
      <c r="AR89" s="112">
        <f t="shared" si="99"/>
        <v>2.6162683222093402E-2</v>
      </c>
      <c r="AS89" s="112">
        <f t="shared" si="99"/>
        <v>0</v>
      </c>
      <c r="AT89" s="112">
        <f t="shared" si="99"/>
        <v>0</v>
      </c>
      <c r="AU89" s="112">
        <f t="shared" si="99"/>
        <v>5.3223073715027873E-2</v>
      </c>
      <c r="AV89" s="112">
        <f t="shared" si="99"/>
        <v>0.11856490014003751</v>
      </c>
      <c r="AW89" s="112">
        <f t="shared" si="99"/>
        <v>1.3381921292781259E-3</v>
      </c>
      <c r="AX89" s="113">
        <f t="shared" si="39"/>
        <v>0.99999999999999978</v>
      </c>
      <c r="AY89" s="66">
        <f t="shared" si="40"/>
        <v>1.9552593697077016</v>
      </c>
      <c r="AZ89" s="111">
        <f t="shared" si="41"/>
        <v>5.8809064454045732</v>
      </c>
      <c r="BA89" s="114">
        <f t="shared" si="42"/>
        <v>755.83061663230126</v>
      </c>
      <c r="BB89" s="114">
        <f t="shared" si="43"/>
        <v>688.34367113761994</v>
      </c>
      <c r="BC89" s="115">
        <f t="shared" si="44"/>
        <v>588.35117426703232</v>
      </c>
    </row>
    <row r="90" spans="1:55" s="116" customFormat="1">
      <c r="A90" s="110" t="s">
        <v>154</v>
      </c>
      <c r="B90" s="62" t="s">
        <v>83</v>
      </c>
      <c r="C90" s="63" t="s">
        <v>173</v>
      </c>
      <c r="D90" s="66">
        <v>60.725000000000001</v>
      </c>
      <c r="E90" s="67">
        <v>0.48</v>
      </c>
      <c r="F90" s="67">
        <v>19.007999999999999</v>
      </c>
      <c r="G90" s="67"/>
      <c r="H90" s="67"/>
      <c r="I90" s="67">
        <v>3.2509999999999999</v>
      </c>
      <c r="J90" s="67">
        <v>5.5E-2</v>
      </c>
      <c r="K90" s="67">
        <v>0.80400000000000005</v>
      </c>
      <c r="L90" s="66">
        <v>2.468</v>
      </c>
      <c r="M90" s="66"/>
      <c r="N90" s="66"/>
      <c r="O90" s="67">
        <v>2.8439999999999999</v>
      </c>
      <c r="P90" s="67">
        <v>10.17</v>
      </c>
      <c r="Q90" s="66">
        <v>0.19600000000000001</v>
      </c>
      <c r="R90" s="111">
        <f t="shared" si="96"/>
        <v>100.001</v>
      </c>
      <c r="S90" s="117">
        <v>180</v>
      </c>
      <c r="T90" s="117">
        <v>617</v>
      </c>
      <c r="U90" s="112">
        <f t="shared" si="23"/>
        <v>1.0106633513247221</v>
      </c>
      <c r="V90" s="112">
        <f t="shared" si="24"/>
        <v>6.0100819124080645E-3</v>
      </c>
      <c r="W90" s="112">
        <f t="shared" si="25"/>
        <v>0.37284734502208189</v>
      </c>
      <c r="X90" s="112">
        <f t="shared" si="26"/>
        <v>0</v>
      </c>
      <c r="Y90" s="112">
        <f t="shared" si="27"/>
        <v>0</v>
      </c>
      <c r="Z90" s="112">
        <f t="shared" si="28"/>
        <v>4.5249309638339563E-2</v>
      </c>
      <c r="AA90" s="112">
        <f t="shared" si="29"/>
        <v>7.7533148945408206E-4</v>
      </c>
      <c r="AB90" s="112">
        <f t="shared" si="30"/>
        <v>1.9948194241819751E-2</v>
      </c>
      <c r="AC90" s="112">
        <f t="shared" si="31"/>
        <v>4.4010599635503786E-2</v>
      </c>
      <c r="AD90" s="112">
        <f t="shared" si="32"/>
        <v>0</v>
      </c>
      <c r="AE90" s="112">
        <f t="shared" si="33"/>
        <v>0</v>
      </c>
      <c r="AF90" s="112">
        <f t="shared" si="34"/>
        <v>9.1773167965226873E-2</v>
      </c>
      <c r="AG90" s="112">
        <f t="shared" si="35"/>
        <v>0.21593273599728227</v>
      </c>
      <c r="AH90" s="112">
        <f t="shared" si="36"/>
        <v>2.7616427547386478E-3</v>
      </c>
      <c r="AI90" s="113">
        <f t="shared" si="37"/>
        <v>1.809971759981577</v>
      </c>
      <c r="AJ90" s="112">
        <f t="shared" si="99"/>
        <v>0.5583862542336071</v>
      </c>
      <c r="AK90" s="112">
        <f t="shared" si="99"/>
        <v>3.3205390522055653E-3</v>
      </c>
      <c r="AL90" s="112">
        <f t="shared" si="99"/>
        <v>0.2059962222978976</v>
      </c>
      <c r="AM90" s="112">
        <f t="shared" si="99"/>
        <v>0</v>
      </c>
      <c r="AN90" s="112">
        <f t="shared" si="99"/>
        <v>0</v>
      </c>
      <c r="AO90" s="112">
        <f t="shared" si="99"/>
        <v>2.500000864035588E-2</v>
      </c>
      <c r="AP90" s="112">
        <f t="shared" si="99"/>
        <v>4.2836662239524327E-4</v>
      </c>
      <c r="AQ90" s="112">
        <f t="shared" si="99"/>
        <v>1.102127374739968E-2</v>
      </c>
      <c r="AR90" s="112">
        <f t="shared" si="99"/>
        <v>2.43156277951827E-2</v>
      </c>
      <c r="AS90" s="112">
        <f t="shared" si="99"/>
        <v>0</v>
      </c>
      <c r="AT90" s="112">
        <f t="shared" si="99"/>
        <v>0</v>
      </c>
      <c r="AU90" s="112">
        <f t="shared" si="99"/>
        <v>5.0704198813666022E-2</v>
      </c>
      <c r="AV90" s="112">
        <f t="shared" si="99"/>
        <v>0.11930171551377142</v>
      </c>
      <c r="AW90" s="112">
        <f t="shared" si="99"/>
        <v>1.5257932835188309E-3</v>
      </c>
      <c r="AX90" s="113">
        <f t="shared" si="39"/>
        <v>1</v>
      </c>
      <c r="AY90" s="66">
        <f t="shared" si="40"/>
        <v>1.9007719847739457</v>
      </c>
      <c r="AZ90" s="111">
        <f t="shared" si="41"/>
        <v>5.9679467410798095</v>
      </c>
      <c r="BA90" s="114">
        <f t="shared" si="42"/>
        <v>759.64607706169238</v>
      </c>
      <c r="BB90" s="114">
        <f t="shared" si="43"/>
        <v>694.15935160826086</v>
      </c>
      <c r="BC90" s="115">
        <f t="shared" si="44"/>
        <v>591.89300325767726</v>
      </c>
    </row>
    <row r="91" spans="1:55" s="116" customFormat="1">
      <c r="A91" s="110" t="s">
        <v>155</v>
      </c>
      <c r="B91" s="62" t="s">
        <v>83</v>
      </c>
      <c r="C91" s="63" t="s">
        <v>173</v>
      </c>
      <c r="D91" s="66">
        <v>60.73</v>
      </c>
      <c r="E91" s="67">
        <v>0.34799999999999998</v>
      </c>
      <c r="F91" s="67">
        <v>18.867999999999999</v>
      </c>
      <c r="G91" s="67"/>
      <c r="H91" s="67"/>
      <c r="I91" s="67">
        <v>3.4950000000000001</v>
      </c>
      <c r="J91" s="67">
        <v>0.113</v>
      </c>
      <c r="K91" s="67">
        <v>0.70599999999999996</v>
      </c>
      <c r="L91" s="66">
        <v>2.4249999999999998</v>
      </c>
      <c r="M91" s="66"/>
      <c r="N91" s="66"/>
      <c r="O91" s="67">
        <v>3.1</v>
      </c>
      <c r="P91" s="67">
        <v>10.023999999999999</v>
      </c>
      <c r="Q91" s="66">
        <v>0.191</v>
      </c>
      <c r="R91" s="111">
        <f t="shared" si="96"/>
        <v>100</v>
      </c>
      <c r="S91" s="117">
        <v>180</v>
      </c>
      <c r="T91" s="117">
        <v>617</v>
      </c>
      <c r="U91" s="112">
        <f t="shared" ref="U91:U107" si="111">D91/mw_SiO2</f>
        <v>1.0107465677389933</v>
      </c>
      <c r="V91" s="112">
        <f t="shared" ref="V91:V107" si="112">E91/mw_TiO2</f>
        <v>4.3573093864958468E-3</v>
      </c>
      <c r="W91" s="112">
        <f t="shared" ref="W91:W107" si="113">F91/mw_Al2O3*2</f>
        <v>0.370101205065059</v>
      </c>
      <c r="X91" s="112">
        <f t="shared" ref="X91:X107" si="114">G91/mw_Cr2O3*2</f>
        <v>0</v>
      </c>
      <c r="Y91" s="112">
        <f t="shared" ref="Y91:Y107" si="115">H91/mw_V2O5*2</f>
        <v>0</v>
      </c>
      <c r="Z91" s="112">
        <f t="shared" ref="Z91:Z107" si="116">I91/mw_FeO</f>
        <v>4.8645443613041156E-2</v>
      </c>
      <c r="AA91" s="112">
        <f t="shared" ref="AA91:AA107" si="117">J91/mw_MnO</f>
        <v>1.5929537874238414E-3</v>
      </c>
      <c r="AB91" s="112">
        <f t="shared" ref="AB91:AB107" si="118">K91/mw_MgO</f>
        <v>1.7516697928762121E-2</v>
      </c>
      <c r="AC91" s="112">
        <f t="shared" ref="AC91:AC107" si="119">L91/mw_CaO</f>
        <v>4.3243802316084552E-2</v>
      </c>
      <c r="AD91" s="112">
        <f t="shared" ref="AD91:AD107" si="120">M91/mw_SrO</f>
        <v>0</v>
      </c>
      <c r="AE91" s="112">
        <f t="shared" ref="AE91:AE107" si="121">N91/mw_BaO</f>
        <v>0</v>
      </c>
      <c r="AF91" s="112">
        <f t="shared" ref="AF91:AF107" si="122">O91/mw_Na2O*2</f>
        <v>0.10003404384395334</v>
      </c>
      <c r="AG91" s="112">
        <f t="shared" ref="AG91:AG107" si="123">P91/mw_K2O*2</f>
        <v>0.21283281668011378</v>
      </c>
      <c r="AH91" s="112">
        <f t="shared" ref="AH91:AH107" si="124">Q91/mw_P2O5*2</f>
        <v>2.6911926844647026E-3</v>
      </c>
      <c r="AI91" s="113">
        <f t="shared" ref="AI91:AI107" si="125">SUM(U91:AH91)</f>
        <v>1.8117620330443918</v>
      </c>
      <c r="AJ91" s="112">
        <f t="shared" si="99"/>
        <v>0.55788042209968758</v>
      </c>
      <c r="AK91" s="112">
        <f t="shared" si="99"/>
        <v>2.4050119756478441E-3</v>
      </c>
      <c r="AL91" s="112">
        <f t="shared" si="99"/>
        <v>0.2042769405224592</v>
      </c>
      <c r="AM91" s="112">
        <f t="shared" si="99"/>
        <v>0</v>
      </c>
      <c r="AN91" s="112">
        <f t="shared" si="99"/>
        <v>0</v>
      </c>
      <c r="AO91" s="112">
        <f t="shared" si="99"/>
        <v>2.6849797449005956E-2</v>
      </c>
      <c r="AP91" s="112">
        <f t="shared" si="99"/>
        <v>8.7922903691006477E-4</v>
      </c>
      <c r="AQ91" s="112">
        <f t="shared" si="99"/>
        <v>9.6683215617052991E-3</v>
      </c>
      <c r="AR91" s="112">
        <f t="shared" si="99"/>
        <v>2.3868367659421526E-2</v>
      </c>
      <c r="AS91" s="112">
        <f t="shared" si="99"/>
        <v>0</v>
      </c>
      <c r="AT91" s="112">
        <f t="shared" si="99"/>
        <v>0</v>
      </c>
      <c r="AU91" s="112">
        <f t="shared" si="99"/>
        <v>5.5213677083110785E-2</v>
      </c>
      <c r="AV91" s="112">
        <f t="shared" si="99"/>
        <v>0.11747283186108082</v>
      </c>
      <c r="AW91" s="112">
        <f t="shared" si="99"/>
        <v>1.4854007509708992E-3</v>
      </c>
      <c r="AX91" s="113">
        <f t="shared" ref="AX91:AX107" si="126">SUM(AJ91:AW91)</f>
        <v>0.99999999999999989</v>
      </c>
      <c r="AY91" s="66">
        <f t="shared" ref="AY91:AY107" si="127">(AU91+AV91+2*AR91)/(AL91*AJ91)</f>
        <v>1.9341801619770254</v>
      </c>
      <c r="AZ91" s="111">
        <f t="shared" ref="AZ91:AZ107" si="128">(3*AL91/2+AJ91)/(AU91/2+AV91/2+AR91+AQ91+AO91)</f>
        <v>5.8903929507078878</v>
      </c>
      <c r="BA91" s="114">
        <f t="shared" ref="BA91:BA107" si="129">12900/(LN(zircon_Zr/S91)+3.8+0.85*(AY91-1))-273.15</f>
        <v>757.3033326866381</v>
      </c>
      <c r="BB91" s="114">
        <f t="shared" ref="BB91:BB107" si="130">10108/(LN(zircon_Zr/S91)+1.48+1.16*(AY91-1))-273.15</f>
        <v>690.58523546882714</v>
      </c>
      <c r="BC91" s="115">
        <f t="shared" ref="BC91:BC107" si="131">(LN(S91)-4.29+1.35*LN(AZ91))/0.0056</f>
        <v>588.73973389902642</v>
      </c>
    </row>
    <row r="92" spans="1:55" s="116" customFormat="1">
      <c r="A92" s="110" t="s">
        <v>156</v>
      </c>
      <c r="B92" s="62" t="s">
        <v>83</v>
      </c>
      <c r="C92" s="63" t="s">
        <v>173</v>
      </c>
      <c r="D92" s="66">
        <v>60.615000000000002</v>
      </c>
      <c r="E92" s="67">
        <v>0.28799999999999998</v>
      </c>
      <c r="F92" s="67">
        <v>19.04</v>
      </c>
      <c r="G92" s="67"/>
      <c r="H92" s="67"/>
      <c r="I92" s="67">
        <v>3.39</v>
      </c>
      <c r="J92" s="67">
        <v>0.10100000000000001</v>
      </c>
      <c r="K92" s="67">
        <v>0.74399999999999999</v>
      </c>
      <c r="L92" s="66">
        <v>2.4710000000000001</v>
      </c>
      <c r="M92" s="66"/>
      <c r="N92" s="66"/>
      <c r="O92" s="67">
        <v>3.173</v>
      </c>
      <c r="P92" s="67">
        <v>10.000999999999999</v>
      </c>
      <c r="Q92" s="66">
        <v>0.17799999999999999</v>
      </c>
      <c r="R92" s="111">
        <f t="shared" si="96"/>
        <v>100.001</v>
      </c>
      <c r="S92" s="117">
        <v>180</v>
      </c>
      <c r="T92" s="117">
        <v>617</v>
      </c>
      <c r="U92" s="112">
        <f t="shared" si="111"/>
        <v>1.008832590210754</v>
      </c>
      <c r="V92" s="112">
        <f t="shared" si="112"/>
        <v>3.606049147444839E-3</v>
      </c>
      <c r="W92" s="112">
        <f t="shared" si="113"/>
        <v>0.37347503415511574</v>
      </c>
      <c r="X92" s="112">
        <f t="shared" si="114"/>
        <v>0</v>
      </c>
      <c r="Y92" s="112">
        <f t="shared" si="115"/>
        <v>0</v>
      </c>
      <c r="Z92" s="112">
        <f t="shared" si="116"/>
        <v>4.7183992517370391E-2</v>
      </c>
      <c r="AA92" s="112">
        <f t="shared" si="117"/>
        <v>1.4237905533611326E-3</v>
      </c>
      <c r="AB92" s="112">
        <f t="shared" si="118"/>
        <v>1.8459523029743651E-2</v>
      </c>
      <c r="AC92" s="112">
        <f t="shared" si="119"/>
        <v>4.4064097122905134E-2</v>
      </c>
      <c r="AD92" s="112">
        <f t="shared" si="120"/>
        <v>0</v>
      </c>
      <c r="AE92" s="112">
        <f t="shared" si="121"/>
        <v>0</v>
      </c>
      <c r="AF92" s="112">
        <f t="shared" si="122"/>
        <v>0.10238968423124643</v>
      </c>
      <c r="AG92" s="112">
        <f t="shared" si="123"/>
        <v>0.2123444732260393</v>
      </c>
      <c r="AH92" s="112">
        <f t="shared" si="124"/>
        <v>2.5080225017524451E-3</v>
      </c>
      <c r="AI92" s="113">
        <f t="shared" si="125"/>
        <v>1.8142872566957331</v>
      </c>
      <c r="AJ92" s="112">
        <f t="shared" si="99"/>
        <v>0.55604898644776257</v>
      </c>
      <c r="AK92" s="112">
        <f t="shared" si="99"/>
        <v>1.9875844545214679E-3</v>
      </c>
      <c r="AL92" s="112">
        <f t="shared" si="99"/>
        <v>0.20585220602569099</v>
      </c>
      <c r="AM92" s="112">
        <f t="shared" si="99"/>
        <v>0</v>
      </c>
      <c r="AN92" s="112">
        <f t="shared" si="99"/>
        <v>0</v>
      </c>
      <c r="AO92" s="112">
        <f t="shared" si="99"/>
        <v>2.6006902899877133E-2</v>
      </c>
      <c r="AP92" s="112">
        <f t="shared" si="99"/>
        <v>7.8476577956800963E-4</v>
      </c>
      <c r="AQ92" s="112">
        <f t="shared" si="99"/>
        <v>1.0174531602764504E-2</v>
      </c>
      <c r="AR92" s="112">
        <f t="shared" si="99"/>
        <v>2.4287276979036262E-2</v>
      </c>
      <c r="AS92" s="112">
        <f t="shared" si="99"/>
        <v>0</v>
      </c>
      <c r="AT92" s="112">
        <f t="shared" si="99"/>
        <v>0</v>
      </c>
      <c r="AU92" s="112">
        <f t="shared" si="99"/>
        <v>5.6435211046856733E-2</v>
      </c>
      <c r="AV92" s="112">
        <f t="shared" si="99"/>
        <v>0.1170401613318782</v>
      </c>
      <c r="AW92" s="112">
        <f t="shared" si="99"/>
        <v>1.3823734320441493E-3</v>
      </c>
      <c r="AX92" s="113">
        <f t="shared" si="126"/>
        <v>1</v>
      </c>
      <c r="AY92" s="66">
        <f t="shared" si="127"/>
        <v>1.93991211143082</v>
      </c>
      <c r="AZ92" s="111">
        <f t="shared" si="128"/>
        <v>5.874930092501037</v>
      </c>
      <c r="BA92" s="114">
        <f t="shared" si="129"/>
        <v>756.90244821482872</v>
      </c>
      <c r="BB92" s="114">
        <f t="shared" si="130"/>
        <v>689.97466562453735</v>
      </c>
      <c r="BC92" s="115">
        <f t="shared" si="131"/>
        <v>588.10606571153789</v>
      </c>
    </row>
    <row r="93" spans="1:55" s="116" customFormat="1">
      <c r="A93" s="110" t="s">
        <v>157</v>
      </c>
      <c r="B93" s="62" t="s">
        <v>83</v>
      </c>
      <c r="C93" s="63" t="s">
        <v>173</v>
      </c>
      <c r="D93" s="66">
        <v>59.99</v>
      </c>
      <c r="E93" s="67">
        <v>0.29599999999999999</v>
      </c>
      <c r="F93" s="67">
        <v>19.434999999999999</v>
      </c>
      <c r="G93" s="67"/>
      <c r="H93" s="67"/>
      <c r="I93" s="67">
        <v>3.3210000000000002</v>
      </c>
      <c r="J93" s="67">
        <v>0.19900000000000001</v>
      </c>
      <c r="K93" s="67">
        <v>0.8</v>
      </c>
      <c r="L93" s="66">
        <v>2.5350000000000001</v>
      </c>
      <c r="M93" s="66"/>
      <c r="N93" s="66"/>
      <c r="O93" s="67">
        <v>3.1970000000000001</v>
      </c>
      <c r="P93" s="67">
        <v>10.029</v>
      </c>
      <c r="Q93" s="66">
        <v>0.19800000000000001</v>
      </c>
      <c r="R93" s="111">
        <f t="shared" si="96"/>
        <v>99.999999999999986</v>
      </c>
      <c r="S93" s="117">
        <v>180</v>
      </c>
      <c r="T93" s="117">
        <v>617</v>
      </c>
      <c r="U93" s="112">
        <f t="shared" si="111"/>
        <v>0.99843053842684371</v>
      </c>
      <c r="V93" s="112">
        <f t="shared" si="112"/>
        <v>3.7062171793183067E-3</v>
      </c>
      <c r="W93" s="112">
        <f t="shared" si="113"/>
        <v>0.3812230718910018</v>
      </c>
      <c r="X93" s="112">
        <f t="shared" si="114"/>
        <v>0</v>
      </c>
      <c r="Y93" s="112">
        <f t="shared" si="115"/>
        <v>0</v>
      </c>
      <c r="Z93" s="112">
        <f t="shared" si="116"/>
        <v>4.6223610368786743E-2</v>
      </c>
      <c r="AA93" s="112">
        <f t="shared" si="117"/>
        <v>2.8052902982065881E-3</v>
      </c>
      <c r="AB93" s="112">
        <f t="shared" si="118"/>
        <v>1.9848949494348012E-2</v>
      </c>
      <c r="AC93" s="112">
        <f t="shared" si="119"/>
        <v>4.5205376854133755E-2</v>
      </c>
      <c r="AD93" s="112">
        <f t="shared" si="120"/>
        <v>0</v>
      </c>
      <c r="AE93" s="112">
        <f t="shared" si="121"/>
        <v>0</v>
      </c>
      <c r="AF93" s="112">
        <f t="shared" si="122"/>
        <v>0.10316414134487704</v>
      </c>
      <c r="AG93" s="112">
        <f t="shared" si="123"/>
        <v>0.2129389783005648</v>
      </c>
      <c r="AH93" s="112">
        <f t="shared" si="124"/>
        <v>2.7898227828482259E-3</v>
      </c>
      <c r="AI93" s="113">
        <f t="shared" si="125"/>
        <v>1.816335996940929</v>
      </c>
      <c r="AJ93" s="112">
        <f t="shared" si="99"/>
        <v>0.54969484726856666</v>
      </c>
      <c r="AK93" s="112">
        <f t="shared" si="99"/>
        <v>2.0404909584792203E-3</v>
      </c>
      <c r="AL93" s="112">
        <f t="shared" si="99"/>
        <v>0.20988576592274627</v>
      </c>
      <c r="AM93" s="112">
        <f t="shared" si="99"/>
        <v>0</v>
      </c>
      <c r="AN93" s="112">
        <f t="shared" si="99"/>
        <v>0</v>
      </c>
      <c r="AO93" s="112">
        <f t="shared" si="99"/>
        <v>2.5448821389124313E-2</v>
      </c>
      <c r="AP93" s="112">
        <f t="shared" si="99"/>
        <v>1.5444776202923108E-3</v>
      </c>
      <c r="AQ93" s="112">
        <f t="shared" si="99"/>
        <v>1.0928016362488873E-2</v>
      </c>
      <c r="AR93" s="112">
        <f t="shared" si="99"/>
        <v>2.488822383648653E-2</v>
      </c>
      <c r="AS93" s="112">
        <f t="shared" si="99"/>
        <v>0</v>
      </c>
      <c r="AT93" s="112">
        <f t="shared" si="99"/>
        <v>0</v>
      </c>
      <c r="AU93" s="112">
        <f t="shared" si="99"/>
        <v>5.6797939103021673E-2</v>
      </c>
      <c r="AV93" s="112">
        <f t="shared" si="99"/>
        <v>0.11723545569718179</v>
      </c>
      <c r="AW93" s="112">
        <f t="shared" si="99"/>
        <v>1.5359618416123681E-3</v>
      </c>
      <c r="AX93" s="113">
        <f t="shared" si="126"/>
        <v>1</v>
      </c>
      <c r="AY93" s="66">
        <f t="shared" si="127"/>
        <v>1.9398784970947518</v>
      </c>
      <c r="AZ93" s="111">
        <f t="shared" si="128"/>
        <v>5.8302754300444661</v>
      </c>
      <c r="BA93" s="114">
        <f t="shared" si="129"/>
        <v>756.90479824490933</v>
      </c>
      <c r="BB93" s="114">
        <f t="shared" si="130"/>
        <v>689.97824398360888</v>
      </c>
      <c r="BC93" s="115">
        <f t="shared" si="131"/>
        <v>586.266710482088</v>
      </c>
    </row>
    <row r="94" spans="1:55" s="116" customFormat="1">
      <c r="A94" s="110" t="s">
        <v>158</v>
      </c>
      <c r="B94" s="62" t="s">
        <v>83</v>
      </c>
      <c r="C94" s="63" t="s">
        <v>173</v>
      </c>
      <c r="D94" s="66">
        <v>60.74</v>
      </c>
      <c r="E94" s="67">
        <v>0.36499999999999999</v>
      </c>
      <c r="F94" s="67">
        <v>18.95</v>
      </c>
      <c r="G94" s="67"/>
      <c r="H94" s="67"/>
      <c r="I94" s="67">
        <v>3.0190000000000001</v>
      </c>
      <c r="J94" s="67">
        <v>9.5000000000000001E-2</v>
      </c>
      <c r="K94" s="67">
        <v>0.77100000000000002</v>
      </c>
      <c r="L94" s="66">
        <v>2.4990000000000001</v>
      </c>
      <c r="M94" s="66"/>
      <c r="N94" s="66"/>
      <c r="O94" s="67">
        <v>3.1640000000000001</v>
      </c>
      <c r="P94" s="67">
        <v>10.228999999999999</v>
      </c>
      <c r="Q94" s="66">
        <v>0.16800000000000001</v>
      </c>
      <c r="R94" s="111">
        <f t="shared" si="96"/>
        <v>100.00000000000001</v>
      </c>
      <c r="S94" s="117">
        <v>180</v>
      </c>
      <c r="T94" s="117">
        <v>617</v>
      </c>
      <c r="U94" s="112">
        <f t="shared" si="111"/>
        <v>1.010913000567536</v>
      </c>
      <c r="V94" s="112">
        <f t="shared" si="112"/>
        <v>4.5701664542269664E-3</v>
      </c>
      <c r="W94" s="112">
        <f t="shared" si="113"/>
        <v>0.37170965846845816</v>
      </c>
      <c r="X94" s="112">
        <f t="shared" si="114"/>
        <v>0</v>
      </c>
      <c r="Y94" s="112">
        <f t="shared" si="115"/>
        <v>0</v>
      </c>
      <c r="Z94" s="112">
        <f t="shared" si="116"/>
        <v>4.2020198646000359E-2</v>
      </c>
      <c r="AA94" s="112">
        <f t="shared" si="117"/>
        <v>1.3392089363297782E-3</v>
      </c>
      <c r="AB94" s="112">
        <f t="shared" si="118"/>
        <v>1.9129425075177897E-2</v>
      </c>
      <c r="AC94" s="112">
        <f t="shared" si="119"/>
        <v>4.4563407005317655E-2</v>
      </c>
      <c r="AD94" s="112">
        <f t="shared" si="120"/>
        <v>0</v>
      </c>
      <c r="AE94" s="112">
        <f t="shared" si="121"/>
        <v>0</v>
      </c>
      <c r="AF94" s="112">
        <f t="shared" si="122"/>
        <v>0.10209926281363496</v>
      </c>
      <c r="AG94" s="112">
        <f t="shared" si="123"/>
        <v>0.21718544311860374</v>
      </c>
      <c r="AH94" s="112">
        <f t="shared" si="124"/>
        <v>2.3671223612045556E-3</v>
      </c>
      <c r="AI94" s="113">
        <f t="shared" si="125"/>
        <v>1.8158968934464901</v>
      </c>
      <c r="AJ94" s="112">
        <f t="shared" si="99"/>
        <v>0.55670176220681167</v>
      </c>
      <c r="AK94" s="112">
        <f t="shared" si="99"/>
        <v>2.516754376705275E-3</v>
      </c>
      <c r="AL94" s="112">
        <f t="shared" si="99"/>
        <v>0.20469755733926615</v>
      </c>
      <c r="AM94" s="112">
        <f t="shared" si="99"/>
        <v>0</v>
      </c>
      <c r="AN94" s="112">
        <f t="shared" si="99"/>
        <v>0</v>
      </c>
      <c r="AO94" s="112">
        <f t="shared" si="99"/>
        <v>2.31401897308431E-2</v>
      </c>
      <c r="AP94" s="112">
        <f t="shared" si="99"/>
        <v>7.374917271806222E-4</v>
      </c>
      <c r="AQ94" s="112">
        <f t="shared" si="99"/>
        <v>1.0534422490734656E-2</v>
      </c>
      <c r="AR94" s="112">
        <f t="shared" si="99"/>
        <v>2.454071437984473E-2</v>
      </c>
      <c r="AS94" s="112">
        <f t="shared" si="99"/>
        <v>0</v>
      </c>
      <c r="AT94" s="112">
        <f t="shared" si="99"/>
        <v>0</v>
      </c>
      <c r="AU94" s="112">
        <f t="shared" si="99"/>
        <v>5.6225253307116564E-2</v>
      </c>
      <c r="AV94" s="112">
        <f t="shared" si="99"/>
        <v>0.11960229895343651</v>
      </c>
      <c r="AW94" s="112">
        <f t="shared" si="99"/>
        <v>1.3035554880607039E-3</v>
      </c>
      <c r="AX94" s="113">
        <f t="shared" si="126"/>
        <v>1</v>
      </c>
      <c r="AY94" s="66">
        <f t="shared" si="127"/>
        <v>1.9736563746362281</v>
      </c>
      <c r="AZ94" s="111">
        <f t="shared" si="128"/>
        <v>5.910856099634028</v>
      </c>
      <c r="BA94" s="114">
        <f t="shared" si="129"/>
        <v>754.54873078085882</v>
      </c>
      <c r="BB94" s="114">
        <f t="shared" si="130"/>
        <v>686.39583671711841</v>
      </c>
      <c r="BC94" s="115">
        <f t="shared" si="131"/>
        <v>589.57576158859456</v>
      </c>
    </row>
    <row r="95" spans="1:55" s="116" customFormat="1">
      <c r="A95" s="110" t="s">
        <v>159</v>
      </c>
      <c r="B95" s="62" t="s">
        <v>83</v>
      </c>
      <c r="C95" s="63" t="s">
        <v>173</v>
      </c>
      <c r="D95" s="66">
        <v>60.433</v>
      </c>
      <c r="E95" s="67">
        <v>0.35099999999999998</v>
      </c>
      <c r="F95" s="67">
        <v>19.158999999999999</v>
      </c>
      <c r="G95" s="67"/>
      <c r="H95" s="67"/>
      <c r="I95" s="67">
        <v>3.391</v>
      </c>
      <c r="J95" s="67">
        <v>0.125</v>
      </c>
      <c r="K95" s="67">
        <v>0.83399999999999996</v>
      </c>
      <c r="L95" s="66">
        <v>2.839</v>
      </c>
      <c r="M95" s="66"/>
      <c r="N95" s="66"/>
      <c r="O95" s="67">
        <v>2.8879999999999999</v>
      </c>
      <c r="P95" s="67">
        <v>9.827</v>
      </c>
      <c r="Q95" s="66">
        <v>0.154</v>
      </c>
      <c r="R95" s="111">
        <f t="shared" si="96"/>
        <v>100.001</v>
      </c>
      <c r="S95" s="117">
        <v>180</v>
      </c>
      <c r="T95" s="117">
        <v>617</v>
      </c>
      <c r="U95" s="112">
        <f t="shared" si="111"/>
        <v>1.0058035127312792</v>
      </c>
      <c r="V95" s="112">
        <f t="shared" si="112"/>
        <v>4.3948723984483977E-3</v>
      </c>
      <c r="W95" s="112">
        <f t="shared" si="113"/>
        <v>0.37580925311858521</v>
      </c>
      <c r="X95" s="112">
        <f t="shared" si="114"/>
        <v>0</v>
      </c>
      <c r="Y95" s="112">
        <f t="shared" si="115"/>
        <v>0</v>
      </c>
      <c r="Z95" s="112">
        <f t="shared" si="116"/>
        <v>4.7197911099233922E-2</v>
      </c>
      <c r="AA95" s="112">
        <f t="shared" si="117"/>
        <v>1.7621170214865503E-3</v>
      </c>
      <c r="AB95" s="112">
        <f t="shared" si="118"/>
        <v>2.0692529847857799E-2</v>
      </c>
      <c r="AC95" s="112">
        <f t="shared" si="119"/>
        <v>5.0626455577469712E-2</v>
      </c>
      <c r="AD95" s="112">
        <f t="shared" si="120"/>
        <v>0</v>
      </c>
      <c r="AE95" s="112">
        <f t="shared" si="121"/>
        <v>0</v>
      </c>
      <c r="AF95" s="112">
        <f t="shared" si="122"/>
        <v>9.3193006006882975E-2</v>
      </c>
      <c r="AG95" s="112">
        <f t="shared" si="123"/>
        <v>0.2086500488343454</v>
      </c>
      <c r="AH95" s="112">
        <f t="shared" si="124"/>
        <v>2.169862164437509E-3</v>
      </c>
      <c r="AI95" s="113">
        <f t="shared" si="125"/>
        <v>1.810299568800027</v>
      </c>
      <c r="AJ95" s="112">
        <f t="shared" si="99"/>
        <v>0.55560059233620929</v>
      </c>
      <c r="AK95" s="112">
        <f t="shared" si="99"/>
        <v>2.4277044938819589E-3</v>
      </c>
      <c r="AL95" s="112">
        <f t="shared" si="99"/>
        <v>0.20759506304677169</v>
      </c>
      <c r="AM95" s="112">
        <f t="shared" si="99"/>
        <v>0</v>
      </c>
      <c r="AN95" s="112">
        <f t="shared" si="99"/>
        <v>0</v>
      </c>
      <c r="AO95" s="112">
        <f t="shared" si="99"/>
        <v>2.6071878882741751E-2</v>
      </c>
      <c r="AP95" s="112">
        <f t="shared" si="99"/>
        <v>9.7338421322973919E-4</v>
      </c>
      <c r="AQ95" s="112">
        <f t="shared" si="99"/>
        <v>1.1430445106703541E-2</v>
      </c>
      <c r="AR95" s="112">
        <f t="shared" si="99"/>
        <v>2.7965788894833525E-2</v>
      </c>
      <c r="AS95" s="112">
        <f t="shared" si="99"/>
        <v>0</v>
      </c>
      <c r="AT95" s="112">
        <f t="shared" si="99"/>
        <v>0</v>
      </c>
      <c r="AU95" s="112">
        <f t="shared" si="99"/>
        <v>5.1479328401241781E-2</v>
      </c>
      <c r="AV95" s="112">
        <f t="shared" si="99"/>
        <v>0.11525719412983727</v>
      </c>
      <c r="AW95" s="112">
        <f t="shared" si="99"/>
        <v>1.19862049454932E-3</v>
      </c>
      <c r="AX95" s="113">
        <f t="shared" si="126"/>
        <v>0.99999999999999989</v>
      </c>
      <c r="AY95" s="66">
        <f t="shared" si="127"/>
        <v>1.9305376813155175</v>
      </c>
      <c r="AZ95" s="111">
        <f t="shared" si="128"/>
        <v>5.8251431604592394</v>
      </c>
      <c r="BA95" s="114">
        <f t="shared" si="129"/>
        <v>757.55824484392781</v>
      </c>
      <c r="BB95" s="114">
        <f t="shared" si="130"/>
        <v>690.97363659330017</v>
      </c>
      <c r="BC95" s="115">
        <f t="shared" si="131"/>
        <v>586.05440688593967</v>
      </c>
    </row>
    <row r="96" spans="1:55" s="116" customFormat="1">
      <c r="A96" s="110" t="s">
        <v>160</v>
      </c>
      <c r="B96" s="62" t="s">
        <v>83</v>
      </c>
      <c r="C96" s="63" t="s">
        <v>173</v>
      </c>
      <c r="D96" s="66">
        <v>60.146000000000001</v>
      </c>
      <c r="E96" s="67">
        <v>0.438</v>
      </c>
      <c r="F96" s="67">
        <v>19.239000000000001</v>
      </c>
      <c r="G96" s="67"/>
      <c r="H96" s="67"/>
      <c r="I96" s="67">
        <v>3.5550000000000002</v>
      </c>
      <c r="J96" s="67">
        <v>0.15</v>
      </c>
      <c r="K96" s="67">
        <v>0.77600000000000002</v>
      </c>
      <c r="L96" s="66">
        <v>2.5139999999999998</v>
      </c>
      <c r="M96" s="66"/>
      <c r="N96" s="66"/>
      <c r="O96" s="67">
        <v>3.032</v>
      </c>
      <c r="P96" s="67">
        <v>9.9540000000000006</v>
      </c>
      <c r="Q96" s="66">
        <v>0.19700000000000001</v>
      </c>
      <c r="R96" s="111">
        <f t="shared" si="96"/>
        <v>100.001</v>
      </c>
      <c r="S96" s="117">
        <v>180</v>
      </c>
      <c r="T96" s="117">
        <v>617</v>
      </c>
      <c r="U96" s="112">
        <f t="shared" si="111"/>
        <v>1.0010268905521076</v>
      </c>
      <c r="V96" s="112">
        <f t="shared" si="112"/>
        <v>5.4841997450723592E-3</v>
      </c>
      <c r="W96" s="112">
        <f t="shared" si="113"/>
        <v>0.37737847595116975</v>
      </c>
      <c r="X96" s="112">
        <f t="shared" si="114"/>
        <v>0</v>
      </c>
      <c r="Y96" s="112">
        <f t="shared" si="115"/>
        <v>0</v>
      </c>
      <c r="Z96" s="112">
        <f t="shared" si="116"/>
        <v>4.9480558524853023E-2</v>
      </c>
      <c r="AA96" s="112">
        <f t="shared" si="117"/>
        <v>2.1145404257838602E-3</v>
      </c>
      <c r="AB96" s="112">
        <f t="shared" si="118"/>
        <v>1.925348100951757E-2</v>
      </c>
      <c r="AC96" s="112">
        <f t="shared" si="119"/>
        <v>4.4830894442324354E-2</v>
      </c>
      <c r="AD96" s="112">
        <f t="shared" si="120"/>
        <v>0</v>
      </c>
      <c r="AE96" s="112">
        <f t="shared" si="121"/>
        <v>0</v>
      </c>
      <c r="AF96" s="112">
        <f t="shared" si="122"/>
        <v>9.7839748688666628E-2</v>
      </c>
      <c r="AG96" s="112">
        <f t="shared" si="123"/>
        <v>0.21134655399380017</v>
      </c>
      <c r="AH96" s="112">
        <f t="shared" si="124"/>
        <v>2.7757327687934368E-3</v>
      </c>
      <c r="AI96" s="113">
        <f t="shared" si="125"/>
        <v>1.8115310761020886</v>
      </c>
      <c r="AJ96" s="112">
        <f t="shared" si="99"/>
        <v>0.55258609899535327</v>
      </c>
      <c r="AK96" s="112">
        <f t="shared" si="99"/>
        <v>3.0273837514688583E-3</v>
      </c>
      <c r="AL96" s="112">
        <f t="shared" si="99"/>
        <v>0.2083201778482229</v>
      </c>
      <c r="AM96" s="112">
        <f t="shared" si="99"/>
        <v>0</v>
      </c>
      <c r="AN96" s="112">
        <f t="shared" si="99"/>
        <v>0</v>
      </c>
      <c r="AO96" s="112">
        <f t="shared" si="99"/>
        <v>2.7314220096804207E-2</v>
      </c>
      <c r="AP96" s="112">
        <f t="shared" si="99"/>
        <v>1.1672669896084606E-3</v>
      </c>
      <c r="AQ96" s="112">
        <f t="shared" si="99"/>
        <v>1.0628291870623445E-2</v>
      </c>
      <c r="AR96" s="112">
        <f t="shared" si="99"/>
        <v>2.4747516083901789E-2</v>
      </c>
      <c r="AS96" s="112">
        <f t="shared" si="99"/>
        <v>0</v>
      </c>
      <c r="AT96" s="112">
        <f t="shared" si="99"/>
        <v>0</v>
      </c>
      <c r="AU96" s="112">
        <f t="shared" si="99"/>
        <v>5.4009423288056739E-2</v>
      </c>
      <c r="AV96" s="112">
        <f t="shared" si="99"/>
        <v>0.11666736319454106</v>
      </c>
      <c r="AW96" s="112">
        <f t="shared" si="99"/>
        <v>1.5322578814193142E-3</v>
      </c>
      <c r="AX96" s="113">
        <f t="shared" si="126"/>
        <v>0.99999999999999989</v>
      </c>
      <c r="AY96" s="66">
        <f t="shared" si="127"/>
        <v>1.9126276796671542</v>
      </c>
      <c r="AZ96" s="111">
        <f t="shared" si="128"/>
        <v>5.8439207701714979</v>
      </c>
      <c r="BA96" s="114">
        <f t="shared" si="129"/>
        <v>758.81347949476469</v>
      </c>
      <c r="BB96" s="114">
        <f t="shared" si="130"/>
        <v>692.88795997618229</v>
      </c>
      <c r="BC96" s="115">
        <f t="shared" si="131"/>
        <v>586.83026159591066</v>
      </c>
    </row>
    <row r="97" spans="1:55" s="116" customFormat="1">
      <c r="A97" s="110" t="s">
        <v>161</v>
      </c>
      <c r="B97" s="62" t="s">
        <v>83</v>
      </c>
      <c r="C97" s="63" t="s">
        <v>173</v>
      </c>
      <c r="D97" s="66">
        <v>60.99</v>
      </c>
      <c r="E97" s="67">
        <v>0.33200000000000002</v>
      </c>
      <c r="F97" s="67">
        <v>18.988</v>
      </c>
      <c r="G97" s="67"/>
      <c r="H97" s="67"/>
      <c r="I97" s="67">
        <v>3.2250000000000001</v>
      </c>
      <c r="J97" s="67">
        <v>9.5000000000000001E-2</v>
      </c>
      <c r="K97" s="67">
        <v>0.85599999999999998</v>
      </c>
      <c r="L97" s="66">
        <v>2.137</v>
      </c>
      <c r="M97" s="66"/>
      <c r="N97" s="66"/>
      <c r="O97" s="67">
        <v>3.1989999999999998</v>
      </c>
      <c r="P97" s="67">
        <v>9.9740000000000002</v>
      </c>
      <c r="Q97" s="66">
        <v>0.20300000000000001</v>
      </c>
      <c r="R97" s="111">
        <f t="shared" si="96"/>
        <v>99.998999999999995</v>
      </c>
      <c r="S97" s="117">
        <v>180</v>
      </c>
      <c r="T97" s="117">
        <v>617</v>
      </c>
      <c r="U97" s="112">
        <f t="shared" si="111"/>
        <v>1.0150738212811001</v>
      </c>
      <c r="V97" s="112">
        <f t="shared" si="112"/>
        <v>4.1569733227489122E-3</v>
      </c>
      <c r="W97" s="112">
        <f t="shared" si="113"/>
        <v>0.37245503931393581</v>
      </c>
      <c r="X97" s="112">
        <f t="shared" si="114"/>
        <v>0</v>
      </c>
      <c r="Y97" s="112">
        <f t="shared" si="115"/>
        <v>0</v>
      </c>
      <c r="Z97" s="112">
        <f t="shared" si="116"/>
        <v>4.4887426509887758E-2</v>
      </c>
      <c r="AA97" s="112">
        <f t="shared" si="117"/>
        <v>1.3392089363297782E-3</v>
      </c>
      <c r="AB97" s="112">
        <f t="shared" si="118"/>
        <v>2.1238375958952373E-2</v>
      </c>
      <c r="AC97" s="112">
        <f t="shared" si="119"/>
        <v>3.8108043525555753E-2</v>
      </c>
      <c r="AD97" s="112">
        <f t="shared" si="120"/>
        <v>0</v>
      </c>
      <c r="AE97" s="112">
        <f t="shared" si="121"/>
        <v>0</v>
      </c>
      <c r="AF97" s="112">
        <f t="shared" si="122"/>
        <v>0.10322867943767959</v>
      </c>
      <c r="AG97" s="112">
        <f t="shared" si="123"/>
        <v>0.21177120047560408</v>
      </c>
      <c r="AH97" s="112">
        <f t="shared" si="124"/>
        <v>2.8602728531221711E-3</v>
      </c>
      <c r="AI97" s="113">
        <f t="shared" si="125"/>
        <v>1.8151190416149163</v>
      </c>
      <c r="AJ97" s="112">
        <f t="shared" si="99"/>
        <v>0.55923264425565511</v>
      </c>
      <c r="AK97" s="112">
        <f t="shared" si="99"/>
        <v>2.2901932200823818E-3</v>
      </c>
      <c r="AL97" s="112">
        <f t="shared" si="99"/>
        <v>0.20519592972952427</v>
      </c>
      <c r="AM97" s="112">
        <f t="shared" si="99"/>
        <v>0</v>
      </c>
      <c r="AN97" s="112">
        <f t="shared" si="99"/>
        <v>0</v>
      </c>
      <c r="AO97" s="112">
        <f t="shared" si="99"/>
        <v>2.4729742502150875E-2</v>
      </c>
      <c r="AP97" s="112">
        <f t="shared" si="99"/>
        <v>7.3780777217690384E-4</v>
      </c>
      <c r="AQ97" s="112">
        <f t="shared" si="99"/>
        <v>1.1700817121094456E-2</v>
      </c>
      <c r="AR97" s="112">
        <f t="shared" si="99"/>
        <v>2.0994790232408626E-2</v>
      </c>
      <c r="AS97" s="112">
        <f t="shared" si="99"/>
        <v>0</v>
      </c>
      <c r="AT97" s="112">
        <f t="shared" si="99"/>
        <v>0</v>
      </c>
      <c r="AU97" s="112">
        <f t="shared" si="99"/>
        <v>5.6871575401377945E-2</v>
      </c>
      <c r="AV97" s="112">
        <f t="shared" si="99"/>
        <v>0.11667069521081695</v>
      </c>
      <c r="AW97" s="112">
        <f t="shared" si="99"/>
        <v>1.5758045547124989E-3</v>
      </c>
      <c r="AX97" s="113">
        <f t="shared" si="126"/>
        <v>1</v>
      </c>
      <c r="AY97" s="66">
        <f t="shared" si="127"/>
        <v>1.8782361813152593</v>
      </c>
      <c r="AZ97" s="111">
        <f t="shared" si="128"/>
        <v>6.0128132657142119</v>
      </c>
      <c r="BA97" s="114">
        <f t="shared" si="129"/>
        <v>761.23242326548154</v>
      </c>
      <c r="BB97" s="114">
        <f t="shared" si="130"/>
        <v>696.58531588166716</v>
      </c>
      <c r="BC97" s="115">
        <f t="shared" si="131"/>
        <v>593.6985794890353</v>
      </c>
    </row>
    <row r="98" spans="1:55" s="116" customFormat="1">
      <c r="A98" s="110" t="s">
        <v>162</v>
      </c>
      <c r="B98" s="62" t="s">
        <v>83</v>
      </c>
      <c r="C98" s="63" t="s">
        <v>173</v>
      </c>
      <c r="D98" s="66">
        <v>60.457000000000001</v>
      </c>
      <c r="E98" s="67">
        <v>0.311</v>
      </c>
      <c r="F98" s="67">
        <v>19.221</v>
      </c>
      <c r="G98" s="67"/>
      <c r="H98" s="67"/>
      <c r="I98" s="67">
        <v>3.3519999999999999</v>
      </c>
      <c r="J98" s="67">
        <v>0.16900000000000001</v>
      </c>
      <c r="K98" s="67">
        <v>0.81100000000000005</v>
      </c>
      <c r="L98" s="66">
        <v>2.8069999999999999</v>
      </c>
      <c r="M98" s="66"/>
      <c r="N98" s="66"/>
      <c r="O98" s="67">
        <v>3.069</v>
      </c>
      <c r="P98" s="67">
        <v>9.6300000000000008</v>
      </c>
      <c r="Q98" s="66">
        <v>0.17499999999999999</v>
      </c>
      <c r="R98" s="111">
        <f t="shared" si="96"/>
        <v>100.00200000000001</v>
      </c>
      <c r="S98" s="117">
        <v>180</v>
      </c>
      <c r="T98" s="117">
        <v>617</v>
      </c>
      <c r="U98" s="112">
        <f t="shared" si="111"/>
        <v>1.0062029515197815</v>
      </c>
      <c r="V98" s="112">
        <f t="shared" si="112"/>
        <v>3.8940322390810587E-3</v>
      </c>
      <c r="W98" s="112">
        <f t="shared" si="113"/>
        <v>0.37702540081383823</v>
      </c>
      <c r="X98" s="112">
        <f t="shared" si="114"/>
        <v>0</v>
      </c>
      <c r="Y98" s="112">
        <f t="shared" si="115"/>
        <v>0</v>
      </c>
      <c r="Z98" s="112">
        <f t="shared" si="116"/>
        <v>4.6655086406556204E-2</v>
      </c>
      <c r="AA98" s="112">
        <f t="shared" si="117"/>
        <v>2.3823822130498162E-3</v>
      </c>
      <c r="AB98" s="112">
        <f t="shared" si="118"/>
        <v>2.0121872549895298E-2</v>
      </c>
      <c r="AC98" s="112">
        <f t="shared" si="119"/>
        <v>5.0055815711855405E-2</v>
      </c>
      <c r="AD98" s="112">
        <f t="shared" si="120"/>
        <v>0</v>
      </c>
      <c r="AE98" s="112">
        <f t="shared" si="121"/>
        <v>0</v>
      </c>
      <c r="AF98" s="112">
        <f t="shared" si="122"/>
        <v>9.9033703405513804E-2</v>
      </c>
      <c r="AG98" s="112">
        <f t="shared" si="123"/>
        <v>0.20446728098857703</v>
      </c>
      <c r="AH98" s="112">
        <f t="shared" si="124"/>
        <v>2.4657524595880784E-3</v>
      </c>
      <c r="AI98" s="113">
        <f t="shared" si="125"/>
        <v>1.8123042783077363</v>
      </c>
      <c r="AJ98" s="112">
        <f t="shared" si="99"/>
        <v>0.55520640963190637</v>
      </c>
      <c r="AK98" s="112">
        <f t="shared" si="99"/>
        <v>2.1486636022937408E-3</v>
      </c>
      <c r="AL98" s="112">
        <f t="shared" si="99"/>
        <v>0.20803647893271587</v>
      </c>
      <c r="AM98" s="112">
        <f t="shared" si="99"/>
        <v>0</v>
      </c>
      <c r="AN98" s="112">
        <f t="shared" si="99"/>
        <v>0</v>
      </c>
      <c r="AO98" s="112">
        <f t="shared" si="99"/>
        <v>2.5743517225551672E-2</v>
      </c>
      <c r="AP98" s="112">
        <f t="shared" si="99"/>
        <v>1.3145597246365262E-3</v>
      </c>
      <c r="AQ98" s="112">
        <f t="shared" si="99"/>
        <v>1.1102921728289672E-2</v>
      </c>
      <c r="AR98" s="112">
        <f t="shared" si="99"/>
        <v>2.7619984298991835E-2</v>
      </c>
      <c r="AS98" s="112">
        <f t="shared" si="99"/>
        <v>0</v>
      </c>
      <c r="AT98" s="112">
        <f t="shared" si="99"/>
        <v>0</v>
      </c>
      <c r="AU98" s="112">
        <f t="shared" si="99"/>
        <v>5.4645185464103116E-2</v>
      </c>
      <c r="AV98" s="112">
        <f t="shared" si="99"/>
        <v>0.11282171732193952</v>
      </c>
      <c r="AW98" s="112">
        <f t="shared" si="99"/>
        <v>1.3605620695717323E-3</v>
      </c>
      <c r="AX98" s="113">
        <f t="shared" si="126"/>
        <v>0.99999999999999989</v>
      </c>
      <c r="AY98" s="66">
        <f t="shared" si="127"/>
        <v>1.9281448248664272</v>
      </c>
      <c r="AZ98" s="111">
        <f t="shared" si="128"/>
        <v>5.8519693765155258</v>
      </c>
      <c r="BA98" s="114">
        <f t="shared" si="129"/>
        <v>757.72577305238167</v>
      </c>
      <c r="BB98" s="114">
        <f t="shared" si="130"/>
        <v>691.22895954597675</v>
      </c>
      <c r="BC98" s="115">
        <f t="shared" si="131"/>
        <v>587.16205153430963</v>
      </c>
    </row>
    <row r="99" spans="1:55" s="116" customFormat="1">
      <c r="A99" s="110" t="s">
        <v>163</v>
      </c>
      <c r="B99" s="62" t="s">
        <v>83</v>
      </c>
      <c r="C99" s="63" t="s">
        <v>173</v>
      </c>
      <c r="D99" s="66">
        <v>60.283999999999999</v>
      </c>
      <c r="E99" s="67">
        <v>0.36399999999999999</v>
      </c>
      <c r="F99" s="67">
        <v>19.196999999999999</v>
      </c>
      <c r="G99" s="67"/>
      <c r="H99" s="67"/>
      <c r="I99" s="67">
        <v>3.5219999999999998</v>
      </c>
      <c r="J99" s="67">
        <v>5.3999999999999999E-2</v>
      </c>
      <c r="K99" s="67">
        <v>0.75</v>
      </c>
      <c r="L99" s="66">
        <v>2.5030000000000001</v>
      </c>
      <c r="M99" s="66"/>
      <c r="N99" s="66"/>
      <c r="O99" s="67">
        <v>3.3679999999999999</v>
      </c>
      <c r="P99" s="67">
        <v>9.8079999999999998</v>
      </c>
      <c r="Q99" s="66">
        <v>0.152</v>
      </c>
      <c r="R99" s="111">
        <f t="shared" si="96"/>
        <v>100.002</v>
      </c>
      <c r="S99" s="117">
        <v>180</v>
      </c>
      <c r="T99" s="117">
        <v>617</v>
      </c>
      <c r="U99" s="112">
        <f t="shared" si="111"/>
        <v>1.003323663585995</v>
      </c>
      <c r="V99" s="112">
        <f t="shared" si="112"/>
        <v>4.5576454502427822E-3</v>
      </c>
      <c r="W99" s="112">
        <f t="shared" si="113"/>
        <v>0.37655463396406286</v>
      </c>
      <c r="X99" s="112">
        <f t="shared" si="114"/>
        <v>0</v>
      </c>
      <c r="Y99" s="112">
        <f t="shared" si="115"/>
        <v>0</v>
      </c>
      <c r="Z99" s="112">
        <f t="shared" si="116"/>
        <v>4.9021245323356492E-2</v>
      </c>
      <c r="AA99" s="112">
        <f t="shared" si="117"/>
        <v>7.6123455328218966E-4</v>
      </c>
      <c r="AB99" s="112">
        <f t="shared" si="118"/>
        <v>1.8608390150951261E-2</v>
      </c>
      <c r="AC99" s="112">
        <f t="shared" si="119"/>
        <v>4.4634736988519441E-2</v>
      </c>
      <c r="AD99" s="112">
        <f t="shared" si="120"/>
        <v>0</v>
      </c>
      <c r="AE99" s="112">
        <f t="shared" si="121"/>
        <v>0</v>
      </c>
      <c r="AF99" s="112">
        <f t="shared" si="122"/>
        <v>0.10868214827949511</v>
      </c>
      <c r="AG99" s="112">
        <f t="shared" si="123"/>
        <v>0.20824663467663171</v>
      </c>
      <c r="AH99" s="112">
        <f t="shared" si="124"/>
        <v>2.1416821363279309E-3</v>
      </c>
      <c r="AI99" s="113">
        <f t="shared" si="125"/>
        <v>1.8165320151088646</v>
      </c>
      <c r="AJ99" s="112">
        <f t="shared" si="99"/>
        <v>0.55232919389304891</v>
      </c>
      <c r="AK99" s="112">
        <f t="shared" si="99"/>
        <v>2.508981626712284E-3</v>
      </c>
      <c r="AL99" s="112">
        <f t="shared" si="99"/>
        <v>0.20729314475720703</v>
      </c>
      <c r="AM99" s="112">
        <f t="shared" si="99"/>
        <v>0</v>
      </c>
      <c r="AN99" s="112">
        <f t="shared" si="99"/>
        <v>0</v>
      </c>
      <c r="AO99" s="112">
        <f t="shared" si="99"/>
        <v>2.698617195602724E-2</v>
      </c>
      <c r="AP99" s="112">
        <f t="shared" si="99"/>
        <v>4.1905925519103437E-4</v>
      </c>
      <c r="AQ99" s="112">
        <f t="shared" si="99"/>
        <v>1.0243909821669761E-2</v>
      </c>
      <c r="AR99" s="112">
        <f t="shared" si="99"/>
        <v>2.4571401228975578E-2</v>
      </c>
      <c r="AS99" s="112">
        <f t="shared" si="99"/>
        <v>0</v>
      </c>
      <c r="AT99" s="112">
        <f t="shared" si="99"/>
        <v>0</v>
      </c>
      <c r="AU99" s="112">
        <f t="shared" si="99"/>
        <v>5.9829470317913337E-2</v>
      </c>
      <c r="AV99" s="112">
        <f t="shared" si="99"/>
        <v>0.11463967215802222</v>
      </c>
      <c r="AW99" s="112">
        <f t="shared" si="99"/>
        <v>1.1789949852326605E-3</v>
      </c>
      <c r="AX99" s="113">
        <f t="shared" si="126"/>
        <v>1</v>
      </c>
      <c r="AY99" s="66">
        <f t="shared" si="127"/>
        <v>1.9530441460282935</v>
      </c>
      <c r="AZ99" s="111">
        <f t="shared" si="128"/>
        <v>5.7923494781458515</v>
      </c>
      <c r="BA99" s="114">
        <f t="shared" si="129"/>
        <v>755.98518706466746</v>
      </c>
      <c r="BB99" s="114">
        <f t="shared" si="130"/>
        <v>688.57874772047523</v>
      </c>
      <c r="BC99" s="115">
        <f t="shared" si="131"/>
        <v>584.69341771434108</v>
      </c>
    </row>
    <row r="100" spans="1:55" s="116" customFormat="1">
      <c r="A100" s="110" t="s">
        <v>164</v>
      </c>
      <c r="B100" s="62" t="s">
        <v>83</v>
      </c>
      <c r="C100" s="63" t="s">
        <v>173</v>
      </c>
      <c r="D100" s="66">
        <v>60.962000000000003</v>
      </c>
      <c r="E100" s="67">
        <v>0.28599999999999998</v>
      </c>
      <c r="F100" s="67">
        <v>18.765999999999998</v>
      </c>
      <c r="G100" s="67"/>
      <c r="H100" s="67"/>
      <c r="I100" s="67">
        <v>3.3639999999999999</v>
      </c>
      <c r="J100" s="67">
        <v>0.154</v>
      </c>
      <c r="K100" s="67">
        <v>0.69199999999999995</v>
      </c>
      <c r="L100" s="66">
        <v>2.5819999999999999</v>
      </c>
      <c r="M100" s="66"/>
      <c r="N100" s="66"/>
      <c r="O100" s="67">
        <v>3.0419999999999998</v>
      </c>
      <c r="P100" s="67">
        <v>9.9939999999999998</v>
      </c>
      <c r="Q100" s="66">
        <v>0.156</v>
      </c>
      <c r="R100" s="111">
        <f t="shared" si="96"/>
        <v>99.998000000000005</v>
      </c>
      <c r="S100" s="117">
        <v>180</v>
      </c>
      <c r="T100" s="117">
        <v>617</v>
      </c>
      <c r="U100" s="112">
        <f t="shared" si="111"/>
        <v>1.014607809361181</v>
      </c>
      <c r="V100" s="112">
        <f t="shared" si="112"/>
        <v>3.5810071394764718E-3</v>
      </c>
      <c r="W100" s="112">
        <f t="shared" si="113"/>
        <v>0.36810044595351371</v>
      </c>
      <c r="X100" s="112">
        <f t="shared" si="114"/>
        <v>0</v>
      </c>
      <c r="Y100" s="112">
        <f t="shared" si="115"/>
        <v>0</v>
      </c>
      <c r="Z100" s="112">
        <f t="shared" si="116"/>
        <v>4.6822109388918579E-2</v>
      </c>
      <c r="AA100" s="112">
        <f t="shared" si="117"/>
        <v>2.1709281704714299E-3</v>
      </c>
      <c r="AB100" s="112">
        <f t="shared" si="118"/>
        <v>1.7169341312611028E-2</v>
      </c>
      <c r="AC100" s="112">
        <f t="shared" si="119"/>
        <v>4.6043504156754768E-2</v>
      </c>
      <c r="AD100" s="112">
        <f t="shared" si="120"/>
        <v>0</v>
      </c>
      <c r="AE100" s="112">
        <f t="shared" si="121"/>
        <v>0</v>
      </c>
      <c r="AF100" s="112">
        <f t="shared" si="122"/>
        <v>9.8162439152679373E-2</v>
      </c>
      <c r="AG100" s="112">
        <f t="shared" si="123"/>
        <v>0.21219584695740795</v>
      </c>
      <c r="AH100" s="112">
        <f t="shared" si="124"/>
        <v>2.1980421925470871E-3</v>
      </c>
      <c r="AI100" s="113">
        <f t="shared" si="125"/>
        <v>1.8110514737855614</v>
      </c>
      <c r="AJ100" s="112">
        <f t="shared" si="99"/>
        <v>0.56023134849965961</v>
      </c>
      <c r="AK100" s="112">
        <f t="shared" si="99"/>
        <v>1.9773083158101793E-3</v>
      </c>
      <c r="AL100" s="112">
        <f t="shared" si="99"/>
        <v>0.20325233781682059</v>
      </c>
      <c r="AM100" s="112">
        <f t="shared" si="99"/>
        <v>0</v>
      </c>
      <c r="AN100" s="112">
        <f t="shared" si="99"/>
        <v>0</v>
      </c>
      <c r="AO100" s="112">
        <f t="shared" si="99"/>
        <v>2.5853549756401112E-2</v>
      </c>
      <c r="AP100" s="112">
        <f t="shared" si="99"/>
        <v>1.198711467837871E-3</v>
      </c>
      <c r="AQ100" s="112">
        <f t="shared" si="99"/>
        <v>9.4803165791432237E-3</v>
      </c>
      <c r="AR100" s="112">
        <f t="shared" si="99"/>
        <v>2.5423630870365078E-2</v>
      </c>
      <c r="AS100" s="112">
        <f t="shared" si="99"/>
        <v>0</v>
      </c>
      <c r="AT100" s="112">
        <f t="shared" si="99"/>
        <v>0</v>
      </c>
      <c r="AU100" s="112">
        <f t="shared" si="99"/>
        <v>5.4201904569556342E-2</v>
      </c>
      <c r="AV100" s="112">
        <f t="shared" si="99"/>
        <v>0.11716720923114586</v>
      </c>
      <c r="AW100" s="112">
        <f t="shared" si="99"/>
        <v>1.2136828932601325E-3</v>
      </c>
      <c r="AX100" s="113">
        <f t="shared" si="126"/>
        <v>1</v>
      </c>
      <c r="AY100" s="66">
        <f t="shared" si="127"/>
        <v>1.9515204359530371</v>
      </c>
      <c r="AZ100" s="111">
        <f t="shared" si="128"/>
        <v>5.9075233579908284</v>
      </c>
      <c r="BA100" s="114">
        <f t="shared" si="129"/>
        <v>756.09153309544092</v>
      </c>
      <c r="BB100" s="114">
        <f t="shared" si="130"/>
        <v>688.74050853781011</v>
      </c>
      <c r="BC100" s="115">
        <f t="shared" si="131"/>
        <v>589.43979898675684</v>
      </c>
    </row>
    <row r="101" spans="1:55" s="116" customFormat="1">
      <c r="A101" s="110" t="s">
        <v>165</v>
      </c>
      <c r="B101" s="62" t="s">
        <v>83</v>
      </c>
      <c r="C101" s="63" t="s">
        <v>173</v>
      </c>
      <c r="D101" s="66">
        <v>60.390999999999998</v>
      </c>
      <c r="E101" s="67">
        <v>0.27700000000000002</v>
      </c>
      <c r="F101" s="67">
        <v>19.052</v>
      </c>
      <c r="G101" s="67"/>
      <c r="H101" s="67"/>
      <c r="I101" s="67">
        <v>3.363</v>
      </c>
      <c r="J101" s="67">
        <v>9.5000000000000001E-2</v>
      </c>
      <c r="K101" s="67">
        <v>0.77400000000000002</v>
      </c>
      <c r="L101" s="66">
        <v>2.593</v>
      </c>
      <c r="M101" s="66"/>
      <c r="N101" s="66"/>
      <c r="O101" s="67">
        <v>3.1589999999999998</v>
      </c>
      <c r="P101" s="67">
        <v>10.055</v>
      </c>
      <c r="Q101" s="66">
        <v>0.24099999999999999</v>
      </c>
      <c r="R101" s="111">
        <f t="shared" si="96"/>
        <v>100.00000000000001</v>
      </c>
      <c r="S101" s="117">
        <v>180</v>
      </c>
      <c r="T101" s="117">
        <v>617</v>
      </c>
      <c r="U101" s="112">
        <f t="shared" si="111"/>
        <v>1.0051044948514005</v>
      </c>
      <c r="V101" s="112">
        <f t="shared" si="112"/>
        <v>3.4683181036188212E-3</v>
      </c>
      <c r="W101" s="112">
        <f t="shared" si="113"/>
        <v>0.3737104175800034</v>
      </c>
      <c r="X101" s="112">
        <f t="shared" si="114"/>
        <v>0</v>
      </c>
      <c r="Y101" s="112">
        <f t="shared" si="115"/>
        <v>0</v>
      </c>
      <c r="Z101" s="112">
        <f t="shared" si="116"/>
        <v>4.6808190807055047E-2</v>
      </c>
      <c r="AA101" s="112">
        <f t="shared" si="117"/>
        <v>1.3392089363297782E-3</v>
      </c>
      <c r="AB101" s="112">
        <f t="shared" si="118"/>
        <v>1.9203858635781702E-2</v>
      </c>
      <c r="AC101" s="112">
        <f t="shared" si="119"/>
        <v>4.6239661610559694E-2</v>
      </c>
      <c r="AD101" s="112">
        <f t="shared" si="120"/>
        <v>0</v>
      </c>
      <c r="AE101" s="112">
        <f t="shared" si="121"/>
        <v>0</v>
      </c>
      <c r="AF101" s="112">
        <f t="shared" si="122"/>
        <v>0.10193791758162858</v>
      </c>
      <c r="AG101" s="112">
        <f t="shared" si="123"/>
        <v>0.21349101872690984</v>
      </c>
      <c r="AH101" s="112">
        <f t="shared" si="124"/>
        <v>3.3956933872041537E-3</v>
      </c>
      <c r="AI101" s="113">
        <f t="shared" si="125"/>
        <v>1.8146987802204915</v>
      </c>
      <c r="AJ101" s="112">
        <f t="shared" si="99"/>
        <v>0.55386850192805948</v>
      </c>
      <c r="AK101" s="112">
        <f t="shared" si="99"/>
        <v>1.9112362566295492E-3</v>
      </c>
      <c r="AL101" s="112">
        <f t="shared" si="99"/>
        <v>0.20593523379929557</v>
      </c>
      <c r="AM101" s="112">
        <f t="shared" si="99"/>
        <v>0</v>
      </c>
      <c r="AN101" s="112">
        <f t="shared" si="99"/>
        <v>0</v>
      </c>
      <c r="AO101" s="112">
        <f t="shared" si="99"/>
        <v>2.5793917600676244E-2</v>
      </c>
      <c r="AP101" s="112">
        <f t="shared" si="99"/>
        <v>7.3797863916955965E-4</v>
      </c>
      <c r="AQ101" s="112">
        <f t="shared" si="99"/>
        <v>1.0582394634909257E-2</v>
      </c>
      <c r="AR101" s="112">
        <f t="shared" si="99"/>
        <v>2.5480626379735281E-2</v>
      </c>
      <c r="AS101" s="112">
        <f t="shared" si="99"/>
        <v>0</v>
      </c>
      <c r="AT101" s="112">
        <f t="shared" si="99"/>
        <v>0</v>
      </c>
      <c r="AU101" s="112">
        <f t="shared" si="99"/>
        <v>5.6173464540072493E-2</v>
      </c>
      <c r="AV101" s="112">
        <f t="shared" si="99"/>
        <v>0.11764543022449711</v>
      </c>
      <c r="AW101" s="112">
        <f t="shared" si="99"/>
        <v>1.8712159969554653E-3</v>
      </c>
      <c r="AX101" s="113">
        <f t="shared" si="126"/>
        <v>1</v>
      </c>
      <c r="AY101" s="66">
        <f t="shared" si="127"/>
        <v>1.9707005006297591</v>
      </c>
      <c r="AZ101" s="111">
        <f t="shared" si="128"/>
        <v>5.7995046854259762</v>
      </c>
      <c r="BA101" s="114">
        <f t="shared" si="129"/>
        <v>754.75447787584483</v>
      </c>
      <c r="BB101" s="114">
        <f t="shared" si="130"/>
        <v>686.7082658395982</v>
      </c>
      <c r="BC101" s="115">
        <f t="shared" si="131"/>
        <v>584.99102605817893</v>
      </c>
    </row>
    <row r="102" spans="1:55" s="116" customFormat="1">
      <c r="A102" s="110" t="s">
        <v>166</v>
      </c>
      <c r="B102" s="62" t="s">
        <v>83</v>
      </c>
      <c r="C102" s="63" t="s">
        <v>173</v>
      </c>
      <c r="D102" s="66">
        <v>60.045999999999999</v>
      </c>
      <c r="E102" s="67">
        <v>0.46300000000000002</v>
      </c>
      <c r="F102" s="67">
        <v>19.010000000000002</v>
      </c>
      <c r="G102" s="67"/>
      <c r="H102" s="67"/>
      <c r="I102" s="67">
        <v>3.484</v>
      </c>
      <c r="J102" s="67">
        <v>0.04</v>
      </c>
      <c r="K102" s="67">
        <v>0.74199999999999999</v>
      </c>
      <c r="L102" s="66">
        <v>2.738</v>
      </c>
      <c r="M102" s="66"/>
      <c r="N102" s="66"/>
      <c r="O102" s="67">
        <v>3.214</v>
      </c>
      <c r="P102" s="67">
        <v>10.058999999999999</v>
      </c>
      <c r="Q102" s="66">
        <v>0.20399999999999999</v>
      </c>
      <c r="R102" s="111">
        <f t="shared" si="96"/>
        <v>100</v>
      </c>
      <c r="S102" s="117">
        <v>180</v>
      </c>
      <c r="T102" s="117">
        <v>617</v>
      </c>
      <c r="U102" s="112">
        <f t="shared" si="111"/>
        <v>0.99936256226668196</v>
      </c>
      <c r="V102" s="112">
        <f t="shared" si="112"/>
        <v>5.7972248446769466E-3</v>
      </c>
      <c r="W102" s="112">
        <f t="shared" si="113"/>
        <v>0.37288657559289656</v>
      </c>
      <c r="X102" s="112">
        <f t="shared" si="114"/>
        <v>0</v>
      </c>
      <c r="Y102" s="112">
        <f t="shared" si="115"/>
        <v>0</v>
      </c>
      <c r="Z102" s="112">
        <f t="shared" si="116"/>
        <v>4.8492339212542312E-2</v>
      </c>
      <c r="AA102" s="112">
        <f t="shared" si="117"/>
        <v>5.6387744687569612E-4</v>
      </c>
      <c r="AB102" s="112">
        <f t="shared" si="118"/>
        <v>1.8409900656007779E-2</v>
      </c>
      <c r="AC102" s="112">
        <f t="shared" si="119"/>
        <v>4.8825373501624546E-2</v>
      </c>
      <c r="AD102" s="112">
        <f t="shared" si="120"/>
        <v>0</v>
      </c>
      <c r="AE102" s="112">
        <f t="shared" si="121"/>
        <v>0</v>
      </c>
      <c r="AF102" s="112">
        <f t="shared" si="122"/>
        <v>0.10371271513369872</v>
      </c>
      <c r="AG102" s="112">
        <f t="shared" si="123"/>
        <v>0.21357594802327062</v>
      </c>
      <c r="AH102" s="112">
        <f t="shared" si="124"/>
        <v>2.8743628671769597E-3</v>
      </c>
      <c r="AI102" s="113">
        <f t="shared" si="125"/>
        <v>1.814500879545452</v>
      </c>
      <c r="AJ102" s="112">
        <f t="shared" si="99"/>
        <v>0.55076444080701181</v>
      </c>
      <c r="AK102" s="112">
        <f t="shared" si="99"/>
        <v>3.1949418763187378E-3</v>
      </c>
      <c r="AL102" s="112">
        <f t="shared" si="99"/>
        <v>0.20550366207940765</v>
      </c>
      <c r="AM102" s="112">
        <f t="shared" si="99"/>
        <v>0</v>
      </c>
      <c r="AN102" s="112">
        <f t="shared" si="99"/>
        <v>0</v>
      </c>
      <c r="AO102" s="112">
        <f t="shared" si="99"/>
        <v>2.6724891544108845E-2</v>
      </c>
      <c r="AP102" s="112">
        <f t="shared" si="99"/>
        <v>3.1076173797003187E-4</v>
      </c>
      <c r="AQ102" s="112">
        <f t="shared" si="99"/>
        <v>1.0145986074484361E-2</v>
      </c>
      <c r="AR102" s="112">
        <f t="shared" si="99"/>
        <v>2.6908431983706571E-2</v>
      </c>
      <c r="AS102" s="112">
        <f t="shared" si="99"/>
        <v>0</v>
      </c>
      <c r="AT102" s="112">
        <f t="shared" si="99"/>
        <v>0</v>
      </c>
      <c r="AU102" s="112">
        <f t="shared" si="99"/>
        <v>5.715771003631568E-2</v>
      </c>
      <c r="AV102" s="112">
        <f t="shared" si="99"/>
        <v>0.11770506723412183</v>
      </c>
      <c r="AW102" s="112">
        <f t="shared" si="99"/>
        <v>1.5841066265545223E-3</v>
      </c>
      <c r="AX102" s="113">
        <f t="shared" si="126"/>
        <v>1</v>
      </c>
      <c r="AY102" s="66">
        <f t="shared" si="127"/>
        <v>2.0204217905636579</v>
      </c>
      <c r="AZ102" s="111">
        <f t="shared" si="128"/>
        <v>5.6809468108982148</v>
      </c>
      <c r="BA102" s="114">
        <f t="shared" si="129"/>
        <v>751.30449426012399</v>
      </c>
      <c r="BB102" s="114">
        <f t="shared" si="130"/>
        <v>681.4797645020609</v>
      </c>
      <c r="BC102" s="115">
        <f t="shared" si="131"/>
        <v>580.01179117974959</v>
      </c>
    </row>
    <row r="103" spans="1:55" s="116" customFormat="1">
      <c r="A103" s="110" t="s">
        <v>167</v>
      </c>
      <c r="B103" s="62" t="s">
        <v>83</v>
      </c>
      <c r="C103" s="63" t="s">
        <v>173</v>
      </c>
      <c r="D103" s="66">
        <v>60.545999999999999</v>
      </c>
      <c r="E103" s="67">
        <v>0.36899999999999999</v>
      </c>
      <c r="F103" s="67">
        <v>19.291</v>
      </c>
      <c r="G103" s="67"/>
      <c r="H103" s="67"/>
      <c r="I103" s="67">
        <v>3.5840000000000001</v>
      </c>
      <c r="J103" s="67">
        <v>7.3999999999999996E-2</v>
      </c>
      <c r="K103" s="67">
        <v>0.72599999999999998</v>
      </c>
      <c r="L103" s="66">
        <v>2.2170000000000001</v>
      </c>
      <c r="M103" s="66"/>
      <c r="N103" s="66"/>
      <c r="O103" s="67">
        <v>2.8639999999999999</v>
      </c>
      <c r="P103" s="67">
        <v>10.07</v>
      </c>
      <c r="Q103" s="66">
        <v>0.25900000000000001</v>
      </c>
      <c r="R103" s="111">
        <f t="shared" si="96"/>
        <v>100.00000000000001</v>
      </c>
      <c r="S103" s="117">
        <v>180</v>
      </c>
      <c r="T103" s="117">
        <v>617</v>
      </c>
      <c r="U103" s="112">
        <f t="shared" si="111"/>
        <v>1.0076842036938103</v>
      </c>
      <c r="V103" s="112">
        <f t="shared" si="112"/>
        <v>4.6202504701636999E-3</v>
      </c>
      <c r="W103" s="112">
        <f t="shared" si="113"/>
        <v>0.37839847079234967</v>
      </c>
      <c r="X103" s="112">
        <f t="shared" si="114"/>
        <v>0</v>
      </c>
      <c r="Y103" s="112">
        <f t="shared" si="115"/>
        <v>0</v>
      </c>
      <c r="Z103" s="112">
        <f t="shared" si="116"/>
        <v>4.9884197398895422E-2</v>
      </c>
      <c r="AA103" s="112">
        <f t="shared" si="117"/>
        <v>1.0431732767200376E-3</v>
      </c>
      <c r="AB103" s="112">
        <f t="shared" si="118"/>
        <v>1.8012921666120819E-2</v>
      </c>
      <c r="AC103" s="112">
        <f t="shared" si="119"/>
        <v>3.9534643189591531E-2</v>
      </c>
      <c r="AD103" s="112">
        <f t="shared" si="120"/>
        <v>0</v>
      </c>
      <c r="AE103" s="112">
        <f t="shared" si="121"/>
        <v>0</v>
      </c>
      <c r="AF103" s="112">
        <f t="shared" si="122"/>
        <v>9.2418548893252378E-2</v>
      </c>
      <c r="AG103" s="112">
        <f t="shared" si="123"/>
        <v>0.21380950358826278</v>
      </c>
      <c r="AH103" s="112">
        <f t="shared" si="124"/>
        <v>3.649313640190356E-3</v>
      </c>
      <c r="AI103" s="113">
        <f t="shared" si="125"/>
        <v>1.8090552266093569</v>
      </c>
      <c r="AJ103" s="112">
        <f t="shared" si="99"/>
        <v>0.55702235557643776</v>
      </c>
      <c r="AK103" s="112">
        <f t="shared" si="99"/>
        <v>2.5539576692875533E-3</v>
      </c>
      <c r="AL103" s="112">
        <f t="shared" si="99"/>
        <v>0.20916910950339945</v>
      </c>
      <c r="AM103" s="112">
        <f t="shared" si="99"/>
        <v>0</v>
      </c>
      <c r="AN103" s="112">
        <f t="shared" si="99"/>
        <v>0</v>
      </c>
      <c r="AO103" s="112">
        <f t="shared" si="99"/>
        <v>2.7574723350149717E-2</v>
      </c>
      <c r="AP103" s="112">
        <f t="shared" si="99"/>
        <v>5.7663981805310463E-4</v>
      </c>
      <c r="AQ103" s="112">
        <f t="shared" si="99"/>
        <v>9.9570877666801533E-3</v>
      </c>
      <c r="AR103" s="112">
        <f t="shared" si="99"/>
        <v>2.1853751399115551E-2</v>
      </c>
      <c r="AS103" s="112">
        <f t="shared" si="99"/>
        <v>0</v>
      </c>
      <c r="AT103" s="112">
        <f t="shared" si="99"/>
        <v>0</v>
      </c>
      <c r="AU103" s="112">
        <f t="shared" si="99"/>
        <v>5.1086637673560101E-2</v>
      </c>
      <c r="AV103" s="112">
        <f t="shared" si="99"/>
        <v>0.11818848891031246</v>
      </c>
      <c r="AW103" s="112">
        <f t="shared" si="99"/>
        <v>2.0172483330042528E-3</v>
      </c>
      <c r="AX103" s="113">
        <f t="shared" si="126"/>
        <v>1.0000000000000002</v>
      </c>
      <c r="AY103" s="66">
        <f t="shared" si="127"/>
        <v>1.8279908237561038</v>
      </c>
      <c r="AZ103" s="111">
        <f t="shared" si="128"/>
        <v>6.0460847169301157</v>
      </c>
      <c r="BA103" s="114">
        <f t="shared" si="129"/>
        <v>764.78691285067146</v>
      </c>
      <c r="BB103" s="114">
        <f t="shared" si="130"/>
        <v>702.03825149480201</v>
      </c>
      <c r="BC103" s="115">
        <f t="shared" si="131"/>
        <v>595.02885305793245</v>
      </c>
    </row>
    <row r="104" spans="1:55" s="116" customFormat="1">
      <c r="A104" s="110" t="s">
        <v>168</v>
      </c>
      <c r="B104" s="62" t="s">
        <v>83</v>
      </c>
      <c r="C104" s="63" t="s">
        <v>173</v>
      </c>
      <c r="D104" s="66">
        <v>60.122999999999998</v>
      </c>
      <c r="E104" s="67">
        <v>0.35699999999999998</v>
      </c>
      <c r="F104" s="67">
        <v>19.097000000000001</v>
      </c>
      <c r="G104" s="67"/>
      <c r="H104" s="67"/>
      <c r="I104" s="67">
        <v>3.468</v>
      </c>
      <c r="J104" s="67">
        <v>0.13500000000000001</v>
      </c>
      <c r="K104" s="67">
        <v>0.79600000000000004</v>
      </c>
      <c r="L104" s="66">
        <v>2.7839999999999998</v>
      </c>
      <c r="M104" s="66"/>
      <c r="N104" s="66"/>
      <c r="O104" s="67">
        <v>3.1440000000000001</v>
      </c>
      <c r="P104" s="67">
        <v>9.9179999999999993</v>
      </c>
      <c r="Q104" s="66">
        <v>0.17899999999999999</v>
      </c>
      <c r="R104" s="111">
        <f t="shared" si="96"/>
        <v>100.00100000000003</v>
      </c>
      <c r="S104" s="117">
        <v>180</v>
      </c>
      <c r="T104" s="117">
        <v>617</v>
      </c>
      <c r="U104" s="112">
        <f t="shared" si="111"/>
        <v>1.0006440950464597</v>
      </c>
      <c r="V104" s="112">
        <f t="shared" si="112"/>
        <v>4.4699984223534979E-3</v>
      </c>
      <c r="W104" s="112">
        <f t="shared" si="113"/>
        <v>0.37459310542333224</v>
      </c>
      <c r="X104" s="112">
        <f t="shared" si="114"/>
        <v>0</v>
      </c>
      <c r="Y104" s="112">
        <f t="shared" si="115"/>
        <v>0</v>
      </c>
      <c r="Z104" s="112">
        <f t="shared" si="116"/>
        <v>4.8269641902725813E-2</v>
      </c>
      <c r="AA104" s="112">
        <f t="shared" si="117"/>
        <v>1.9030863832054743E-3</v>
      </c>
      <c r="AB104" s="112">
        <f t="shared" si="118"/>
        <v>1.9749704746876273E-2</v>
      </c>
      <c r="AC104" s="112">
        <f t="shared" si="119"/>
        <v>4.9645668308445114E-2</v>
      </c>
      <c r="AD104" s="112">
        <f t="shared" si="120"/>
        <v>0</v>
      </c>
      <c r="AE104" s="112">
        <f t="shared" si="121"/>
        <v>0</v>
      </c>
      <c r="AF104" s="112">
        <f t="shared" si="122"/>
        <v>0.10145388188560946</v>
      </c>
      <c r="AG104" s="112">
        <f t="shared" si="123"/>
        <v>0.21058219032655312</v>
      </c>
      <c r="AH104" s="112">
        <f t="shared" si="124"/>
        <v>2.5221125158072341E-3</v>
      </c>
      <c r="AI104" s="113">
        <f t="shared" si="125"/>
        <v>1.8138334849613678</v>
      </c>
      <c r="AJ104" s="112">
        <f t="shared" si="99"/>
        <v>0.55167362568994149</v>
      </c>
      <c r="AK104" s="112">
        <f t="shared" si="99"/>
        <v>2.4643929332072633E-3</v>
      </c>
      <c r="AL104" s="112">
        <f t="shared" si="99"/>
        <v>0.20652011804231885</v>
      </c>
      <c r="AM104" s="112">
        <f t="shared" si="99"/>
        <v>0</v>
      </c>
      <c r="AN104" s="112">
        <f t="shared" si="99"/>
        <v>0</v>
      </c>
      <c r="AO104" s="112">
        <f t="shared" si="99"/>
        <v>2.6611947735518782E-2</v>
      </c>
      <c r="AP104" s="112">
        <f t="shared" si="99"/>
        <v>1.0492067761368996E-3</v>
      </c>
      <c r="AQ104" s="112">
        <f t="shared" si="99"/>
        <v>1.0888378073633874E-2</v>
      </c>
      <c r="AR104" s="112">
        <f t="shared" si="99"/>
        <v>2.737057658272446E-2</v>
      </c>
      <c r="AS104" s="112">
        <f t="shared" si="99"/>
        <v>0</v>
      </c>
      <c r="AT104" s="112">
        <f t="shared" si="99"/>
        <v>0</v>
      </c>
      <c r="AU104" s="112">
        <f t="shared" si="99"/>
        <v>5.5933404431427337E-2</v>
      </c>
      <c r="AV104" s="112">
        <f t="shared" si="99"/>
        <v>0.11609786238511208</v>
      </c>
      <c r="AW104" s="112">
        <f t="shared" si="99"/>
        <v>1.3904873499790704E-3</v>
      </c>
      <c r="AX104" s="113">
        <f t="shared" si="126"/>
        <v>1</v>
      </c>
      <c r="AY104" s="66">
        <f t="shared" si="127"/>
        <v>1.9904242226470337</v>
      </c>
      <c r="AZ104" s="111">
        <f t="shared" si="128"/>
        <v>5.7092821316703697</v>
      </c>
      <c r="BA104" s="114">
        <f t="shared" si="129"/>
        <v>753.38314205082008</v>
      </c>
      <c r="BB104" s="114">
        <f t="shared" si="130"/>
        <v>684.6273558109051</v>
      </c>
      <c r="BC104" s="115">
        <f t="shared" si="131"/>
        <v>581.21121401543405</v>
      </c>
    </row>
    <row r="105" spans="1:55" s="116" customFormat="1">
      <c r="A105" s="110" t="s">
        <v>169</v>
      </c>
      <c r="B105" s="62" t="s">
        <v>83</v>
      </c>
      <c r="C105" s="63" t="s">
        <v>173</v>
      </c>
      <c r="D105" s="66">
        <v>60.518999999999998</v>
      </c>
      <c r="E105" s="67">
        <v>0.44800000000000001</v>
      </c>
      <c r="F105" s="67">
        <v>18.834</v>
      </c>
      <c r="G105" s="67"/>
      <c r="H105" s="67"/>
      <c r="I105" s="67">
        <v>3.7250000000000001</v>
      </c>
      <c r="J105" s="67">
        <v>0.16</v>
      </c>
      <c r="K105" s="67">
        <v>0.76500000000000001</v>
      </c>
      <c r="L105" s="66">
        <v>2.573</v>
      </c>
      <c r="M105" s="66"/>
      <c r="N105" s="66"/>
      <c r="O105" s="67">
        <v>3.34</v>
      </c>
      <c r="P105" s="67">
        <v>9.56</v>
      </c>
      <c r="Q105" s="66">
        <v>7.3999999999999996E-2</v>
      </c>
      <c r="R105" s="111">
        <f t="shared" si="96"/>
        <v>99.99799999999999</v>
      </c>
      <c r="S105" s="117">
        <v>180</v>
      </c>
      <c r="T105" s="117">
        <v>617</v>
      </c>
      <c r="U105" s="112">
        <f t="shared" si="111"/>
        <v>1.0072348350567453</v>
      </c>
      <c r="V105" s="112">
        <f t="shared" si="112"/>
        <v>5.6094097849141945E-3</v>
      </c>
      <c r="W105" s="112">
        <f t="shared" si="113"/>
        <v>0.36943428536121059</v>
      </c>
      <c r="X105" s="112">
        <f t="shared" si="114"/>
        <v>0</v>
      </c>
      <c r="Y105" s="112">
        <f t="shared" si="115"/>
        <v>0</v>
      </c>
      <c r="Z105" s="112">
        <f t="shared" si="116"/>
        <v>5.1846717441653305E-2</v>
      </c>
      <c r="AA105" s="112">
        <f t="shared" si="117"/>
        <v>2.2555097875027845E-3</v>
      </c>
      <c r="AB105" s="112">
        <f t="shared" si="118"/>
        <v>1.8980557953970287E-2</v>
      </c>
      <c r="AC105" s="112">
        <f t="shared" si="119"/>
        <v>4.5883011694550745E-2</v>
      </c>
      <c r="AD105" s="112">
        <f t="shared" si="120"/>
        <v>0</v>
      </c>
      <c r="AE105" s="112">
        <f t="shared" si="121"/>
        <v>0</v>
      </c>
      <c r="AF105" s="112">
        <f t="shared" si="122"/>
        <v>0.1077786149802594</v>
      </c>
      <c r="AG105" s="112">
        <f t="shared" si="123"/>
        <v>0.20298101830226339</v>
      </c>
      <c r="AH105" s="112">
        <f t="shared" si="124"/>
        <v>1.0426610400543874E-3</v>
      </c>
      <c r="AI105" s="113">
        <f t="shared" si="125"/>
        <v>1.8130466214031242</v>
      </c>
      <c r="AJ105" s="112">
        <f t="shared" si="99"/>
        <v>0.55554822648589264</v>
      </c>
      <c r="AK105" s="112">
        <f t="shared" si="99"/>
        <v>3.0939137023255638E-3</v>
      </c>
      <c r="AL105" s="112">
        <f t="shared" si="99"/>
        <v>0.20376436049686569</v>
      </c>
      <c r="AM105" s="112">
        <f t="shared" si="99"/>
        <v>0</v>
      </c>
      <c r="AN105" s="112">
        <f t="shared" si="99"/>
        <v>0</v>
      </c>
      <c r="AO105" s="112">
        <f t="shared" si="99"/>
        <v>2.8596461243522199E-2</v>
      </c>
      <c r="AP105" s="112">
        <f t="shared" si="99"/>
        <v>1.2440440090598643E-3</v>
      </c>
      <c r="AQ105" s="112">
        <f t="shared" si="99"/>
        <v>1.0468874727160163E-2</v>
      </c>
      <c r="AR105" s="112">
        <f t="shared" si="99"/>
        <v>2.5307132840876257E-2</v>
      </c>
      <c r="AS105" s="112">
        <f t="shared" si="99"/>
        <v>0</v>
      </c>
      <c r="AT105" s="112">
        <f t="shared" si="99"/>
        <v>0</v>
      </c>
      <c r="AU105" s="112">
        <f t="shared" si="99"/>
        <v>5.9446135420858116E-2</v>
      </c>
      <c r="AV105" s="112">
        <f t="shared" si="99"/>
        <v>0.11195576324737615</v>
      </c>
      <c r="AW105" s="112">
        <f t="shared" si="99"/>
        <v>5.7508782606343993E-4</v>
      </c>
      <c r="AX105" s="113">
        <f t="shared" si="126"/>
        <v>1.0000000000000002</v>
      </c>
      <c r="AY105" s="66">
        <f t="shared" si="127"/>
        <v>1.9612574395351317</v>
      </c>
      <c r="AZ105" s="111">
        <f t="shared" si="128"/>
        <v>5.7384897197132689</v>
      </c>
      <c r="BA105" s="114">
        <f t="shared" si="129"/>
        <v>755.41232561388995</v>
      </c>
      <c r="BB105" s="114">
        <f t="shared" si="130"/>
        <v>687.70774043036761</v>
      </c>
      <c r="BC105" s="115">
        <f t="shared" si="131"/>
        <v>582.44134514386769</v>
      </c>
    </row>
    <row r="106" spans="1:55" s="116" customFormat="1">
      <c r="A106" s="110" t="s">
        <v>170</v>
      </c>
      <c r="B106" s="62" t="s">
        <v>83</v>
      </c>
      <c r="C106" s="63" t="s">
        <v>173</v>
      </c>
      <c r="D106" s="66">
        <v>60.441000000000003</v>
      </c>
      <c r="E106" s="67">
        <v>0.44400000000000001</v>
      </c>
      <c r="F106" s="67">
        <v>18.934000000000001</v>
      </c>
      <c r="G106" s="67"/>
      <c r="H106" s="67"/>
      <c r="I106" s="67">
        <v>3.4489999999999998</v>
      </c>
      <c r="J106" s="67">
        <v>0.10299999999999999</v>
      </c>
      <c r="K106" s="67">
        <v>0.75900000000000001</v>
      </c>
      <c r="L106" s="66">
        <v>2.7069999999999999</v>
      </c>
      <c r="M106" s="66"/>
      <c r="N106" s="66"/>
      <c r="O106" s="67">
        <v>2.9460000000000002</v>
      </c>
      <c r="P106" s="67">
        <v>9.9740000000000002</v>
      </c>
      <c r="Q106" s="66">
        <v>0.24099999999999999</v>
      </c>
      <c r="R106" s="111">
        <f t="shared" si="96"/>
        <v>99.99799999999999</v>
      </c>
      <c r="S106" s="117">
        <v>180</v>
      </c>
      <c r="T106" s="117">
        <v>617</v>
      </c>
      <c r="U106" s="112">
        <f t="shared" si="111"/>
        <v>1.0059366589941132</v>
      </c>
      <c r="V106" s="112">
        <f t="shared" si="112"/>
        <v>5.5593257689774602E-3</v>
      </c>
      <c r="W106" s="112">
        <f t="shared" si="113"/>
        <v>0.37139581390194126</v>
      </c>
      <c r="X106" s="112">
        <f t="shared" si="114"/>
        <v>0</v>
      </c>
      <c r="Y106" s="112">
        <f t="shared" si="115"/>
        <v>0</v>
      </c>
      <c r="Z106" s="112">
        <f t="shared" si="116"/>
        <v>4.8005188847318719E-2</v>
      </c>
      <c r="AA106" s="112">
        <f t="shared" si="117"/>
        <v>1.4519844257049172E-3</v>
      </c>
      <c r="AB106" s="112">
        <f t="shared" si="118"/>
        <v>1.8831690832762676E-2</v>
      </c>
      <c r="AC106" s="112">
        <f t="shared" si="119"/>
        <v>4.8272566131810676E-2</v>
      </c>
      <c r="AD106" s="112">
        <f t="shared" si="120"/>
        <v>0</v>
      </c>
      <c r="AE106" s="112">
        <f t="shared" si="121"/>
        <v>0</v>
      </c>
      <c r="AF106" s="112">
        <f t="shared" si="122"/>
        <v>9.5064610698156957E-2</v>
      </c>
      <c r="AG106" s="112">
        <f t="shared" si="123"/>
        <v>0.21177120047560408</v>
      </c>
      <c r="AH106" s="112">
        <f t="shared" si="124"/>
        <v>3.3956933872041537E-3</v>
      </c>
      <c r="AI106" s="113">
        <f t="shared" si="125"/>
        <v>1.8096847334635939</v>
      </c>
      <c r="AJ106" s="112">
        <f t="shared" si="99"/>
        <v>0.55586293037286649</v>
      </c>
      <c r="AK106" s="112">
        <f t="shared" si="99"/>
        <v>3.0719857808256738E-3</v>
      </c>
      <c r="AL106" s="112">
        <f t="shared" si="99"/>
        <v>0.20522680389258682</v>
      </c>
      <c r="AM106" s="112">
        <f t="shared" si="99"/>
        <v>0</v>
      </c>
      <c r="AN106" s="112">
        <f t="shared" si="99"/>
        <v>0</v>
      </c>
      <c r="AO106" s="112">
        <f t="shared" si="99"/>
        <v>2.6526824236087009E-2</v>
      </c>
      <c r="AP106" s="112">
        <f t="shared" si="99"/>
        <v>8.0234109226634933E-4</v>
      </c>
      <c r="AQ106" s="112">
        <f t="shared" si="99"/>
        <v>1.0406061610919547E-2</v>
      </c>
      <c r="AR106" s="112">
        <f t="shared" si="99"/>
        <v>2.6674572227517658E-2</v>
      </c>
      <c r="AS106" s="112">
        <f t="shared" si="99"/>
        <v>0</v>
      </c>
      <c r="AT106" s="112">
        <f t="shared" si="99"/>
        <v>0</v>
      </c>
      <c r="AU106" s="112">
        <f t="shared" si="99"/>
        <v>5.2531034240539114E-2</v>
      </c>
      <c r="AV106" s="112">
        <f t="shared" ref="AV106:AV107" si="132">AG106/$AI106</f>
        <v>0.11702104601959629</v>
      </c>
      <c r="AW106" s="112">
        <f t="shared" ref="AW106:AW107" si="133">AH106/$AI106</f>
        <v>1.8764005267951087E-3</v>
      </c>
      <c r="AX106" s="113">
        <f t="shared" si="126"/>
        <v>1</v>
      </c>
      <c r="AY106" s="66">
        <f t="shared" si="127"/>
        <v>1.95393746601101</v>
      </c>
      <c r="AZ106" s="111">
        <f t="shared" si="128"/>
        <v>5.8207492521902164</v>
      </c>
      <c r="BA106" s="114">
        <f t="shared" si="129"/>
        <v>755.9228487852148</v>
      </c>
      <c r="BB106" s="114">
        <f t="shared" si="130"/>
        <v>688.48393596582127</v>
      </c>
      <c r="BC106" s="115">
        <f t="shared" si="131"/>
        <v>585.87249797657421</v>
      </c>
    </row>
    <row r="107" spans="1:55" s="116" customFormat="1">
      <c r="A107" s="110" t="s">
        <v>171</v>
      </c>
      <c r="B107" s="62" t="s">
        <v>83</v>
      </c>
      <c r="C107" s="63" t="s">
        <v>173</v>
      </c>
      <c r="D107" s="66">
        <v>60.427999999999997</v>
      </c>
      <c r="E107" s="67">
        <v>0.39700000000000002</v>
      </c>
      <c r="F107" s="67">
        <v>18.908000000000001</v>
      </c>
      <c r="G107" s="67"/>
      <c r="H107" s="67"/>
      <c r="I107" s="67">
        <v>3.4279999999999999</v>
      </c>
      <c r="J107" s="67">
        <v>5.8999999999999997E-2</v>
      </c>
      <c r="K107" s="67">
        <v>0.92300000000000004</v>
      </c>
      <c r="L107" s="66">
        <v>2.5880000000000001</v>
      </c>
      <c r="M107" s="66"/>
      <c r="N107" s="66"/>
      <c r="O107" s="67">
        <v>3.1720000000000002</v>
      </c>
      <c r="P107" s="67">
        <v>9.9629999999999992</v>
      </c>
      <c r="Q107" s="66">
        <v>0.13500000000000001</v>
      </c>
      <c r="R107" s="111">
        <f t="shared" si="96"/>
        <v>100.00099999999999</v>
      </c>
      <c r="S107" s="117">
        <v>180</v>
      </c>
      <c r="T107" s="117">
        <v>617</v>
      </c>
      <c r="U107" s="112">
        <f t="shared" si="111"/>
        <v>1.005720296317008</v>
      </c>
      <c r="V107" s="112">
        <f t="shared" si="112"/>
        <v>4.9708385817208373E-3</v>
      </c>
      <c r="W107" s="112">
        <f t="shared" si="113"/>
        <v>0.37088581648135133</v>
      </c>
      <c r="X107" s="112">
        <f t="shared" si="114"/>
        <v>0</v>
      </c>
      <c r="Y107" s="112">
        <f t="shared" si="115"/>
        <v>0</v>
      </c>
      <c r="Z107" s="112">
        <f t="shared" si="116"/>
        <v>4.771289862818457E-2</v>
      </c>
      <c r="AA107" s="112">
        <f t="shared" si="117"/>
        <v>8.3171923414165167E-4</v>
      </c>
      <c r="AB107" s="112">
        <f t="shared" si="118"/>
        <v>2.2900725479104017E-2</v>
      </c>
      <c r="AC107" s="112">
        <f t="shared" si="119"/>
        <v>4.6150499131557457E-2</v>
      </c>
      <c r="AD107" s="112">
        <f t="shared" si="120"/>
        <v>0</v>
      </c>
      <c r="AE107" s="112">
        <f t="shared" si="121"/>
        <v>0</v>
      </c>
      <c r="AF107" s="112">
        <f t="shared" si="122"/>
        <v>0.10235741518484516</v>
      </c>
      <c r="AG107" s="112">
        <f t="shared" si="123"/>
        <v>0.21153764491061192</v>
      </c>
      <c r="AH107" s="112">
        <f t="shared" si="124"/>
        <v>1.9021518973965177E-3</v>
      </c>
      <c r="AI107" s="113">
        <f t="shared" si="125"/>
        <v>1.8149700058459215</v>
      </c>
      <c r="AJ107" s="112">
        <f>U107/$AI107</f>
        <v>0.55412502304591071</v>
      </c>
      <c r="AK107" s="112">
        <f t="shared" ref="AK107" si="134">V107/$AI107</f>
        <v>2.7387993001041513E-3</v>
      </c>
      <c r="AL107" s="112">
        <f t="shared" ref="AL107" si="135">W107/$AI107</f>
        <v>0.20434817946673936</v>
      </c>
      <c r="AM107" s="112">
        <f t="shared" ref="AM107" si="136">X107/$AI107</f>
        <v>0</v>
      </c>
      <c r="AN107" s="112">
        <f t="shared" ref="AN107" si="137">Y107/$AI107</f>
        <v>0</v>
      </c>
      <c r="AO107" s="112">
        <f t="shared" ref="AO107" si="138">Z107/$AI107</f>
        <v>2.6288532854264187E-2</v>
      </c>
      <c r="AP107" s="112">
        <f t="shared" ref="AP107" si="139">AA107/$AI107</f>
        <v>4.582550849119977E-4</v>
      </c>
      <c r="AQ107" s="112">
        <f t="shared" ref="AQ107" si="140">AB107/$AI107</f>
        <v>1.2617688119000315E-2</v>
      </c>
      <c r="AR107" s="112">
        <f t="shared" ref="AR107" si="141">AC107/$AI107</f>
        <v>2.5427692459329444E-2</v>
      </c>
      <c r="AS107" s="112">
        <f t="shared" ref="AS107" si="142">AD107/$AI107</f>
        <v>0</v>
      </c>
      <c r="AT107" s="112">
        <f t="shared" ref="AT107" si="143">AE107/$AI107</f>
        <v>0</v>
      </c>
      <c r="AU107" s="112">
        <f t="shared" ref="AU107" si="144">AF107/$AI107</f>
        <v>5.6396202061277809E-2</v>
      </c>
      <c r="AV107" s="112">
        <f t="shared" si="132"/>
        <v>0.11655159271462363</v>
      </c>
      <c r="AW107" s="112">
        <f t="shared" si="133"/>
        <v>1.0480348938383488E-3</v>
      </c>
      <c r="AX107" s="113">
        <f t="shared" si="126"/>
        <v>0.99999999999999989</v>
      </c>
      <c r="AY107" s="66">
        <f t="shared" si="127"/>
        <v>1.9764585789771885</v>
      </c>
      <c r="AZ107" s="111">
        <f t="shared" si="128"/>
        <v>5.7069145660509335</v>
      </c>
      <c r="BA107" s="114">
        <f t="shared" si="129"/>
        <v>754.35375608335141</v>
      </c>
      <c r="BB107" s="114">
        <f t="shared" si="130"/>
        <v>686.0998378714437</v>
      </c>
      <c r="BC107" s="115">
        <f t="shared" si="131"/>
        <v>581.11122407142568</v>
      </c>
    </row>
    <row r="108" spans="1:55">
      <c r="D108" s="47"/>
      <c r="E108" s="48"/>
      <c r="F108" s="48"/>
      <c r="G108" s="48"/>
      <c r="H108" s="48"/>
      <c r="I108" s="48"/>
      <c r="J108" s="48"/>
      <c r="K108" s="48"/>
      <c r="L108" s="47"/>
      <c r="M108" s="47"/>
      <c r="N108" s="47"/>
      <c r="O108" s="48"/>
      <c r="P108" s="48"/>
      <c r="Q108" s="47"/>
      <c r="R108" s="49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5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5"/>
      <c r="AY108" s="47"/>
      <c r="AZ108" s="49"/>
      <c r="BA108" s="114"/>
      <c r="BB108" s="114"/>
      <c r="BC108" s="115"/>
    </row>
    <row r="109" spans="1:55">
      <c r="A109" s="45" t="s">
        <v>175</v>
      </c>
      <c r="D109" s="47"/>
      <c r="E109" s="48"/>
      <c r="F109" s="48"/>
      <c r="G109" s="48"/>
      <c r="H109" s="48"/>
      <c r="I109" s="48"/>
      <c r="J109" s="48"/>
      <c r="K109" s="48"/>
      <c r="L109" s="47"/>
      <c r="M109" s="47"/>
      <c r="N109" s="47"/>
      <c r="O109" s="48"/>
      <c r="P109" s="48"/>
      <c r="Q109" s="47"/>
      <c r="R109" s="49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5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5"/>
      <c r="AY109" s="47"/>
      <c r="AZ109" s="49"/>
      <c r="BA109" s="114"/>
      <c r="BB109" s="114"/>
      <c r="BC109" s="115"/>
    </row>
    <row r="110" spans="1:55" s="101" customFormat="1">
      <c r="A110" s="100" t="s">
        <v>177</v>
      </c>
      <c r="B110" s="60" t="s">
        <v>185</v>
      </c>
      <c r="C110" s="61" t="s">
        <v>176</v>
      </c>
      <c r="D110" s="64">
        <v>72.547642928786374</v>
      </c>
      <c r="E110" s="65"/>
      <c r="F110" s="65">
        <v>15.235707121364095</v>
      </c>
      <c r="G110" s="65"/>
      <c r="H110" s="65"/>
      <c r="I110" s="65">
        <v>0.80240722166499523</v>
      </c>
      <c r="J110" s="65"/>
      <c r="K110" s="65">
        <v>7.021063189568709E-2</v>
      </c>
      <c r="L110" s="64">
        <v>0.82246740220661996</v>
      </c>
      <c r="M110" s="64"/>
      <c r="N110" s="64"/>
      <c r="O110" s="65">
        <v>4.5436308926780358</v>
      </c>
      <c r="P110" s="65">
        <v>5.9779338014042143</v>
      </c>
      <c r="Q110" s="64"/>
      <c r="R110" s="105">
        <f t="shared" si="96"/>
        <v>100.00000000000004</v>
      </c>
      <c r="S110" s="108"/>
      <c r="T110" s="108"/>
      <c r="U110" s="103">
        <f t="shared" ref="U110:U117" si="145">D110/mw_SiO2</f>
        <v>1.2074309416733884</v>
      </c>
      <c r="V110" s="103">
        <f t="shared" ref="V110:V117" si="146">E110/mw_TiO2</f>
        <v>0</v>
      </c>
      <c r="W110" s="103">
        <f t="shared" ref="W110:W117" si="147">F110/mw_Al2O3*2</f>
        <v>0.29885274356768882</v>
      </c>
      <c r="X110" s="103">
        <f t="shared" ref="X110:X117" si="148">G110/mw_Cr2O3*2</f>
        <v>0</v>
      </c>
      <c r="Y110" s="103">
        <f t="shared" ref="Y110:Y117" si="149">H110/mw_V2O5*2</f>
        <v>0</v>
      </c>
      <c r="Z110" s="103">
        <f t="shared" ref="Z110:Z117" si="150">I110/mw_FeO</f>
        <v>1.1168370602632772E-2</v>
      </c>
      <c r="AA110" s="103">
        <f t="shared" ref="AA110:AA117" si="151">J110/mw_MnO</f>
        <v>0</v>
      </c>
      <c r="AB110" s="103">
        <f t="shared" ref="AB110:AB117" si="152">K110/mw_MgO</f>
        <v>1.7420091080796907E-3</v>
      </c>
      <c r="AC110" s="103">
        <f t="shared" ref="AC110:AC117" si="153">L110/mw_CaO</f>
        <v>1.4666646495854301E-2</v>
      </c>
      <c r="AD110" s="103">
        <f t="shared" ref="AD110:AD117" si="154">M110/mw_SrO</f>
        <v>0</v>
      </c>
      <c r="AE110" s="103">
        <f t="shared" ref="AE110:AE117" si="155">N110/mw_BaO</f>
        <v>0</v>
      </c>
      <c r="AF110" s="103">
        <f t="shared" ref="AF110:AF117" si="156">O110/mw_Na2O*2</f>
        <v>0.14661863610609532</v>
      </c>
      <c r="AG110" s="103">
        <f t="shared" ref="AG110:AG117" si="157">P110/mw_K2O*2</f>
        <v>0.12692542786114516</v>
      </c>
      <c r="AH110" s="103">
        <f t="shared" ref="AH110:AH117" si="158">Q110/mw_P2O5*2</f>
        <v>0</v>
      </c>
      <c r="AI110" s="104">
        <f t="shared" ref="AI110:AI117" si="159">SUM(U110:AH110)</f>
        <v>1.8074047754148845</v>
      </c>
      <c r="AJ110" s="103">
        <f t="shared" ref="AJ110:AW116" si="160">U110/$AI110</f>
        <v>0.66804678071973456</v>
      </c>
      <c r="AK110" s="103">
        <f t="shared" si="160"/>
        <v>0</v>
      </c>
      <c r="AL110" s="103">
        <f t="shared" si="160"/>
        <v>0.16534909480865348</v>
      </c>
      <c r="AM110" s="103">
        <f t="shared" si="160"/>
        <v>0</v>
      </c>
      <c r="AN110" s="103">
        <f t="shared" si="160"/>
        <v>0</v>
      </c>
      <c r="AO110" s="103">
        <f t="shared" si="160"/>
        <v>6.179230438333386E-3</v>
      </c>
      <c r="AP110" s="103">
        <f t="shared" si="160"/>
        <v>0</v>
      </c>
      <c r="AQ110" s="103">
        <f t="shared" si="160"/>
        <v>9.6381791825232818E-4</v>
      </c>
      <c r="AR110" s="103">
        <f t="shared" si="160"/>
        <v>8.1147547551917998E-3</v>
      </c>
      <c r="AS110" s="103">
        <f t="shared" si="160"/>
        <v>0</v>
      </c>
      <c r="AT110" s="103">
        <f t="shared" si="160"/>
        <v>0</v>
      </c>
      <c r="AU110" s="103">
        <f t="shared" si="160"/>
        <v>8.1121084828626414E-2</v>
      </c>
      <c r="AV110" s="103">
        <f t="shared" si="160"/>
        <v>7.0225236531208018E-2</v>
      </c>
      <c r="AW110" s="103">
        <f t="shared" si="160"/>
        <v>0</v>
      </c>
      <c r="AX110" s="104">
        <f t="shared" ref="AX110:AX117" si="161">SUM(AJ110:AW110)</f>
        <v>1</v>
      </c>
      <c r="AY110" s="64">
        <f t="shared" ref="AY110:AY117" si="162">(AU110+AV110+2*AR110)/(AL110*AJ110)</f>
        <v>1.5170597435603088</v>
      </c>
      <c r="AZ110" s="105">
        <f t="shared" ref="AZ110:AZ117" si="163">(3*AL110/2+AJ110)/(AU110/2+AV110/2+AR110+AQ110+AO110)</f>
        <v>10.074350746256853</v>
      </c>
      <c r="BA110" s="114"/>
      <c r="BB110" s="114"/>
      <c r="BC110" s="115"/>
    </row>
    <row r="111" spans="1:55" s="101" customFormat="1">
      <c r="A111" s="100" t="s">
        <v>178</v>
      </c>
      <c r="B111" s="60" t="s">
        <v>185</v>
      </c>
      <c r="C111" s="61" t="s">
        <v>176</v>
      </c>
      <c r="D111" s="64">
        <v>72.712712712712701</v>
      </c>
      <c r="E111" s="65"/>
      <c r="F111" s="65">
        <v>14.384384384384381</v>
      </c>
      <c r="G111" s="65"/>
      <c r="H111" s="65"/>
      <c r="I111" s="65">
        <v>0.98098098098098085</v>
      </c>
      <c r="J111" s="65"/>
      <c r="K111" s="65">
        <v>0.15015015015015012</v>
      </c>
      <c r="L111" s="64">
        <v>0.59059059059059049</v>
      </c>
      <c r="M111" s="64"/>
      <c r="N111" s="64"/>
      <c r="O111" s="65">
        <v>4.0340340340340335</v>
      </c>
      <c r="P111" s="65">
        <v>7.1471471471471455</v>
      </c>
      <c r="Q111" s="64"/>
      <c r="R111" s="105">
        <f t="shared" si="96"/>
        <v>100</v>
      </c>
      <c r="S111" s="108"/>
      <c r="T111" s="108"/>
      <c r="U111" s="103">
        <f t="shared" si="145"/>
        <v>1.2101782447779654</v>
      </c>
      <c r="V111" s="103">
        <f t="shared" si="146"/>
        <v>0</v>
      </c>
      <c r="W111" s="103">
        <f t="shared" si="147"/>
        <v>0.28215380510810245</v>
      </c>
      <c r="X111" s="103">
        <f t="shared" si="148"/>
        <v>0</v>
      </c>
      <c r="Y111" s="103">
        <f t="shared" si="149"/>
        <v>0</v>
      </c>
      <c r="Z111" s="103">
        <f t="shared" si="150"/>
        <v>1.3653864090350815E-2</v>
      </c>
      <c r="AA111" s="103">
        <f t="shared" si="151"/>
        <v>0</v>
      </c>
      <c r="AB111" s="103">
        <f t="shared" si="152"/>
        <v>3.7254034336238755E-3</v>
      </c>
      <c r="AC111" s="103">
        <f t="shared" si="153"/>
        <v>1.0531704226490361E-2</v>
      </c>
      <c r="AD111" s="103">
        <f t="shared" si="154"/>
        <v>0</v>
      </c>
      <c r="AE111" s="103">
        <f t="shared" si="155"/>
        <v>0</v>
      </c>
      <c r="AF111" s="103">
        <f t="shared" si="156"/>
        <v>0.13017443142856788</v>
      </c>
      <c r="AG111" s="103">
        <f t="shared" si="157"/>
        <v>0.15175054454854017</v>
      </c>
      <c r="AH111" s="103">
        <f t="shared" si="158"/>
        <v>0</v>
      </c>
      <c r="AI111" s="104">
        <f t="shared" si="159"/>
        <v>1.8021679976136407</v>
      </c>
      <c r="AJ111" s="103">
        <f t="shared" si="160"/>
        <v>0.67151244855109815</v>
      </c>
      <c r="AK111" s="103">
        <f t="shared" si="160"/>
        <v>0</v>
      </c>
      <c r="AL111" s="103">
        <f t="shared" si="160"/>
        <v>0.1565635420680643</v>
      </c>
      <c r="AM111" s="103">
        <f t="shared" si="160"/>
        <v>0</v>
      </c>
      <c r="AN111" s="103">
        <f t="shared" si="160"/>
        <v>0</v>
      </c>
      <c r="AO111" s="103">
        <f t="shared" si="160"/>
        <v>7.5763547618372543E-3</v>
      </c>
      <c r="AP111" s="103">
        <f t="shared" si="160"/>
        <v>0</v>
      </c>
      <c r="AQ111" s="103">
        <f t="shared" si="160"/>
        <v>2.0671787749848552E-3</v>
      </c>
      <c r="AR111" s="103">
        <f t="shared" si="160"/>
        <v>5.8439081375521182E-3</v>
      </c>
      <c r="AS111" s="103">
        <f t="shared" si="160"/>
        <v>0</v>
      </c>
      <c r="AT111" s="103">
        <f t="shared" si="160"/>
        <v>0</v>
      </c>
      <c r="AU111" s="103">
        <f t="shared" si="160"/>
        <v>7.2232129080607194E-2</v>
      </c>
      <c r="AV111" s="103">
        <f t="shared" si="160"/>
        <v>8.4204438625856318E-2</v>
      </c>
      <c r="AW111" s="103">
        <f t="shared" si="160"/>
        <v>0</v>
      </c>
      <c r="AX111" s="104">
        <f t="shared" si="161"/>
        <v>1.0000000000000002</v>
      </c>
      <c r="AY111" s="64">
        <f t="shared" si="162"/>
        <v>1.5991382075972771</v>
      </c>
      <c r="AZ111" s="105">
        <f t="shared" si="163"/>
        <v>9.6723840144237379</v>
      </c>
      <c r="BA111" s="114"/>
      <c r="BB111" s="114"/>
      <c r="BC111" s="115"/>
    </row>
    <row r="112" spans="1:55" s="91" customFormat="1">
      <c r="A112" s="81" t="s">
        <v>179</v>
      </c>
      <c r="B112" s="82" t="s">
        <v>186</v>
      </c>
      <c r="C112" s="83" t="s">
        <v>176</v>
      </c>
      <c r="D112" s="66">
        <v>69.644110275689215</v>
      </c>
      <c r="E112" s="67"/>
      <c r="F112" s="67">
        <v>15.759398496240602</v>
      </c>
      <c r="G112" s="84"/>
      <c r="H112" s="84"/>
      <c r="I112" s="67">
        <v>2.3358395989974938</v>
      </c>
      <c r="J112" s="67"/>
      <c r="K112" s="67">
        <v>0.44110275689223055</v>
      </c>
      <c r="L112" s="66">
        <v>1.5338345864661653</v>
      </c>
      <c r="M112" s="85"/>
      <c r="N112" s="85"/>
      <c r="O112" s="67">
        <v>5.5739348370927315</v>
      </c>
      <c r="P112" s="67">
        <v>4.7117794486215541</v>
      </c>
      <c r="Q112" s="66"/>
      <c r="R112" s="86">
        <f t="shared" si="96"/>
        <v>100.00000000000001</v>
      </c>
      <c r="S112" s="71"/>
      <c r="T112" s="71"/>
      <c r="U112" s="87">
        <f t="shared" si="145"/>
        <v>1.1591066264513228</v>
      </c>
      <c r="V112" s="87">
        <f t="shared" si="146"/>
        <v>0</v>
      </c>
      <c r="W112" s="87">
        <f t="shared" si="147"/>
        <v>0.30912509935123628</v>
      </c>
      <c r="X112" s="87">
        <f t="shared" si="148"/>
        <v>0</v>
      </c>
      <c r="Y112" s="87">
        <f t="shared" si="149"/>
        <v>0</v>
      </c>
      <c r="Z112" s="87">
        <f t="shared" si="150"/>
        <v>3.2511574678724245E-2</v>
      </c>
      <c r="AA112" s="87">
        <f t="shared" si="151"/>
        <v>0</v>
      </c>
      <c r="AB112" s="87">
        <f t="shared" si="152"/>
        <v>1.0944282929214441E-2</v>
      </c>
      <c r="AC112" s="87">
        <f t="shared" si="153"/>
        <v>2.7352098821738623E-2</v>
      </c>
      <c r="AD112" s="87">
        <f t="shared" si="154"/>
        <v>0</v>
      </c>
      <c r="AE112" s="87">
        <f t="shared" si="155"/>
        <v>0</v>
      </c>
      <c r="AF112" s="87">
        <f t="shared" si="156"/>
        <v>0.17986556189583008</v>
      </c>
      <c r="AG112" s="87">
        <f t="shared" si="157"/>
        <v>0.10004202829465272</v>
      </c>
      <c r="AH112" s="87">
        <f t="shared" si="158"/>
        <v>0</v>
      </c>
      <c r="AI112" s="88">
        <f t="shared" si="159"/>
        <v>1.8189472724227191</v>
      </c>
      <c r="AJ112" s="87">
        <f t="shared" si="160"/>
        <v>0.63724036646068816</v>
      </c>
      <c r="AK112" s="87">
        <f t="shared" si="160"/>
        <v>0</v>
      </c>
      <c r="AL112" s="87">
        <f t="shared" si="160"/>
        <v>0.16994725687650186</v>
      </c>
      <c r="AM112" s="87">
        <f t="shared" si="160"/>
        <v>0</v>
      </c>
      <c r="AN112" s="87">
        <f t="shared" si="160"/>
        <v>0</v>
      </c>
      <c r="AO112" s="87">
        <f t="shared" si="160"/>
        <v>1.7873841189151651E-2</v>
      </c>
      <c r="AP112" s="87">
        <f t="shared" si="160"/>
        <v>0</v>
      </c>
      <c r="AQ112" s="87">
        <f t="shared" si="160"/>
        <v>6.0168225297907458E-3</v>
      </c>
      <c r="AR112" s="87">
        <f t="shared" si="160"/>
        <v>1.5037323641222107E-2</v>
      </c>
      <c r="AS112" s="87">
        <f t="shared" si="160"/>
        <v>0</v>
      </c>
      <c r="AT112" s="87">
        <f t="shared" si="160"/>
        <v>0</v>
      </c>
      <c r="AU112" s="87">
        <f t="shared" si="160"/>
        <v>9.8884428714781203E-2</v>
      </c>
      <c r="AV112" s="87">
        <f t="shared" si="160"/>
        <v>5.4999960587864244E-2</v>
      </c>
      <c r="AW112" s="87">
        <f t="shared" si="160"/>
        <v>0</v>
      </c>
      <c r="AX112" s="88">
        <f t="shared" si="161"/>
        <v>1</v>
      </c>
      <c r="AY112" s="85">
        <f t="shared" si="162"/>
        <v>1.6986491601723965</v>
      </c>
      <c r="AZ112" s="86">
        <f t="shared" si="163"/>
        <v>7.6996621243504491</v>
      </c>
      <c r="BA112" s="114"/>
      <c r="BB112" s="114"/>
      <c r="BC112" s="115"/>
    </row>
    <row r="113" spans="1:55" s="91" customFormat="1">
      <c r="A113" s="81" t="s">
        <v>180</v>
      </c>
      <c r="B113" s="82" t="s">
        <v>186</v>
      </c>
      <c r="C113" s="83" t="s">
        <v>176</v>
      </c>
      <c r="D113" s="66">
        <v>69.735523943097576</v>
      </c>
      <c r="E113" s="67"/>
      <c r="F113" s="67">
        <v>16.139050290522942</v>
      </c>
      <c r="G113" s="84"/>
      <c r="H113" s="84"/>
      <c r="I113" s="67">
        <v>2.1438589461029856</v>
      </c>
      <c r="J113" s="67"/>
      <c r="K113" s="67">
        <v>0.63113604488078545</v>
      </c>
      <c r="L113" s="66">
        <v>3.0755359647365257</v>
      </c>
      <c r="M113" s="85"/>
      <c r="N113" s="85"/>
      <c r="O113" s="67">
        <v>6.2712883189741531</v>
      </c>
      <c r="P113" s="67">
        <v>2.0036064916850331</v>
      </c>
      <c r="Q113" s="66"/>
      <c r="R113" s="86">
        <f t="shared" si="96"/>
        <v>100.00000000000001</v>
      </c>
      <c r="S113" s="71"/>
      <c r="T113" s="71"/>
      <c r="U113" s="87">
        <f t="shared" si="145"/>
        <v>1.160628049974745</v>
      </c>
      <c r="V113" s="87">
        <f t="shared" si="146"/>
        <v>0</v>
      </c>
      <c r="W113" s="87">
        <f t="shared" si="147"/>
        <v>0.31657207765148038</v>
      </c>
      <c r="X113" s="87">
        <f t="shared" si="148"/>
        <v>0</v>
      </c>
      <c r="Y113" s="87">
        <f t="shared" si="149"/>
        <v>0</v>
      </c>
      <c r="Z113" s="87">
        <f t="shared" si="150"/>
        <v>2.9839476245197886E-2</v>
      </c>
      <c r="AA113" s="87">
        <f t="shared" si="151"/>
        <v>0</v>
      </c>
      <c r="AB113" s="87">
        <f t="shared" si="152"/>
        <v>1.5659234348626587E-2</v>
      </c>
      <c r="AC113" s="87">
        <f t="shared" si="153"/>
        <v>5.4844482175288548E-2</v>
      </c>
      <c r="AD113" s="87">
        <f t="shared" si="154"/>
        <v>0</v>
      </c>
      <c r="AE113" s="87">
        <f t="shared" si="155"/>
        <v>0</v>
      </c>
      <c r="AF113" s="87">
        <f t="shared" si="156"/>
        <v>0.20236849376075253</v>
      </c>
      <c r="AG113" s="87">
        <f t="shared" si="157"/>
        <v>4.2541222380675044E-2</v>
      </c>
      <c r="AH113" s="87">
        <f t="shared" si="158"/>
        <v>0</v>
      </c>
      <c r="AI113" s="88">
        <f t="shared" si="159"/>
        <v>1.8224530365367662</v>
      </c>
      <c r="AJ113" s="87">
        <f t="shared" si="160"/>
        <v>0.63684936001440307</v>
      </c>
      <c r="AK113" s="87">
        <f t="shared" si="160"/>
        <v>0</v>
      </c>
      <c r="AL113" s="87">
        <f t="shared" si="160"/>
        <v>0.17370657641365994</v>
      </c>
      <c r="AM113" s="87">
        <f t="shared" si="160"/>
        <v>0</v>
      </c>
      <c r="AN113" s="87">
        <f t="shared" si="160"/>
        <v>0</v>
      </c>
      <c r="AO113" s="87">
        <f t="shared" si="160"/>
        <v>1.6373248389380871E-2</v>
      </c>
      <c r="AP113" s="87">
        <f t="shared" si="160"/>
        <v>0</v>
      </c>
      <c r="AQ113" s="87">
        <f t="shared" si="160"/>
        <v>8.5923938969555327E-3</v>
      </c>
      <c r="AR113" s="87">
        <f t="shared" si="160"/>
        <v>3.009376981231314E-2</v>
      </c>
      <c r="AS113" s="87">
        <f t="shared" si="160"/>
        <v>0</v>
      </c>
      <c r="AT113" s="87">
        <f t="shared" si="160"/>
        <v>0</v>
      </c>
      <c r="AU113" s="87">
        <f t="shared" si="160"/>
        <v>0.11104181545622503</v>
      </c>
      <c r="AV113" s="87">
        <f t="shared" si="160"/>
        <v>2.3342836017062333E-2</v>
      </c>
      <c r="AW113" s="87">
        <f t="shared" si="160"/>
        <v>0</v>
      </c>
      <c r="AX113" s="88">
        <f t="shared" si="161"/>
        <v>1</v>
      </c>
      <c r="AY113" s="85">
        <f t="shared" si="162"/>
        <v>1.7588459051199246</v>
      </c>
      <c r="AZ113" s="86">
        <f t="shared" si="163"/>
        <v>7.3406664029917561</v>
      </c>
      <c r="BA113" s="114"/>
      <c r="BB113" s="114"/>
      <c r="BC113" s="115"/>
    </row>
    <row r="114" spans="1:55" s="91" customFormat="1">
      <c r="A114" s="81" t="s">
        <v>181</v>
      </c>
      <c r="B114" s="82" t="s">
        <v>186</v>
      </c>
      <c r="C114" s="83" t="s">
        <v>176</v>
      </c>
      <c r="D114" s="66">
        <v>70.083074767290555</v>
      </c>
      <c r="E114" s="67"/>
      <c r="F114" s="67">
        <v>15.574016614953457</v>
      </c>
      <c r="G114" s="84"/>
      <c r="H114" s="84"/>
      <c r="I114" s="67">
        <v>2.3921529376438797</v>
      </c>
      <c r="J114" s="67"/>
      <c r="K114" s="67">
        <v>0.50045040536482832</v>
      </c>
      <c r="L114" s="66">
        <v>2.1619457511760585</v>
      </c>
      <c r="M114" s="85"/>
      <c r="N114" s="85"/>
      <c r="O114" s="67">
        <v>6.5859273346011404</v>
      </c>
      <c r="P114" s="67">
        <v>2.7024321889700733</v>
      </c>
      <c r="Q114" s="66"/>
      <c r="R114" s="86">
        <f t="shared" si="96"/>
        <v>100</v>
      </c>
      <c r="S114" s="71"/>
      <c r="T114" s="71"/>
      <c r="U114" s="87">
        <f t="shared" si="145"/>
        <v>1.1664124366480189</v>
      </c>
      <c r="V114" s="87">
        <f t="shared" si="146"/>
        <v>0</v>
      </c>
      <c r="W114" s="87">
        <f t="shared" si="147"/>
        <v>0.30548878084044551</v>
      </c>
      <c r="X114" s="87">
        <f t="shared" si="148"/>
        <v>0</v>
      </c>
      <c r="Y114" s="87">
        <f t="shared" si="149"/>
        <v>0</v>
      </c>
      <c r="Z114" s="87">
        <f t="shared" si="150"/>
        <v>3.3295376492682716E-2</v>
      </c>
      <c r="AA114" s="87">
        <f t="shared" si="151"/>
        <v>0</v>
      </c>
      <c r="AB114" s="87">
        <f t="shared" si="152"/>
        <v>1.2416768525640583E-2</v>
      </c>
      <c r="AC114" s="87">
        <f t="shared" si="153"/>
        <v>3.8552888528641818E-2</v>
      </c>
      <c r="AD114" s="87">
        <f t="shared" si="154"/>
        <v>0</v>
      </c>
      <c r="AE114" s="87">
        <f t="shared" si="155"/>
        <v>0</v>
      </c>
      <c r="AF114" s="87">
        <f t="shared" si="156"/>
        <v>0.21252159475567137</v>
      </c>
      <c r="AG114" s="87">
        <f t="shared" si="157"/>
        <v>5.7378916067987458E-2</v>
      </c>
      <c r="AH114" s="87">
        <f t="shared" si="158"/>
        <v>0</v>
      </c>
      <c r="AI114" s="88">
        <f t="shared" si="159"/>
        <v>1.8260667618590884</v>
      </c>
      <c r="AJ114" s="87">
        <f t="shared" si="160"/>
        <v>0.63875673168735281</v>
      </c>
      <c r="AK114" s="87">
        <f t="shared" si="160"/>
        <v>0</v>
      </c>
      <c r="AL114" s="87">
        <f t="shared" si="160"/>
        <v>0.16729332531601004</v>
      </c>
      <c r="AM114" s="87">
        <f t="shared" si="160"/>
        <v>0</v>
      </c>
      <c r="AN114" s="87">
        <f t="shared" si="160"/>
        <v>0</v>
      </c>
      <c r="AO114" s="87">
        <f t="shared" si="160"/>
        <v>1.8233384007704759E-2</v>
      </c>
      <c r="AP114" s="87">
        <f t="shared" si="160"/>
        <v>0</v>
      </c>
      <c r="AQ114" s="87">
        <f t="shared" si="160"/>
        <v>6.7997341526545695E-3</v>
      </c>
      <c r="AR114" s="87">
        <f t="shared" si="160"/>
        <v>2.1112529582101237E-2</v>
      </c>
      <c r="AS114" s="87">
        <f t="shared" si="160"/>
        <v>0</v>
      </c>
      <c r="AT114" s="87">
        <f t="shared" si="160"/>
        <v>0</v>
      </c>
      <c r="AU114" s="87">
        <f t="shared" si="160"/>
        <v>0.11638216038679038</v>
      </c>
      <c r="AV114" s="87">
        <f t="shared" si="160"/>
        <v>3.1422134867386188E-2</v>
      </c>
      <c r="AW114" s="87">
        <f t="shared" si="160"/>
        <v>0</v>
      </c>
      <c r="AX114" s="88">
        <f t="shared" si="161"/>
        <v>1</v>
      </c>
      <c r="AY114" s="85">
        <f t="shared" si="162"/>
        <v>1.7783063901073379</v>
      </c>
      <c r="AZ114" s="86">
        <f t="shared" si="163"/>
        <v>7.4111874934693471</v>
      </c>
      <c r="BA114" s="114"/>
      <c r="BB114" s="114"/>
      <c r="BC114" s="115"/>
    </row>
    <row r="115" spans="1:55" s="91" customFormat="1">
      <c r="A115" s="81" t="s">
        <v>182</v>
      </c>
      <c r="B115" s="82" t="s">
        <v>186</v>
      </c>
      <c r="C115" s="83" t="s">
        <v>176</v>
      </c>
      <c r="D115" s="66">
        <v>72.714500752634223</v>
      </c>
      <c r="E115" s="67"/>
      <c r="F115" s="67">
        <v>14.641244355243355</v>
      </c>
      <c r="G115" s="84"/>
      <c r="H115" s="84"/>
      <c r="I115" s="67">
        <v>1.0035122930255898</v>
      </c>
      <c r="J115" s="67"/>
      <c r="K115" s="67">
        <v>0.12042147516307077</v>
      </c>
      <c r="L115" s="66">
        <v>0.82288008028098358</v>
      </c>
      <c r="M115" s="85"/>
      <c r="N115" s="85"/>
      <c r="O115" s="67">
        <v>3.9036628198695444</v>
      </c>
      <c r="P115" s="67">
        <v>6.7937782237832423</v>
      </c>
      <c r="Q115" s="66"/>
      <c r="R115" s="86">
        <f t="shared" si="96"/>
        <v>100</v>
      </c>
      <c r="S115" s="71"/>
      <c r="T115" s="71"/>
      <c r="U115" s="87">
        <f t="shared" si="145"/>
        <v>1.2102080036321339</v>
      </c>
      <c r="V115" s="87">
        <f t="shared" si="146"/>
        <v>0</v>
      </c>
      <c r="W115" s="87">
        <f t="shared" si="147"/>
        <v>0.28719218674621361</v>
      </c>
      <c r="X115" s="87">
        <f t="shared" si="148"/>
        <v>0</v>
      </c>
      <c r="Y115" s="87">
        <f t="shared" si="149"/>
        <v>0</v>
      </c>
      <c r="Z115" s="87">
        <f t="shared" si="150"/>
        <v>1.3967468001536469E-2</v>
      </c>
      <c r="AA115" s="87">
        <f t="shared" si="151"/>
        <v>0</v>
      </c>
      <c r="AB115" s="87">
        <f t="shared" si="152"/>
        <v>2.9877997231833437E-3</v>
      </c>
      <c r="AC115" s="87">
        <f t="shared" si="153"/>
        <v>1.4674005575882327E-2</v>
      </c>
      <c r="AD115" s="87">
        <f t="shared" si="154"/>
        <v>0</v>
      </c>
      <c r="AE115" s="87">
        <f t="shared" si="155"/>
        <v>0</v>
      </c>
      <c r="AF115" s="87">
        <f t="shared" si="156"/>
        <v>0.12596747666930341</v>
      </c>
      <c r="AG115" s="87">
        <f t="shared" si="157"/>
        <v>0.14424770104427453</v>
      </c>
      <c r="AH115" s="87">
        <f t="shared" si="158"/>
        <v>0</v>
      </c>
      <c r="AI115" s="88">
        <f t="shared" si="159"/>
        <v>1.7992446413925278</v>
      </c>
      <c r="AJ115" s="87">
        <f t="shared" si="160"/>
        <v>0.67262004053850721</v>
      </c>
      <c r="AK115" s="87">
        <f t="shared" si="160"/>
        <v>0</v>
      </c>
      <c r="AL115" s="87">
        <f t="shared" si="160"/>
        <v>0.1596181976253884</v>
      </c>
      <c r="AM115" s="87">
        <f t="shared" si="160"/>
        <v>0</v>
      </c>
      <c r="AN115" s="87">
        <f t="shared" si="160"/>
        <v>0</v>
      </c>
      <c r="AO115" s="87">
        <f t="shared" si="160"/>
        <v>7.7629621232198466E-3</v>
      </c>
      <c r="AP115" s="87">
        <f t="shared" si="160"/>
        <v>0</v>
      </c>
      <c r="AQ115" s="87">
        <f t="shared" si="160"/>
        <v>1.660585589334273E-3</v>
      </c>
      <c r="AR115" s="87">
        <f t="shared" si="160"/>
        <v>8.155647785909402E-3</v>
      </c>
      <c r="AS115" s="87">
        <f t="shared" si="160"/>
        <v>0</v>
      </c>
      <c r="AT115" s="87">
        <f t="shared" si="160"/>
        <v>0</v>
      </c>
      <c r="AU115" s="87">
        <f t="shared" si="160"/>
        <v>7.0011311286613434E-2</v>
      </c>
      <c r="AV115" s="87">
        <f t="shared" si="160"/>
        <v>8.0171255051027318E-2</v>
      </c>
      <c r="AW115" s="87">
        <f t="shared" si="160"/>
        <v>0</v>
      </c>
      <c r="AX115" s="88">
        <f t="shared" si="161"/>
        <v>0.99999999999999978</v>
      </c>
      <c r="AY115" s="85">
        <f t="shared" si="162"/>
        <v>1.550765110937175</v>
      </c>
      <c r="AZ115" s="86">
        <f t="shared" si="163"/>
        <v>9.8418325888994911</v>
      </c>
      <c r="BA115" s="114"/>
      <c r="BB115" s="114"/>
      <c r="BC115" s="115"/>
    </row>
    <row r="116" spans="1:55" s="91" customFormat="1">
      <c r="A116" s="81" t="s">
        <v>183</v>
      </c>
      <c r="B116" s="82" t="s">
        <v>186</v>
      </c>
      <c r="C116" s="83" t="s">
        <v>176</v>
      </c>
      <c r="D116" s="66">
        <v>72.73</v>
      </c>
      <c r="E116" s="67"/>
      <c r="F116" s="67">
        <v>14.4</v>
      </c>
      <c r="G116" s="84"/>
      <c r="H116" s="84"/>
      <c r="I116" s="67">
        <v>1.1599999999999999</v>
      </c>
      <c r="J116" s="67"/>
      <c r="K116" s="67">
        <v>0.06</v>
      </c>
      <c r="L116" s="66">
        <v>0.66</v>
      </c>
      <c r="M116" s="85"/>
      <c r="N116" s="85"/>
      <c r="O116" s="67">
        <v>4.5999999999999996</v>
      </c>
      <c r="P116" s="67">
        <v>6.39</v>
      </c>
      <c r="Q116" s="66"/>
      <c r="R116" s="86">
        <f t="shared" si="96"/>
        <v>100</v>
      </c>
      <c r="S116" s="71"/>
      <c r="T116" s="71"/>
      <c r="U116" s="87">
        <f t="shared" si="145"/>
        <v>1.2104659619900706</v>
      </c>
      <c r="V116" s="87">
        <f t="shared" si="146"/>
        <v>0</v>
      </c>
      <c r="W116" s="87">
        <f t="shared" si="147"/>
        <v>0.28246010986521358</v>
      </c>
      <c r="X116" s="87">
        <f t="shared" si="148"/>
        <v>0</v>
      </c>
      <c r="Y116" s="87">
        <f t="shared" si="149"/>
        <v>0</v>
      </c>
      <c r="Z116" s="87">
        <f t="shared" si="150"/>
        <v>1.6145554961696063E-2</v>
      </c>
      <c r="AA116" s="87">
        <f t="shared" si="151"/>
        <v>0</v>
      </c>
      <c r="AB116" s="87">
        <f t="shared" si="152"/>
        <v>1.4886712120761008E-3</v>
      </c>
      <c r="AC116" s="87">
        <f t="shared" si="153"/>
        <v>1.1769447228295178E-2</v>
      </c>
      <c r="AD116" s="87">
        <f t="shared" si="154"/>
        <v>0</v>
      </c>
      <c r="AE116" s="87">
        <f t="shared" si="155"/>
        <v>0</v>
      </c>
      <c r="AF116" s="87">
        <f t="shared" si="156"/>
        <v>0.14843761344586623</v>
      </c>
      <c r="AG116" s="87">
        <f t="shared" si="157"/>
        <v>0.13567455093634548</v>
      </c>
      <c r="AH116" s="87">
        <f t="shared" si="158"/>
        <v>0</v>
      </c>
      <c r="AI116" s="88">
        <f t="shared" si="159"/>
        <v>1.8064419096395632</v>
      </c>
      <c r="AJ116" s="87">
        <f t="shared" si="160"/>
        <v>0.67008297113279058</v>
      </c>
      <c r="AK116" s="87">
        <f t="shared" si="160"/>
        <v>0</v>
      </c>
      <c r="AL116" s="87">
        <f t="shared" si="160"/>
        <v>0.15636268642680706</v>
      </c>
      <c r="AM116" s="87">
        <f t="shared" si="160"/>
        <v>0</v>
      </c>
      <c r="AN116" s="87">
        <f t="shared" si="160"/>
        <v>0</v>
      </c>
      <c r="AO116" s="87">
        <f t="shared" si="160"/>
        <v>8.9377659339832088E-3</v>
      </c>
      <c r="AP116" s="87">
        <f t="shared" si="160"/>
        <v>0</v>
      </c>
      <c r="AQ116" s="87">
        <f t="shared" si="160"/>
        <v>8.2409027610145147E-4</v>
      </c>
      <c r="AR116" s="87">
        <f t="shared" si="160"/>
        <v>6.5152647120789615E-3</v>
      </c>
      <c r="AS116" s="87">
        <f t="shared" si="160"/>
        <v>0</v>
      </c>
      <c r="AT116" s="87">
        <f t="shared" si="160"/>
        <v>0</v>
      </c>
      <c r="AU116" s="87">
        <f t="shared" si="160"/>
        <v>8.2171263107754064E-2</v>
      </c>
      <c r="AV116" s="87">
        <f t="shared" si="160"/>
        <v>7.5105958410484633E-2</v>
      </c>
      <c r="AW116" s="87">
        <f t="shared" si="160"/>
        <v>0</v>
      </c>
      <c r="AX116" s="88">
        <f t="shared" si="161"/>
        <v>0.99999999999999989</v>
      </c>
      <c r="AY116" s="85">
        <f t="shared" si="162"/>
        <v>1.6254466101451368</v>
      </c>
      <c r="AZ116" s="86">
        <f t="shared" si="163"/>
        <v>9.5308436731083042</v>
      </c>
      <c r="BA116" s="114"/>
      <c r="BB116" s="114"/>
      <c r="BC116" s="115"/>
    </row>
    <row r="117" spans="1:55" s="91" customFormat="1">
      <c r="A117" s="81" t="s">
        <v>184</v>
      </c>
      <c r="B117" s="82" t="s">
        <v>186</v>
      </c>
      <c r="C117" s="83" t="s">
        <v>176</v>
      </c>
      <c r="D117" s="66">
        <v>73.71273712737127</v>
      </c>
      <c r="E117" s="67"/>
      <c r="F117" s="67">
        <v>14.363143631436314</v>
      </c>
      <c r="G117" s="84"/>
      <c r="H117" s="84"/>
      <c r="I117" s="67">
        <v>0.86319381712335641</v>
      </c>
      <c r="J117" s="67"/>
      <c r="K117" s="67">
        <v>0.13048278630934457</v>
      </c>
      <c r="L117" s="66">
        <v>0.3512998092943892</v>
      </c>
      <c r="M117" s="85"/>
      <c r="N117" s="85"/>
      <c r="O117" s="67">
        <v>2.9810298102981032</v>
      </c>
      <c r="P117" s="67">
        <v>7.5981130181672185</v>
      </c>
      <c r="Q117" s="66"/>
      <c r="R117" s="86">
        <f t="shared" si="96"/>
        <v>100</v>
      </c>
      <c r="S117" s="71"/>
      <c r="T117" s="71"/>
      <c r="U117" s="87">
        <f t="shared" si="145"/>
        <v>1.2268219339722901</v>
      </c>
      <c r="V117" s="87">
        <f t="shared" si="146"/>
        <v>0</v>
      </c>
      <c r="W117" s="87">
        <f t="shared" si="147"/>
        <v>0.28173716167676</v>
      </c>
      <c r="X117" s="87">
        <f t="shared" si="148"/>
        <v>0</v>
      </c>
      <c r="Y117" s="87">
        <f t="shared" si="149"/>
        <v>0</v>
      </c>
      <c r="Z117" s="87">
        <f t="shared" si="150"/>
        <v>1.2014433807725319E-2</v>
      </c>
      <c r="AA117" s="87">
        <f t="shared" si="151"/>
        <v>0</v>
      </c>
      <c r="AB117" s="87">
        <f t="shared" si="152"/>
        <v>3.2374327941699804E-3</v>
      </c>
      <c r="AC117" s="87">
        <f t="shared" si="153"/>
        <v>6.264552373940112E-3</v>
      </c>
      <c r="AD117" s="87">
        <f t="shared" si="154"/>
        <v>0</v>
      </c>
      <c r="AE117" s="87">
        <f t="shared" si="155"/>
        <v>0</v>
      </c>
      <c r="AF117" s="87">
        <f t="shared" si="156"/>
        <v>9.6194989272094314E-2</v>
      </c>
      <c r="AG117" s="87">
        <f t="shared" si="157"/>
        <v>0.16132559807565541</v>
      </c>
      <c r="AH117" s="87">
        <f t="shared" si="158"/>
        <v>0</v>
      </c>
      <c r="AI117" s="88">
        <f t="shared" si="159"/>
        <v>1.7875961019726352</v>
      </c>
      <c r="AJ117" s="87">
        <f t="shared" ref="AJ117" si="164">U117/$AI117</f>
        <v>0.68629705145277298</v>
      </c>
      <c r="AK117" s="87">
        <f t="shared" ref="AK117:AW117" si="165">V117/$AI117</f>
        <v>0</v>
      </c>
      <c r="AL117" s="87">
        <f t="shared" si="165"/>
        <v>0.15760672187965694</v>
      </c>
      <c r="AM117" s="87">
        <f t="shared" si="165"/>
        <v>0</v>
      </c>
      <c r="AN117" s="87">
        <f t="shared" si="165"/>
        <v>0</v>
      </c>
      <c r="AO117" s="87">
        <f t="shared" si="165"/>
        <v>6.7210002273260933E-3</v>
      </c>
      <c r="AP117" s="87">
        <f t="shared" si="165"/>
        <v>0</v>
      </c>
      <c r="AQ117" s="87">
        <f t="shared" si="165"/>
        <v>1.8110538452156121E-3</v>
      </c>
      <c r="AR117" s="87">
        <f t="shared" si="165"/>
        <v>3.5044562734429206E-3</v>
      </c>
      <c r="AS117" s="87">
        <f t="shared" si="165"/>
        <v>0</v>
      </c>
      <c r="AT117" s="87">
        <f t="shared" si="165"/>
        <v>0</v>
      </c>
      <c r="AU117" s="87">
        <f t="shared" si="165"/>
        <v>5.3812485474734426E-2</v>
      </c>
      <c r="AV117" s="87">
        <f t="shared" si="165"/>
        <v>9.0247230846851004E-2</v>
      </c>
      <c r="AW117" s="87">
        <f t="shared" si="165"/>
        <v>0</v>
      </c>
      <c r="AX117" s="88">
        <f t="shared" si="161"/>
        <v>1</v>
      </c>
      <c r="AY117" s="85">
        <f t="shared" si="162"/>
        <v>1.3966494618666689</v>
      </c>
      <c r="AZ117" s="86">
        <f t="shared" si="163"/>
        <v>10.975936639845107</v>
      </c>
      <c r="BA117" s="114"/>
      <c r="BB117" s="114"/>
      <c r="BC117" s="115"/>
    </row>
    <row r="118" spans="1:55" s="101" customFormat="1">
      <c r="A118" s="100" t="s">
        <v>216</v>
      </c>
      <c r="B118" s="60" t="s">
        <v>185</v>
      </c>
      <c r="C118" s="61" t="s">
        <v>267</v>
      </c>
      <c r="D118" s="64"/>
      <c r="E118" s="64"/>
      <c r="F118" s="64"/>
      <c r="G118" s="64"/>
      <c r="H118" s="64"/>
      <c r="I118" s="64"/>
      <c r="J118" s="64"/>
      <c r="K118" s="64"/>
      <c r="O118" s="64"/>
      <c r="P118" s="64"/>
      <c r="R118" s="102"/>
      <c r="S118" s="70">
        <v>129.74267191175855</v>
      </c>
      <c r="T118" s="70">
        <v>122.02915040626699</v>
      </c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4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4"/>
      <c r="AY118" s="64"/>
      <c r="AZ118" s="105"/>
      <c r="BA118" s="106"/>
      <c r="BB118" s="106"/>
      <c r="BC118" s="107"/>
    </row>
    <row r="119" spans="1:55" s="101" customFormat="1">
      <c r="A119" s="100" t="s">
        <v>217</v>
      </c>
      <c r="B119" s="60" t="s">
        <v>185</v>
      </c>
      <c r="C119" s="61" t="s">
        <v>267</v>
      </c>
      <c r="D119" s="64"/>
      <c r="E119" s="64"/>
      <c r="F119" s="64"/>
      <c r="G119" s="64"/>
      <c r="H119" s="64"/>
      <c r="I119" s="64"/>
      <c r="J119" s="64"/>
      <c r="K119" s="64"/>
      <c r="O119" s="64"/>
      <c r="P119" s="64"/>
      <c r="R119" s="102"/>
      <c r="S119" s="70">
        <v>129.9735668039871</v>
      </c>
      <c r="T119" s="70">
        <v>124.31823744252482</v>
      </c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4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4"/>
      <c r="AY119" s="64"/>
      <c r="AZ119" s="105"/>
      <c r="BA119" s="106"/>
      <c r="BB119" s="106"/>
      <c r="BC119" s="107"/>
    </row>
    <row r="120" spans="1:55" s="101" customFormat="1">
      <c r="A120" s="100" t="s">
        <v>218</v>
      </c>
      <c r="B120" s="60" t="s">
        <v>185</v>
      </c>
      <c r="C120" s="61" t="s">
        <v>267</v>
      </c>
      <c r="D120" s="64"/>
      <c r="E120" s="64"/>
      <c r="F120" s="64"/>
      <c r="G120" s="64"/>
      <c r="H120" s="64"/>
      <c r="I120" s="64"/>
      <c r="J120" s="64"/>
      <c r="K120" s="64"/>
      <c r="O120" s="64"/>
      <c r="P120" s="64"/>
      <c r="R120" s="102"/>
      <c r="S120" s="70">
        <v>131.51237407272529</v>
      </c>
      <c r="T120" s="70">
        <v>124.54109510610077</v>
      </c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4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4"/>
      <c r="AY120" s="64"/>
      <c r="AZ120" s="105"/>
      <c r="BA120" s="106"/>
      <c r="BB120" s="106"/>
      <c r="BC120" s="107"/>
    </row>
    <row r="121" spans="1:55" s="101" customFormat="1">
      <c r="A121" s="100" t="s">
        <v>219</v>
      </c>
      <c r="B121" s="60" t="s">
        <v>185</v>
      </c>
      <c r="C121" s="61" t="s">
        <v>267</v>
      </c>
      <c r="D121" s="64"/>
      <c r="E121" s="64"/>
      <c r="F121" s="64"/>
      <c r="G121" s="64"/>
      <c r="H121" s="64"/>
      <c r="I121" s="64"/>
      <c r="J121" s="64"/>
      <c r="K121" s="64"/>
      <c r="O121" s="64"/>
      <c r="P121" s="64"/>
      <c r="R121" s="102"/>
      <c r="S121" s="70">
        <v>135.48946060623973</v>
      </c>
      <c r="T121" s="70">
        <v>118.95524417608338</v>
      </c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4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4"/>
      <c r="AY121" s="64"/>
      <c r="AZ121" s="105"/>
      <c r="BA121" s="106"/>
      <c r="BB121" s="106"/>
      <c r="BC121" s="107"/>
    </row>
    <row r="122" spans="1:55" s="101" customFormat="1">
      <c r="A122" s="100" t="s">
        <v>220</v>
      </c>
      <c r="B122" s="60" t="s">
        <v>185</v>
      </c>
      <c r="C122" s="61" t="s">
        <v>267</v>
      </c>
      <c r="D122" s="64"/>
      <c r="E122" s="64"/>
      <c r="F122" s="64"/>
      <c r="G122" s="64"/>
      <c r="H122" s="64"/>
      <c r="I122" s="64"/>
      <c r="J122" s="64"/>
      <c r="K122" s="64"/>
      <c r="O122" s="64"/>
      <c r="P122" s="64"/>
      <c r="R122" s="102"/>
      <c r="S122" s="70">
        <v>134.2839539820616</v>
      </c>
      <c r="T122" s="70">
        <v>124.06002045345825</v>
      </c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4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4"/>
      <c r="AY122" s="64"/>
      <c r="AZ122" s="105"/>
      <c r="BA122" s="106"/>
      <c r="BB122" s="106"/>
      <c r="BC122" s="107"/>
    </row>
    <row r="123" spans="1:55" s="101" customFormat="1">
      <c r="A123" s="100" t="s">
        <v>221</v>
      </c>
      <c r="B123" s="60" t="s">
        <v>185</v>
      </c>
      <c r="C123" s="61" t="s">
        <v>267</v>
      </c>
      <c r="D123" s="64"/>
      <c r="E123" s="64"/>
      <c r="F123" s="64"/>
      <c r="G123" s="64"/>
      <c r="H123" s="64"/>
      <c r="I123" s="64"/>
      <c r="J123" s="64"/>
      <c r="K123" s="64"/>
      <c r="O123" s="64"/>
      <c r="P123" s="64"/>
      <c r="R123" s="102"/>
      <c r="S123" s="70">
        <v>132.88083723794591</v>
      </c>
      <c r="T123" s="70">
        <v>122.99594057823136</v>
      </c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4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4"/>
      <c r="AY123" s="64"/>
      <c r="AZ123" s="105"/>
      <c r="BA123" s="106"/>
      <c r="BB123" s="106"/>
      <c r="BC123" s="107"/>
    </row>
    <row r="124" spans="1:55" s="101" customFormat="1">
      <c r="A124" s="100" t="s">
        <v>222</v>
      </c>
      <c r="B124" s="60" t="s">
        <v>185</v>
      </c>
      <c r="C124" s="61" t="s">
        <v>267</v>
      </c>
      <c r="D124" s="64"/>
      <c r="E124" s="64"/>
      <c r="F124" s="64"/>
      <c r="G124" s="64"/>
      <c r="H124" s="64"/>
      <c r="I124" s="64"/>
      <c r="J124" s="64"/>
      <c r="K124" s="64"/>
      <c r="O124" s="64"/>
      <c r="P124" s="64"/>
      <c r="R124" s="102"/>
      <c r="S124" s="70">
        <v>135.38028761702463</v>
      </c>
      <c r="T124" s="70">
        <v>127.01110342141862</v>
      </c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4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4"/>
      <c r="AY124" s="64"/>
      <c r="AZ124" s="105"/>
      <c r="BA124" s="106"/>
      <c r="BB124" s="106"/>
      <c r="BC124" s="107"/>
    </row>
    <row r="125" spans="1:55" s="101" customFormat="1">
      <c r="A125" s="100" t="s">
        <v>223</v>
      </c>
      <c r="B125" s="60" t="s">
        <v>185</v>
      </c>
      <c r="C125" s="61" t="s">
        <v>267</v>
      </c>
      <c r="D125" s="64"/>
      <c r="E125" s="64"/>
      <c r="F125" s="64"/>
      <c r="G125" s="64"/>
      <c r="H125" s="64"/>
      <c r="I125" s="64"/>
      <c r="J125" s="64"/>
      <c r="K125" s="64"/>
      <c r="O125" s="64"/>
      <c r="P125" s="64"/>
      <c r="R125" s="102"/>
      <c r="S125" s="70">
        <v>132.59768774520956</v>
      </c>
      <c r="T125" s="70">
        <v>121.28415619814847</v>
      </c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4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4"/>
      <c r="AY125" s="64"/>
      <c r="AZ125" s="105"/>
      <c r="BA125" s="106"/>
      <c r="BB125" s="106"/>
      <c r="BC125" s="107"/>
    </row>
    <row r="126" spans="1:55" s="101" customFormat="1">
      <c r="A126" s="100" t="s">
        <v>224</v>
      </c>
      <c r="B126" s="60" t="s">
        <v>185</v>
      </c>
      <c r="C126" s="61" t="s">
        <v>267</v>
      </c>
      <c r="D126" s="64"/>
      <c r="E126" s="64"/>
      <c r="F126" s="64"/>
      <c r="G126" s="64"/>
      <c r="H126" s="64"/>
      <c r="I126" s="64"/>
      <c r="J126" s="64"/>
      <c r="K126" s="64"/>
      <c r="O126" s="64"/>
      <c r="P126" s="64"/>
      <c r="R126" s="102"/>
      <c r="S126" s="70">
        <v>134.6081904409009</v>
      </c>
      <c r="T126" s="70">
        <v>129.67644000960263</v>
      </c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4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4"/>
      <c r="AY126" s="64"/>
      <c r="AZ126" s="105"/>
      <c r="BA126" s="106"/>
      <c r="BB126" s="106"/>
      <c r="BC126" s="107"/>
    </row>
    <row r="127" spans="1:55" s="101" customFormat="1">
      <c r="A127" s="100" t="s">
        <v>225</v>
      </c>
      <c r="B127" s="60" t="s">
        <v>185</v>
      </c>
      <c r="C127" s="61" t="s">
        <v>267</v>
      </c>
      <c r="D127" s="64"/>
      <c r="E127" s="64"/>
      <c r="F127" s="64"/>
      <c r="G127" s="64"/>
      <c r="H127" s="64"/>
      <c r="I127" s="64"/>
      <c r="J127" s="64"/>
      <c r="K127" s="64"/>
      <c r="O127" s="64"/>
      <c r="P127" s="64"/>
      <c r="R127" s="102"/>
      <c r="S127" s="70">
        <v>131.22499908946975</v>
      </c>
      <c r="T127" s="70">
        <v>115.09394566963427</v>
      </c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4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4"/>
      <c r="AY127" s="64"/>
      <c r="AZ127" s="105"/>
      <c r="BA127" s="106"/>
      <c r="BB127" s="106"/>
      <c r="BC127" s="107"/>
    </row>
    <row r="128" spans="1:55" s="101" customFormat="1">
      <c r="A128" s="100" t="s">
        <v>226</v>
      </c>
      <c r="B128" s="60" t="s">
        <v>185</v>
      </c>
      <c r="C128" s="61" t="s">
        <v>267</v>
      </c>
      <c r="D128" s="64"/>
      <c r="E128" s="64"/>
      <c r="F128" s="64"/>
      <c r="G128" s="64"/>
      <c r="H128" s="64"/>
      <c r="I128" s="64"/>
      <c r="J128" s="64"/>
      <c r="K128" s="64"/>
      <c r="O128" s="64"/>
      <c r="P128" s="64"/>
      <c r="R128" s="102"/>
      <c r="S128" s="70">
        <v>135.78416740806625</v>
      </c>
      <c r="T128" s="70">
        <v>115.71718838559546</v>
      </c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4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4"/>
      <c r="AY128" s="64"/>
      <c r="AZ128" s="105"/>
      <c r="BA128" s="106"/>
      <c r="BB128" s="106"/>
      <c r="BC128" s="107"/>
    </row>
    <row r="129" spans="1:55" s="101" customFormat="1">
      <c r="A129" s="100" t="s">
        <v>227</v>
      </c>
      <c r="B129" s="60" t="s">
        <v>185</v>
      </c>
      <c r="C129" s="61" t="s">
        <v>267</v>
      </c>
      <c r="D129" s="64"/>
      <c r="E129" s="64"/>
      <c r="F129" s="64"/>
      <c r="G129" s="64"/>
      <c r="H129" s="64"/>
      <c r="I129" s="64"/>
      <c r="J129" s="64"/>
      <c r="K129" s="64"/>
      <c r="O129" s="64"/>
      <c r="P129" s="64"/>
      <c r="R129" s="102"/>
      <c r="S129" s="70">
        <v>132.57586510830242</v>
      </c>
      <c r="T129" s="70">
        <v>118.17650173910506</v>
      </c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4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4"/>
      <c r="AY129" s="64"/>
      <c r="AZ129" s="105"/>
      <c r="BA129" s="106"/>
      <c r="BB129" s="106"/>
      <c r="BC129" s="107"/>
    </row>
    <row r="130" spans="1:55" s="101" customFormat="1">
      <c r="A130" s="100" t="s">
        <v>228</v>
      </c>
      <c r="B130" s="60" t="s">
        <v>185</v>
      </c>
      <c r="C130" s="61" t="s">
        <v>267</v>
      </c>
      <c r="D130" s="64"/>
      <c r="E130" s="64"/>
      <c r="F130" s="64"/>
      <c r="G130" s="64"/>
      <c r="H130" s="64"/>
      <c r="I130" s="64"/>
      <c r="J130" s="64"/>
      <c r="K130" s="64"/>
      <c r="O130" s="64"/>
      <c r="P130" s="64"/>
      <c r="R130" s="102"/>
      <c r="S130" s="70">
        <v>134.05709499445936</v>
      </c>
      <c r="T130" s="70">
        <v>117.29574645764308</v>
      </c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4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4"/>
      <c r="AY130" s="64"/>
      <c r="AZ130" s="105"/>
      <c r="BA130" s="106"/>
      <c r="BB130" s="106"/>
      <c r="BC130" s="107"/>
    </row>
    <row r="131" spans="1:55" s="101" customFormat="1">
      <c r="A131" s="100" t="s">
        <v>229</v>
      </c>
      <c r="B131" s="60" t="s">
        <v>185</v>
      </c>
      <c r="C131" s="61" t="s">
        <v>267</v>
      </c>
      <c r="D131" s="64"/>
      <c r="E131" s="64"/>
      <c r="F131" s="64"/>
      <c r="G131" s="64"/>
      <c r="H131" s="64"/>
      <c r="I131" s="64"/>
      <c r="J131" s="64"/>
      <c r="K131" s="64"/>
      <c r="O131" s="64"/>
      <c r="P131" s="64"/>
      <c r="R131" s="102"/>
      <c r="S131" s="70">
        <v>131.22077315558431</v>
      </c>
      <c r="T131" s="70">
        <v>117.6840682479131</v>
      </c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4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4"/>
      <c r="AY131" s="64"/>
      <c r="AZ131" s="105"/>
      <c r="BA131" s="106"/>
      <c r="BB131" s="106"/>
      <c r="BC131" s="107"/>
    </row>
    <row r="132" spans="1:55" s="101" customFormat="1">
      <c r="A132" s="100" t="s">
        <v>230</v>
      </c>
      <c r="B132" s="60" t="s">
        <v>185</v>
      </c>
      <c r="C132" s="61" t="s">
        <v>267</v>
      </c>
      <c r="D132" s="64"/>
      <c r="E132" s="64"/>
      <c r="F132" s="64"/>
      <c r="G132" s="64"/>
      <c r="H132" s="64"/>
      <c r="I132" s="64"/>
      <c r="J132" s="64"/>
      <c r="K132" s="64"/>
      <c r="O132" s="64"/>
      <c r="P132" s="64"/>
      <c r="R132" s="102"/>
      <c r="S132" s="70">
        <v>134.8823366086439</v>
      </c>
      <c r="T132" s="70">
        <v>116.25566853162871</v>
      </c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4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4"/>
      <c r="AY132" s="64"/>
      <c r="AZ132" s="105"/>
      <c r="BA132" s="106"/>
      <c r="BB132" s="106"/>
      <c r="BC132" s="107"/>
    </row>
    <row r="133" spans="1:55" s="101" customFormat="1">
      <c r="A133" s="100" t="s">
        <v>231</v>
      </c>
      <c r="B133" s="60" t="s">
        <v>185</v>
      </c>
      <c r="C133" s="61" t="s">
        <v>267</v>
      </c>
      <c r="D133" s="64"/>
      <c r="E133" s="64"/>
      <c r="F133" s="64"/>
      <c r="G133" s="64"/>
      <c r="H133" s="64"/>
      <c r="I133" s="64"/>
      <c r="J133" s="64"/>
      <c r="K133" s="64"/>
      <c r="O133" s="64"/>
      <c r="P133" s="64"/>
      <c r="R133" s="102"/>
      <c r="S133" s="70">
        <v>128.70658223955144</v>
      </c>
      <c r="T133" s="70">
        <v>113.63646481634446</v>
      </c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4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4"/>
      <c r="AY133" s="64"/>
      <c r="AZ133" s="105"/>
      <c r="BA133" s="106"/>
      <c r="BB133" s="106"/>
      <c r="BC133" s="107"/>
    </row>
    <row r="134" spans="1:55" s="101" customFormat="1">
      <c r="A134" s="100" t="s">
        <v>232</v>
      </c>
      <c r="B134" s="60" t="s">
        <v>185</v>
      </c>
      <c r="C134" s="61" t="s">
        <v>267</v>
      </c>
      <c r="D134" s="64"/>
      <c r="E134" s="64"/>
      <c r="F134" s="64"/>
      <c r="G134" s="64"/>
      <c r="H134" s="64"/>
      <c r="I134" s="64"/>
      <c r="J134" s="64"/>
      <c r="K134" s="64"/>
      <c r="O134" s="64"/>
      <c r="P134" s="64"/>
      <c r="R134" s="102"/>
      <c r="S134" s="70">
        <v>129.22905364193568</v>
      </c>
      <c r="T134" s="70">
        <v>119.9970369910189</v>
      </c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4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4"/>
      <c r="AY134" s="64"/>
      <c r="AZ134" s="105"/>
      <c r="BA134" s="106"/>
      <c r="BB134" s="106"/>
      <c r="BC134" s="107"/>
    </row>
    <row r="135" spans="1:55" s="101" customFormat="1">
      <c r="A135" s="100" t="s">
        <v>233</v>
      </c>
      <c r="B135" s="60" t="s">
        <v>185</v>
      </c>
      <c r="C135" s="61" t="s">
        <v>267</v>
      </c>
      <c r="D135" s="64"/>
      <c r="E135" s="64"/>
      <c r="F135" s="64"/>
      <c r="G135" s="64"/>
      <c r="H135" s="64"/>
      <c r="I135" s="64"/>
      <c r="J135" s="64"/>
      <c r="K135" s="64"/>
      <c r="O135" s="64"/>
      <c r="P135" s="64"/>
      <c r="R135" s="102"/>
      <c r="S135" s="70">
        <v>130.86625915919359</v>
      </c>
      <c r="T135" s="70">
        <v>122.00937550282151</v>
      </c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4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4"/>
      <c r="AY135" s="64"/>
      <c r="AZ135" s="105"/>
      <c r="BA135" s="106"/>
      <c r="BB135" s="106"/>
      <c r="BC135" s="107"/>
    </row>
    <row r="136" spans="1:55" s="101" customFormat="1">
      <c r="A136" s="100" t="s">
        <v>234</v>
      </c>
      <c r="B136" s="60" t="s">
        <v>185</v>
      </c>
      <c r="C136" s="61" t="s">
        <v>267</v>
      </c>
      <c r="D136" s="64"/>
      <c r="E136" s="64"/>
      <c r="F136" s="64"/>
      <c r="G136" s="64"/>
      <c r="H136" s="64"/>
      <c r="I136" s="64"/>
      <c r="J136" s="64"/>
      <c r="K136" s="64"/>
      <c r="O136" s="64"/>
      <c r="P136" s="64"/>
      <c r="R136" s="102"/>
      <c r="S136" s="70">
        <v>131.47330967810689</v>
      </c>
      <c r="T136" s="70">
        <v>123.10502646004069</v>
      </c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4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4"/>
      <c r="AY136" s="64"/>
      <c r="AZ136" s="105"/>
      <c r="BA136" s="106"/>
      <c r="BB136" s="106"/>
      <c r="BC136" s="107"/>
    </row>
    <row r="137" spans="1:55" s="101" customFormat="1">
      <c r="A137" s="100" t="s">
        <v>235</v>
      </c>
      <c r="B137" s="60" t="s">
        <v>185</v>
      </c>
      <c r="C137" s="61" t="s">
        <v>267</v>
      </c>
      <c r="D137" s="64"/>
      <c r="E137" s="64"/>
      <c r="F137" s="64"/>
      <c r="G137" s="64"/>
      <c r="H137" s="64"/>
      <c r="I137" s="64"/>
      <c r="J137" s="64"/>
      <c r="K137" s="64"/>
      <c r="O137" s="64"/>
      <c r="P137" s="64"/>
      <c r="R137" s="102"/>
      <c r="S137" s="70">
        <v>131.3284071879049</v>
      </c>
      <c r="T137" s="70">
        <v>116.94264786097401</v>
      </c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4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4"/>
      <c r="AY137" s="64"/>
      <c r="AZ137" s="105"/>
      <c r="BA137" s="106"/>
      <c r="BB137" s="106"/>
      <c r="BC137" s="107"/>
    </row>
    <row r="138" spans="1:55" s="101" customFormat="1">
      <c r="A138" s="100" t="s">
        <v>236</v>
      </c>
      <c r="B138" s="60" t="s">
        <v>185</v>
      </c>
      <c r="C138" s="61" t="s">
        <v>267</v>
      </c>
      <c r="D138" s="64"/>
      <c r="E138" s="64"/>
      <c r="F138" s="64"/>
      <c r="G138" s="64"/>
      <c r="H138" s="64"/>
      <c r="I138" s="64"/>
      <c r="J138" s="64"/>
      <c r="K138" s="64"/>
      <c r="O138" s="64"/>
      <c r="P138" s="64"/>
      <c r="R138" s="102"/>
      <c r="S138" s="70">
        <v>134.22747696257954</v>
      </c>
      <c r="T138" s="70">
        <v>115.86511740514366</v>
      </c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4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4"/>
      <c r="AY138" s="64"/>
      <c r="AZ138" s="105"/>
      <c r="BA138" s="106"/>
      <c r="BB138" s="106"/>
      <c r="BC138" s="107"/>
    </row>
    <row r="139" spans="1:55" s="101" customFormat="1">
      <c r="A139" s="100" t="s">
        <v>237</v>
      </c>
      <c r="B139" s="60" t="s">
        <v>185</v>
      </c>
      <c r="C139" s="61" t="s">
        <v>267</v>
      </c>
      <c r="D139" s="64"/>
      <c r="E139" s="64"/>
      <c r="F139" s="64"/>
      <c r="G139" s="64"/>
      <c r="H139" s="64"/>
      <c r="I139" s="64"/>
      <c r="J139" s="64"/>
      <c r="K139" s="64"/>
      <c r="O139" s="64"/>
      <c r="P139" s="64"/>
      <c r="R139" s="102"/>
      <c r="S139" s="70">
        <v>129.66157371993043</v>
      </c>
      <c r="T139" s="70">
        <v>117.98783699048334</v>
      </c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4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4"/>
      <c r="AY139" s="64"/>
      <c r="AZ139" s="105"/>
      <c r="BA139" s="106"/>
      <c r="BB139" s="106"/>
      <c r="BC139" s="107"/>
    </row>
    <row r="140" spans="1:55" s="101" customFormat="1">
      <c r="A140" s="100" t="s">
        <v>238</v>
      </c>
      <c r="B140" s="60" t="s">
        <v>185</v>
      </c>
      <c r="C140" s="61" t="s">
        <v>267</v>
      </c>
      <c r="D140" s="64"/>
      <c r="E140" s="64"/>
      <c r="F140" s="64"/>
      <c r="G140" s="64"/>
      <c r="H140" s="64"/>
      <c r="I140" s="64"/>
      <c r="J140" s="64"/>
      <c r="K140" s="64"/>
      <c r="O140" s="64"/>
      <c r="P140" s="64"/>
      <c r="R140" s="102"/>
      <c r="S140" s="70">
        <v>135.28569540024046</v>
      </c>
      <c r="T140" s="70">
        <v>120.29284319945157</v>
      </c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4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4"/>
      <c r="AY140" s="64"/>
      <c r="AZ140" s="105"/>
      <c r="BA140" s="106"/>
      <c r="BB140" s="106"/>
      <c r="BC140" s="107"/>
    </row>
    <row r="141" spans="1:55" s="101" customFormat="1">
      <c r="A141" s="100" t="s">
        <v>239</v>
      </c>
      <c r="B141" s="60" t="s">
        <v>185</v>
      </c>
      <c r="C141" s="61" t="s">
        <v>267</v>
      </c>
      <c r="D141" s="64"/>
      <c r="E141" s="64"/>
      <c r="F141" s="64"/>
      <c r="G141" s="64"/>
      <c r="H141" s="64"/>
      <c r="I141" s="64"/>
      <c r="J141" s="64"/>
      <c r="K141" s="64"/>
      <c r="O141" s="64"/>
      <c r="P141" s="64"/>
      <c r="R141" s="102"/>
      <c r="S141" s="70">
        <v>109.14754567254043</v>
      </c>
      <c r="T141" s="70">
        <v>134.50475268150808</v>
      </c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4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4"/>
      <c r="AY141" s="64"/>
      <c r="AZ141" s="105"/>
      <c r="BA141" s="106"/>
      <c r="BB141" s="106"/>
      <c r="BC141" s="107"/>
    </row>
    <row r="142" spans="1:55" s="101" customFormat="1">
      <c r="A142" s="100" t="s">
        <v>240</v>
      </c>
      <c r="B142" s="60" t="s">
        <v>185</v>
      </c>
      <c r="C142" s="61" t="s">
        <v>267</v>
      </c>
      <c r="D142" s="64"/>
      <c r="E142" s="64"/>
      <c r="F142" s="64"/>
      <c r="G142" s="64"/>
      <c r="H142" s="64"/>
      <c r="I142" s="64"/>
      <c r="J142" s="64"/>
      <c r="K142" s="64"/>
      <c r="O142" s="64"/>
      <c r="P142" s="64"/>
      <c r="R142" s="102"/>
      <c r="S142" s="70">
        <v>110.60609226007048</v>
      </c>
      <c r="T142" s="70">
        <v>144.38794134593803</v>
      </c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4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4"/>
      <c r="AY142" s="64"/>
      <c r="AZ142" s="105"/>
      <c r="BA142" s="106"/>
      <c r="BB142" s="106"/>
      <c r="BC142" s="107"/>
    </row>
    <row r="143" spans="1:55" s="101" customFormat="1">
      <c r="A143" s="100" t="s">
        <v>241</v>
      </c>
      <c r="B143" s="60" t="s">
        <v>185</v>
      </c>
      <c r="C143" s="61" t="s">
        <v>267</v>
      </c>
      <c r="D143" s="64"/>
      <c r="E143" s="64"/>
      <c r="F143" s="64"/>
      <c r="G143" s="64"/>
      <c r="H143" s="64"/>
      <c r="I143" s="64"/>
      <c r="J143" s="64"/>
      <c r="K143" s="64"/>
      <c r="O143" s="64"/>
      <c r="P143" s="64"/>
      <c r="R143" s="102"/>
      <c r="S143" s="70">
        <v>107.96292364244843</v>
      </c>
      <c r="T143" s="70">
        <v>131.63765599290909</v>
      </c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4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4"/>
      <c r="AY143" s="64"/>
      <c r="AZ143" s="105"/>
      <c r="BA143" s="106"/>
      <c r="BB143" s="106"/>
      <c r="BC143" s="107"/>
    </row>
    <row r="144" spans="1:55" s="101" customFormat="1">
      <c r="A144" s="100" t="s">
        <v>242</v>
      </c>
      <c r="B144" s="60" t="s">
        <v>185</v>
      </c>
      <c r="C144" s="61" t="s">
        <v>267</v>
      </c>
      <c r="D144" s="64"/>
      <c r="E144" s="64"/>
      <c r="F144" s="64"/>
      <c r="G144" s="64"/>
      <c r="H144" s="64"/>
      <c r="I144" s="64"/>
      <c r="J144" s="64"/>
      <c r="K144" s="64"/>
      <c r="O144" s="64"/>
      <c r="P144" s="64"/>
      <c r="R144" s="102"/>
      <c r="S144" s="70">
        <v>114.54927129752951</v>
      </c>
      <c r="T144" s="70">
        <v>133.11034327787382</v>
      </c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4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4"/>
      <c r="AY144" s="64"/>
      <c r="AZ144" s="105"/>
      <c r="BA144" s="106"/>
      <c r="BB144" s="106"/>
      <c r="BC144" s="107"/>
    </row>
    <row r="145" spans="1:55" s="101" customFormat="1">
      <c r="A145" s="100" t="s">
        <v>243</v>
      </c>
      <c r="B145" s="60" t="s">
        <v>185</v>
      </c>
      <c r="C145" s="61" t="s">
        <v>267</v>
      </c>
      <c r="D145" s="64"/>
      <c r="E145" s="64"/>
      <c r="F145" s="64"/>
      <c r="G145" s="64"/>
      <c r="H145" s="64"/>
      <c r="I145" s="64"/>
      <c r="J145" s="64"/>
      <c r="K145" s="64"/>
      <c r="O145" s="64"/>
      <c r="P145" s="64"/>
      <c r="R145" s="102"/>
      <c r="S145" s="70">
        <v>134.84323232269114</v>
      </c>
      <c r="T145" s="70">
        <v>116.08905465196591</v>
      </c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4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4"/>
      <c r="AY145" s="64"/>
      <c r="AZ145" s="105"/>
      <c r="BA145" s="106"/>
      <c r="BB145" s="106"/>
      <c r="BC145" s="107"/>
    </row>
    <row r="146" spans="1:55" s="101" customFormat="1">
      <c r="A146" s="100" t="s">
        <v>244</v>
      </c>
      <c r="B146" s="60" t="s">
        <v>185</v>
      </c>
      <c r="C146" s="61" t="s">
        <v>267</v>
      </c>
      <c r="D146" s="64"/>
      <c r="E146" s="64"/>
      <c r="F146" s="64"/>
      <c r="G146" s="64"/>
      <c r="H146" s="64"/>
      <c r="I146" s="64"/>
      <c r="J146" s="64"/>
      <c r="K146" s="64"/>
      <c r="O146" s="64"/>
      <c r="P146" s="64"/>
      <c r="R146" s="102"/>
      <c r="S146" s="70">
        <v>133.89644133576553</v>
      </c>
      <c r="T146" s="70">
        <v>113.8022489312515</v>
      </c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4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4"/>
      <c r="AY146" s="64"/>
      <c r="AZ146" s="105"/>
      <c r="BA146" s="106"/>
      <c r="BB146" s="106"/>
      <c r="BC146" s="107"/>
    </row>
    <row r="147" spans="1:55" s="101" customFormat="1">
      <c r="A147" s="100" t="s">
        <v>245</v>
      </c>
      <c r="B147" s="60" t="s">
        <v>185</v>
      </c>
      <c r="C147" s="61" t="s">
        <v>267</v>
      </c>
      <c r="D147" s="64"/>
      <c r="E147" s="64"/>
      <c r="F147" s="64"/>
      <c r="G147" s="64"/>
      <c r="H147" s="64"/>
      <c r="I147" s="64"/>
      <c r="J147" s="64"/>
      <c r="K147" s="64"/>
      <c r="O147" s="64"/>
      <c r="P147" s="64"/>
      <c r="R147" s="102"/>
      <c r="S147" s="70">
        <v>130.54369279421235</v>
      </c>
      <c r="T147" s="70">
        <v>112.20017581311993</v>
      </c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4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4"/>
      <c r="AY147" s="64"/>
      <c r="AZ147" s="105"/>
      <c r="BA147" s="106"/>
      <c r="BB147" s="106"/>
      <c r="BC147" s="107"/>
    </row>
    <row r="148" spans="1:55" s="101" customFormat="1">
      <c r="A148" s="100" t="s">
        <v>246</v>
      </c>
      <c r="B148" s="60" t="s">
        <v>185</v>
      </c>
      <c r="C148" s="61" t="s">
        <v>267</v>
      </c>
      <c r="D148" s="64"/>
      <c r="E148" s="64"/>
      <c r="F148" s="64"/>
      <c r="G148" s="64"/>
      <c r="H148" s="64"/>
      <c r="I148" s="64"/>
      <c r="J148" s="64"/>
      <c r="K148" s="64"/>
      <c r="O148" s="64"/>
      <c r="P148" s="64"/>
      <c r="R148" s="102"/>
      <c r="S148" s="70">
        <v>133.5899475146104</v>
      </c>
      <c r="T148" s="70">
        <v>118.20611658953187</v>
      </c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4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4"/>
      <c r="AY148" s="64"/>
      <c r="AZ148" s="105"/>
      <c r="BA148" s="106"/>
      <c r="BB148" s="106"/>
      <c r="BC148" s="107"/>
    </row>
    <row r="149" spans="1:55" s="101" customFormat="1">
      <c r="A149" s="100" t="s">
        <v>247</v>
      </c>
      <c r="B149" s="60" t="s">
        <v>185</v>
      </c>
      <c r="C149" s="61" t="s">
        <v>267</v>
      </c>
      <c r="D149" s="64"/>
      <c r="E149" s="64"/>
      <c r="F149" s="64"/>
      <c r="G149" s="64"/>
      <c r="H149" s="64"/>
      <c r="I149" s="64"/>
      <c r="J149" s="64"/>
      <c r="K149" s="64"/>
      <c r="O149" s="64"/>
      <c r="P149" s="64"/>
      <c r="R149" s="102"/>
      <c r="S149" s="70">
        <v>128.6562154437224</v>
      </c>
      <c r="T149" s="70">
        <v>113.51035118648628</v>
      </c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4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4"/>
      <c r="AY149" s="64"/>
      <c r="AZ149" s="105"/>
      <c r="BA149" s="106"/>
      <c r="BB149" s="106"/>
      <c r="BC149" s="107"/>
    </row>
    <row r="150" spans="1:55" s="101" customFormat="1">
      <c r="A150" s="100" t="s">
        <v>248</v>
      </c>
      <c r="B150" s="60" t="s">
        <v>185</v>
      </c>
      <c r="C150" s="61" t="s">
        <v>267</v>
      </c>
      <c r="D150" s="64"/>
      <c r="E150" s="64"/>
      <c r="F150" s="64"/>
      <c r="G150" s="64"/>
      <c r="H150" s="64"/>
      <c r="I150" s="64"/>
      <c r="J150" s="64"/>
      <c r="K150" s="64"/>
      <c r="O150" s="64"/>
      <c r="P150" s="64"/>
      <c r="R150" s="102"/>
      <c r="S150" s="70">
        <v>134.35388044865186</v>
      </c>
      <c r="T150" s="70">
        <v>120.92031679414731</v>
      </c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4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4"/>
      <c r="AY150" s="64"/>
      <c r="AZ150" s="105"/>
      <c r="BA150" s="106"/>
      <c r="BB150" s="106"/>
      <c r="BC150" s="107"/>
    </row>
    <row r="151" spans="1:55" s="101" customFormat="1">
      <c r="A151" s="100" t="s">
        <v>249</v>
      </c>
      <c r="B151" s="60" t="s">
        <v>185</v>
      </c>
      <c r="C151" s="61" t="s">
        <v>267</v>
      </c>
      <c r="D151" s="64"/>
      <c r="E151" s="64"/>
      <c r="F151" s="64"/>
      <c r="G151" s="64"/>
      <c r="H151" s="64"/>
      <c r="I151" s="64"/>
      <c r="J151" s="64"/>
      <c r="K151" s="64"/>
      <c r="O151" s="64"/>
      <c r="P151" s="64"/>
      <c r="R151" s="102"/>
      <c r="S151" s="70">
        <v>130.09034846473097</v>
      </c>
      <c r="T151" s="70">
        <v>126.12963279039171</v>
      </c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4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4"/>
      <c r="AY151" s="64"/>
      <c r="AZ151" s="105"/>
      <c r="BA151" s="106"/>
      <c r="BB151" s="106"/>
      <c r="BC151" s="107"/>
    </row>
    <row r="152" spans="1:55" s="101" customFormat="1">
      <c r="A152" s="100" t="s">
        <v>250</v>
      </c>
      <c r="B152" s="60" t="s">
        <v>185</v>
      </c>
      <c r="C152" s="61" t="s">
        <v>267</v>
      </c>
      <c r="D152" s="64"/>
      <c r="E152" s="64"/>
      <c r="F152" s="64"/>
      <c r="G152" s="64"/>
      <c r="H152" s="64"/>
      <c r="I152" s="64"/>
      <c r="J152" s="64"/>
      <c r="K152" s="64"/>
      <c r="O152" s="64"/>
      <c r="P152" s="64"/>
      <c r="R152" s="102"/>
      <c r="S152" s="70">
        <v>130.56867018231421</v>
      </c>
      <c r="T152" s="70">
        <v>109.37480778319599</v>
      </c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4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4"/>
      <c r="AY152" s="64"/>
      <c r="AZ152" s="105"/>
      <c r="BA152" s="106"/>
      <c r="BB152" s="106"/>
      <c r="BC152" s="107"/>
    </row>
    <row r="153" spans="1:55" s="101" customFormat="1">
      <c r="A153" s="100" t="s">
        <v>251</v>
      </c>
      <c r="B153" s="60" t="s">
        <v>185</v>
      </c>
      <c r="C153" s="61" t="s">
        <v>267</v>
      </c>
      <c r="D153" s="64"/>
      <c r="E153" s="64"/>
      <c r="F153" s="64"/>
      <c r="G153" s="64"/>
      <c r="H153" s="64"/>
      <c r="I153" s="64"/>
      <c r="J153" s="64"/>
      <c r="K153" s="64"/>
      <c r="O153" s="64"/>
      <c r="P153" s="64"/>
      <c r="R153" s="102"/>
      <c r="S153" s="70">
        <v>135.53413946626944</v>
      </c>
      <c r="T153" s="70">
        <v>118.13699438373348</v>
      </c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4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4"/>
      <c r="AY153" s="64"/>
      <c r="AZ153" s="105"/>
      <c r="BA153" s="106"/>
      <c r="BB153" s="106"/>
      <c r="BC153" s="107"/>
    </row>
    <row r="154" spans="1:55" s="101" customFormat="1">
      <c r="A154" s="100" t="s">
        <v>252</v>
      </c>
      <c r="B154" s="60" t="s">
        <v>185</v>
      </c>
      <c r="C154" s="61" t="s">
        <v>267</v>
      </c>
      <c r="D154" s="64"/>
      <c r="E154" s="64"/>
      <c r="F154" s="64"/>
      <c r="G154" s="64"/>
      <c r="H154" s="64"/>
      <c r="I154" s="64"/>
      <c r="J154" s="64"/>
      <c r="K154" s="64"/>
      <c r="O154" s="64"/>
      <c r="P154" s="64"/>
      <c r="R154" s="102"/>
      <c r="S154" s="70">
        <v>134.56026635858308</v>
      </c>
      <c r="T154" s="70">
        <v>119.06116317860256</v>
      </c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4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4"/>
      <c r="AY154" s="64"/>
      <c r="AZ154" s="105"/>
      <c r="BA154" s="106"/>
      <c r="BB154" s="106"/>
      <c r="BC154" s="107"/>
    </row>
    <row r="155" spans="1:55" s="101" customFormat="1">
      <c r="A155" s="100" t="s">
        <v>253</v>
      </c>
      <c r="B155" s="60" t="s">
        <v>185</v>
      </c>
      <c r="C155" s="61" t="s">
        <v>267</v>
      </c>
      <c r="D155" s="64"/>
      <c r="E155" s="64"/>
      <c r="F155" s="64"/>
      <c r="G155" s="64"/>
      <c r="H155" s="64"/>
      <c r="I155" s="64"/>
      <c r="J155" s="64"/>
      <c r="K155" s="64"/>
      <c r="O155" s="64"/>
      <c r="P155" s="64"/>
      <c r="R155" s="102"/>
      <c r="S155" s="70">
        <v>117.20024817857407</v>
      </c>
      <c r="T155" s="70">
        <v>116.26541229123684</v>
      </c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4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4"/>
      <c r="AY155" s="64"/>
      <c r="AZ155" s="105"/>
      <c r="BA155" s="106"/>
      <c r="BB155" s="106"/>
      <c r="BC155" s="107"/>
    </row>
    <row r="156" spans="1:55" s="101" customFormat="1">
      <c r="A156" s="100" t="s">
        <v>254</v>
      </c>
      <c r="B156" s="60" t="s">
        <v>185</v>
      </c>
      <c r="C156" s="61" t="s">
        <v>267</v>
      </c>
      <c r="D156" s="64"/>
      <c r="E156" s="64"/>
      <c r="F156" s="64"/>
      <c r="G156" s="64"/>
      <c r="H156" s="64"/>
      <c r="I156" s="64"/>
      <c r="J156" s="64"/>
      <c r="K156" s="64"/>
      <c r="O156" s="64"/>
      <c r="P156" s="64"/>
      <c r="R156" s="102"/>
      <c r="S156" s="70">
        <v>119.42665598426842</v>
      </c>
      <c r="T156" s="70">
        <v>116.8562653278223</v>
      </c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4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4"/>
      <c r="AY156" s="64"/>
      <c r="AZ156" s="105"/>
      <c r="BA156" s="106"/>
      <c r="BB156" s="106"/>
      <c r="BC156" s="107"/>
    </row>
    <row r="157" spans="1:55" s="101" customFormat="1">
      <c r="A157" s="100" t="s">
        <v>255</v>
      </c>
      <c r="B157" s="60" t="s">
        <v>185</v>
      </c>
      <c r="C157" s="61" t="s">
        <v>267</v>
      </c>
      <c r="D157" s="64"/>
      <c r="E157" s="64"/>
      <c r="F157" s="64"/>
      <c r="G157" s="64"/>
      <c r="H157" s="64"/>
      <c r="I157" s="64"/>
      <c r="J157" s="64"/>
      <c r="K157" s="64"/>
      <c r="O157" s="64"/>
      <c r="P157" s="64"/>
      <c r="R157" s="102"/>
      <c r="S157" s="70">
        <v>114.2398009345052</v>
      </c>
      <c r="T157" s="70">
        <v>119.68247884815061</v>
      </c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4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4"/>
      <c r="AY157" s="64"/>
      <c r="AZ157" s="105"/>
      <c r="BA157" s="106"/>
      <c r="BB157" s="106"/>
      <c r="BC157" s="107"/>
    </row>
    <row r="158" spans="1:55" s="101" customFormat="1">
      <c r="A158" s="100" t="s">
        <v>256</v>
      </c>
      <c r="B158" s="60" t="s">
        <v>185</v>
      </c>
      <c r="C158" s="61" t="s">
        <v>267</v>
      </c>
      <c r="D158" s="64"/>
      <c r="E158" s="64"/>
      <c r="F158" s="64"/>
      <c r="G158" s="64"/>
      <c r="H158" s="64"/>
      <c r="I158" s="64"/>
      <c r="J158" s="64"/>
      <c r="K158" s="64"/>
      <c r="O158" s="64"/>
      <c r="P158" s="64"/>
      <c r="R158" s="102"/>
      <c r="S158" s="70">
        <v>113.07526364962128</v>
      </c>
      <c r="T158" s="70">
        <v>295.1023060661168</v>
      </c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4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4"/>
      <c r="AY158" s="64"/>
      <c r="AZ158" s="105"/>
      <c r="BA158" s="106"/>
      <c r="BB158" s="106"/>
      <c r="BC158" s="107"/>
    </row>
    <row r="159" spans="1:55" s="101" customFormat="1">
      <c r="A159" s="100" t="s">
        <v>257</v>
      </c>
      <c r="B159" s="60" t="s">
        <v>185</v>
      </c>
      <c r="C159" s="61" t="s">
        <v>267</v>
      </c>
      <c r="D159" s="64"/>
      <c r="E159" s="64"/>
      <c r="F159" s="64"/>
      <c r="G159" s="64"/>
      <c r="H159" s="64"/>
      <c r="I159" s="64"/>
      <c r="J159" s="64"/>
      <c r="K159" s="64"/>
      <c r="O159" s="64"/>
      <c r="P159" s="64"/>
      <c r="R159" s="102"/>
      <c r="S159" s="70">
        <v>118.56633451634717</v>
      </c>
      <c r="T159" s="70">
        <v>112.58141550136017</v>
      </c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4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4"/>
      <c r="AY159" s="64"/>
      <c r="AZ159" s="105"/>
      <c r="BA159" s="106"/>
      <c r="BB159" s="106"/>
      <c r="BC159" s="107"/>
    </row>
    <row r="160" spans="1:55" s="101" customFormat="1">
      <c r="A160" s="100" t="s">
        <v>258</v>
      </c>
      <c r="B160" s="60" t="s">
        <v>185</v>
      </c>
      <c r="C160" s="61" t="s">
        <v>267</v>
      </c>
      <c r="D160" s="64"/>
      <c r="E160" s="64"/>
      <c r="F160" s="64"/>
      <c r="G160" s="64"/>
      <c r="H160" s="64"/>
      <c r="I160" s="64"/>
      <c r="J160" s="64"/>
      <c r="K160" s="64"/>
      <c r="O160" s="64"/>
      <c r="P160" s="64"/>
      <c r="R160" s="102"/>
      <c r="S160" s="70">
        <v>105.5556632203036</v>
      </c>
      <c r="T160" s="70">
        <v>124.3885903434517</v>
      </c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4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4"/>
      <c r="AY160" s="64"/>
      <c r="AZ160" s="105"/>
      <c r="BA160" s="106"/>
      <c r="BB160" s="106"/>
      <c r="BC160" s="107"/>
    </row>
    <row r="161" spans="1:55" s="101" customFormat="1">
      <c r="A161" s="100" t="s">
        <v>259</v>
      </c>
      <c r="B161" s="60" t="s">
        <v>185</v>
      </c>
      <c r="C161" s="61" t="s">
        <v>267</v>
      </c>
      <c r="D161" s="64"/>
      <c r="E161" s="64"/>
      <c r="F161" s="64"/>
      <c r="G161" s="64"/>
      <c r="H161" s="64"/>
      <c r="I161" s="64"/>
      <c r="J161" s="64"/>
      <c r="K161" s="64"/>
      <c r="O161" s="64"/>
      <c r="P161" s="64"/>
      <c r="R161" s="102"/>
      <c r="S161" s="70">
        <v>106.52566016021284</v>
      </c>
      <c r="T161" s="70">
        <v>123.4622597946574</v>
      </c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4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4"/>
      <c r="AY161" s="64"/>
      <c r="AZ161" s="105"/>
      <c r="BA161" s="106"/>
      <c r="BB161" s="106"/>
      <c r="BC161" s="107"/>
    </row>
    <row r="162" spans="1:55" s="101" customFormat="1">
      <c r="A162" s="100" t="s">
        <v>260</v>
      </c>
      <c r="B162" s="60" t="s">
        <v>185</v>
      </c>
      <c r="C162" s="61" t="s">
        <v>267</v>
      </c>
      <c r="D162" s="64"/>
      <c r="E162" s="64"/>
      <c r="F162" s="64"/>
      <c r="G162" s="64"/>
      <c r="H162" s="64"/>
      <c r="I162" s="64"/>
      <c r="J162" s="64"/>
      <c r="K162" s="64"/>
      <c r="O162" s="64"/>
      <c r="P162" s="64"/>
      <c r="R162" s="102"/>
      <c r="S162" s="70">
        <v>106.93876347152256</v>
      </c>
      <c r="T162" s="70">
        <v>121.24459115924472</v>
      </c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4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4"/>
      <c r="AY162" s="64"/>
      <c r="AZ162" s="105"/>
      <c r="BA162" s="106"/>
      <c r="BB162" s="106"/>
      <c r="BC162" s="107"/>
    </row>
    <row r="163" spans="1:55" s="101" customFormat="1">
      <c r="A163" s="100" t="s">
        <v>261</v>
      </c>
      <c r="B163" s="60" t="s">
        <v>185</v>
      </c>
      <c r="C163" s="61" t="s">
        <v>267</v>
      </c>
      <c r="D163" s="64"/>
      <c r="E163" s="64"/>
      <c r="F163" s="64"/>
      <c r="G163" s="64"/>
      <c r="H163" s="64"/>
      <c r="I163" s="64"/>
      <c r="J163" s="64"/>
      <c r="K163" s="64"/>
      <c r="O163" s="64"/>
      <c r="P163" s="64"/>
      <c r="R163" s="102"/>
      <c r="S163" s="70">
        <v>109.70106657987839</v>
      </c>
      <c r="T163" s="70">
        <v>116.86746241809935</v>
      </c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4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4"/>
      <c r="AY163" s="64"/>
      <c r="AZ163" s="105"/>
      <c r="BA163" s="106"/>
      <c r="BB163" s="106"/>
      <c r="BC163" s="107"/>
    </row>
    <row r="164" spans="1:55" s="101" customFormat="1">
      <c r="A164" s="100" t="s">
        <v>262</v>
      </c>
      <c r="B164" s="60" t="s">
        <v>185</v>
      </c>
      <c r="C164" s="61" t="s">
        <v>267</v>
      </c>
      <c r="D164" s="64"/>
      <c r="E164" s="64"/>
      <c r="F164" s="64"/>
      <c r="G164" s="64"/>
      <c r="H164" s="64"/>
      <c r="I164" s="64"/>
      <c r="J164" s="64"/>
      <c r="K164" s="64"/>
      <c r="O164" s="64"/>
      <c r="P164" s="64"/>
      <c r="R164" s="102"/>
      <c r="S164" s="70">
        <v>116.33527793396433</v>
      </c>
      <c r="T164" s="70">
        <v>119.7287701064148</v>
      </c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4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4"/>
      <c r="AY164" s="64"/>
      <c r="AZ164" s="105"/>
      <c r="BA164" s="106"/>
      <c r="BB164" s="106"/>
      <c r="BC164" s="107"/>
    </row>
    <row r="165" spans="1:55" s="101" customFormat="1">
      <c r="A165" s="100" t="s">
        <v>263</v>
      </c>
      <c r="B165" s="60" t="s">
        <v>185</v>
      </c>
      <c r="C165" s="61" t="s">
        <v>267</v>
      </c>
      <c r="D165" s="64"/>
      <c r="E165" s="64"/>
      <c r="F165" s="64"/>
      <c r="G165" s="64"/>
      <c r="H165" s="64"/>
      <c r="I165" s="64"/>
      <c r="J165" s="64"/>
      <c r="K165" s="64"/>
      <c r="O165" s="64"/>
      <c r="P165" s="64"/>
      <c r="R165" s="102"/>
      <c r="S165" s="70">
        <v>116.76051744804984</v>
      </c>
      <c r="T165" s="70">
        <v>118.76445196857806</v>
      </c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4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4"/>
      <c r="AY165" s="64"/>
      <c r="AZ165" s="105"/>
      <c r="BA165" s="106"/>
      <c r="BB165" s="106"/>
      <c r="BC165" s="107"/>
    </row>
    <row r="166" spans="1:55" s="101" customFormat="1">
      <c r="A166" s="100" t="s">
        <v>264</v>
      </c>
      <c r="B166" s="60" t="s">
        <v>185</v>
      </c>
      <c r="C166" s="61" t="s">
        <v>267</v>
      </c>
      <c r="D166" s="64"/>
      <c r="E166" s="64"/>
      <c r="F166" s="64"/>
      <c r="G166" s="64"/>
      <c r="H166" s="64"/>
      <c r="I166" s="64"/>
      <c r="J166" s="64"/>
      <c r="K166" s="64"/>
      <c r="O166" s="64"/>
      <c r="P166" s="64"/>
      <c r="R166" s="102"/>
      <c r="S166" s="70">
        <v>113.88347438922644</v>
      </c>
      <c r="T166" s="70">
        <v>149.02439246055403</v>
      </c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4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4"/>
      <c r="AY166" s="64"/>
      <c r="AZ166" s="105"/>
      <c r="BA166" s="106"/>
      <c r="BB166" s="106"/>
      <c r="BC166" s="107"/>
    </row>
    <row r="167" spans="1:55" s="101" customFormat="1">
      <c r="A167" s="100" t="s">
        <v>265</v>
      </c>
      <c r="B167" s="60" t="s">
        <v>185</v>
      </c>
      <c r="C167" s="61" t="s">
        <v>267</v>
      </c>
      <c r="D167" s="64"/>
      <c r="E167" s="64"/>
      <c r="F167" s="64"/>
      <c r="G167" s="64"/>
      <c r="H167" s="64"/>
      <c r="I167" s="64"/>
      <c r="J167" s="64"/>
      <c r="K167" s="64"/>
      <c r="O167" s="64"/>
      <c r="P167" s="64"/>
      <c r="R167" s="102"/>
      <c r="S167" s="70">
        <v>117.65396768276794</v>
      </c>
      <c r="T167" s="70">
        <v>143.35550685666379</v>
      </c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4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4"/>
      <c r="AY167" s="64"/>
      <c r="AZ167" s="105"/>
      <c r="BA167" s="106"/>
      <c r="BB167" s="106"/>
      <c r="BC167" s="107"/>
    </row>
    <row r="168" spans="1:55" s="91" customFormat="1">
      <c r="A168" s="81" t="s">
        <v>187</v>
      </c>
      <c r="B168" s="82" t="s">
        <v>186</v>
      </c>
      <c r="C168" s="83" t="s">
        <v>267</v>
      </c>
      <c r="D168" s="66"/>
      <c r="E168" s="67"/>
      <c r="F168" s="67"/>
      <c r="G168" s="84"/>
      <c r="H168" s="84"/>
      <c r="I168" s="67"/>
      <c r="J168" s="67"/>
      <c r="K168" s="67"/>
      <c r="L168" s="66"/>
      <c r="M168" s="85"/>
      <c r="N168" s="85"/>
      <c r="O168" s="67"/>
      <c r="P168" s="67"/>
      <c r="Q168" s="66"/>
      <c r="R168" s="86"/>
      <c r="S168" s="71">
        <v>668.43596593636187</v>
      </c>
      <c r="T168" s="71">
        <v>2434.1732506663679</v>
      </c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8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8"/>
      <c r="AY168" s="85"/>
      <c r="AZ168" s="86"/>
      <c r="BA168" s="89"/>
      <c r="BB168" s="89"/>
      <c r="BC168" s="90"/>
    </row>
    <row r="169" spans="1:55" s="91" customFormat="1">
      <c r="A169" s="81" t="s">
        <v>188</v>
      </c>
      <c r="B169" s="82" t="s">
        <v>186</v>
      </c>
      <c r="C169" s="83" t="s">
        <v>267</v>
      </c>
      <c r="D169" s="66"/>
      <c r="E169" s="67"/>
      <c r="F169" s="67"/>
      <c r="G169" s="84"/>
      <c r="H169" s="84"/>
      <c r="I169" s="67"/>
      <c r="J169" s="67"/>
      <c r="K169" s="67"/>
      <c r="L169" s="66"/>
      <c r="M169" s="85"/>
      <c r="N169" s="85"/>
      <c r="O169" s="67"/>
      <c r="P169" s="67"/>
      <c r="Q169" s="66"/>
      <c r="R169" s="86"/>
      <c r="S169" s="71">
        <v>679.51954513129863</v>
      </c>
      <c r="T169" s="71">
        <v>2998.5063812173007</v>
      </c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8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8"/>
      <c r="AY169" s="85"/>
      <c r="AZ169" s="86"/>
      <c r="BA169" s="89"/>
      <c r="BB169" s="89"/>
      <c r="BC169" s="90"/>
    </row>
    <row r="170" spans="1:55" s="91" customFormat="1">
      <c r="A170" s="81" t="s">
        <v>189</v>
      </c>
      <c r="B170" s="82" t="s">
        <v>186</v>
      </c>
      <c r="C170" s="83" t="s">
        <v>267</v>
      </c>
      <c r="D170" s="66"/>
      <c r="E170" s="67"/>
      <c r="F170" s="67"/>
      <c r="G170" s="84"/>
      <c r="H170" s="84"/>
      <c r="I170" s="67"/>
      <c r="J170" s="67"/>
      <c r="K170" s="67"/>
      <c r="L170" s="66"/>
      <c r="M170" s="85"/>
      <c r="N170" s="85"/>
      <c r="O170" s="67"/>
      <c r="P170" s="67"/>
      <c r="Q170" s="66"/>
      <c r="R170" s="86"/>
      <c r="S170" s="71">
        <v>651.85446432879064</v>
      </c>
      <c r="T170" s="71">
        <v>3684.6475310601882</v>
      </c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8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8"/>
      <c r="AY170" s="85"/>
      <c r="AZ170" s="86"/>
      <c r="BA170" s="89"/>
      <c r="BB170" s="89"/>
      <c r="BC170" s="90"/>
    </row>
    <row r="171" spans="1:55" s="91" customFormat="1">
      <c r="A171" s="81" t="s">
        <v>190</v>
      </c>
      <c r="B171" s="82" t="s">
        <v>186</v>
      </c>
      <c r="C171" s="83" t="s">
        <v>267</v>
      </c>
      <c r="D171" s="66"/>
      <c r="E171" s="67"/>
      <c r="F171" s="67"/>
      <c r="G171" s="84"/>
      <c r="H171" s="84"/>
      <c r="I171" s="67"/>
      <c r="J171" s="67"/>
      <c r="K171" s="67"/>
      <c r="L171" s="66"/>
      <c r="M171" s="85"/>
      <c r="N171" s="85"/>
      <c r="O171" s="67"/>
      <c r="P171" s="67"/>
      <c r="Q171" s="66"/>
      <c r="R171" s="86"/>
      <c r="S171" s="71">
        <v>569.35593112898505</v>
      </c>
      <c r="T171" s="71">
        <v>4539.4090510674951</v>
      </c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8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8"/>
      <c r="AY171" s="85"/>
      <c r="AZ171" s="86"/>
      <c r="BA171" s="89"/>
      <c r="BB171" s="89"/>
      <c r="BC171" s="90"/>
    </row>
    <row r="172" spans="1:55" s="91" customFormat="1">
      <c r="A172" s="81" t="s">
        <v>191</v>
      </c>
      <c r="B172" s="82" t="s">
        <v>186</v>
      </c>
      <c r="C172" s="83" t="s">
        <v>267</v>
      </c>
      <c r="D172" s="66"/>
      <c r="E172" s="67"/>
      <c r="F172" s="67"/>
      <c r="G172" s="84"/>
      <c r="H172" s="84"/>
      <c r="I172" s="67"/>
      <c r="J172" s="67"/>
      <c r="K172" s="67"/>
      <c r="L172" s="66"/>
      <c r="M172" s="85"/>
      <c r="N172" s="85"/>
      <c r="O172" s="67"/>
      <c r="P172" s="67"/>
      <c r="Q172" s="66"/>
      <c r="R172" s="86"/>
      <c r="S172" s="71">
        <v>649.04075849390551</v>
      </c>
      <c r="T172" s="71">
        <v>4294.2489295446958</v>
      </c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8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8"/>
      <c r="AY172" s="85"/>
      <c r="AZ172" s="86"/>
      <c r="BA172" s="89"/>
      <c r="BB172" s="89"/>
      <c r="BC172" s="90"/>
    </row>
    <row r="173" spans="1:55" s="91" customFormat="1">
      <c r="A173" s="81" t="s">
        <v>192</v>
      </c>
      <c r="B173" s="82" t="s">
        <v>186</v>
      </c>
      <c r="C173" s="83" t="s">
        <v>267</v>
      </c>
      <c r="D173" s="66"/>
      <c r="E173" s="67"/>
      <c r="F173" s="67"/>
      <c r="G173" s="84"/>
      <c r="H173" s="84"/>
      <c r="I173" s="67"/>
      <c r="J173" s="67"/>
      <c r="K173" s="67"/>
      <c r="L173" s="66"/>
      <c r="M173" s="85"/>
      <c r="N173" s="85"/>
      <c r="O173" s="67"/>
      <c r="P173" s="67"/>
      <c r="Q173" s="66"/>
      <c r="R173" s="86"/>
      <c r="S173" s="71">
        <v>640.67096017133554</v>
      </c>
      <c r="T173" s="71">
        <v>4255.0932028715597</v>
      </c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8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8"/>
      <c r="AY173" s="85"/>
      <c r="AZ173" s="86"/>
      <c r="BA173" s="89"/>
      <c r="BB173" s="89"/>
      <c r="BC173" s="90"/>
    </row>
    <row r="174" spans="1:55" s="91" customFormat="1">
      <c r="A174" s="81" t="s">
        <v>193</v>
      </c>
      <c r="B174" s="82" t="s">
        <v>186</v>
      </c>
      <c r="C174" s="83" t="s">
        <v>267</v>
      </c>
      <c r="D174" s="66"/>
      <c r="E174" s="67"/>
      <c r="F174" s="67"/>
      <c r="G174" s="84"/>
      <c r="H174" s="84"/>
      <c r="I174" s="67"/>
      <c r="J174" s="67"/>
      <c r="K174" s="67"/>
      <c r="L174" s="66"/>
      <c r="M174" s="85"/>
      <c r="N174" s="85"/>
      <c r="O174" s="67"/>
      <c r="P174" s="67"/>
      <c r="Q174" s="66"/>
      <c r="R174" s="86"/>
      <c r="S174" s="71">
        <v>665.3360694111251</v>
      </c>
      <c r="T174" s="71">
        <v>3401.9796880463728</v>
      </c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8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8"/>
      <c r="AY174" s="85"/>
      <c r="AZ174" s="86"/>
      <c r="BA174" s="89"/>
      <c r="BB174" s="89"/>
      <c r="BC174" s="90"/>
    </row>
    <row r="175" spans="1:55" s="91" customFormat="1">
      <c r="A175" s="81" t="s">
        <v>194</v>
      </c>
      <c r="B175" s="82" t="s">
        <v>186</v>
      </c>
      <c r="C175" s="83" t="s">
        <v>267</v>
      </c>
      <c r="D175" s="66"/>
      <c r="E175" s="67"/>
      <c r="F175" s="67"/>
      <c r="G175" s="84"/>
      <c r="H175" s="84"/>
      <c r="I175" s="67"/>
      <c r="J175" s="67"/>
      <c r="K175" s="67"/>
      <c r="L175" s="66"/>
      <c r="M175" s="85"/>
      <c r="N175" s="85"/>
      <c r="O175" s="67"/>
      <c r="P175" s="67"/>
      <c r="Q175" s="66"/>
      <c r="R175" s="86"/>
      <c r="S175" s="71">
        <v>567.49330901774613</v>
      </c>
      <c r="T175" s="71">
        <v>4369.1000387015147</v>
      </c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8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8"/>
      <c r="AY175" s="85"/>
      <c r="AZ175" s="86"/>
      <c r="BA175" s="89"/>
      <c r="BB175" s="89"/>
      <c r="BC175" s="90"/>
    </row>
    <row r="176" spans="1:55" s="91" customFormat="1">
      <c r="A176" s="81" t="s">
        <v>195</v>
      </c>
      <c r="B176" s="82" t="s">
        <v>186</v>
      </c>
      <c r="C176" s="83" t="s">
        <v>267</v>
      </c>
      <c r="D176" s="66"/>
      <c r="E176" s="67"/>
      <c r="F176" s="67"/>
      <c r="G176" s="84"/>
      <c r="H176" s="84"/>
      <c r="I176" s="67"/>
      <c r="J176" s="67"/>
      <c r="K176" s="67"/>
      <c r="L176" s="66"/>
      <c r="M176" s="85"/>
      <c r="N176" s="85"/>
      <c r="O176" s="67"/>
      <c r="P176" s="67"/>
      <c r="Q176" s="66"/>
      <c r="R176" s="86"/>
      <c r="S176" s="71">
        <v>618.15922203153514</v>
      </c>
      <c r="T176" s="71">
        <v>3881.229514147934</v>
      </c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8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8"/>
      <c r="AY176" s="85"/>
      <c r="AZ176" s="86"/>
      <c r="BA176" s="89"/>
      <c r="BB176" s="89"/>
      <c r="BC176" s="90"/>
    </row>
    <row r="177" spans="1:55" s="91" customFormat="1">
      <c r="A177" s="81" t="s">
        <v>196</v>
      </c>
      <c r="B177" s="82" t="s">
        <v>186</v>
      </c>
      <c r="C177" s="83" t="s">
        <v>267</v>
      </c>
      <c r="D177" s="66"/>
      <c r="E177" s="67"/>
      <c r="F177" s="67"/>
      <c r="G177" s="84"/>
      <c r="H177" s="84"/>
      <c r="I177" s="67"/>
      <c r="J177" s="67"/>
      <c r="K177" s="67"/>
      <c r="L177" s="66"/>
      <c r="M177" s="85"/>
      <c r="N177" s="85"/>
      <c r="O177" s="67"/>
      <c r="P177" s="67"/>
      <c r="Q177" s="66"/>
      <c r="R177" s="86"/>
      <c r="S177" s="71">
        <v>681.61787066083252</v>
      </c>
      <c r="T177" s="71">
        <v>4064.0224645490966</v>
      </c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8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8"/>
      <c r="AY177" s="85"/>
      <c r="AZ177" s="86"/>
      <c r="BA177" s="89"/>
      <c r="BB177" s="89"/>
      <c r="BC177" s="90"/>
    </row>
    <row r="178" spans="1:55" s="91" customFormat="1">
      <c r="A178" s="81" t="s">
        <v>197</v>
      </c>
      <c r="B178" s="82" t="s">
        <v>186</v>
      </c>
      <c r="C178" s="83" t="s">
        <v>267</v>
      </c>
      <c r="D178" s="66"/>
      <c r="E178" s="67"/>
      <c r="F178" s="67"/>
      <c r="G178" s="84"/>
      <c r="H178" s="84"/>
      <c r="I178" s="67"/>
      <c r="J178" s="67"/>
      <c r="K178" s="67"/>
      <c r="L178" s="66"/>
      <c r="M178" s="85"/>
      <c r="N178" s="85"/>
      <c r="O178" s="67"/>
      <c r="P178" s="67"/>
      <c r="Q178" s="66"/>
      <c r="R178" s="86"/>
      <c r="S178" s="71">
        <v>616.19865484188654</v>
      </c>
      <c r="T178" s="71">
        <v>4717.298191655359</v>
      </c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8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8"/>
      <c r="AY178" s="85"/>
      <c r="AZ178" s="86"/>
      <c r="BA178" s="89"/>
      <c r="BB178" s="89"/>
      <c r="BC178" s="90"/>
    </row>
    <row r="179" spans="1:55" s="91" customFormat="1">
      <c r="A179" s="81" t="s">
        <v>198</v>
      </c>
      <c r="B179" s="82" t="s">
        <v>186</v>
      </c>
      <c r="C179" s="83" t="s">
        <v>267</v>
      </c>
      <c r="D179" s="66"/>
      <c r="E179" s="67"/>
      <c r="F179" s="67"/>
      <c r="G179" s="84"/>
      <c r="H179" s="84"/>
      <c r="I179" s="67"/>
      <c r="J179" s="67"/>
      <c r="K179" s="67"/>
      <c r="L179" s="66"/>
      <c r="M179" s="85"/>
      <c r="N179" s="85"/>
      <c r="O179" s="67"/>
      <c r="P179" s="67"/>
      <c r="Q179" s="66"/>
      <c r="R179" s="86"/>
      <c r="S179" s="71">
        <v>647.2653597860517</v>
      </c>
      <c r="T179" s="71">
        <v>3402.9280246652329</v>
      </c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8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8"/>
      <c r="AY179" s="85"/>
      <c r="AZ179" s="86"/>
      <c r="BA179" s="89"/>
      <c r="BB179" s="89"/>
      <c r="BC179" s="90"/>
    </row>
    <row r="180" spans="1:55" s="91" customFormat="1">
      <c r="A180" s="81" t="s">
        <v>199</v>
      </c>
      <c r="B180" s="82" t="s">
        <v>186</v>
      </c>
      <c r="C180" s="83" t="s">
        <v>267</v>
      </c>
      <c r="D180" s="66"/>
      <c r="E180" s="67"/>
      <c r="F180" s="67"/>
      <c r="G180" s="84"/>
      <c r="H180" s="84"/>
      <c r="I180" s="67"/>
      <c r="J180" s="67"/>
      <c r="K180" s="67"/>
      <c r="L180" s="66"/>
      <c r="M180" s="85"/>
      <c r="N180" s="85"/>
      <c r="O180" s="67"/>
      <c r="P180" s="67"/>
      <c r="Q180" s="66"/>
      <c r="R180" s="86"/>
      <c r="S180" s="71">
        <v>627.3675421268274</v>
      </c>
      <c r="T180" s="71">
        <v>5315.6992211356464</v>
      </c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8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8"/>
      <c r="AY180" s="85"/>
      <c r="AZ180" s="86"/>
      <c r="BA180" s="89"/>
      <c r="BB180" s="89"/>
      <c r="BC180" s="90"/>
    </row>
    <row r="181" spans="1:55" s="91" customFormat="1">
      <c r="A181" s="81" t="s">
        <v>200</v>
      </c>
      <c r="B181" s="82" t="s">
        <v>186</v>
      </c>
      <c r="C181" s="83" t="s">
        <v>267</v>
      </c>
      <c r="D181" s="66"/>
      <c r="E181" s="67"/>
      <c r="F181" s="67"/>
      <c r="G181" s="84"/>
      <c r="H181" s="84"/>
      <c r="I181" s="67"/>
      <c r="J181" s="67"/>
      <c r="K181" s="67"/>
      <c r="L181" s="66"/>
      <c r="M181" s="85"/>
      <c r="N181" s="85"/>
      <c r="O181" s="67"/>
      <c r="P181" s="67"/>
      <c r="Q181" s="66"/>
      <c r="R181" s="86"/>
      <c r="S181" s="71">
        <v>680.86360956329872</v>
      </c>
      <c r="T181" s="71">
        <v>4093.8811677529147</v>
      </c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8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8"/>
      <c r="AY181" s="85"/>
      <c r="AZ181" s="86"/>
      <c r="BA181" s="89"/>
      <c r="BB181" s="89"/>
      <c r="BC181" s="90"/>
    </row>
    <row r="182" spans="1:55" s="91" customFormat="1">
      <c r="A182" s="81" t="s">
        <v>201</v>
      </c>
      <c r="B182" s="82" t="s">
        <v>186</v>
      </c>
      <c r="C182" s="83" t="s">
        <v>267</v>
      </c>
      <c r="D182" s="66"/>
      <c r="E182" s="67"/>
      <c r="F182" s="67"/>
      <c r="G182" s="84"/>
      <c r="H182" s="84"/>
      <c r="I182" s="67"/>
      <c r="J182" s="67"/>
      <c r="K182" s="67"/>
      <c r="L182" s="66"/>
      <c r="M182" s="85"/>
      <c r="N182" s="85"/>
      <c r="O182" s="67"/>
      <c r="P182" s="67"/>
      <c r="Q182" s="66"/>
      <c r="R182" s="86"/>
      <c r="S182" s="71">
        <v>613.81400356300901</v>
      </c>
      <c r="T182" s="71">
        <v>5322.7444933262495</v>
      </c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8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8"/>
      <c r="AY182" s="85"/>
      <c r="AZ182" s="86"/>
      <c r="BA182" s="89"/>
      <c r="BB182" s="89"/>
      <c r="BC182" s="90"/>
    </row>
    <row r="183" spans="1:55" s="91" customFormat="1">
      <c r="A183" s="81" t="s">
        <v>202</v>
      </c>
      <c r="B183" s="82" t="s">
        <v>186</v>
      </c>
      <c r="C183" s="83" t="s">
        <v>267</v>
      </c>
      <c r="D183" s="66"/>
      <c r="E183" s="67"/>
      <c r="F183" s="67"/>
      <c r="G183" s="84"/>
      <c r="H183" s="84"/>
      <c r="I183" s="67"/>
      <c r="J183" s="67"/>
      <c r="K183" s="67"/>
      <c r="L183" s="66"/>
      <c r="M183" s="85"/>
      <c r="N183" s="85"/>
      <c r="O183" s="67"/>
      <c r="P183" s="67"/>
      <c r="Q183" s="66"/>
      <c r="R183" s="86"/>
      <c r="S183" s="71">
        <v>626.80399995163191</v>
      </c>
      <c r="T183" s="71">
        <v>4939.6038809345837</v>
      </c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8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8"/>
      <c r="AY183" s="85"/>
      <c r="AZ183" s="86"/>
      <c r="BA183" s="89"/>
      <c r="BB183" s="89"/>
      <c r="BC183" s="90"/>
    </row>
    <row r="184" spans="1:55" s="91" customFormat="1">
      <c r="A184" s="81" t="s">
        <v>203</v>
      </c>
      <c r="B184" s="82" t="s">
        <v>186</v>
      </c>
      <c r="C184" s="83" t="s">
        <v>267</v>
      </c>
      <c r="D184" s="66"/>
      <c r="E184" s="67"/>
      <c r="F184" s="67"/>
      <c r="G184" s="84"/>
      <c r="H184" s="84"/>
      <c r="I184" s="67"/>
      <c r="J184" s="67"/>
      <c r="K184" s="67"/>
      <c r="L184" s="66"/>
      <c r="M184" s="85"/>
      <c r="N184" s="85"/>
      <c r="O184" s="67"/>
      <c r="P184" s="67"/>
      <c r="Q184" s="66"/>
      <c r="R184" s="86"/>
      <c r="S184" s="71">
        <v>557.42481476828334</v>
      </c>
      <c r="T184" s="71">
        <v>4119.4919394434819</v>
      </c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8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8"/>
      <c r="AY184" s="85"/>
      <c r="AZ184" s="86"/>
      <c r="BA184" s="89"/>
      <c r="BB184" s="89"/>
      <c r="BC184" s="90"/>
    </row>
    <row r="185" spans="1:55" s="91" customFormat="1">
      <c r="A185" s="81" t="s">
        <v>204</v>
      </c>
      <c r="B185" s="82" t="s">
        <v>186</v>
      </c>
      <c r="C185" s="83" t="s">
        <v>267</v>
      </c>
      <c r="D185" s="66"/>
      <c r="E185" s="67"/>
      <c r="F185" s="67"/>
      <c r="G185" s="84"/>
      <c r="H185" s="84"/>
      <c r="I185" s="67"/>
      <c r="J185" s="67"/>
      <c r="K185" s="67"/>
      <c r="L185" s="66"/>
      <c r="M185" s="85"/>
      <c r="N185" s="85"/>
      <c r="O185" s="67"/>
      <c r="P185" s="67"/>
      <c r="Q185" s="66"/>
      <c r="R185" s="86"/>
      <c r="S185" s="71">
        <v>607.23626198888769</v>
      </c>
      <c r="T185" s="71">
        <v>5556.1997325864813</v>
      </c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8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8"/>
      <c r="AY185" s="85"/>
      <c r="AZ185" s="86"/>
      <c r="BA185" s="89"/>
      <c r="BB185" s="89"/>
      <c r="BC185" s="90"/>
    </row>
    <row r="186" spans="1:55" s="91" customFormat="1">
      <c r="A186" s="81" t="s">
        <v>205</v>
      </c>
      <c r="B186" s="82" t="s">
        <v>186</v>
      </c>
      <c r="C186" s="83" t="s">
        <v>267</v>
      </c>
      <c r="D186" s="66"/>
      <c r="E186" s="67"/>
      <c r="F186" s="67"/>
      <c r="G186" s="84"/>
      <c r="H186" s="84"/>
      <c r="I186" s="67"/>
      <c r="J186" s="67"/>
      <c r="K186" s="67"/>
      <c r="L186" s="66"/>
      <c r="M186" s="85"/>
      <c r="N186" s="85"/>
      <c r="O186" s="67"/>
      <c r="P186" s="67"/>
      <c r="Q186" s="66"/>
      <c r="R186" s="86"/>
      <c r="S186" s="71">
        <v>548.27189460411762</v>
      </c>
      <c r="T186" s="71">
        <v>4464.0358629009015</v>
      </c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8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8"/>
      <c r="AY186" s="85"/>
      <c r="AZ186" s="86"/>
      <c r="BA186" s="89"/>
      <c r="BB186" s="89"/>
      <c r="BC186" s="90"/>
    </row>
    <row r="187" spans="1:55" s="91" customFormat="1">
      <c r="A187" s="81" t="s">
        <v>206</v>
      </c>
      <c r="B187" s="82" t="s">
        <v>186</v>
      </c>
      <c r="C187" s="83" t="s">
        <v>267</v>
      </c>
      <c r="D187" s="66"/>
      <c r="E187" s="67"/>
      <c r="F187" s="67"/>
      <c r="G187" s="84"/>
      <c r="H187" s="84"/>
      <c r="I187" s="67"/>
      <c r="J187" s="67"/>
      <c r="K187" s="67"/>
      <c r="L187" s="66"/>
      <c r="M187" s="85"/>
      <c r="N187" s="85"/>
      <c r="O187" s="67"/>
      <c r="P187" s="67"/>
      <c r="Q187" s="66"/>
      <c r="R187" s="86"/>
      <c r="S187" s="71">
        <v>631.21740378288087</v>
      </c>
      <c r="T187" s="71">
        <v>3898.7233881515972</v>
      </c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8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8"/>
      <c r="AY187" s="85"/>
      <c r="AZ187" s="86"/>
      <c r="BA187" s="89"/>
      <c r="BB187" s="89"/>
      <c r="BC187" s="90"/>
    </row>
    <row r="188" spans="1:55" s="91" customFormat="1">
      <c r="A188" s="81" t="s">
        <v>207</v>
      </c>
      <c r="B188" s="82" t="s">
        <v>186</v>
      </c>
      <c r="C188" s="83" t="s">
        <v>267</v>
      </c>
      <c r="D188" s="66"/>
      <c r="E188" s="67"/>
      <c r="F188" s="67"/>
      <c r="G188" s="84"/>
      <c r="H188" s="84"/>
      <c r="I188" s="67"/>
      <c r="J188" s="67"/>
      <c r="K188" s="67"/>
      <c r="L188" s="66"/>
      <c r="M188" s="85"/>
      <c r="N188" s="85"/>
      <c r="O188" s="67"/>
      <c r="P188" s="67"/>
      <c r="Q188" s="66"/>
      <c r="R188" s="86"/>
      <c r="S188" s="71">
        <v>573.41946627778498</v>
      </c>
      <c r="T188" s="71">
        <v>5229.1855176605886</v>
      </c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8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8"/>
      <c r="AY188" s="85"/>
      <c r="AZ188" s="86"/>
      <c r="BA188" s="89"/>
      <c r="BB188" s="89"/>
      <c r="BC188" s="90"/>
    </row>
    <row r="189" spans="1:55" s="91" customFormat="1">
      <c r="A189" s="81" t="s">
        <v>208</v>
      </c>
      <c r="B189" s="82" t="s">
        <v>186</v>
      </c>
      <c r="C189" s="83" t="s">
        <v>267</v>
      </c>
      <c r="D189" s="66"/>
      <c r="E189" s="67"/>
      <c r="F189" s="67"/>
      <c r="G189" s="84"/>
      <c r="H189" s="84"/>
      <c r="I189" s="67"/>
      <c r="J189" s="67"/>
      <c r="K189" s="67"/>
      <c r="L189" s="66"/>
      <c r="M189" s="85"/>
      <c r="N189" s="85"/>
      <c r="O189" s="67"/>
      <c r="P189" s="67"/>
      <c r="Q189" s="66"/>
      <c r="R189" s="86"/>
      <c r="S189" s="71">
        <v>629.32475060790955</v>
      </c>
      <c r="T189" s="71">
        <v>4410.034229504924</v>
      </c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8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8"/>
      <c r="AY189" s="85"/>
      <c r="AZ189" s="86"/>
      <c r="BA189" s="89"/>
      <c r="BB189" s="89"/>
      <c r="BC189" s="90"/>
    </row>
    <row r="190" spans="1:55" s="91" customFormat="1">
      <c r="A190" s="81" t="s">
        <v>209</v>
      </c>
      <c r="B190" s="82" t="s">
        <v>186</v>
      </c>
      <c r="C190" s="83" t="s">
        <v>267</v>
      </c>
      <c r="D190" s="66"/>
      <c r="E190" s="67"/>
      <c r="F190" s="67"/>
      <c r="G190" s="84"/>
      <c r="H190" s="84"/>
      <c r="I190" s="67"/>
      <c r="J190" s="67"/>
      <c r="K190" s="67"/>
      <c r="L190" s="66"/>
      <c r="M190" s="85"/>
      <c r="N190" s="85"/>
      <c r="O190" s="67"/>
      <c r="P190" s="67"/>
      <c r="Q190" s="66"/>
      <c r="R190" s="86"/>
      <c r="S190" s="71">
        <v>626.4257770894468</v>
      </c>
      <c r="T190" s="71">
        <v>4787.7983773563228</v>
      </c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8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8"/>
      <c r="AY190" s="85"/>
      <c r="AZ190" s="86"/>
      <c r="BA190" s="89"/>
      <c r="BB190" s="89"/>
      <c r="BC190" s="90"/>
    </row>
    <row r="191" spans="1:55" s="91" customFormat="1">
      <c r="A191" s="81" t="s">
        <v>210</v>
      </c>
      <c r="B191" s="82" t="s">
        <v>186</v>
      </c>
      <c r="C191" s="83" t="s">
        <v>267</v>
      </c>
      <c r="D191" s="66"/>
      <c r="E191" s="67"/>
      <c r="F191" s="67"/>
      <c r="G191" s="84"/>
      <c r="H191" s="84"/>
      <c r="I191" s="67"/>
      <c r="J191" s="67"/>
      <c r="K191" s="67"/>
      <c r="L191" s="66"/>
      <c r="M191" s="85"/>
      <c r="N191" s="85"/>
      <c r="O191" s="67"/>
      <c r="P191" s="67"/>
      <c r="Q191" s="66"/>
      <c r="R191" s="86"/>
      <c r="S191" s="71">
        <v>654.63118964693172</v>
      </c>
      <c r="T191" s="71">
        <v>3416.2328589309</v>
      </c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8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8"/>
      <c r="AY191" s="85"/>
      <c r="AZ191" s="86"/>
      <c r="BA191" s="89"/>
      <c r="BB191" s="89"/>
      <c r="BC191" s="90"/>
    </row>
    <row r="192" spans="1:55" s="91" customFormat="1">
      <c r="A192" s="81" t="s">
        <v>211</v>
      </c>
      <c r="B192" s="82" t="s">
        <v>186</v>
      </c>
      <c r="C192" s="83" t="s">
        <v>267</v>
      </c>
      <c r="D192" s="66"/>
      <c r="E192" s="67"/>
      <c r="F192" s="67"/>
      <c r="G192" s="84"/>
      <c r="H192" s="84"/>
      <c r="I192" s="67"/>
      <c r="J192" s="67"/>
      <c r="K192" s="67"/>
      <c r="L192" s="66"/>
      <c r="M192" s="85"/>
      <c r="N192" s="85"/>
      <c r="O192" s="67"/>
      <c r="P192" s="67"/>
      <c r="Q192" s="66"/>
      <c r="R192" s="86"/>
      <c r="S192" s="71">
        <v>616.49584114813626</v>
      </c>
      <c r="T192" s="71">
        <v>4477.3601027480718</v>
      </c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8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8"/>
      <c r="AY192" s="85"/>
      <c r="AZ192" s="86"/>
      <c r="BA192" s="89"/>
      <c r="BB192" s="89"/>
      <c r="BC192" s="90"/>
    </row>
    <row r="193" spans="1:55" s="91" customFormat="1">
      <c r="A193" s="81" t="s">
        <v>212</v>
      </c>
      <c r="B193" s="82" t="s">
        <v>186</v>
      </c>
      <c r="C193" s="83" t="s">
        <v>267</v>
      </c>
      <c r="D193" s="66"/>
      <c r="E193" s="67"/>
      <c r="F193" s="67"/>
      <c r="G193" s="84"/>
      <c r="H193" s="84"/>
      <c r="I193" s="67"/>
      <c r="J193" s="67"/>
      <c r="K193" s="67"/>
      <c r="L193" s="66"/>
      <c r="M193" s="85"/>
      <c r="N193" s="85"/>
      <c r="O193" s="67"/>
      <c r="P193" s="67"/>
      <c r="Q193" s="66"/>
      <c r="R193" s="86"/>
      <c r="S193" s="71">
        <v>639.22258631631769</v>
      </c>
      <c r="T193" s="71">
        <v>3592.3779375591034</v>
      </c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8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8"/>
      <c r="AY193" s="85"/>
      <c r="AZ193" s="86"/>
      <c r="BA193" s="89"/>
      <c r="BB193" s="89"/>
      <c r="BC193" s="90"/>
    </row>
    <row r="194" spans="1:55" s="91" customFormat="1">
      <c r="A194" s="81" t="s">
        <v>213</v>
      </c>
      <c r="B194" s="82" t="s">
        <v>186</v>
      </c>
      <c r="C194" s="83" t="s">
        <v>267</v>
      </c>
      <c r="D194" s="66"/>
      <c r="E194" s="67"/>
      <c r="F194" s="67"/>
      <c r="G194" s="84"/>
      <c r="H194" s="84"/>
      <c r="I194" s="67"/>
      <c r="J194" s="67"/>
      <c r="K194" s="67"/>
      <c r="L194" s="66"/>
      <c r="M194" s="85"/>
      <c r="N194" s="85"/>
      <c r="O194" s="67"/>
      <c r="P194" s="67"/>
      <c r="Q194" s="66"/>
      <c r="R194" s="86"/>
      <c r="S194" s="71">
        <v>691.64528414205404</v>
      </c>
      <c r="T194" s="71">
        <v>4248.2002936222943</v>
      </c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8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8"/>
      <c r="AY194" s="85"/>
      <c r="AZ194" s="86"/>
      <c r="BA194" s="89"/>
      <c r="BB194" s="89"/>
      <c r="BC194" s="90"/>
    </row>
    <row r="195" spans="1:55" s="91" customFormat="1">
      <c r="A195" s="81" t="s">
        <v>214</v>
      </c>
      <c r="B195" s="82" t="s">
        <v>186</v>
      </c>
      <c r="C195" s="83" t="s">
        <v>267</v>
      </c>
      <c r="D195" s="66"/>
      <c r="E195" s="67"/>
      <c r="F195" s="67"/>
      <c r="G195" s="84"/>
      <c r="H195" s="84"/>
      <c r="I195" s="67"/>
      <c r="J195" s="67"/>
      <c r="K195" s="67"/>
      <c r="L195" s="66"/>
      <c r="M195" s="85"/>
      <c r="N195" s="85"/>
      <c r="O195" s="67"/>
      <c r="P195" s="67"/>
      <c r="Q195" s="66"/>
      <c r="R195" s="86"/>
      <c r="S195" s="71">
        <v>598.16660923875691</v>
      </c>
      <c r="T195" s="71">
        <v>6463.1388733805397</v>
      </c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8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8"/>
      <c r="AY195" s="85"/>
      <c r="AZ195" s="86"/>
      <c r="BA195" s="89"/>
      <c r="BB195" s="89"/>
      <c r="BC195" s="90"/>
    </row>
    <row r="196" spans="1:55" s="91" customFormat="1">
      <c r="A196" s="81" t="s">
        <v>215</v>
      </c>
      <c r="B196" s="82" t="s">
        <v>186</v>
      </c>
      <c r="C196" s="83" t="s">
        <v>267</v>
      </c>
      <c r="D196" s="66"/>
      <c r="E196" s="67"/>
      <c r="F196" s="67"/>
      <c r="G196" s="84"/>
      <c r="H196" s="84"/>
      <c r="I196" s="67"/>
      <c r="J196" s="67"/>
      <c r="K196" s="67"/>
      <c r="L196" s="66"/>
      <c r="M196" s="85"/>
      <c r="N196" s="85"/>
      <c r="O196" s="67"/>
      <c r="P196" s="67"/>
      <c r="Q196" s="66"/>
      <c r="R196" s="86"/>
      <c r="S196" s="71">
        <v>612.57527268787715</v>
      </c>
      <c r="T196" s="71">
        <v>4849.355644183328</v>
      </c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8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8"/>
      <c r="AY196" s="85"/>
      <c r="AZ196" s="86"/>
      <c r="BA196" s="89"/>
      <c r="BB196" s="89"/>
      <c r="BC196" s="90"/>
    </row>
    <row r="197" spans="1:55">
      <c r="D197" s="47"/>
      <c r="E197" s="47"/>
      <c r="F197" s="47"/>
      <c r="G197" s="47"/>
      <c r="H197" s="47"/>
      <c r="I197" s="47"/>
      <c r="J197" s="47"/>
      <c r="K197" s="47"/>
      <c r="O197" s="47"/>
      <c r="P197" s="47"/>
      <c r="R197" s="59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5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5"/>
      <c r="AY197" s="47"/>
      <c r="AZ197" s="49"/>
      <c r="BA197" s="56"/>
      <c r="BB197" s="56"/>
      <c r="BC197" s="57"/>
    </row>
    <row r="198" spans="1:55">
      <c r="A198" s="45" t="s">
        <v>268</v>
      </c>
      <c r="B198" s="53"/>
      <c r="D198" s="47"/>
      <c r="E198" s="47"/>
      <c r="F198" s="47"/>
      <c r="G198" s="47"/>
      <c r="H198" s="47"/>
      <c r="I198" s="47"/>
      <c r="J198" s="47"/>
      <c r="K198" s="47"/>
      <c r="O198" s="47"/>
      <c r="P198" s="47"/>
      <c r="R198" s="59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5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5"/>
      <c r="AY198" s="47"/>
      <c r="AZ198" s="49"/>
      <c r="BA198" s="56"/>
      <c r="BB198" s="56"/>
      <c r="BC198" s="57"/>
    </row>
    <row r="199" spans="1:55" s="80" customFormat="1">
      <c r="A199" s="73" t="s">
        <v>270</v>
      </c>
      <c r="B199" s="60" t="s">
        <v>185</v>
      </c>
      <c r="C199" s="74" t="s">
        <v>269</v>
      </c>
      <c r="D199" s="64">
        <v>75.12</v>
      </c>
      <c r="E199" s="65">
        <v>0.09</v>
      </c>
      <c r="F199" s="65">
        <v>11.99</v>
      </c>
      <c r="G199" s="75"/>
      <c r="H199" s="75"/>
      <c r="I199" s="65">
        <v>1.3766940000000001</v>
      </c>
      <c r="J199" s="65">
        <v>7.0000000000000007E-2</v>
      </c>
      <c r="K199" s="65">
        <v>0.64</v>
      </c>
      <c r="L199" s="64">
        <v>0.86</v>
      </c>
      <c r="M199" s="76"/>
      <c r="N199" s="76"/>
      <c r="O199" s="65">
        <v>3.89</v>
      </c>
      <c r="P199" s="65">
        <v>4.37</v>
      </c>
      <c r="Q199" s="64">
        <v>0.01</v>
      </c>
      <c r="R199" s="77">
        <f t="shared" ref="R199:R218" si="166">SUM(D199:Q199)</f>
        <v>98.416694000000007</v>
      </c>
      <c r="S199" s="70">
        <v>123</v>
      </c>
      <c r="T199" s="70">
        <v>8</v>
      </c>
      <c r="U199" s="78">
        <f t="shared" ref="U199:U200" si="167">D199/mw_SiO2</f>
        <v>1.2502434080117435</v>
      </c>
      <c r="V199" s="78">
        <f t="shared" ref="V199:V200" si="168">E199/mw_TiO2</f>
        <v>1.1268903585765122E-3</v>
      </c>
      <c r="W199" s="78">
        <f t="shared" ref="W199:W200" si="169">F199/mw_Al2O3*2</f>
        <v>0.23518727203360493</v>
      </c>
      <c r="X199" s="78">
        <f t="shared" ref="X199:X200" si="170">G199/mw_Cr2O3*2</f>
        <v>0</v>
      </c>
      <c r="Y199" s="78">
        <f t="shared" ref="Y199:Y200" si="171">H199/mw_V2O5*2</f>
        <v>0</v>
      </c>
      <c r="Z199" s="78">
        <f t="shared" ref="Z199:Z200" si="172">I199/mw_FeO</f>
        <v>1.9161628140032069E-2</v>
      </c>
      <c r="AA199" s="78">
        <f t="shared" ref="AA199:AA200" si="173">J199/mw_MnO</f>
        <v>9.8678553203246822E-4</v>
      </c>
      <c r="AB199" s="78">
        <f t="shared" ref="AB199:AB200" si="174">K199/mw_MgO</f>
        <v>1.587915959547841E-2</v>
      </c>
      <c r="AC199" s="78">
        <f t="shared" ref="AC199:AC200" si="175">L199/mw_CaO</f>
        <v>1.5335946388384626E-2</v>
      </c>
      <c r="AD199" s="78">
        <f t="shared" ref="AD199:AD200" si="176">M199/mw_SrO</f>
        <v>0</v>
      </c>
      <c r="AE199" s="78">
        <f t="shared" ref="AE199:AE200" si="177">N199/mw_BaO</f>
        <v>0</v>
      </c>
      <c r="AF199" s="78">
        <f t="shared" ref="AF199:AF200" si="178">O199/mw_Na2O*2</f>
        <v>0.12552659050096082</v>
      </c>
      <c r="AG199" s="78">
        <f t="shared" ref="AG199:AG200" si="179">P199/mw_K2O*2</f>
        <v>9.2785256274151767E-2</v>
      </c>
      <c r="AH199" s="78">
        <f t="shared" ref="AH199:AH200" si="180">Q199/mw_P2O5*2</f>
        <v>1.409001405478902E-4</v>
      </c>
      <c r="AI199" s="79">
        <f t="shared" ref="AI199:AI200" si="181">SUM(U199:AH199)</f>
        <v>1.7563738369755131</v>
      </c>
      <c r="AJ199" s="78">
        <f t="shared" ref="AJ199:AW200" si="182">U199/$AI199</f>
        <v>0.71183217472919691</v>
      </c>
      <c r="AK199" s="78">
        <f t="shared" si="182"/>
        <v>6.4160051513692811E-4</v>
      </c>
      <c r="AL199" s="78">
        <f t="shared" si="182"/>
        <v>0.1339050190126943</v>
      </c>
      <c r="AM199" s="78">
        <f t="shared" si="182"/>
        <v>0</v>
      </c>
      <c r="AN199" s="78">
        <f t="shared" si="182"/>
        <v>0</v>
      </c>
      <c r="AO199" s="78">
        <f t="shared" si="182"/>
        <v>1.0909766324593239E-2</v>
      </c>
      <c r="AP199" s="78">
        <f t="shared" si="182"/>
        <v>5.6183114964392729E-4</v>
      </c>
      <c r="AQ199" s="78">
        <f t="shared" si="182"/>
        <v>9.0408768686866935E-3</v>
      </c>
      <c r="AR199" s="78">
        <f t="shared" si="182"/>
        <v>8.7315957830442423E-3</v>
      </c>
      <c r="AS199" s="78">
        <f t="shared" si="182"/>
        <v>0</v>
      </c>
      <c r="AT199" s="78">
        <f t="shared" si="182"/>
        <v>0</v>
      </c>
      <c r="AU199" s="78">
        <f t="shared" si="182"/>
        <v>7.1469175786129005E-2</v>
      </c>
      <c r="AV199" s="78">
        <f t="shared" si="182"/>
        <v>5.2827737649479324E-2</v>
      </c>
      <c r="AW199" s="78">
        <f t="shared" si="182"/>
        <v>8.0222181395346422E-5</v>
      </c>
      <c r="AX199" s="79">
        <f t="shared" ref="AX199:AX200" si="183">SUM(AJ199:AW199)</f>
        <v>1</v>
      </c>
      <c r="AY199" s="76">
        <f t="shared" ref="AY199:AY200" si="184">(AU199+AV199+2*AR199)/(AL199*AJ199)</f>
        <v>1.4872348601535399</v>
      </c>
      <c r="AZ199" s="77">
        <f t="shared" ref="AZ199:AZ200" si="185">(3*AL199/2+AJ199)/(AU199/2+AV199/2+AR199+AQ199+AO199)</f>
        <v>10.048251819205632</v>
      </c>
      <c r="BA199" s="106">
        <f t="shared" ref="BA199:BA203" si="186">12900/(LN(zircon_Zr/S199)+3.8+0.85*(AY199-1))-273.15</f>
        <v>757.2318088070266</v>
      </c>
      <c r="BB199" s="106">
        <f t="shared" ref="BB199:BB203" si="187">10108/(LN(zircon_Zr/S199)+1.48+1.16*(AY199-1))-273.15</f>
        <v>703.40478496836738</v>
      </c>
      <c r="BC199" s="107">
        <f t="shared" ref="BC199:BC203" si="188">(LN(S199)-4.29+1.35*LN(AZ199))/0.0056</f>
        <v>649.49510022710479</v>
      </c>
    </row>
    <row r="200" spans="1:55" s="80" customFormat="1">
      <c r="A200" s="73" t="s">
        <v>271</v>
      </c>
      <c r="B200" s="60" t="s">
        <v>185</v>
      </c>
      <c r="C200" s="74" t="s">
        <v>269</v>
      </c>
      <c r="D200" s="64">
        <v>75.73</v>
      </c>
      <c r="E200" s="65">
        <v>0.11</v>
      </c>
      <c r="F200" s="65">
        <v>11.98</v>
      </c>
      <c r="G200" s="75"/>
      <c r="H200" s="75"/>
      <c r="I200" s="65">
        <v>1.4396800000000001</v>
      </c>
      <c r="J200" s="65">
        <v>7.0000000000000007E-2</v>
      </c>
      <c r="K200" s="65">
        <v>0.1</v>
      </c>
      <c r="L200" s="64">
        <v>0.57999999999999996</v>
      </c>
      <c r="M200" s="76"/>
      <c r="N200" s="76"/>
      <c r="O200" s="65">
        <v>3.91</v>
      </c>
      <c r="P200" s="65">
        <v>4.87</v>
      </c>
      <c r="Q200" s="64">
        <v>0.04</v>
      </c>
      <c r="R200" s="77">
        <f t="shared" si="166"/>
        <v>98.829679999999996</v>
      </c>
      <c r="S200" s="70">
        <v>132</v>
      </c>
      <c r="T200" s="70">
        <v>9</v>
      </c>
      <c r="U200" s="78">
        <f t="shared" si="167"/>
        <v>1.2603958105528401</v>
      </c>
      <c r="V200" s="78">
        <f t="shared" si="168"/>
        <v>1.3773104382601815E-3</v>
      </c>
      <c r="W200" s="78">
        <f t="shared" si="169"/>
        <v>0.23499111917953186</v>
      </c>
      <c r="X200" s="78">
        <f t="shared" si="170"/>
        <v>0</v>
      </c>
      <c r="Y200" s="78">
        <f t="shared" si="171"/>
        <v>0</v>
      </c>
      <c r="Z200" s="78">
        <f t="shared" si="172"/>
        <v>2.0038303937288438E-2</v>
      </c>
      <c r="AA200" s="78">
        <f t="shared" si="173"/>
        <v>9.8678553203246822E-4</v>
      </c>
      <c r="AB200" s="78">
        <f t="shared" si="174"/>
        <v>2.4811186867935014E-3</v>
      </c>
      <c r="AC200" s="78">
        <f t="shared" si="175"/>
        <v>1.0342847564259398E-2</v>
      </c>
      <c r="AD200" s="78">
        <f t="shared" si="176"/>
        <v>0</v>
      </c>
      <c r="AE200" s="78">
        <f t="shared" si="177"/>
        <v>0</v>
      </c>
      <c r="AF200" s="78">
        <f t="shared" si="178"/>
        <v>0.12617197142898631</v>
      </c>
      <c r="AG200" s="78">
        <f t="shared" si="179"/>
        <v>0.10340141831924923</v>
      </c>
      <c r="AH200" s="78">
        <f t="shared" si="180"/>
        <v>5.6360056219156081E-4</v>
      </c>
      <c r="AI200" s="79">
        <f t="shared" si="181"/>
        <v>1.760750286201433</v>
      </c>
      <c r="AJ200" s="78">
        <f t="shared" si="182"/>
        <v>0.71582882617157706</v>
      </c>
      <c r="AK200" s="78">
        <f t="shared" si="182"/>
        <v>7.8222928546644276E-4</v>
      </c>
      <c r="AL200" s="78">
        <f t="shared" si="182"/>
        <v>0.13346078715482795</v>
      </c>
      <c r="AM200" s="78">
        <f t="shared" si="182"/>
        <v>0</v>
      </c>
      <c r="AN200" s="78">
        <f t="shared" si="182"/>
        <v>0</v>
      </c>
      <c r="AO200" s="78">
        <f t="shared" si="182"/>
        <v>1.1380548448194897E-2</v>
      </c>
      <c r="AP200" s="78">
        <f t="shared" si="182"/>
        <v>5.6043468501221542E-4</v>
      </c>
      <c r="AQ200" s="78">
        <f t="shared" si="182"/>
        <v>1.409125817691139E-3</v>
      </c>
      <c r="AR200" s="78">
        <f t="shared" si="182"/>
        <v>5.8741138055258321E-3</v>
      </c>
      <c r="AS200" s="78">
        <f t="shared" si="182"/>
        <v>0</v>
      </c>
      <c r="AT200" s="78">
        <f t="shared" si="182"/>
        <v>0</v>
      </c>
      <c r="AU200" s="78">
        <f t="shared" si="182"/>
        <v>7.1658072367084089E-2</v>
      </c>
      <c r="AV200" s="78">
        <f t="shared" si="182"/>
        <v>5.872577112699099E-2</v>
      </c>
      <c r="AW200" s="78">
        <f t="shared" si="182"/>
        <v>3.2009113762942982E-4</v>
      </c>
      <c r="AX200" s="79">
        <f t="shared" si="183"/>
        <v>1</v>
      </c>
      <c r="AY200" s="76">
        <f t="shared" si="184"/>
        <v>1.4877474659006973</v>
      </c>
      <c r="AZ200" s="77">
        <f t="shared" si="185"/>
        <v>10.92376427183116</v>
      </c>
      <c r="BA200" s="106">
        <f t="shared" si="186"/>
        <v>763.04042758924845</v>
      </c>
      <c r="BB200" s="106">
        <f t="shared" si="187"/>
        <v>710.05623561101572</v>
      </c>
      <c r="BC200" s="107">
        <f t="shared" si="188"/>
        <v>682.24495814281124</v>
      </c>
    </row>
    <row r="201" spans="1:55" s="80" customFormat="1">
      <c r="A201" s="73" t="s">
        <v>273</v>
      </c>
      <c r="B201" s="60" t="s">
        <v>185</v>
      </c>
      <c r="C201" s="74" t="s">
        <v>269</v>
      </c>
      <c r="D201" s="64">
        <v>73.56</v>
      </c>
      <c r="E201" s="65">
        <v>0.12</v>
      </c>
      <c r="F201" s="65">
        <v>12.01</v>
      </c>
      <c r="G201" s="75"/>
      <c r="H201" s="75"/>
      <c r="I201" s="65">
        <v>1.628638</v>
      </c>
      <c r="J201" s="65">
        <v>0.09</v>
      </c>
      <c r="K201" s="65">
        <v>0.12</v>
      </c>
      <c r="L201" s="64">
        <v>0.74</v>
      </c>
      <c r="M201" s="76"/>
      <c r="N201" s="76"/>
      <c r="O201" s="65">
        <v>3.95</v>
      </c>
      <c r="P201" s="65">
        <v>5.12</v>
      </c>
      <c r="Q201" s="64">
        <v>0.02</v>
      </c>
      <c r="R201" s="77">
        <f t="shared" si="166"/>
        <v>97.358638000000013</v>
      </c>
      <c r="S201" s="70">
        <v>123</v>
      </c>
      <c r="T201" s="70">
        <v>8.5</v>
      </c>
      <c r="U201" s="78">
        <f t="shared" ref="U201:U218" si="189">D201/mw_SiO2</f>
        <v>1.2242798867591036</v>
      </c>
      <c r="V201" s="78">
        <f t="shared" ref="V201:V218" si="190">E201/mw_TiO2</f>
        <v>1.5025204781020161E-3</v>
      </c>
      <c r="W201" s="78">
        <f t="shared" ref="W201:W218" si="191">F201/mw_Al2O3*2</f>
        <v>0.23557957774175103</v>
      </c>
      <c r="X201" s="78">
        <f t="shared" ref="X201:X218" si="192">G201/mw_Cr2O3*2</f>
        <v>0</v>
      </c>
      <c r="Y201" s="78">
        <f t="shared" ref="Y201:Y218" si="193">H201/mw_V2O5*2</f>
        <v>0</v>
      </c>
      <c r="Z201" s="78">
        <f t="shared" ref="Z201:Z218" si="194">I201/mw_FeO</f>
        <v>2.2668331329057545E-2</v>
      </c>
      <c r="AA201" s="78">
        <f t="shared" ref="AA201:AA218" si="195">J201/mw_MnO</f>
        <v>1.2687242554703161E-3</v>
      </c>
      <c r="AB201" s="78">
        <f t="shared" ref="AB201:AB218" si="196">K201/mw_MgO</f>
        <v>2.9773424241522017E-3</v>
      </c>
      <c r="AC201" s="78">
        <f t="shared" ref="AC201:AC218" si="197">L201/mw_CaO</f>
        <v>1.3196046892330957E-2</v>
      </c>
      <c r="AD201" s="78">
        <f t="shared" ref="AD201:AD218" si="198">M201/mw_SrO</f>
        <v>0</v>
      </c>
      <c r="AE201" s="78">
        <f t="shared" ref="AE201:AE218" si="199">N201/mw_BaO</f>
        <v>0</v>
      </c>
      <c r="AF201" s="78">
        <f t="shared" ref="AF201:AF218" si="200">O201/mw_Na2O*2</f>
        <v>0.12746273328503732</v>
      </c>
      <c r="AG201" s="78">
        <f t="shared" ref="AG201:AG218" si="201">P201/mw_K2O*2</f>
        <v>0.10870949934179795</v>
      </c>
      <c r="AH201" s="78">
        <f t="shared" ref="AH201:AH218" si="202">Q201/mw_P2O5*2</f>
        <v>2.8180028109578041E-4</v>
      </c>
      <c r="AI201" s="79">
        <f t="shared" ref="AI201:AI218" si="203">SUM(U201:AH201)</f>
        <v>1.7379264627878985</v>
      </c>
      <c r="AJ201" s="78">
        <f t="shared" ref="AJ201:AW218" si="204">U201/$AI201</f>
        <v>0.70444861331771902</v>
      </c>
      <c r="AK201" s="78">
        <f t="shared" si="204"/>
        <v>8.6454778742004108E-4</v>
      </c>
      <c r="AL201" s="78">
        <f t="shared" si="204"/>
        <v>0.13555209773596838</v>
      </c>
      <c r="AM201" s="78">
        <f t="shared" si="204"/>
        <v>0</v>
      </c>
      <c r="AN201" s="78">
        <f t="shared" si="204"/>
        <v>0</v>
      </c>
      <c r="AO201" s="78">
        <f t="shared" si="204"/>
        <v>1.3043320194741779E-2</v>
      </c>
      <c r="AP201" s="78">
        <f t="shared" si="204"/>
        <v>7.3002182925225115E-4</v>
      </c>
      <c r="AQ201" s="78">
        <f t="shared" si="204"/>
        <v>1.7131578855045979E-3</v>
      </c>
      <c r="AR201" s="78">
        <f t="shared" si="204"/>
        <v>7.5929834632717944E-3</v>
      </c>
      <c r="AS201" s="78">
        <f t="shared" si="204"/>
        <v>0</v>
      </c>
      <c r="AT201" s="78">
        <f t="shared" si="204"/>
        <v>0</v>
      </c>
      <c r="AU201" s="78">
        <f t="shared" si="204"/>
        <v>7.334184501717507E-2</v>
      </c>
      <c r="AV201" s="78">
        <f t="shared" si="204"/>
        <v>6.2551265355273653E-2</v>
      </c>
      <c r="AW201" s="78">
        <f t="shared" si="204"/>
        <v>1.6214741367349335E-4</v>
      </c>
      <c r="AX201" s="79">
        <f t="shared" ref="AX201:AX218" si="205">SUM(AJ201:AW201)</f>
        <v>1.0000000000000002</v>
      </c>
      <c r="AY201" s="76">
        <f t="shared" ref="AY201:AY218" si="206">(AU201+AV201+2*AR201)/(AL201*AJ201)</f>
        <v>1.5821540318064005</v>
      </c>
      <c r="AZ201" s="77">
        <f t="shared" ref="AZ201:AZ218" si="207">(3*AL201/2+AJ201)/(AU201/2+AV201/2+AR201+AQ201+AO201)</f>
        <v>10.053342249178749</v>
      </c>
      <c r="BA201" s="106">
        <f t="shared" si="186"/>
        <v>750.63415171046745</v>
      </c>
      <c r="BB201" s="106">
        <f t="shared" si="187"/>
        <v>693.12593630245669</v>
      </c>
      <c r="BC201" s="107">
        <f t="shared" si="188"/>
        <v>649.61719574328311</v>
      </c>
    </row>
    <row r="202" spans="1:55" s="80" customFormat="1">
      <c r="A202" s="73" t="s">
        <v>275</v>
      </c>
      <c r="B202" s="60" t="s">
        <v>185</v>
      </c>
      <c r="C202" s="74" t="s">
        <v>269</v>
      </c>
      <c r="D202" s="64">
        <v>74.19</v>
      </c>
      <c r="E202" s="65">
        <v>0.09</v>
      </c>
      <c r="F202" s="65">
        <v>11.76</v>
      </c>
      <c r="G202" s="75"/>
      <c r="H202" s="75"/>
      <c r="I202" s="65">
        <v>1.520662</v>
      </c>
      <c r="J202" s="65">
        <v>0.08</v>
      </c>
      <c r="K202" s="65">
        <v>0.01</v>
      </c>
      <c r="L202" s="64">
        <v>0.7</v>
      </c>
      <c r="M202" s="76"/>
      <c r="N202" s="76"/>
      <c r="O202" s="65">
        <v>3.55</v>
      </c>
      <c r="P202" s="65">
        <v>4.67</v>
      </c>
      <c r="Q202" s="64">
        <v>0.01</v>
      </c>
      <c r="R202" s="77">
        <f t="shared" si="166"/>
        <v>96.580662000000018</v>
      </c>
      <c r="S202" s="70">
        <v>157</v>
      </c>
      <c r="T202" s="70">
        <v>16.100000000000001</v>
      </c>
      <c r="U202" s="78">
        <f t="shared" si="189"/>
        <v>1.2347651549572849</v>
      </c>
      <c r="V202" s="78">
        <f t="shared" si="190"/>
        <v>1.1268903585765122E-3</v>
      </c>
      <c r="W202" s="78">
        <f t="shared" si="191"/>
        <v>0.23067575638992441</v>
      </c>
      <c r="X202" s="78">
        <f t="shared" si="192"/>
        <v>0</v>
      </c>
      <c r="Y202" s="78">
        <f t="shared" si="193"/>
        <v>0</v>
      </c>
      <c r="Z202" s="78">
        <f t="shared" si="194"/>
        <v>2.1165458533760912E-2</v>
      </c>
      <c r="AA202" s="78">
        <f t="shared" si="195"/>
        <v>1.1277548937513922E-3</v>
      </c>
      <c r="AB202" s="78">
        <f t="shared" si="196"/>
        <v>2.4811186867935016E-4</v>
      </c>
      <c r="AC202" s="78">
        <f t="shared" si="197"/>
        <v>1.2482747060313068E-2</v>
      </c>
      <c r="AD202" s="78">
        <f t="shared" si="198"/>
        <v>0</v>
      </c>
      <c r="AE202" s="78">
        <f t="shared" si="199"/>
        <v>0</v>
      </c>
      <c r="AF202" s="78">
        <f t="shared" si="200"/>
        <v>0.1145551147245272</v>
      </c>
      <c r="AG202" s="78">
        <f t="shared" si="201"/>
        <v>9.9154953501210244E-2</v>
      </c>
      <c r="AH202" s="78">
        <f t="shared" si="202"/>
        <v>1.409001405478902E-4</v>
      </c>
      <c r="AI202" s="79">
        <f t="shared" si="203"/>
        <v>1.7154428424285759</v>
      </c>
      <c r="AJ202" s="78">
        <f t="shared" si="204"/>
        <v>0.71979381907543538</v>
      </c>
      <c r="AK202" s="78">
        <f t="shared" si="204"/>
        <v>6.5690930102990674E-4</v>
      </c>
      <c r="AL202" s="78">
        <f t="shared" si="204"/>
        <v>0.13447009173640176</v>
      </c>
      <c r="AM202" s="78">
        <f t="shared" si="204"/>
        <v>0</v>
      </c>
      <c r="AN202" s="78">
        <f t="shared" si="204"/>
        <v>0</v>
      </c>
      <c r="AO202" s="78">
        <f t="shared" si="204"/>
        <v>1.2338189306148308E-2</v>
      </c>
      <c r="AP202" s="78">
        <f t="shared" si="204"/>
        <v>6.5741327303847337E-4</v>
      </c>
      <c r="AQ202" s="78">
        <f t="shared" si="204"/>
        <v>1.4463429648760247E-4</v>
      </c>
      <c r="AR202" s="78">
        <f t="shared" si="204"/>
        <v>7.276690748052597E-3</v>
      </c>
      <c r="AS202" s="78">
        <f t="shared" si="204"/>
        <v>0</v>
      </c>
      <c r="AT202" s="78">
        <f t="shared" si="204"/>
        <v>0</v>
      </c>
      <c r="AU202" s="78">
        <f t="shared" si="204"/>
        <v>6.6778741845079467E-2</v>
      </c>
      <c r="AV202" s="78">
        <f t="shared" si="204"/>
        <v>5.7801374110976043E-2</v>
      </c>
      <c r="AW202" s="78">
        <f t="shared" si="204"/>
        <v>8.2136307350477467E-5</v>
      </c>
      <c r="AX202" s="79">
        <f t="shared" si="205"/>
        <v>1</v>
      </c>
      <c r="AY202" s="76">
        <f t="shared" si="206"/>
        <v>1.437467015788749</v>
      </c>
      <c r="AZ202" s="77">
        <f t="shared" si="207"/>
        <v>11.231002557676044</v>
      </c>
      <c r="BA202" s="106">
        <f t="shared" si="186"/>
        <v>781.35164378041293</v>
      </c>
      <c r="BB202" s="106">
        <f t="shared" si="187"/>
        <v>732.73308026141808</v>
      </c>
      <c r="BC202" s="107">
        <f t="shared" si="188"/>
        <v>719.90377838622226</v>
      </c>
    </row>
    <row r="203" spans="1:55" s="80" customFormat="1">
      <c r="A203" s="73" t="s">
        <v>276</v>
      </c>
      <c r="B203" s="60" t="s">
        <v>185</v>
      </c>
      <c r="C203" s="74" t="s">
        <v>269</v>
      </c>
      <c r="D203" s="64">
        <v>73.290000000000006</v>
      </c>
      <c r="E203" s="65">
        <v>0.14000000000000001</v>
      </c>
      <c r="F203" s="65">
        <v>11.99</v>
      </c>
      <c r="G203" s="75"/>
      <c r="H203" s="75"/>
      <c r="I203" s="65">
        <v>1.7366140000000001</v>
      </c>
      <c r="J203" s="65">
        <v>0.11</v>
      </c>
      <c r="K203" s="65">
        <v>0.12</v>
      </c>
      <c r="L203" s="64">
        <v>0.82</v>
      </c>
      <c r="M203" s="76"/>
      <c r="N203" s="76"/>
      <c r="O203" s="65">
        <v>4.66</v>
      </c>
      <c r="P203" s="65">
        <v>5.64</v>
      </c>
      <c r="Q203" s="64">
        <v>0</v>
      </c>
      <c r="R203" s="77">
        <f t="shared" si="166"/>
        <v>98.506613999999999</v>
      </c>
      <c r="S203" s="70">
        <v>155</v>
      </c>
      <c r="T203" s="70">
        <v>15</v>
      </c>
      <c r="U203" s="78">
        <f t="shared" si="189"/>
        <v>1.2197862003884543</v>
      </c>
      <c r="V203" s="78">
        <f t="shared" si="190"/>
        <v>1.7529405577856858E-3</v>
      </c>
      <c r="W203" s="78">
        <f t="shared" si="191"/>
        <v>0.23518727203360493</v>
      </c>
      <c r="X203" s="78">
        <f t="shared" si="192"/>
        <v>0</v>
      </c>
      <c r="Y203" s="78">
        <f t="shared" si="193"/>
        <v>0</v>
      </c>
      <c r="Z203" s="78">
        <f t="shared" si="194"/>
        <v>2.4171204124354178E-2</v>
      </c>
      <c r="AA203" s="78">
        <f t="shared" si="195"/>
        <v>1.5506629789081641E-3</v>
      </c>
      <c r="AB203" s="78">
        <f t="shared" si="196"/>
        <v>2.9773424241522017E-3</v>
      </c>
      <c r="AC203" s="78">
        <f t="shared" si="197"/>
        <v>1.4622646556366735E-2</v>
      </c>
      <c r="AD203" s="78">
        <f t="shared" si="198"/>
        <v>0</v>
      </c>
      <c r="AE203" s="78">
        <f t="shared" si="199"/>
        <v>0</v>
      </c>
      <c r="AF203" s="78">
        <f t="shared" si="200"/>
        <v>0.15037375622994276</v>
      </c>
      <c r="AG203" s="78">
        <f t="shared" si="201"/>
        <v>0.11975030786869931</v>
      </c>
      <c r="AH203" s="78">
        <f t="shared" si="202"/>
        <v>0</v>
      </c>
      <c r="AI203" s="79">
        <f t="shared" si="203"/>
        <v>1.7701723331622683</v>
      </c>
      <c r="AJ203" s="78">
        <f t="shared" si="204"/>
        <v>0.68907765506051377</v>
      </c>
      <c r="AK203" s="78">
        <f t="shared" si="204"/>
        <v>9.9026548147106153E-4</v>
      </c>
      <c r="AL203" s="78">
        <f t="shared" si="204"/>
        <v>0.13286122917392007</v>
      </c>
      <c r="AM203" s="78">
        <f t="shared" si="204"/>
        <v>0</v>
      </c>
      <c r="AN203" s="78">
        <f t="shared" si="204"/>
        <v>0</v>
      </c>
      <c r="AO203" s="78">
        <f t="shared" si="204"/>
        <v>1.365471805853744E-2</v>
      </c>
      <c r="AP203" s="78">
        <f t="shared" si="204"/>
        <v>8.7599548917253231E-4</v>
      </c>
      <c r="AQ203" s="78">
        <f t="shared" si="204"/>
        <v>1.6819506035513629E-3</v>
      </c>
      <c r="AR203" s="78">
        <f t="shared" si="204"/>
        <v>8.2605779575396325E-3</v>
      </c>
      <c r="AS203" s="78">
        <f t="shared" si="204"/>
        <v>0</v>
      </c>
      <c r="AT203" s="78">
        <f t="shared" si="204"/>
        <v>0</v>
      </c>
      <c r="AU203" s="78">
        <f t="shared" si="204"/>
        <v>8.4948653536637483E-2</v>
      </c>
      <c r="AV203" s="78">
        <f t="shared" si="204"/>
        <v>6.7648954638656653E-2</v>
      </c>
      <c r="AW203" s="78">
        <f t="shared" si="204"/>
        <v>0</v>
      </c>
      <c r="AX203" s="79">
        <f t="shared" si="205"/>
        <v>1</v>
      </c>
      <c r="AY203" s="76">
        <f t="shared" si="206"/>
        <v>1.8472486719958083</v>
      </c>
      <c r="AZ203" s="77">
        <f t="shared" si="207"/>
        <v>8.8929391355477616</v>
      </c>
      <c r="BA203" s="106">
        <f t="shared" si="186"/>
        <v>751.11459447368964</v>
      </c>
      <c r="BB203" s="106">
        <f t="shared" si="187"/>
        <v>686.13186049235708</v>
      </c>
      <c r="BC203" s="107">
        <f t="shared" si="188"/>
        <v>661.3433723992589</v>
      </c>
    </row>
    <row r="204" spans="1:55" s="80" customFormat="1">
      <c r="A204" s="73" t="s">
        <v>277</v>
      </c>
      <c r="B204" s="60" t="s">
        <v>185</v>
      </c>
      <c r="C204" s="74" t="s">
        <v>269</v>
      </c>
      <c r="D204" s="64">
        <v>74.5</v>
      </c>
      <c r="E204" s="65">
        <v>0.12</v>
      </c>
      <c r="F204" s="65">
        <v>12.21</v>
      </c>
      <c r="G204" s="75"/>
      <c r="H204" s="75"/>
      <c r="I204" s="65">
        <v>1.8175960000000002</v>
      </c>
      <c r="J204" s="65">
        <v>0.11</v>
      </c>
      <c r="K204" s="65">
        <v>0.13</v>
      </c>
      <c r="L204" s="64">
        <v>0.77</v>
      </c>
      <c r="M204" s="76"/>
      <c r="N204" s="76"/>
      <c r="O204" s="65">
        <v>4.47</v>
      </c>
      <c r="P204" s="65">
        <v>5.15</v>
      </c>
      <c r="Q204" s="64">
        <v>0</v>
      </c>
      <c r="R204" s="77">
        <f t="shared" si="166"/>
        <v>99.277596000000003</v>
      </c>
      <c r="S204" s="70">
        <v>170</v>
      </c>
      <c r="T204" s="70">
        <v>16.3</v>
      </c>
      <c r="U204" s="78">
        <f t="shared" si="189"/>
        <v>1.2399245726421044</v>
      </c>
      <c r="V204" s="78">
        <f t="shared" si="190"/>
        <v>1.5025204781020161E-3</v>
      </c>
      <c r="W204" s="78">
        <f t="shared" si="191"/>
        <v>0.23950263482321238</v>
      </c>
      <c r="X204" s="78">
        <f t="shared" si="192"/>
        <v>0</v>
      </c>
      <c r="Y204" s="78">
        <f t="shared" si="193"/>
        <v>0</v>
      </c>
      <c r="Z204" s="78">
        <f t="shared" si="194"/>
        <v>2.5298358720826655E-2</v>
      </c>
      <c r="AA204" s="78">
        <f t="shared" si="195"/>
        <v>1.5506629789081641E-3</v>
      </c>
      <c r="AB204" s="78">
        <f t="shared" si="196"/>
        <v>3.225454292831552E-3</v>
      </c>
      <c r="AC204" s="78">
        <f t="shared" si="197"/>
        <v>1.3731021766344375E-2</v>
      </c>
      <c r="AD204" s="78">
        <f t="shared" si="198"/>
        <v>0</v>
      </c>
      <c r="AE204" s="78">
        <f t="shared" si="199"/>
        <v>0</v>
      </c>
      <c r="AF204" s="78">
        <f t="shared" si="200"/>
        <v>0.14424263741370044</v>
      </c>
      <c r="AG204" s="78">
        <f t="shared" si="201"/>
        <v>0.10934646906450381</v>
      </c>
      <c r="AH204" s="78">
        <f t="shared" si="202"/>
        <v>0</v>
      </c>
      <c r="AI204" s="79">
        <f t="shared" si="203"/>
        <v>1.778324332180534</v>
      </c>
      <c r="AJ204" s="78">
        <f t="shared" si="204"/>
        <v>0.69724321385275201</v>
      </c>
      <c r="AK204" s="78">
        <f t="shared" si="204"/>
        <v>8.4490801307299528E-4</v>
      </c>
      <c r="AL204" s="78">
        <f t="shared" si="204"/>
        <v>0.13467882685355861</v>
      </c>
      <c r="AM204" s="78">
        <f t="shared" si="204"/>
        <v>0</v>
      </c>
      <c r="AN204" s="78">
        <f t="shared" si="204"/>
        <v>0</v>
      </c>
      <c r="AO204" s="78">
        <f t="shared" si="204"/>
        <v>1.4225953198203436E-2</v>
      </c>
      <c r="AP204" s="78">
        <f t="shared" si="204"/>
        <v>8.7197984689709688E-4</v>
      </c>
      <c r="AQ204" s="78">
        <f t="shared" si="204"/>
        <v>1.8137604229238576E-3</v>
      </c>
      <c r="AR204" s="78">
        <f t="shared" si="204"/>
        <v>7.7213259234370146E-3</v>
      </c>
      <c r="AS204" s="78">
        <f t="shared" si="204"/>
        <v>0</v>
      </c>
      <c r="AT204" s="78">
        <f t="shared" si="204"/>
        <v>0</v>
      </c>
      <c r="AU204" s="78">
        <f t="shared" si="204"/>
        <v>8.111154686661344E-2</v>
      </c>
      <c r="AV204" s="78">
        <f t="shared" si="204"/>
        <v>6.1488485022541457E-2</v>
      </c>
      <c r="AW204" s="78">
        <f t="shared" si="204"/>
        <v>0</v>
      </c>
      <c r="AX204" s="79">
        <f t="shared" si="205"/>
        <v>0.99999999999999989</v>
      </c>
      <c r="AY204" s="76">
        <f t="shared" si="206"/>
        <v>1.6830258059433703</v>
      </c>
      <c r="AZ204" s="77">
        <f t="shared" si="207"/>
        <v>9.4598303112235804</v>
      </c>
      <c r="BA204" s="106">
        <f t="shared" ref="BA204:BA218" si="208">12900/(LN(zircon_Zr/S204)+3.8+0.85*(AY204-1))-273.15</f>
        <v>770.33339384476915</v>
      </c>
      <c r="BB204" s="106">
        <f t="shared" ref="BB204:BB218" si="209">10108/(LN(zircon_Zr/S204)+1.48+1.16*(AY204-1))-273.15</f>
        <v>712.59462045310329</v>
      </c>
      <c r="BC204" s="107">
        <f t="shared" ref="BC204:BC218" si="210">(LN(S204)-4.29+1.35*LN(AZ204))/0.0056</f>
        <v>692.73606041793175</v>
      </c>
    </row>
    <row r="205" spans="1:55" s="133" customFormat="1">
      <c r="A205" s="120" t="s">
        <v>274</v>
      </c>
      <c r="B205" s="121" t="s">
        <v>293</v>
      </c>
      <c r="C205" s="122" t="s">
        <v>269</v>
      </c>
      <c r="D205" s="123">
        <v>72.75</v>
      </c>
      <c r="E205" s="124">
        <v>0.15</v>
      </c>
      <c r="F205" s="124">
        <v>12.93</v>
      </c>
      <c r="G205" s="125"/>
      <c r="H205" s="125"/>
      <c r="I205" s="124">
        <v>2.1055320000000002</v>
      </c>
      <c r="J205" s="124">
        <v>0.1</v>
      </c>
      <c r="K205" s="124">
        <v>0.56000000000000005</v>
      </c>
      <c r="L205" s="123">
        <v>1.56</v>
      </c>
      <c r="M205" s="126"/>
      <c r="N205" s="126"/>
      <c r="O205" s="124">
        <v>4.2</v>
      </c>
      <c r="P205" s="124">
        <v>4.5999999999999996</v>
      </c>
      <c r="Q205" s="123">
        <v>0.04</v>
      </c>
      <c r="R205" s="127">
        <f>SUM(D205:Q205)</f>
        <v>98.995532000000011</v>
      </c>
      <c r="S205" s="128">
        <v>150</v>
      </c>
      <c r="T205" s="128">
        <v>84.3</v>
      </c>
      <c r="U205" s="129">
        <f>D205/mw_SiO2</f>
        <v>1.2107988276471557</v>
      </c>
      <c r="V205" s="129">
        <f>E205/mw_TiO2</f>
        <v>1.8781505976275203E-3</v>
      </c>
      <c r="W205" s="129">
        <f>F205/mw_Al2O3*2</f>
        <v>0.253625640316473</v>
      </c>
      <c r="X205" s="129">
        <f>G205/mw_Cr2O3*2</f>
        <v>0</v>
      </c>
      <c r="Y205" s="129">
        <f>H205/mw_V2O5*2</f>
        <v>0</v>
      </c>
      <c r="Z205" s="129">
        <f>I205/mw_FeO</f>
        <v>2.9306019508284341E-2</v>
      </c>
      <c r="AA205" s="129">
        <f>J205/mw_MnO</f>
        <v>1.4096936171892403E-3</v>
      </c>
      <c r="AB205" s="129">
        <f>K205/mw_MgO</f>
        <v>1.3894264646043609E-2</v>
      </c>
      <c r="AC205" s="129">
        <f>L205/mw_CaO</f>
        <v>2.7818693448697696E-2</v>
      </c>
      <c r="AD205" s="129">
        <f>M205/mw_SrO</f>
        <v>0</v>
      </c>
      <c r="AE205" s="129">
        <f>N205/mw_BaO</f>
        <v>0</v>
      </c>
      <c r="AF205" s="129">
        <f>O205/mw_Na2O*2</f>
        <v>0.13552999488535614</v>
      </c>
      <c r="AG205" s="129">
        <f>P205/mw_K2O*2</f>
        <v>9.7668690814896597E-2</v>
      </c>
      <c r="AH205" s="129">
        <f>Q205/mw_P2O5*2</f>
        <v>5.6360056219156081E-4</v>
      </c>
      <c r="AI205" s="130">
        <f>SUM(U205:AH205)</f>
        <v>1.7724935760439156</v>
      </c>
      <c r="AJ205" s="129">
        <f t="shared" ref="AJ205:AW206" si="211">U205/$AI205</f>
        <v>0.68310477623821686</v>
      </c>
      <c r="AK205" s="129">
        <f t="shared" si="211"/>
        <v>1.0596092550131686E-3</v>
      </c>
      <c r="AL205" s="129">
        <f t="shared" si="211"/>
        <v>0.14308973738711545</v>
      </c>
      <c r="AM205" s="129">
        <f t="shared" si="211"/>
        <v>0</v>
      </c>
      <c r="AN205" s="129">
        <f t="shared" si="211"/>
        <v>0</v>
      </c>
      <c r="AO205" s="129">
        <f t="shared" si="211"/>
        <v>1.6533780378315037E-2</v>
      </c>
      <c r="AP205" s="129">
        <f t="shared" si="211"/>
        <v>7.9531662977057446E-4</v>
      </c>
      <c r="AQ205" s="129">
        <f t="shared" si="211"/>
        <v>7.8388236966447332E-3</v>
      </c>
      <c r="AR205" s="129">
        <f t="shared" si="211"/>
        <v>1.5694665314831276E-2</v>
      </c>
      <c r="AS205" s="129">
        <f t="shared" si="211"/>
        <v>0</v>
      </c>
      <c r="AT205" s="129">
        <f t="shared" si="211"/>
        <v>0</v>
      </c>
      <c r="AU205" s="129">
        <f t="shared" si="211"/>
        <v>7.6462897647194758E-2</v>
      </c>
      <c r="AV205" s="129">
        <f t="shared" si="211"/>
        <v>5.5102423012943401E-2</v>
      </c>
      <c r="AW205" s="129">
        <f t="shared" si="211"/>
        <v>3.1797043995469859E-4</v>
      </c>
      <c r="AX205" s="130">
        <f>SUM(AJ205:AW205)</f>
        <v>0.99999999999999989</v>
      </c>
      <c r="AY205" s="126">
        <f>(AU205+AV205+2*AR205)/(AL205*AJ205)</f>
        <v>1.6671357043738964</v>
      </c>
      <c r="AZ205" s="127">
        <f>(3*AL205/2+AJ205)/(AU205/2+AV205/2+AR205+AQ205+AO205)</f>
        <v>8.4812468434776047</v>
      </c>
      <c r="BA205" s="131">
        <f t="shared" si="208"/>
        <v>760.99309655725631</v>
      </c>
      <c r="BB205" s="131">
        <f t="shared" si="209"/>
        <v>702.44018790115899</v>
      </c>
      <c r="BC205" s="132">
        <f t="shared" si="210"/>
        <v>644.06122890521817</v>
      </c>
    </row>
    <row r="206" spans="1:55" s="133" customFormat="1">
      <c r="A206" s="120" t="s">
        <v>272</v>
      </c>
      <c r="B206" s="121" t="s">
        <v>293</v>
      </c>
      <c r="C206" s="122" t="s">
        <v>269</v>
      </c>
      <c r="D206" s="123">
        <v>66.92</v>
      </c>
      <c r="E206" s="124">
        <v>0.31</v>
      </c>
      <c r="F206" s="124">
        <v>14.66</v>
      </c>
      <c r="G206" s="125"/>
      <c r="H206" s="125"/>
      <c r="I206" s="124">
        <v>3.5632079999999999</v>
      </c>
      <c r="J206" s="124">
        <v>0.12</v>
      </c>
      <c r="K206" s="124">
        <v>0.76</v>
      </c>
      <c r="L206" s="123">
        <v>3.22</v>
      </c>
      <c r="M206" s="126"/>
      <c r="N206" s="126"/>
      <c r="O206" s="124">
        <v>4.01</v>
      </c>
      <c r="P206" s="124">
        <v>4.7300000000000004</v>
      </c>
      <c r="Q206" s="123">
        <v>0.17</v>
      </c>
      <c r="R206" s="127">
        <f>SUM(D206:Q206)</f>
        <v>98.463208000000023</v>
      </c>
      <c r="S206" s="128">
        <v>126</v>
      </c>
      <c r="T206" s="128">
        <v>398</v>
      </c>
      <c r="U206" s="129">
        <f>D206/mw_SiO2</f>
        <v>1.1137684886068409</v>
      </c>
      <c r="V206" s="129">
        <f>E206/mw_TiO2</f>
        <v>3.8815112350968754E-3</v>
      </c>
      <c r="W206" s="129">
        <f>F206/mw_Al2O3*2</f>
        <v>0.28756008407111328</v>
      </c>
      <c r="X206" s="129">
        <f>G206/mw_Cr2O3*2</f>
        <v>0</v>
      </c>
      <c r="Y206" s="129">
        <f>H206/mw_V2O5*2</f>
        <v>0</v>
      </c>
      <c r="Z206" s="129">
        <f>I206/mw_FeO</f>
        <v>4.9594802244788877E-2</v>
      </c>
      <c r="AA206" s="129">
        <f>J206/mw_MnO</f>
        <v>1.6916323406270882E-3</v>
      </c>
      <c r="AB206" s="129">
        <f>K206/mw_MgO</f>
        <v>1.885650201963061E-2</v>
      </c>
      <c r="AC206" s="129">
        <f>L206/mw_CaO</f>
        <v>5.7420636477440119E-2</v>
      </c>
      <c r="AD206" s="129">
        <f>M206/mw_SrO</f>
        <v>0</v>
      </c>
      <c r="AE206" s="129">
        <f>N206/mw_BaO</f>
        <v>0</v>
      </c>
      <c r="AF206" s="129">
        <f>O206/mw_Na2O*2</f>
        <v>0.12939887606911382</v>
      </c>
      <c r="AG206" s="129">
        <f>P206/mw_K2O*2</f>
        <v>0.10042889294662195</v>
      </c>
      <c r="AH206" s="129">
        <f>Q206/mw_P2O5*2</f>
        <v>2.3953023893141336E-3</v>
      </c>
      <c r="AI206" s="130">
        <f>SUM(U206:AH206)</f>
        <v>1.7649967284005876</v>
      </c>
      <c r="AJ206" s="129">
        <f t="shared" si="211"/>
        <v>0.63103147483798472</v>
      </c>
      <c r="AK206" s="129">
        <f t="shared" si="211"/>
        <v>2.1991605834953813E-3</v>
      </c>
      <c r="AL206" s="129">
        <f t="shared" si="211"/>
        <v>0.16292386237548198</v>
      </c>
      <c r="AM206" s="129">
        <f t="shared" si="211"/>
        <v>0</v>
      </c>
      <c r="AN206" s="129">
        <f t="shared" si="211"/>
        <v>0</v>
      </c>
      <c r="AO206" s="129">
        <f t="shared" si="211"/>
        <v>2.8099090183431052E-2</v>
      </c>
      <c r="AP206" s="129">
        <f t="shared" si="211"/>
        <v>9.5843369758538807E-4</v>
      </c>
      <c r="AQ206" s="129">
        <f t="shared" si="211"/>
        <v>1.0683590352441093E-2</v>
      </c>
      <c r="AR206" s="129">
        <f t="shared" si="211"/>
        <v>3.2532998817212423E-2</v>
      </c>
      <c r="AS206" s="129">
        <f t="shared" si="211"/>
        <v>0</v>
      </c>
      <c r="AT206" s="129">
        <f t="shared" si="211"/>
        <v>0</v>
      </c>
      <c r="AU206" s="129">
        <f t="shared" si="211"/>
        <v>7.3313946698571539E-2</v>
      </c>
      <c r="AV206" s="129">
        <f t="shared" si="211"/>
        <v>5.6900328102947276E-2</v>
      </c>
      <c r="AW206" s="129">
        <f t="shared" si="211"/>
        <v>1.3571143508490915E-3</v>
      </c>
      <c r="AX206" s="130">
        <f>SUM(AJ206:AW206)</f>
        <v>0.99999999999999978</v>
      </c>
      <c r="AY206" s="126">
        <f>(AU206+AV206+2*AR206)/(AL206*AJ206)</f>
        <v>1.8994272023989045</v>
      </c>
      <c r="AZ206" s="127">
        <f>(3*AL206/2+AJ206)/(AU206/2+AV206/2+AR206+AQ206+AO206)</f>
        <v>6.4169417494199426</v>
      </c>
      <c r="BA206" s="131">
        <f t="shared" si="208"/>
        <v>731.0617024139334</v>
      </c>
      <c r="BB206" s="131">
        <f t="shared" si="209"/>
        <v>662.36712765863524</v>
      </c>
      <c r="BC206" s="132">
        <f t="shared" si="210"/>
        <v>545.6880575987376</v>
      </c>
    </row>
    <row r="207" spans="1:55" s="91" customFormat="1">
      <c r="A207" s="81" t="s">
        <v>278</v>
      </c>
      <c r="B207" s="82" t="s">
        <v>292</v>
      </c>
      <c r="C207" s="83" t="s">
        <v>269</v>
      </c>
      <c r="D207" s="66">
        <v>58.29</v>
      </c>
      <c r="E207" s="67">
        <v>0.54</v>
      </c>
      <c r="F207" s="67">
        <v>16.72</v>
      </c>
      <c r="G207" s="84"/>
      <c r="H207" s="84"/>
      <c r="I207" s="67">
        <v>6.1546320000000003</v>
      </c>
      <c r="J207" s="67">
        <v>0.12</v>
      </c>
      <c r="K207" s="67">
        <v>2.12</v>
      </c>
      <c r="L207" s="66">
        <v>4.58</v>
      </c>
      <c r="M207" s="85"/>
      <c r="N207" s="85"/>
      <c r="O207" s="67">
        <v>3.82</v>
      </c>
      <c r="P207" s="67">
        <v>5.41</v>
      </c>
      <c r="Q207" s="66">
        <v>0.42</v>
      </c>
      <c r="R207" s="86">
        <f t="shared" si="166"/>
        <v>98.174632000000003</v>
      </c>
      <c r="S207" s="71">
        <v>168.6</v>
      </c>
      <c r="T207" s="71">
        <v>784</v>
      </c>
      <c r="U207" s="87">
        <f t="shared" si="189"/>
        <v>0.97013695757460772</v>
      </c>
      <c r="V207" s="87">
        <f t="shared" si="190"/>
        <v>6.7613421514590736E-3</v>
      </c>
      <c r="W207" s="87">
        <f t="shared" si="191"/>
        <v>0.32796757201016463</v>
      </c>
      <c r="X207" s="87">
        <f t="shared" si="192"/>
        <v>0</v>
      </c>
      <c r="Y207" s="87">
        <f t="shared" si="193"/>
        <v>0</v>
      </c>
      <c r="Z207" s="87">
        <f t="shared" si="194"/>
        <v>8.5663749331908068E-2</v>
      </c>
      <c r="AA207" s="87">
        <f t="shared" si="195"/>
        <v>1.6916323406270882E-3</v>
      </c>
      <c r="AB207" s="87">
        <f t="shared" si="196"/>
        <v>5.2599716160022229E-2</v>
      </c>
      <c r="AC207" s="87">
        <f t="shared" si="197"/>
        <v>8.1672830766048365E-2</v>
      </c>
      <c r="AD207" s="87">
        <f t="shared" si="198"/>
        <v>0</v>
      </c>
      <c r="AE207" s="87">
        <f t="shared" si="199"/>
        <v>0</v>
      </c>
      <c r="AF207" s="87">
        <f t="shared" si="200"/>
        <v>0.12326775725287153</v>
      </c>
      <c r="AG207" s="87">
        <f t="shared" si="201"/>
        <v>0.11486687332795448</v>
      </c>
      <c r="AH207" s="87">
        <f t="shared" si="202"/>
        <v>5.9178059030113878E-3</v>
      </c>
      <c r="AI207" s="88">
        <f t="shared" si="203"/>
        <v>1.7705462368186746</v>
      </c>
      <c r="AJ207" s="87">
        <f t="shared" si="204"/>
        <v>0.54793087997394185</v>
      </c>
      <c r="AK207" s="87">
        <f t="shared" si="204"/>
        <v>3.8187888070112665E-3</v>
      </c>
      <c r="AL207" s="87">
        <f t="shared" si="204"/>
        <v>0.18523524841658934</v>
      </c>
      <c r="AM207" s="87">
        <f t="shared" si="204"/>
        <v>0</v>
      </c>
      <c r="AN207" s="87">
        <f t="shared" si="204"/>
        <v>0</v>
      </c>
      <c r="AO207" s="87">
        <f t="shared" si="204"/>
        <v>4.83826671964405E-2</v>
      </c>
      <c r="AP207" s="87">
        <f t="shared" si="204"/>
        <v>9.5542963264637511E-4</v>
      </c>
      <c r="AQ207" s="87">
        <f t="shared" si="204"/>
        <v>2.9708185567937289E-2</v>
      </c>
      <c r="AR207" s="87">
        <f t="shared" si="204"/>
        <v>4.6128606566524052E-2</v>
      </c>
      <c r="AS207" s="87">
        <f t="shared" si="204"/>
        <v>0</v>
      </c>
      <c r="AT207" s="87">
        <f t="shared" si="204"/>
        <v>0</v>
      </c>
      <c r="AU207" s="87">
        <f t="shared" si="204"/>
        <v>6.9621314987153113E-2</v>
      </c>
      <c r="AV207" s="87">
        <f t="shared" si="204"/>
        <v>6.4876517167011566E-2</v>
      </c>
      <c r="AW207" s="87">
        <f t="shared" si="204"/>
        <v>3.3423616847445495E-3</v>
      </c>
      <c r="AX207" s="88">
        <f t="shared" si="205"/>
        <v>0.99999999999999989</v>
      </c>
      <c r="AY207" s="85">
        <f t="shared" si="206"/>
        <v>2.2341254194726412</v>
      </c>
      <c r="AZ207" s="86">
        <f t="shared" si="207"/>
        <v>4.3128989361257775</v>
      </c>
      <c r="BA207" s="114">
        <f t="shared" si="208"/>
        <v>731.58993847706972</v>
      </c>
      <c r="BB207" s="114">
        <f t="shared" si="209"/>
        <v>654.04295892919936</v>
      </c>
      <c r="BC207" s="115">
        <f t="shared" si="210"/>
        <v>501.91123755835542</v>
      </c>
    </row>
    <row r="208" spans="1:55" s="91" customFormat="1">
      <c r="A208" s="81" t="s">
        <v>279</v>
      </c>
      <c r="B208" s="82" t="s">
        <v>292</v>
      </c>
      <c r="C208" s="83" t="s">
        <v>269</v>
      </c>
      <c r="D208" s="66">
        <v>58.5</v>
      </c>
      <c r="E208" s="67">
        <v>0.53</v>
      </c>
      <c r="F208" s="67">
        <v>16.940000000000001</v>
      </c>
      <c r="G208" s="84"/>
      <c r="H208" s="84"/>
      <c r="I208" s="67">
        <v>5.8037100000000006</v>
      </c>
      <c r="J208" s="67">
        <v>0.11</v>
      </c>
      <c r="K208" s="67">
        <v>1.98</v>
      </c>
      <c r="L208" s="66">
        <v>4.49</v>
      </c>
      <c r="M208" s="85"/>
      <c r="N208" s="85"/>
      <c r="O208" s="67">
        <v>3.89</v>
      </c>
      <c r="P208" s="67">
        <v>5.47</v>
      </c>
      <c r="Q208" s="66">
        <v>0.42</v>
      </c>
      <c r="R208" s="86">
        <f t="shared" si="166"/>
        <v>98.133709999999994</v>
      </c>
      <c r="S208" s="71">
        <v>188.7</v>
      </c>
      <c r="T208" s="71">
        <v>944.3</v>
      </c>
      <c r="U208" s="87">
        <f t="shared" si="189"/>
        <v>0.97363204697400152</v>
      </c>
      <c r="V208" s="87">
        <f t="shared" si="190"/>
        <v>6.6361321116172392E-3</v>
      </c>
      <c r="W208" s="87">
        <f t="shared" si="191"/>
        <v>0.33228293479977211</v>
      </c>
      <c r="X208" s="87">
        <f t="shared" si="192"/>
        <v>0</v>
      </c>
      <c r="Y208" s="87">
        <f t="shared" si="193"/>
        <v>0</v>
      </c>
      <c r="Z208" s="87">
        <f t="shared" si="194"/>
        <v>8.0779412747194024E-2</v>
      </c>
      <c r="AA208" s="87">
        <f t="shared" si="195"/>
        <v>1.5506629789081641E-3</v>
      </c>
      <c r="AB208" s="87">
        <f t="shared" si="196"/>
        <v>4.912614999851133E-2</v>
      </c>
      <c r="AC208" s="87">
        <f t="shared" si="197"/>
        <v>8.0067906144008105E-2</v>
      </c>
      <c r="AD208" s="87">
        <f t="shared" si="198"/>
        <v>0</v>
      </c>
      <c r="AE208" s="87">
        <f t="shared" si="199"/>
        <v>0</v>
      </c>
      <c r="AF208" s="87">
        <f t="shared" si="200"/>
        <v>0.12552659050096082</v>
      </c>
      <c r="AG208" s="87">
        <f t="shared" si="201"/>
        <v>0.11614081277336617</v>
      </c>
      <c r="AH208" s="87">
        <f t="shared" si="202"/>
        <v>5.9178059030113878E-3</v>
      </c>
      <c r="AI208" s="88">
        <f t="shared" si="203"/>
        <v>1.7716604549313508</v>
      </c>
      <c r="AJ208" s="87">
        <f t="shared" si="204"/>
        <v>0.54955905589241605</v>
      </c>
      <c r="AK208" s="87">
        <f t="shared" si="204"/>
        <v>3.7457132901204701E-3</v>
      </c>
      <c r="AL208" s="87">
        <f t="shared" si="204"/>
        <v>0.18755452483847848</v>
      </c>
      <c r="AM208" s="87">
        <f t="shared" si="204"/>
        <v>0</v>
      </c>
      <c r="AN208" s="87">
        <f t="shared" si="204"/>
        <v>0</v>
      </c>
      <c r="AO208" s="87">
        <f t="shared" si="204"/>
        <v>4.5595312872930893E-2</v>
      </c>
      <c r="AP208" s="87">
        <f t="shared" si="204"/>
        <v>8.7525968906285146E-4</v>
      </c>
      <c r="AQ208" s="87">
        <f t="shared" si="204"/>
        <v>2.7728874266945747E-2</v>
      </c>
      <c r="AR208" s="87">
        <f t="shared" si="204"/>
        <v>4.5193708490327292E-2</v>
      </c>
      <c r="AS208" s="87">
        <f t="shared" si="204"/>
        <v>0</v>
      </c>
      <c r="AT208" s="87">
        <f t="shared" si="204"/>
        <v>0</v>
      </c>
      <c r="AU208" s="87">
        <f t="shared" si="204"/>
        <v>7.085251022652915E-2</v>
      </c>
      <c r="AV208" s="87">
        <f t="shared" si="204"/>
        <v>6.555478079904789E-2</v>
      </c>
      <c r="AW208" s="87">
        <f t="shared" si="204"/>
        <v>3.3402596341411787E-3</v>
      </c>
      <c r="AX208" s="88">
        <f t="shared" si="205"/>
        <v>1</v>
      </c>
      <c r="AY208" s="85">
        <f t="shared" si="206"/>
        <v>2.2003461191186879</v>
      </c>
      <c r="AZ208" s="86">
        <f t="shared" si="207"/>
        <v>4.4498928086386815</v>
      </c>
      <c r="BA208" s="114">
        <f t="shared" si="208"/>
        <v>742.77390321977464</v>
      </c>
      <c r="BB208" s="114">
        <f t="shared" si="209"/>
        <v>667.13705252359762</v>
      </c>
      <c r="BC208" s="115">
        <f t="shared" si="210"/>
        <v>529.56186840995599</v>
      </c>
    </row>
    <row r="209" spans="1:55" s="91" customFormat="1">
      <c r="A209" s="81" t="s">
        <v>280</v>
      </c>
      <c r="B209" s="82" t="s">
        <v>292</v>
      </c>
      <c r="C209" s="83" t="s">
        <v>269</v>
      </c>
      <c r="D209" s="66">
        <v>58.05</v>
      </c>
      <c r="E209" s="67">
        <v>0.56000000000000005</v>
      </c>
      <c r="F209" s="67">
        <v>17.29</v>
      </c>
      <c r="G209" s="84"/>
      <c r="H209" s="84"/>
      <c r="I209" s="67">
        <v>6.1906240000000006</v>
      </c>
      <c r="J209" s="67">
        <v>0.12</v>
      </c>
      <c r="K209" s="67">
        <v>1.99</v>
      </c>
      <c r="L209" s="66">
        <v>4.22</v>
      </c>
      <c r="M209" s="85"/>
      <c r="N209" s="85"/>
      <c r="O209" s="67">
        <v>4.0999999999999996</v>
      </c>
      <c r="P209" s="67">
        <v>5.85</v>
      </c>
      <c r="Q209" s="66">
        <v>0.23</v>
      </c>
      <c r="R209" s="86">
        <f t="shared" si="166"/>
        <v>98.600623999999996</v>
      </c>
      <c r="S209" s="71">
        <v>193.5</v>
      </c>
      <c r="T209" s="71">
        <v>889.6</v>
      </c>
      <c r="U209" s="87">
        <f t="shared" si="189"/>
        <v>0.96614256968958612</v>
      </c>
      <c r="V209" s="87">
        <f t="shared" si="190"/>
        <v>7.0117622311427433E-3</v>
      </c>
      <c r="W209" s="87">
        <f t="shared" si="191"/>
        <v>0.33914828469232933</v>
      </c>
      <c r="X209" s="87">
        <f t="shared" si="192"/>
        <v>0</v>
      </c>
      <c r="Y209" s="87">
        <f t="shared" si="193"/>
        <v>0</v>
      </c>
      <c r="Z209" s="87">
        <f t="shared" si="194"/>
        <v>8.6164706930340285E-2</v>
      </c>
      <c r="AA209" s="87">
        <f t="shared" si="195"/>
        <v>1.6916323406270882E-3</v>
      </c>
      <c r="AB209" s="87">
        <f t="shared" si="196"/>
        <v>4.9374261867190676E-2</v>
      </c>
      <c r="AC209" s="87">
        <f t="shared" si="197"/>
        <v>7.5253132277887352E-2</v>
      </c>
      <c r="AD209" s="87">
        <f t="shared" si="198"/>
        <v>0</v>
      </c>
      <c r="AE209" s="87">
        <f t="shared" si="199"/>
        <v>0</v>
      </c>
      <c r="AF209" s="87">
        <f t="shared" si="200"/>
        <v>0.1323030902452286</v>
      </c>
      <c r="AG209" s="87">
        <f t="shared" si="201"/>
        <v>0.12420909592764023</v>
      </c>
      <c r="AH209" s="87">
        <f t="shared" si="202"/>
        <v>3.2407032326014747E-3</v>
      </c>
      <c r="AI209" s="88">
        <f t="shared" si="203"/>
        <v>1.7845392394345738</v>
      </c>
      <c r="AJ209" s="87">
        <f t="shared" si="204"/>
        <v>0.54139609168566427</v>
      </c>
      <c r="AK209" s="87">
        <f t="shared" si="204"/>
        <v>3.9291723466749881E-3</v>
      </c>
      <c r="AL209" s="87">
        <f t="shared" si="204"/>
        <v>0.19004809600028044</v>
      </c>
      <c r="AM209" s="87">
        <f t="shared" si="204"/>
        <v>0</v>
      </c>
      <c r="AN209" s="87">
        <f t="shared" si="204"/>
        <v>0</v>
      </c>
      <c r="AO209" s="87">
        <f t="shared" si="204"/>
        <v>4.8284008009620079E-2</v>
      </c>
      <c r="AP209" s="87">
        <f t="shared" si="204"/>
        <v>9.4793787844254802E-4</v>
      </c>
      <c r="AQ209" s="87">
        <f t="shared" si="204"/>
        <v>2.7667792770325841E-2</v>
      </c>
      <c r="AR209" s="87">
        <f t="shared" si="204"/>
        <v>4.2169502701286131E-2</v>
      </c>
      <c r="AS209" s="87">
        <f t="shared" si="204"/>
        <v>0</v>
      </c>
      <c r="AT209" s="87">
        <f t="shared" si="204"/>
        <v>0</v>
      </c>
      <c r="AU209" s="87">
        <f t="shared" si="204"/>
        <v>7.4138515602015259E-2</v>
      </c>
      <c r="AV209" s="87">
        <f t="shared" si="204"/>
        <v>6.9602894227753453E-2</v>
      </c>
      <c r="AW209" s="87">
        <f t="shared" si="204"/>
        <v>1.8159887779370333E-3</v>
      </c>
      <c r="AX209" s="88">
        <f t="shared" si="205"/>
        <v>1</v>
      </c>
      <c r="AY209" s="85">
        <f t="shared" si="206"/>
        <v>2.2167124256114259</v>
      </c>
      <c r="AZ209" s="86">
        <f t="shared" si="207"/>
        <v>4.350015785732273</v>
      </c>
      <c r="BA209" s="114">
        <f t="shared" si="208"/>
        <v>743.67139943774578</v>
      </c>
      <c r="BB209" s="114">
        <f t="shared" si="209"/>
        <v>667.67390823130779</v>
      </c>
      <c r="BC209" s="115">
        <f t="shared" si="210"/>
        <v>528.57496470841215</v>
      </c>
    </row>
    <row r="210" spans="1:55" s="91" customFormat="1">
      <c r="A210" s="81" t="s">
        <v>281</v>
      </c>
      <c r="B210" s="82" t="s">
        <v>292</v>
      </c>
      <c r="C210" s="83" t="s">
        <v>269</v>
      </c>
      <c r="D210" s="66">
        <v>59.15</v>
      </c>
      <c r="E210" s="67">
        <v>0.52</v>
      </c>
      <c r="F210" s="67">
        <v>16.850000000000001</v>
      </c>
      <c r="G210" s="84"/>
      <c r="H210" s="84"/>
      <c r="I210" s="67">
        <v>5.7947120000000005</v>
      </c>
      <c r="J210" s="67">
        <v>0.11</v>
      </c>
      <c r="K210" s="67">
        <v>1.73</v>
      </c>
      <c r="L210" s="66">
        <v>4.12</v>
      </c>
      <c r="M210" s="85"/>
      <c r="N210" s="85"/>
      <c r="O210" s="67">
        <v>3.96</v>
      </c>
      <c r="P210" s="67">
        <v>5.72</v>
      </c>
      <c r="Q210" s="66">
        <v>0.42</v>
      </c>
      <c r="R210" s="86">
        <f t="shared" si="166"/>
        <v>98.374712000000017</v>
      </c>
      <c r="S210" s="71">
        <v>177.8</v>
      </c>
      <c r="T210" s="71">
        <v>946</v>
      </c>
      <c r="U210" s="87">
        <f t="shared" si="189"/>
        <v>0.98445018082926816</v>
      </c>
      <c r="V210" s="87">
        <f t="shared" si="190"/>
        <v>6.5109220717754039E-3</v>
      </c>
      <c r="W210" s="87">
        <f t="shared" si="191"/>
        <v>0.33051755911311453</v>
      </c>
      <c r="X210" s="87">
        <f t="shared" si="192"/>
        <v>0</v>
      </c>
      <c r="Y210" s="87">
        <f t="shared" si="193"/>
        <v>0</v>
      </c>
      <c r="Z210" s="87">
        <f t="shared" si="194"/>
        <v>8.065417334758597E-2</v>
      </c>
      <c r="AA210" s="87">
        <f t="shared" si="195"/>
        <v>1.5506629789081641E-3</v>
      </c>
      <c r="AB210" s="87">
        <f t="shared" si="196"/>
        <v>4.2923353281527576E-2</v>
      </c>
      <c r="AC210" s="87">
        <f t="shared" si="197"/>
        <v>7.3469882697842631E-2</v>
      </c>
      <c r="AD210" s="87">
        <f t="shared" si="198"/>
        <v>0</v>
      </c>
      <c r="AE210" s="87">
        <f t="shared" si="199"/>
        <v>0</v>
      </c>
      <c r="AF210" s="87">
        <f t="shared" si="200"/>
        <v>0.12778542374905008</v>
      </c>
      <c r="AG210" s="87">
        <f t="shared" si="201"/>
        <v>0.12144889379591489</v>
      </c>
      <c r="AH210" s="87">
        <f t="shared" si="202"/>
        <v>5.9178059030113878E-3</v>
      </c>
      <c r="AI210" s="88">
        <f t="shared" si="203"/>
        <v>1.7752288577679989</v>
      </c>
      <c r="AJ210" s="87">
        <f t="shared" si="204"/>
        <v>0.55454832007802113</v>
      </c>
      <c r="AK210" s="87">
        <f t="shared" si="204"/>
        <v>3.6676522259567186E-3</v>
      </c>
      <c r="AL210" s="87">
        <f t="shared" si="204"/>
        <v>0.18618307023730751</v>
      </c>
      <c r="AM210" s="87">
        <f t="shared" si="204"/>
        <v>0</v>
      </c>
      <c r="AN210" s="87">
        <f t="shared" si="204"/>
        <v>0</v>
      </c>
      <c r="AO210" s="87">
        <f t="shared" si="204"/>
        <v>4.5433113029152046E-2</v>
      </c>
      <c r="AP210" s="87">
        <f t="shared" si="204"/>
        <v>8.7350032201358977E-4</v>
      </c>
      <c r="AQ210" s="87">
        <f t="shared" si="204"/>
        <v>2.4179053361883297E-2</v>
      </c>
      <c r="AR210" s="87">
        <f t="shared" si="204"/>
        <v>4.1386147130470015E-2</v>
      </c>
      <c r="AS210" s="87">
        <f t="shared" si="204"/>
        <v>0</v>
      </c>
      <c r="AT210" s="87">
        <f t="shared" si="204"/>
        <v>0</v>
      </c>
      <c r="AU210" s="87">
        <f t="shared" si="204"/>
        <v>7.1982507038396801E-2</v>
      </c>
      <c r="AV210" s="87">
        <f t="shared" si="204"/>
        <v>6.8413091227354755E-2</v>
      </c>
      <c r="AW210" s="87">
        <f t="shared" si="204"/>
        <v>3.3335453494440512E-3</v>
      </c>
      <c r="AX210" s="88">
        <f t="shared" si="205"/>
        <v>1</v>
      </c>
      <c r="AY210" s="85">
        <f t="shared" si="206"/>
        <v>2.161484524536891</v>
      </c>
      <c r="AZ210" s="86">
        <f t="shared" si="207"/>
        <v>4.6017704972757398</v>
      </c>
      <c r="BA210" s="114">
        <f t="shared" si="208"/>
        <v>740.66075786659087</v>
      </c>
      <c r="BB210" s="114">
        <f t="shared" si="209"/>
        <v>665.87746274824497</v>
      </c>
      <c r="BC210" s="115">
        <f t="shared" si="210"/>
        <v>527.02764915893738</v>
      </c>
    </row>
    <row r="211" spans="1:55" s="99" customFormat="1">
      <c r="A211" s="92" t="s">
        <v>282</v>
      </c>
      <c r="B211" s="99" t="s">
        <v>291</v>
      </c>
      <c r="C211" s="93" t="s">
        <v>269</v>
      </c>
      <c r="D211" s="68">
        <v>57.72</v>
      </c>
      <c r="E211" s="69">
        <v>0.51</v>
      </c>
      <c r="F211" s="69">
        <v>14.88</v>
      </c>
      <c r="G211" s="94"/>
      <c r="H211" s="94"/>
      <c r="I211" s="69">
        <v>6.3435899999999998</v>
      </c>
      <c r="J211" s="69">
        <v>0.15</v>
      </c>
      <c r="K211" s="69">
        <v>3.71</v>
      </c>
      <c r="L211" s="68">
        <v>6.61</v>
      </c>
      <c r="M211" s="95"/>
      <c r="N211" s="95"/>
      <c r="O211" s="69">
        <v>4.0199999999999996</v>
      </c>
      <c r="P211" s="69">
        <v>4.29</v>
      </c>
      <c r="Q211" s="68">
        <v>0.27</v>
      </c>
      <c r="R211" s="96">
        <f t="shared" si="166"/>
        <v>98.503590000000003</v>
      </c>
      <c r="S211" s="72">
        <v>182</v>
      </c>
      <c r="T211" s="72">
        <v>556</v>
      </c>
      <c r="U211" s="97">
        <f t="shared" si="189"/>
        <v>0.96065028634768146</v>
      </c>
      <c r="V211" s="97">
        <f t="shared" si="190"/>
        <v>6.3857120319335695E-3</v>
      </c>
      <c r="W211" s="97">
        <f t="shared" si="191"/>
        <v>0.2918754468607207</v>
      </c>
      <c r="X211" s="97">
        <f t="shared" si="192"/>
        <v>0</v>
      </c>
      <c r="Y211" s="97">
        <f t="shared" si="193"/>
        <v>0</v>
      </c>
      <c r="Z211" s="97">
        <f t="shared" si="194"/>
        <v>8.8293776723677178E-2</v>
      </c>
      <c r="AA211" s="97">
        <f t="shared" si="195"/>
        <v>2.1145404257838602E-3</v>
      </c>
      <c r="AB211" s="97">
        <f t="shared" si="196"/>
        <v>9.20495032800389E-2</v>
      </c>
      <c r="AC211" s="97">
        <f t="shared" si="197"/>
        <v>0.11787279724095626</v>
      </c>
      <c r="AD211" s="97">
        <f t="shared" si="198"/>
        <v>0</v>
      </c>
      <c r="AE211" s="97">
        <f t="shared" si="199"/>
        <v>0</v>
      </c>
      <c r="AF211" s="97">
        <f t="shared" si="200"/>
        <v>0.12972156653312658</v>
      </c>
      <c r="AG211" s="97">
        <f t="shared" si="201"/>
        <v>9.1086670346936183E-2</v>
      </c>
      <c r="AH211" s="97">
        <f t="shared" si="202"/>
        <v>3.8043037947930354E-3</v>
      </c>
      <c r="AI211" s="98">
        <f t="shared" si="203"/>
        <v>1.7838546035856477</v>
      </c>
      <c r="AJ211" s="97">
        <f t="shared" si="204"/>
        <v>0.53852499212476201</v>
      </c>
      <c r="AK211" s="97">
        <f t="shared" si="204"/>
        <v>3.5797267440395258E-3</v>
      </c>
      <c r="AL211" s="97">
        <f t="shared" si="204"/>
        <v>0.16362064838358165</v>
      </c>
      <c r="AM211" s="97">
        <f t="shared" si="204"/>
        <v>0</v>
      </c>
      <c r="AN211" s="97">
        <f t="shared" si="204"/>
        <v>0</v>
      </c>
      <c r="AO211" s="97">
        <f t="shared" si="204"/>
        <v>4.949606125196624E-2</v>
      </c>
      <c r="AP211" s="97">
        <f t="shared" si="204"/>
        <v>1.1853771162366683E-3</v>
      </c>
      <c r="AQ211" s="97">
        <f t="shared" si="204"/>
        <v>5.160146073285022E-2</v>
      </c>
      <c r="AR211" s="97">
        <f t="shared" si="204"/>
        <v>6.6077581101074784E-2</v>
      </c>
      <c r="AS211" s="97">
        <f t="shared" si="204"/>
        <v>0</v>
      </c>
      <c r="AT211" s="97">
        <f t="shared" si="204"/>
        <v>0</v>
      </c>
      <c r="AU211" s="97">
        <f t="shared" si="204"/>
        <v>7.2719809267178484E-2</v>
      </c>
      <c r="AV211" s="97">
        <f t="shared" si="204"/>
        <v>5.1061712184304074E-2</v>
      </c>
      <c r="AW211" s="97">
        <f t="shared" si="204"/>
        <v>2.1326310940063004E-3</v>
      </c>
      <c r="AX211" s="98">
        <f t="shared" si="205"/>
        <v>0.99999999999999989</v>
      </c>
      <c r="AY211" s="95">
        <f t="shared" si="206"/>
        <v>2.9046149332626685</v>
      </c>
      <c r="AZ211" s="96">
        <f t="shared" si="207"/>
        <v>3.4224041577177307</v>
      </c>
      <c r="BA211" s="118">
        <f t="shared" si="208"/>
        <v>694.40454375116678</v>
      </c>
      <c r="BB211" s="118">
        <f t="shared" si="209"/>
        <v>598.00308650137595</v>
      </c>
      <c r="BC211" s="119">
        <f t="shared" si="210"/>
        <v>459.81609057970661</v>
      </c>
    </row>
    <row r="212" spans="1:55" s="99" customFormat="1">
      <c r="A212" s="92" t="s">
        <v>283</v>
      </c>
      <c r="B212" s="99" t="s">
        <v>291</v>
      </c>
      <c r="C212" s="93" t="s">
        <v>269</v>
      </c>
      <c r="D212" s="68">
        <v>59.97</v>
      </c>
      <c r="E212" s="69">
        <v>0.48</v>
      </c>
      <c r="F212" s="69">
        <v>14.77</v>
      </c>
      <c r="G212" s="94"/>
      <c r="H212" s="94"/>
      <c r="I212" s="69">
        <v>6.0646520000000006</v>
      </c>
      <c r="J212" s="69">
        <v>0.13</v>
      </c>
      <c r="K212" s="69">
        <v>3.18</v>
      </c>
      <c r="L212" s="68">
        <v>5.55</v>
      </c>
      <c r="M212" s="95"/>
      <c r="N212" s="95"/>
      <c r="O212" s="69">
        <v>3.89</v>
      </c>
      <c r="P212" s="69">
        <v>4.21</v>
      </c>
      <c r="Q212" s="68">
        <v>0.22</v>
      </c>
      <c r="R212" s="96">
        <f t="shared" si="166"/>
        <v>98.464651999999987</v>
      </c>
      <c r="S212" s="72">
        <v>175</v>
      </c>
      <c r="T212" s="72">
        <v>557</v>
      </c>
      <c r="U212" s="97">
        <f t="shared" si="189"/>
        <v>0.99809767276975847</v>
      </c>
      <c r="V212" s="97">
        <f t="shared" si="190"/>
        <v>6.0100819124080645E-3</v>
      </c>
      <c r="W212" s="97">
        <f t="shared" si="191"/>
        <v>0.28971776546591699</v>
      </c>
      <c r="X212" s="97">
        <f t="shared" si="192"/>
        <v>0</v>
      </c>
      <c r="Y212" s="97">
        <f t="shared" si="193"/>
        <v>0</v>
      </c>
      <c r="Z212" s="97">
        <f t="shared" si="194"/>
        <v>8.4411355335827554E-2</v>
      </c>
      <c r="AA212" s="97">
        <f t="shared" si="195"/>
        <v>1.8326017023460122E-3</v>
      </c>
      <c r="AB212" s="97">
        <f t="shared" si="196"/>
        <v>7.8899574240033354E-2</v>
      </c>
      <c r="AC212" s="97">
        <f t="shared" si="197"/>
        <v>9.8970351692482181E-2</v>
      </c>
      <c r="AD212" s="97">
        <f t="shared" si="198"/>
        <v>0</v>
      </c>
      <c r="AE212" s="97">
        <f t="shared" si="199"/>
        <v>0</v>
      </c>
      <c r="AF212" s="97">
        <f t="shared" si="200"/>
        <v>0.12552659050096082</v>
      </c>
      <c r="AG212" s="97">
        <f t="shared" si="201"/>
        <v>8.9388084419720584E-2</v>
      </c>
      <c r="AH212" s="97">
        <f t="shared" si="202"/>
        <v>3.0998030920535843E-3</v>
      </c>
      <c r="AI212" s="98">
        <f t="shared" si="203"/>
        <v>1.7759538811315079</v>
      </c>
      <c r="AJ212" s="97">
        <f t="shared" si="204"/>
        <v>0.56200652695656916</v>
      </c>
      <c r="AK212" s="97">
        <f t="shared" si="204"/>
        <v>3.3841430097153648E-3</v>
      </c>
      <c r="AL212" s="97">
        <f t="shared" si="204"/>
        <v>0.1631336086730642</v>
      </c>
      <c r="AM212" s="97">
        <f t="shared" si="204"/>
        <v>0</v>
      </c>
      <c r="AN212" s="97">
        <f t="shared" si="204"/>
        <v>0</v>
      </c>
      <c r="AO212" s="97">
        <f t="shared" si="204"/>
        <v>4.7530150547629546E-2</v>
      </c>
      <c r="AP212" s="97">
        <f t="shared" si="204"/>
        <v>1.0318971240280252E-3</v>
      </c>
      <c r="AQ212" s="97">
        <f t="shared" si="204"/>
        <v>4.442658960815149E-2</v>
      </c>
      <c r="AR212" s="97">
        <f t="shared" si="204"/>
        <v>5.5727996511612969E-2</v>
      </c>
      <c r="AS212" s="97">
        <f t="shared" si="204"/>
        <v>0</v>
      </c>
      <c r="AT212" s="97">
        <f t="shared" si="204"/>
        <v>0</v>
      </c>
      <c r="AU212" s="97">
        <f t="shared" si="204"/>
        <v>7.0681221981386405E-2</v>
      </c>
      <c r="AV212" s="97">
        <f t="shared" si="204"/>
        <v>5.0332435638908053E-2</v>
      </c>
      <c r="AW212" s="97">
        <f t="shared" si="204"/>
        <v>1.7454299489346066E-3</v>
      </c>
      <c r="AX212" s="98">
        <f t="shared" si="205"/>
        <v>0.99999999999999978</v>
      </c>
      <c r="AY212" s="95">
        <f t="shared" si="206"/>
        <v>2.535604187312293</v>
      </c>
      <c r="AZ212" s="96">
        <f t="shared" si="207"/>
        <v>3.874830078326057</v>
      </c>
      <c r="BA212" s="118">
        <f t="shared" si="208"/>
        <v>714.73929851146829</v>
      </c>
      <c r="BB212" s="118">
        <f t="shared" si="209"/>
        <v>628.20876927965708</v>
      </c>
      <c r="BC212" s="119">
        <f t="shared" si="210"/>
        <v>482.74346765964856</v>
      </c>
    </row>
    <row r="213" spans="1:55" s="99" customFormat="1">
      <c r="A213" s="92" t="s">
        <v>284</v>
      </c>
      <c r="B213" s="99" t="s">
        <v>291</v>
      </c>
      <c r="C213" s="93" t="s">
        <v>269</v>
      </c>
      <c r="D213" s="68">
        <v>58.88</v>
      </c>
      <c r="E213" s="69">
        <v>0.5</v>
      </c>
      <c r="F213" s="69">
        <v>15.01</v>
      </c>
      <c r="G213" s="94"/>
      <c r="H213" s="94"/>
      <c r="I213" s="69">
        <v>5.9206840000000005</v>
      </c>
      <c r="J213" s="69">
        <v>0.14000000000000001</v>
      </c>
      <c r="K213" s="69">
        <v>2.79</v>
      </c>
      <c r="L213" s="68">
        <v>5.4</v>
      </c>
      <c r="M213" s="95"/>
      <c r="N213" s="95"/>
      <c r="O213" s="69">
        <v>4.5599999999999996</v>
      </c>
      <c r="P213" s="69">
        <v>4.68</v>
      </c>
      <c r="Q213" s="68">
        <v>0.27</v>
      </c>
      <c r="R213" s="96">
        <f t="shared" si="166"/>
        <v>98.150683999999998</v>
      </c>
      <c r="S213" s="72">
        <v>171</v>
      </c>
      <c r="T213" s="72">
        <v>561</v>
      </c>
      <c r="U213" s="97">
        <f t="shared" si="189"/>
        <v>0.97995649445861899</v>
      </c>
      <c r="V213" s="97">
        <f t="shared" si="190"/>
        <v>6.2605019920917342E-3</v>
      </c>
      <c r="W213" s="97">
        <f t="shared" si="191"/>
        <v>0.29442543396367055</v>
      </c>
      <c r="X213" s="97">
        <f t="shared" si="192"/>
        <v>0</v>
      </c>
      <c r="Y213" s="97">
        <f t="shared" si="193"/>
        <v>0</v>
      </c>
      <c r="Z213" s="97">
        <f t="shared" si="194"/>
        <v>8.24075249420987E-2</v>
      </c>
      <c r="AA213" s="97">
        <f t="shared" si="195"/>
        <v>1.9735710640649364E-3</v>
      </c>
      <c r="AB213" s="97">
        <f t="shared" si="196"/>
        <v>6.9223211361538695E-2</v>
      </c>
      <c r="AC213" s="97">
        <f t="shared" si="197"/>
        <v>9.6295477322415099E-2</v>
      </c>
      <c r="AD213" s="97">
        <f t="shared" si="198"/>
        <v>0</v>
      </c>
      <c r="AE213" s="97">
        <f t="shared" si="199"/>
        <v>0</v>
      </c>
      <c r="AF213" s="97">
        <f t="shared" si="200"/>
        <v>0.14714685158981522</v>
      </c>
      <c r="AG213" s="97">
        <f t="shared" si="201"/>
        <v>9.9367276742112182E-2</v>
      </c>
      <c r="AH213" s="97">
        <f t="shared" si="202"/>
        <v>3.8043037947930354E-3</v>
      </c>
      <c r="AI213" s="98">
        <f t="shared" si="203"/>
        <v>1.7808606472312192</v>
      </c>
      <c r="AJ213" s="97">
        <f t="shared" si="204"/>
        <v>0.55027129493944382</v>
      </c>
      <c r="AK213" s="97">
        <f t="shared" si="204"/>
        <v>3.5154362031780571E-3</v>
      </c>
      <c r="AL213" s="97">
        <f t="shared" si="204"/>
        <v>0.1653276096708782</v>
      </c>
      <c r="AM213" s="97">
        <f t="shared" si="204"/>
        <v>0</v>
      </c>
      <c r="AN213" s="97">
        <f t="shared" si="204"/>
        <v>0</v>
      </c>
      <c r="AO213" s="97">
        <f t="shared" si="204"/>
        <v>4.6273988405674094E-2</v>
      </c>
      <c r="AP213" s="97">
        <f t="shared" si="204"/>
        <v>1.108211957591029E-3</v>
      </c>
      <c r="AQ213" s="97">
        <f t="shared" si="204"/>
        <v>3.8870650249452701E-2</v>
      </c>
      <c r="AR213" s="97">
        <f t="shared" si="204"/>
        <v>5.4072438218077216E-2</v>
      </c>
      <c r="AS213" s="97">
        <f t="shared" si="204"/>
        <v>0</v>
      </c>
      <c r="AT213" s="97">
        <f t="shared" si="204"/>
        <v>0</v>
      </c>
      <c r="AU213" s="97">
        <f t="shared" si="204"/>
        <v>8.262681968889074E-2</v>
      </c>
      <c r="AV213" s="97">
        <f t="shared" si="204"/>
        <v>5.5797334225225745E-2</v>
      </c>
      <c r="AW213" s="97">
        <f t="shared" si="204"/>
        <v>2.1362164415883694E-3</v>
      </c>
      <c r="AX213" s="98">
        <f t="shared" si="205"/>
        <v>0.99999999999999989</v>
      </c>
      <c r="AY213" s="95">
        <f t="shared" si="206"/>
        <v>2.7102932424389063</v>
      </c>
      <c r="AZ213" s="96">
        <f t="shared" si="207"/>
        <v>3.8298994875536434</v>
      </c>
      <c r="BA213" s="118">
        <f t="shared" si="208"/>
        <v>701.92501238903526</v>
      </c>
      <c r="BB213" s="118">
        <f t="shared" si="209"/>
        <v>610.420890452864</v>
      </c>
      <c r="BC213" s="119">
        <f t="shared" si="210"/>
        <v>475.80278779975617</v>
      </c>
    </row>
    <row r="214" spans="1:55" s="99" customFormat="1">
      <c r="A214" s="92" t="s">
        <v>285</v>
      </c>
      <c r="B214" s="99" t="s">
        <v>291</v>
      </c>
      <c r="C214" s="93" t="s">
        <v>269</v>
      </c>
      <c r="D214" s="68">
        <v>63.24</v>
      </c>
      <c r="E214" s="69">
        <v>0.38</v>
      </c>
      <c r="F214" s="69">
        <v>14.76</v>
      </c>
      <c r="G214" s="94"/>
      <c r="H214" s="94"/>
      <c r="I214" s="69">
        <v>4.81393</v>
      </c>
      <c r="J214" s="69">
        <v>0.13</v>
      </c>
      <c r="K214" s="69">
        <v>2.4300000000000002</v>
      </c>
      <c r="L214" s="68">
        <v>4.51</v>
      </c>
      <c r="M214" s="95"/>
      <c r="N214" s="95"/>
      <c r="O214" s="69">
        <v>4.1500000000000004</v>
      </c>
      <c r="P214" s="69">
        <v>4.3</v>
      </c>
      <c r="Q214" s="68">
        <v>0.22</v>
      </c>
      <c r="R214" s="96">
        <f t="shared" si="166"/>
        <v>98.933930000000018</v>
      </c>
      <c r="S214" s="72">
        <v>175</v>
      </c>
      <c r="T214" s="72">
        <v>453</v>
      </c>
      <c r="U214" s="97">
        <f t="shared" si="189"/>
        <v>1.0525212077031771</v>
      </c>
      <c r="V214" s="97">
        <f t="shared" si="190"/>
        <v>4.7579815139897185E-3</v>
      </c>
      <c r="W214" s="97">
        <f t="shared" si="191"/>
        <v>0.28952161261184389</v>
      </c>
      <c r="X214" s="97">
        <f t="shared" si="192"/>
        <v>0</v>
      </c>
      <c r="Y214" s="97">
        <f t="shared" si="193"/>
        <v>0</v>
      </c>
      <c r="Z214" s="97">
        <f t="shared" si="194"/>
        <v>6.7003078790308215E-2</v>
      </c>
      <c r="AA214" s="97">
        <f t="shared" si="195"/>
        <v>1.8326017023460122E-3</v>
      </c>
      <c r="AB214" s="97">
        <f t="shared" si="196"/>
        <v>6.0291184089082087E-2</v>
      </c>
      <c r="AC214" s="97">
        <f t="shared" si="197"/>
        <v>8.0424556060017041E-2</v>
      </c>
      <c r="AD214" s="97">
        <f t="shared" si="198"/>
        <v>0</v>
      </c>
      <c r="AE214" s="97">
        <f t="shared" si="199"/>
        <v>0</v>
      </c>
      <c r="AF214" s="97">
        <f t="shared" si="200"/>
        <v>0.1339165425652924</v>
      </c>
      <c r="AG214" s="97">
        <f t="shared" si="201"/>
        <v>9.129899358783812E-2</v>
      </c>
      <c r="AH214" s="97">
        <f t="shared" si="202"/>
        <v>3.0998030920535843E-3</v>
      </c>
      <c r="AI214" s="98">
        <f t="shared" si="203"/>
        <v>1.784667561715948</v>
      </c>
      <c r="AJ214" s="97">
        <f t="shared" si="204"/>
        <v>0.58975757181980926</v>
      </c>
      <c r="AK214" s="97">
        <f t="shared" si="204"/>
        <v>2.6660323838771103E-3</v>
      </c>
      <c r="AL214" s="97">
        <f t="shared" si="204"/>
        <v>0.16222719503764077</v>
      </c>
      <c r="AM214" s="97">
        <f t="shared" si="204"/>
        <v>0</v>
      </c>
      <c r="AN214" s="97">
        <f t="shared" si="204"/>
        <v>0</v>
      </c>
      <c r="AO214" s="97">
        <f t="shared" si="204"/>
        <v>3.7543730960115131E-2</v>
      </c>
      <c r="AP214" s="97">
        <f t="shared" si="204"/>
        <v>1.0268588624897602E-3</v>
      </c>
      <c r="AQ214" s="97">
        <f t="shared" si="204"/>
        <v>3.3782865438038469E-2</v>
      </c>
      <c r="AR214" s="97">
        <f t="shared" si="204"/>
        <v>4.5064166450523295E-2</v>
      </c>
      <c r="AS214" s="97">
        <f t="shared" si="204"/>
        <v>0</v>
      </c>
      <c r="AT214" s="97">
        <f t="shared" si="204"/>
        <v>0</v>
      </c>
      <c r="AU214" s="97">
        <f t="shared" si="204"/>
        <v>7.5037248078029944E-2</v>
      </c>
      <c r="AV214" s="97">
        <f t="shared" si="204"/>
        <v>5.1157423122575638E-2</v>
      </c>
      <c r="AW214" s="97">
        <f t="shared" si="204"/>
        <v>1.7369078469007084E-3</v>
      </c>
      <c r="AX214" s="98">
        <f t="shared" si="205"/>
        <v>1</v>
      </c>
      <c r="AY214" s="95">
        <f t="shared" si="206"/>
        <v>2.2610258145998818</v>
      </c>
      <c r="AZ214" s="96">
        <f t="shared" si="207"/>
        <v>4.6415242658168916</v>
      </c>
      <c r="BA214" s="118">
        <f t="shared" si="208"/>
        <v>732.71743070037246</v>
      </c>
      <c r="BB214" s="118">
        <f t="shared" si="209"/>
        <v>654.5580082791098</v>
      </c>
      <c r="BC214" s="119">
        <f t="shared" si="210"/>
        <v>526.26674607663017</v>
      </c>
    </row>
    <row r="215" spans="1:55" s="99" customFormat="1">
      <c r="A215" s="92" t="s">
        <v>286</v>
      </c>
      <c r="B215" s="99" t="s">
        <v>290</v>
      </c>
      <c r="C215" s="93" t="s">
        <v>269</v>
      </c>
      <c r="D215" s="68">
        <v>56.07</v>
      </c>
      <c r="E215" s="69">
        <v>0.55000000000000004</v>
      </c>
      <c r="F215" s="69">
        <v>16.18</v>
      </c>
      <c r="G215" s="94"/>
      <c r="H215" s="94"/>
      <c r="I215" s="69">
        <v>6.496556</v>
      </c>
      <c r="J215" s="69">
        <v>0.13</v>
      </c>
      <c r="K215" s="69">
        <v>3.31</v>
      </c>
      <c r="L215" s="68">
        <v>6.35</v>
      </c>
      <c r="M215" s="95"/>
      <c r="N215" s="95"/>
      <c r="O215" s="69">
        <v>3.83</v>
      </c>
      <c r="P215" s="69">
        <v>5.25</v>
      </c>
      <c r="Q215" s="68">
        <v>0.37</v>
      </c>
      <c r="R215" s="96">
        <f t="shared" si="166"/>
        <v>98.53655599999999</v>
      </c>
      <c r="S215" s="72">
        <v>203.2</v>
      </c>
      <c r="T215" s="72">
        <v>891.2</v>
      </c>
      <c r="U215" s="97">
        <f t="shared" si="189"/>
        <v>0.93318886963815839</v>
      </c>
      <c r="V215" s="97">
        <f t="shared" si="190"/>
        <v>6.8865521913009081E-3</v>
      </c>
      <c r="W215" s="97">
        <f t="shared" si="191"/>
        <v>0.31737531789021917</v>
      </c>
      <c r="X215" s="97">
        <f t="shared" si="192"/>
        <v>0</v>
      </c>
      <c r="Y215" s="97">
        <f t="shared" si="193"/>
        <v>0</v>
      </c>
      <c r="Z215" s="97">
        <f t="shared" si="194"/>
        <v>9.0422846517014072E-2</v>
      </c>
      <c r="AA215" s="97">
        <f t="shared" si="195"/>
        <v>1.8326017023460122E-3</v>
      </c>
      <c r="AB215" s="97">
        <f t="shared" si="196"/>
        <v>8.2125028532864894E-2</v>
      </c>
      <c r="AC215" s="97">
        <f t="shared" si="197"/>
        <v>0.11323634833283996</v>
      </c>
      <c r="AD215" s="97">
        <f t="shared" si="198"/>
        <v>0</v>
      </c>
      <c r="AE215" s="97">
        <f t="shared" si="199"/>
        <v>0</v>
      </c>
      <c r="AF215" s="97">
        <f t="shared" si="200"/>
        <v>0.12359044771688429</v>
      </c>
      <c r="AG215" s="97">
        <f t="shared" si="201"/>
        <v>0.11146970147352329</v>
      </c>
      <c r="AH215" s="97">
        <f t="shared" si="202"/>
        <v>5.2133052002719367E-3</v>
      </c>
      <c r="AI215" s="98">
        <f t="shared" si="203"/>
        <v>1.7853410191954229</v>
      </c>
      <c r="AJ215" s="97">
        <f t="shared" si="204"/>
        <v>0.52269502554683189</v>
      </c>
      <c r="AK215" s="97">
        <f t="shared" si="204"/>
        <v>3.8572755105376918E-3</v>
      </c>
      <c r="AL215" s="97">
        <f t="shared" si="204"/>
        <v>0.1777673365916651</v>
      </c>
      <c r="AM215" s="97">
        <f t="shared" si="204"/>
        <v>0</v>
      </c>
      <c r="AN215" s="97">
        <f t="shared" si="204"/>
        <v>0</v>
      </c>
      <c r="AO215" s="97">
        <f t="shared" si="204"/>
        <v>5.0647380833586511E-2</v>
      </c>
      <c r="AP215" s="97">
        <f t="shared" si="204"/>
        <v>1.0264715158854569E-3</v>
      </c>
      <c r="AQ215" s="97">
        <f t="shared" si="204"/>
        <v>4.5999631246850053E-2</v>
      </c>
      <c r="AR215" s="97">
        <f t="shared" si="204"/>
        <v>6.3425612874716097E-2</v>
      </c>
      <c r="AS215" s="97">
        <f t="shared" si="204"/>
        <v>0</v>
      </c>
      <c r="AT215" s="97">
        <f t="shared" si="204"/>
        <v>0</v>
      </c>
      <c r="AU215" s="97">
        <f t="shared" si="204"/>
        <v>6.9225120796575459E-2</v>
      </c>
      <c r="AV215" s="97">
        <f t="shared" si="204"/>
        <v>6.2436083792976389E-2</v>
      </c>
      <c r="AW215" s="97">
        <f t="shared" si="204"/>
        <v>2.9200612903754102E-3</v>
      </c>
      <c r="AX215" s="98">
        <f t="shared" si="205"/>
        <v>1</v>
      </c>
      <c r="AY215" s="95">
        <f t="shared" si="206"/>
        <v>2.7821535660872483</v>
      </c>
      <c r="AZ215" s="96">
        <f t="shared" si="207"/>
        <v>3.4941777505508349</v>
      </c>
      <c r="BA215" s="118">
        <f t="shared" si="208"/>
        <v>710.20871158902139</v>
      </c>
      <c r="BB215" s="118">
        <f t="shared" si="209"/>
        <v>617.3620295571983</v>
      </c>
      <c r="BC215" s="119">
        <f t="shared" si="210"/>
        <v>484.49520150536705</v>
      </c>
    </row>
    <row r="216" spans="1:55" s="99" customFormat="1">
      <c r="A216" s="92" t="s">
        <v>287</v>
      </c>
      <c r="B216" s="99" t="s">
        <v>290</v>
      </c>
      <c r="C216" s="93" t="s">
        <v>269</v>
      </c>
      <c r="D216" s="68">
        <v>55.54</v>
      </c>
      <c r="E216" s="69">
        <v>0.57999999999999996</v>
      </c>
      <c r="F216" s="69">
        <v>15.87</v>
      </c>
      <c r="G216" s="94"/>
      <c r="H216" s="94"/>
      <c r="I216" s="69">
        <v>6.7305040000000007</v>
      </c>
      <c r="J216" s="69">
        <v>0.14000000000000001</v>
      </c>
      <c r="K216" s="69">
        <v>3.83</v>
      </c>
      <c r="L216" s="68">
        <v>7.05</v>
      </c>
      <c r="M216" s="95"/>
      <c r="N216" s="95"/>
      <c r="O216" s="69">
        <v>3.55</v>
      </c>
      <c r="P216" s="69">
        <v>4.93</v>
      </c>
      <c r="Q216" s="68">
        <v>0.39</v>
      </c>
      <c r="R216" s="96">
        <f t="shared" si="166"/>
        <v>98.610503999999978</v>
      </c>
      <c r="S216" s="72">
        <v>203.3</v>
      </c>
      <c r="T216" s="72">
        <v>876.7</v>
      </c>
      <c r="U216" s="97">
        <f t="shared" si="189"/>
        <v>0.92436792972540249</v>
      </c>
      <c r="V216" s="97">
        <f t="shared" si="190"/>
        <v>7.2621823108264113E-3</v>
      </c>
      <c r="W216" s="97">
        <f t="shared" si="191"/>
        <v>0.31129457941395411</v>
      </c>
      <c r="X216" s="97">
        <f t="shared" si="192"/>
        <v>0</v>
      </c>
      <c r="Y216" s="97">
        <f t="shared" si="193"/>
        <v>0</v>
      </c>
      <c r="Z216" s="97">
        <f t="shared" si="194"/>
        <v>9.3679070906823453E-2</v>
      </c>
      <c r="AA216" s="97">
        <f t="shared" si="195"/>
        <v>1.9735710640649364E-3</v>
      </c>
      <c r="AB216" s="97">
        <f t="shared" si="196"/>
        <v>9.5026845704191107E-2</v>
      </c>
      <c r="AC216" s="97">
        <f t="shared" si="197"/>
        <v>0.12571909539315304</v>
      </c>
      <c r="AD216" s="97">
        <f t="shared" si="198"/>
        <v>0</v>
      </c>
      <c r="AE216" s="97">
        <f t="shared" si="199"/>
        <v>0</v>
      </c>
      <c r="AF216" s="97">
        <f t="shared" si="200"/>
        <v>0.1145551147245272</v>
      </c>
      <c r="AG216" s="97">
        <f t="shared" si="201"/>
        <v>0.10467535776466091</v>
      </c>
      <c r="AH216" s="97">
        <f t="shared" si="202"/>
        <v>5.4951054813677175E-3</v>
      </c>
      <c r="AI216" s="98">
        <f t="shared" si="203"/>
        <v>1.7840488524889713</v>
      </c>
      <c r="AJ216" s="97">
        <f t="shared" si="204"/>
        <v>0.518129270079008</v>
      </c>
      <c r="AK216" s="97">
        <f t="shared" si="204"/>
        <v>4.0706185263339389E-3</v>
      </c>
      <c r="AL216" s="97">
        <f t="shared" si="204"/>
        <v>0.17448769913428056</v>
      </c>
      <c r="AM216" s="97">
        <f t="shared" si="204"/>
        <v>0</v>
      </c>
      <c r="AN216" s="97">
        <f t="shared" si="204"/>
        <v>0</v>
      </c>
      <c r="AO216" s="97">
        <f t="shared" si="204"/>
        <v>5.250925207352334E-2</v>
      </c>
      <c r="AP216" s="97">
        <f t="shared" si="204"/>
        <v>1.1062315145190997E-3</v>
      </c>
      <c r="AQ216" s="97">
        <f t="shared" si="204"/>
        <v>5.3264710532795544E-2</v>
      </c>
      <c r="AR216" s="97">
        <f t="shared" si="204"/>
        <v>7.0468415266633069E-2</v>
      </c>
      <c r="AS216" s="97">
        <f t="shared" si="204"/>
        <v>0</v>
      </c>
      <c r="AT216" s="97">
        <f t="shared" si="204"/>
        <v>0</v>
      </c>
      <c r="AU216" s="97">
        <f t="shared" si="204"/>
        <v>6.4210749926891575E-2</v>
      </c>
      <c r="AV216" s="97">
        <f t="shared" si="204"/>
        <v>5.867292121436344E-2</v>
      </c>
      <c r="AW216" s="97">
        <f t="shared" si="204"/>
        <v>3.0801317316514949E-3</v>
      </c>
      <c r="AX216" s="98">
        <f t="shared" si="205"/>
        <v>0.99999999999999989</v>
      </c>
      <c r="AY216" s="95">
        <f t="shared" si="206"/>
        <v>2.9181364737503763</v>
      </c>
      <c r="AZ216" s="96">
        <f t="shared" si="207"/>
        <v>3.2810795781586441</v>
      </c>
      <c r="BA216" s="118">
        <f t="shared" si="208"/>
        <v>701.65624798901661</v>
      </c>
      <c r="BB216" s="118">
        <f t="shared" si="209"/>
        <v>605.1938746849778</v>
      </c>
      <c r="BC216" s="119">
        <f t="shared" si="210"/>
        <v>469.41350113065687</v>
      </c>
    </row>
    <row r="217" spans="1:55" s="99" customFormat="1">
      <c r="A217" s="92" t="s">
        <v>288</v>
      </c>
      <c r="B217" s="99" t="s">
        <v>290</v>
      </c>
      <c r="C217" s="93" t="s">
        <v>269</v>
      </c>
      <c r="D217" s="68">
        <v>56.36</v>
      </c>
      <c r="E217" s="69">
        <v>0.56000000000000005</v>
      </c>
      <c r="F217" s="69">
        <v>14.9</v>
      </c>
      <c r="I217" s="69">
        <v>6.8564760000000007</v>
      </c>
      <c r="J217" s="69">
        <v>0.14000000000000001</v>
      </c>
      <c r="K217" s="69">
        <v>4.0199999999999996</v>
      </c>
      <c r="L217" s="68">
        <v>7.35</v>
      </c>
      <c r="O217" s="69">
        <v>3.6</v>
      </c>
      <c r="P217" s="69">
        <v>4.7</v>
      </c>
      <c r="Q217" s="68">
        <v>0.34</v>
      </c>
      <c r="R217" s="96">
        <f t="shared" si="166"/>
        <v>98.826476</v>
      </c>
      <c r="S217" s="72">
        <v>176.9</v>
      </c>
      <c r="T217" s="72">
        <v>767.6</v>
      </c>
      <c r="U217" s="97">
        <f t="shared" si="189"/>
        <v>0.9380154216658928</v>
      </c>
      <c r="V217" s="97">
        <f t="shared" si="190"/>
        <v>7.0117622311427433E-3</v>
      </c>
      <c r="W217" s="97">
        <f t="shared" si="191"/>
        <v>0.29226775256886683</v>
      </c>
      <c r="X217" s="97">
        <f t="shared" si="192"/>
        <v>0</v>
      </c>
      <c r="Y217" s="97">
        <f t="shared" si="193"/>
        <v>0</v>
      </c>
      <c r="Z217" s="97">
        <f t="shared" si="194"/>
        <v>9.5432422501336184E-2</v>
      </c>
      <c r="AA217" s="97">
        <f t="shared" si="195"/>
        <v>1.9735710640649364E-3</v>
      </c>
      <c r="AB217" s="97">
        <f t="shared" si="196"/>
        <v>9.974097120909875E-2</v>
      </c>
      <c r="AC217" s="97">
        <f t="shared" si="197"/>
        <v>0.1310688441332872</v>
      </c>
      <c r="AD217" s="97">
        <f t="shared" si="198"/>
        <v>0</v>
      </c>
      <c r="AE217" s="97">
        <f t="shared" si="199"/>
        <v>0</v>
      </c>
      <c r="AF217" s="97">
        <f t="shared" si="200"/>
        <v>0.11616856704459098</v>
      </c>
      <c r="AG217" s="97">
        <f t="shared" si="201"/>
        <v>9.9791923223916099E-2</v>
      </c>
      <c r="AH217" s="97">
        <f t="shared" si="202"/>
        <v>4.7906047786282673E-3</v>
      </c>
      <c r="AI217" s="98">
        <f t="shared" si="203"/>
        <v>1.786261840420825</v>
      </c>
      <c r="AJ217" s="97">
        <f t="shared" si="204"/>
        <v>0.52512761591822732</v>
      </c>
      <c r="AK217" s="97">
        <f t="shared" si="204"/>
        <v>3.9253832066920517E-3</v>
      </c>
      <c r="AL217" s="97">
        <f t="shared" si="204"/>
        <v>0.16361977060429816</v>
      </c>
      <c r="AM217" s="97">
        <f t="shared" si="204"/>
        <v>0</v>
      </c>
      <c r="AN217" s="97">
        <f t="shared" si="204"/>
        <v>0</v>
      </c>
      <c r="AO217" s="97">
        <f t="shared" si="204"/>
        <v>5.3425774621515335E-2</v>
      </c>
      <c r="AP217" s="97">
        <f t="shared" si="204"/>
        <v>1.1048610116420464E-3</v>
      </c>
      <c r="AQ217" s="97">
        <f t="shared" si="204"/>
        <v>5.5837822290152488E-2</v>
      </c>
      <c r="AR217" s="97">
        <f t="shared" si="204"/>
        <v>7.337605336875401E-2</v>
      </c>
      <c r="AS217" s="97">
        <f t="shared" si="204"/>
        <v>0</v>
      </c>
      <c r="AT217" s="97">
        <f t="shared" si="204"/>
        <v>0</v>
      </c>
      <c r="AU217" s="97">
        <f t="shared" si="204"/>
        <v>6.503445598839129E-2</v>
      </c>
      <c r="AV217" s="97">
        <f t="shared" si="204"/>
        <v>5.5866346672000862E-2</v>
      </c>
      <c r="AW217" s="97">
        <f t="shared" si="204"/>
        <v>2.6819163183263491E-3</v>
      </c>
      <c r="AX217" s="98">
        <f t="shared" si="205"/>
        <v>0.99999999999999978</v>
      </c>
      <c r="AY217" s="95">
        <f t="shared" si="206"/>
        <v>3.1150952538179482</v>
      </c>
      <c r="AZ217" s="96">
        <f t="shared" si="207"/>
        <v>3.1698428903991291</v>
      </c>
      <c r="BA217" s="118">
        <f t="shared" si="208"/>
        <v>679.58883228245179</v>
      </c>
      <c r="BB217" s="118">
        <f t="shared" si="209"/>
        <v>578.00759743065282</v>
      </c>
      <c r="BC217" s="119">
        <f t="shared" si="210"/>
        <v>436.25988130069277</v>
      </c>
    </row>
    <row r="218" spans="1:55" s="99" customFormat="1">
      <c r="A218" s="92" t="s">
        <v>289</v>
      </c>
      <c r="B218" s="99" t="s">
        <v>290</v>
      </c>
      <c r="C218" s="93" t="s">
        <v>269</v>
      </c>
      <c r="D218" s="68">
        <v>55.65</v>
      </c>
      <c r="E218" s="69">
        <v>0.57999999999999996</v>
      </c>
      <c r="F218" s="69">
        <v>15.61</v>
      </c>
      <c r="I218" s="69">
        <v>6.8744719999999999</v>
      </c>
      <c r="J218" s="69">
        <v>0.14000000000000001</v>
      </c>
      <c r="K218" s="69">
        <v>3.79</v>
      </c>
      <c r="L218" s="68">
        <v>6.94</v>
      </c>
      <c r="O218" s="69">
        <v>3.64</v>
      </c>
      <c r="P218" s="69">
        <v>5.05</v>
      </c>
      <c r="Q218" s="68">
        <v>0.38</v>
      </c>
      <c r="R218" s="96">
        <f t="shared" si="166"/>
        <v>98.654471999999998</v>
      </c>
      <c r="S218" s="72">
        <v>198.4</v>
      </c>
      <c r="T218" s="72">
        <v>864.6</v>
      </c>
      <c r="U218" s="97">
        <f t="shared" si="189"/>
        <v>0.92619869083937068</v>
      </c>
      <c r="V218" s="97">
        <f t="shared" si="190"/>
        <v>7.2621823108264113E-3</v>
      </c>
      <c r="W218" s="97">
        <f t="shared" si="191"/>
        <v>0.30619460520805442</v>
      </c>
      <c r="X218" s="97">
        <f t="shared" si="192"/>
        <v>0</v>
      </c>
      <c r="Y218" s="97">
        <f t="shared" si="193"/>
        <v>0</v>
      </c>
      <c r="Z218" s="97">
        <f t="shared" si="194"/>
        <v>9.5682901300552278E-2</v>
      </c>
      <c r="AA218" s="97">
        <f t="shared" si="195"/>
        <v>1.9735710640649364E-3</v>
      </c>
      <c r="AB218" s="97">
        <f t="shared" si="196"/>
        <v>9.4034398229473709E-2</v>
      </c>
      <c r="AC218" s="97">
        <f t="shared" si="197"/>
        <v>0.12375752085510386</v>
      </c>
      <c r="AD218" s="97">
        <f t="shared" si="198"/>
        <v>0</v>
      </c>
      <c r="AE218" s="97">
        <f t="shared" si="199"/>
        <v>0</v>
      </c>
      <c r="AF218" s="97">
        <f t="shared" si="200"/>
        <v>0.11745932890064199</v>
      </c>
      <c r="AG218" s="97">
        <f t="shared" si="201"/>
        <v>0.10722323665548431</v>
      </c>
      <c r="AH218" s="97">
        <f t="shared" si="202"/>
        <v>5.3542053408198271E-3</v>
      </c>
      <c r="AI218" s="98">
        <f t="shared" si="203"/>
        <v>1.7851406407043926</v>
      </c>
      <c r="AJ218" s="97">
        <f t="shared" si="204"/>
        <v>0.51883793899505026</v>
      </c>
      <c r="AK218" s="97">
        <f t="shared" si="204"/>
        <v>4.0681289447092811E-3</v>
      </c>
      <c r="AL218" s="97">
        <f t="shared" si="204"/>
        <v>0.17152407951859419</v>
      </c>
      <c r="AM218" s="97">
        <f t="shared" si="204"/>
        <v>0</v>
      </c>
      <c r="AN218" s="97">
        <f t="shared" si="204"/>
        <v>0</v>
      </c>
      <c r="AO218" s="97">
        <f t="shared" si="204"/>
        <v>5.3599643142288829E-2</v>
      </c>
      <c r="AP218" s="97">
        <f t="shared" si="204"/>
        <v>1.1055549456799054E-3</v>
      </c>
      <c r="AQ218" s="97">
        <f t="shared" si="204"/>
        <v>5.2676184769603923E-2</v>
      </c>
      <c r="AR218" s="97">
        <f t="shared" si="204"/>
        <v>6.9326482201576459E-2</v>
      </c>
      <c r="AS218" s="97">
        <f t="shared" si="204"/>
        <v>0</v>
      </c>
      <c r="AT218" s="97">
        <f t="shared" si="204"/>
        <v>0</v>
      </c>
      <c r="AU218" s="97">
        <f t="shared" si="204"/>
        <v>6.5798361329275495E-2</v>
      </c>
      <c r="AV218" s="97">
        <f t="shared" si="204"/>
        <v>6.0064307657673094E-2</v>
      </c>
      <c r="AW218" s="97">
        <f t="shared" si="204"/>
        <v>2.9993184955484122E-3</v>
      </c>
      <c r="AX218" s="98">
        <f t="shared" si="205"/>
        <v>0.99999999999999989</v>
      </c>
      <c r="AY218" s="95">
        <f t="shared" si="206"/>
        <v>2.972312869647705</v>
      </c>
      <c r="AZ218" s="96">
        <f t="shared" si="207"/>
        <v>3.2537299279178886</v>
      </c>
      <c r="BA218" s="118">
        <f t="shared" si="208"/>
        <v>696.49438545995679</v>
      </c>
      <c r="BB218" s="118">
        <f t="shared" si="209"/>
        <v>598.58526210796833</v>
      </c>
      <c r="BC218" s="119">
        <f t="shared" si="210"/>
        <v>463.03891181985682</v>
      </c>
    </row>
    <row r="219" spans="1:55">
      <c r="B219" s="53"/>
      <c r="S219" s="50"/>
    </row>
    <row r="220" spans="1:55">
      <c r="B220" s="53"/>
      <c r="S220" s="50"/>
    </row>
    <row r="221" spans="1:55">
      <c r="B221" s="53"/>
      <c r="S221" s="50"/>
    </row>
    <row r="222" spans="1:55">
      <c r="B222" s="53"/>
      <c r="S222" s="50"/>
    </row>
    <row r="223" spans="1:55">
      <c r="B223" s="53"/>
      <c r="S223" s="50"/>
    </row>
    <row r="224" spans="1:55">
      <c r="S224" s="50"/>
    </row>
    <row r="225" spans="19:19">
      <c r="S225" s="50"/>
    </row>
    <row r="226" spans="19:19">
      <c r="S226" s="50"/>
    </row>
    <row r="227" spans="19:19">
      <c r="S227" s="50"/>
    </row>
    <row r="228" spans="19:19">
      <c r="S228" s="50"/>
    </row>
    <row r="229" spans="19:19">
      <c r="S229" s="50"/>
    </row>
    <row r="230" spans="19:19">
      <c r="S230" s="50"/>
    </row>
    <row r="231" spans="19:19">
      <c r="S231" s="50"/>
    </row>
    <row r="232" spans="19:19">
      <c r="S232" s="50"/>
    </row>
    <row r="233" spans="19:19">
      <c r="S233" s="50"/>
    </row>
    <row r="234" spans="19:19">
      <c r="S234" s="50"/>
    </row>
    <row r="235" spans="19:19">
      <c r="S235" s="50"/>
    </row>
    <row r="236" spans="19:19">
      <c r="S236" s="50"/>
    </row>
    <row r="237" spans="19:19">
      <c r="S237" s="50"/>
    </row>
  </sheetData>
  <mergeCells count="5">
    <mergeCell ref="D1:R1"/>
    <mergeCell ref="U1:AI1"/>
    <mergeCell ref="AJ1:AX1"/>
    <mergeCell ref="AY1:AZ1"/>
    <mergeCell ref="BA1:BC1"/>
  </mergeCells>
  <pageMargins left="0.7" right="0.7" top="0.75" bottom="0.75" header="0.3" footer="0.3"/>
  <pageSetup orientation="portrait" horizontalDpi="1200" verticalDpi="1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4" sqref="D4"/>
    </sheetView>
  </sheetViews>
  <sheetFormatPr defaultColWidth="10.81640625" defaultRowHeight="14.5"/>
  <cols>
    <col min="1" max="1" width="10.81640625" style="4"/>
    <col min="2" max="2" width="14" style="4" bestFit="1" customWidth="1"/>
    <col min="3" max="16384" width="10.81640625" style="3"/>
  </cols>
  <sheetData>
    <row r="1" spans="1:2">
      <c r="A1" s="5" t="s">
        <v>16</v>
      </c>
      <c r="B1" s="6" t="s">
        <v>33</v>
      </c>
    </row>
    <row r="2" spans="1:2">
      <c r="A2" s="4" t="s">
        <v>17</v>
      </c>
      <c r="B2" s="7">
        <v>101.96129999999999</v>
      </c>
    </row>
    <row r="3" spans="1:2">
      <c r="A3" s="4" t="s">
        <v>18</v>
      </c>
      <c r="B3" s="8">
        <v>153.33000000000001</v>
      </c>
    </row>
    <row r="4" spans="1:2">
      <c r="A4" s="4" t="s">
        <v>19</v>
      </c>
      <c r="B4" s="7">
        <v>56.077399999999997</v>
      </c>
    </row>
    <row r="5" spans="1:2">
      <c r="A5" s="4" t="s">
        <v>20</v>
      </c>
      <c r="B5" s="8">
        <v>35.450000000000003</v>
      </c>
    </row>
    <row r="6" spans="1:2">
      <c r="A6" s="4" t="s">
        <v>21</v>
      </c>
      <c r="B6" s="6">
        <v>151.99</v>
      </c>
    </row>
    <row r="7" spans="1:2">
      <c r="A7" s="4" t="s">
        <v>22</v>
      </c>
      <c r="B7" s="8">
        <v>19</v>
      </c>
    </row>
    <row r="8" spans="1:2">
      <c r="A8" s="4" t="s">
        <v>23</v>
      </c>
      <c r="B8" s="6">
        <v>159.69</v>
      </c>
    </row>
    <row r="9" spans="1:2">
      <c r="A9" s="4" t="s">
        <v>24</v>
      </c>
      <c r="B9" s="4">
        <v>71.846400000000003</v>
      </c>
    </row>
    <row r="10" spans="1:2">
      <c r="A10" s="4" t="s">
        <v>25</v>
      </c>
      <c r="B10" s="7">
        <v>94.195999999999998</v>
      </c>
    </row>
    <row r="11" spans="1:2">
      <c r="A11" s="4" t="s">
        <v>26</v>
      </c>
      <c r="B11" s="4">
        <v>40.304400000000001</v>
      </c>
    </row>
    <row r="12" spans="1:2">
      <c r="A12" s="4" t="s">
        <v>27</v>
      </c>
      <c r="B12" s="7">
        <f>54.938+15.9994</f>
        <v>70.937399999999997</v>
      </c>
    </row>
    <row r="13" spans="1:2">
      <c r="A13" s="4" t="s">
        <v>28</v>
      </c>
      <c r="B13" s="7">
        <v>61.978900000000003</v>
      </c>
    </row>
    <row r="14" spans="1:2">
      <c r="A14" s="4" t="s">
        <v>29</v>
      </c>
      <c r="B14" s="7">
        <v>141.94450000000001</v>
      </c>
    </row>
    <row r="15" spans="1:2">
      <c r="A15" s="4" t="s">
        <v>30</v>
      </c>
      <c r="B15" s="7">
        <v>60.084299999999999</v>
      </c>
    </row>
    <row r="16" spans="1:2" s="26" customFormat="1" ht="14">
      <c r="A16" s="26" t="s">
        <v>41</v>
      </c>
      <c r="B16" s="27">
        <v>103.6194</v>
      </c>
    </row>
    <row r="17" spans="1:2">
      <c r="A17" s="4" t="s">
        <v>31</v>
      </c>
      <c r="B17" s="7">
        <v>79.865799999999993</v>
      </c>
    </row>
    <row r="18" spans="1:2">
      <c r="A18" s="4" t="s">
        <v>32</v>
      </c>
      <c r="B18" s="8">
        <v>181.88</v>
      </c>
    </row>
    <row r="26" spans="1:2">
      <c r="A26" s="4" t="s">
        <v>36</v>
      </c>
      <c r="B26" s="9">
        <f>91.224*10^6/(91.224+28.0855+4*15.9994)</f>
        <v>497656.6646900202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experiments</vt:lpstr>
      <vt:lpstr>Data Fig. 3</vt:lpstr>
      <vt:lpstr>const</vt:lpstr>
      <vt:lpstr>mw_Al2O3</vt:lpstr>
      <vt:lpstr>mw_BaO</vt:lpstr>
      <vt:lpstr>mw_CaO</vt:lpstr>
      <vt:lpstr>mw_Cl</vt:lpstr>
      <vt:lpstr>mw_Cr2O3</vt:lpstr>
      <vt:lpstr>mw_F</vt:lpstr>
      <vt:lpstr>mw_Fe2O3</vt:lpstr>
      <vt:lpstr>mw_FeO</vt:lpstr>
      <vt:lpstr>mw_K2O</vt:lpstr>
      <vt:lpstr>mw_MgO</vt:lpstr>
      <vt:lpstr>mw_MnO</vt:lpstr>
      <vt:lpstr>mw_Na2O</vt:lpstr>
      <vt:lpstr>mw_P2O5</vt:lpstr>
      <vt:lpstr>mw_SiO2</vt:lpstr>
      <vt:lpstr>mw_SrO</vt:lpstr>
      <vt:lpstr>mw_TiO2</vt:lpstr>
      <vt:lpstr>mw_V2O5</vt:lpstr>
      <vt:lpstr>zircon_Zr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IJP</dc:creator>
  <cp:lastModifiedBy>Jennifer Olivarez</cp:lastModifiedBy>
  <cp:lastPrinted>2019-05-02T18:30:14Z</cp:lastPrinted>
  <dcterms:created xsi:type="dcterms:W3CDTF">2017-11-23T14:07:28Z</dcterms:created>
  <dcterms:modified xsi:type="dcterms:W3CDTF">2020-04-30T15:46:13Z</dcterms:modified>
</cp:coreProperties>
</file>