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322"/>
  <workbookPr showInkAnnotation="0" autoCompressPictures="0"/>
  <bookViews>
    <workbookView xWindow="120" yWindow="0" windowWidth="24920" windowHeight="15600" tabRatio="500"/>
  </bookViews>
  <sheets>
    <sheet name="ISS and ISKK elemental comp." sheetId="1" r:id="rId1"/>
    <sheet name="Standards Jan 2013" sheetId="2" r:id="rId2"/>
  </sheets>
  <externalReferences>
    <externalReference r:id="rId3"/>
    <externalReference r:id="rId4"/>
    <externalReference r:id="rId5"/>
    <externalReference r:id="rId6"/>
  </externalReferences>
  <definedNames>
    <definedName name="__gXY1">#REF!</definedName>
    <definedName name="_GeO2">#REF!</definedName>
    <definedName name="_gXY1" localSheetId="0">[1]PlotDat12!$W$1:$X$21</definedName>
    <definedName name="_gXY1">#REF!</definedName>
    <definedName name="_HfO2">#REF!</definedName>
    <definedName name="_PbO2">#REF!</definedName>
    <definedName name="_SiO2">#REF!</definedName>
    <definedName name="_SnO2">#REF!</definedName>
    <definedName name="_ThO2">#REF!</definedName>
    <definedName name="_TiO2">#REF!</definedName>
    <definedName name="_UO2">#REF!</definedName>
    <definedName name="Aadat">#REF!</definedName>
    <definedName name="Aaerdat1">#REF!</definedName>
    <definedName name="Aaerdat2">#REF!</definedName>
    <definedName name="Adat">#REF!</definedName>
    <definedName name="Aer">#REF!</definedName>
    <definedName name="Ag">#REF!</definedName>
    <definedName name="Ag2O">#REF!</definedName>
    <definedName name="AgeStdAge">#REF!</definedName>
    <definedName name="Al">#REF!</definedName>
    <definedName name="Al2O3">#REF!</definedName>
    <definedName name="Arr">#REF!</definedName>
    <definedName name="As">#REF!</definedName>
    <definedName name="As2O5">#REF!</definedName>
    <definedName name="Au">#REF!</definedName>
    <definedName name="Au2O">#REF!</definedName>
    <definedName name="B">#REF!</definedName>
    <definedName name="B2O3">#REF!</definedName>
    <definedName name="Ba">#REF!</definedName>
    <definedName name="BaO">#REF!</definedName>
    <definedName name="Be">#REF!</definedName>
    <definedName name="BeO">#REF!</definedName>
    <definedName name="Bi">#REF!</definedName>
    <definedName name="Bi2O5">#REF!</definedName>
    <definedName name="Br">#REF!</definedName>
    <definedName name="Ca">#REF!</definedName>
    <definedName name="CalConstInter">#REF!</definedName>
    <definedName name="CalConstSlope">#REF!</definedName>
    <definedName name="CaO">#REF!</definedName>
    <definedName name="Carb">#REF!</definedName>
    <definedName name="Cd">#REF!</definedName>
    <definedName name="CdO">#REF!</definedName>
    <definedName name="Ce">#REF!</definedName>
    <definedName name="Ce2O3">#REF!</definedName>
    <definedName name="CeSiO">[2]SampleData!$CN$7</definedName>
    <definedName name="CeZr2O">#REF!</definedName>
    <definedName name="Cl">#REF!</definedName>
    <definedName name="CO">#REF!</definedName>
    <definedName name="CO2_bare_bones.wke">'[3]All Minerals (Summary)'!#REF!</definedName>
    <definedName name="Comm_64">#REF!</definedName>
    <definedName name="Comm_64err">#REF!</definedName>
    <definedName name="Comm_74">#REF!</definedName>
    <definedName name="Comm_76">#REF!</definedName>
    <definedName name="Comm_76err">#REF!</definedName>
    <definedName name="Comm_84">#REF!</definedName>
    <definedName name="Comm_86">#REF!</definedName>
    <definedName name="Comm_86err">#REF!</definedName>
    <definedName name="Comm64">#REF!</definedName>
    <definedName name="Comm76">#REF!</definedName>
    <definedName name="Comm86">#REF!</definedName>
    <definedName name="ConcAgeTik1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CoO">#REF!</definedName>
    <definedName name="Cr">#REF!</definedName>
    <definedName name="Cr2O3">#REF!</definedName>
    <definedName name="Cs">#REF!</definedName>
    <definedName name="Cs2O">#REF!</definedName>
    <definedName name="Cu">#REF!</definedName>
    <definedName name="Cu2O">#REF!</definedName>
    <definedName name="Dy">#REF!</definedName>
    <definedName name="Dy2O3">#REF!</definedName>
    <definedName name="DySiO">[2]SampleData!$CS$7</definedName>
    <definedName name="DyZr2O">#REF!</definedName>
    <definedName name="Ellipse1_1" localSheetId="0">#REF!</definedName>
    <definedName name="Ellipse1_1">#REF!</definedName>
    <definedName name="Ellipse1_10" localSheetId="0">#REF!</definedName>
    <definedName name="Ellipse1_10">#REF!</definedName>
    <definedName name="Ellipse1_11">#REF!</definedName>
    <definedName name="Ellipse1_12">#REF!</definedName>
    <definedName name="Ellipse1_13">#REF!</definedName>
    <definedName name="Ellipse1_14">#REF!</definedName>
    <definedName name="Ellipse1_15">#REF!</definedName>
    <definedName name="Ellipse1_16">#REF!</definedName>
    <definedName name="Ellipse1_17">#REF!</definedName>
    <definedName name="Ellipse1_18">#REF!</definedName>
    <definedName name="Ellipse1_19">#REF!</definedName>
    <definedName name="Ellipse1_2">#REF!</definedName>
    <definedName name="Ellipse1_20">#REF!</definedName>
    <definedName name="Ellipse1_21">#REF!</definedName>
    <definedName name="Ellipse1_3">#REF!</definedName>
    <definedName name="Ellipse1_4">#REF!</definedName>
    <definedName name="Ellipse1_5">#REF!</definedName>
    <definedName name="Ellipse1_6">#REF!</definedName>
    <definedName name="Ellipse1_7">#REF!</definedName>
    <definedName name="Ellipse1_8">#REF!</definedName>
    <definedName name="Ellipse1_9">#REF!</definedName>
    <definedName name="Ellipse2_1">#REF!</definedName>
    <definedName name="Er">#REF!</definedName>
    <definedName name="Er2O3">#REF!</definedName>
    <definedName name="ErSiO">[2]SampleData!$CU$7</definedName>
    <definedName name="ErZr2O">#REF!</definedName>
    <definedName name="Eu">#REF!</definedName>
    <definedName name="Eu2O3">#REF!</definedName>
    <definedName name="EuSiO">[2]SampleData!$CQ$7</definedName>
    <definedName name="EuZr2O">#REF!</definedName>
    <definedName name="Expo">#REF!</definedName>
    <definedName name="ExpoPbTh">#REF!</definedName>
    <definedName name="ExpoPbU">#REF!</definedName>
    <definedName name="ExtPerr1">#REF!</definedName>
    <definedName name="ExtPerrA">#REF!</definedName>
    <definedName name="ExtPerrA1">#REF!</definedName>
    <definedName name="F">#REF!</definedName>
    <definedName name="Fe">#REF!</definedName>
    <definedName name="Fe2O3">#REF!</definedName>
    <definedName name="FeII">#REF!</definedName>
    <definedName name="FeIII">#REF!</definedName>
    <definedName name="FeO">#REF!</definedName>
    <definedName name="FeSiO">[2]SampleData!$CI$7</definedName>
    <definedName name="Ga">#REF!</definedName>
    <definedName name="Ga2O3">#REF!</definedName>
    <definedName name="Gd">#REF!</definedName>
    <definedName name="Gd2O3">#REF!</definedName>
    <definedName name="GdSiO">[2]SampleData!$CR$7</definedName>
    <definedName name="GdZr2O">#REF!</definedName>
    <definedName name="Ge">#REF!</definedName>
    <definedName name="H">#REF!</definedName>
    <definedName name="H2O">#REF!</definedName>
    <definedName name="Hf">#REF!</definedName>
    <definedName name="HfSiO">[2]SampleData!$CY$7</definedName>
    <definedName name="HfZr2O">#REF!</definedName>
    <definedName name="Hg">#REF!</definedName>
    <definedName name="Hg2O">#REF!</definedName>
    <definedName name="Ho">#REF!</definedName>
    <definedName name="Ho2O3">#REF!</definedName>
    <definedName name="HoSiO">[2]SampleData!$CT$7</definedName>
    <definedName name="I">#REF!</definedName>
    <definedName name="In">#REF!</definedName>
    <definedName name="In2O3">#REF!</definedName>
    <definedName name="Íons_X">#REF!</definedName>
    <definedName name="Íons_Y">#REF!</definedName>
    <definedName name="ÍonsX">#REF!</definedName>
    <definedName name="ÍonsY">#REF!</definedName>
    <definedName name="Ir">#REF!</definedName>
    <definedName name="IrO0">#REF!</definedName>
    <definedName name="K">#REF!</definedName>
    <definedName name="K2O">#REF!</definedName>
    <definedName name="La">#REF!</definedName>
    <definedName name="La2O3">#REF!</definedName>
    <definedName name="LaSiO">[2]SampleData!$CM$7</definedName>
    <definedName name="LaZr2O">#REF!</definedName>
    <definedName name="Li">#REF!</definedName>
    <definedName name="Li2O">#REF!</definedName>
    <definedName name="Lu">#REF!</definedName>
    <definedName name="Lu2O3">#REF!</definedName>
    <definedName name="LuSiO">[2]SampleData!$CW$7</definedName>
    <definedName name="Mg">#REF!</definedName>
    <definedName name="MgO">#REF!</definedName>
    <definedName name="Mn">#REF!</definedName>
    <definedName name="MnO">#REF!</definedName>
    <definedName name="Mo">#REF!</definedName>
    <definedName name="Mo2O3">#REF!</definedName>
    <definedName name="N">#REF!</definedName>
    <definedName name="N2O5">#REF!</definedName>
    <definedName name="Na">#REF!</definedName>
    <definedName name="Na2O">#REF!</definedName>
    <definedName name="Nb">#REF!</definedName>
    <definedName name="Nb2O5">#REF!</definedName>
    <definedName name="NbSiO">[2]SampleData!$CK$7</definedName>
    <definedName name="Nd">#REF!</definedName>
    <definedName name="Nd2O3">#REF!</definedName>
    <definedName name="NdSiO">[2]SampleData!$CO$7</definedName>
    <definedName name="NdZr2O">#REF!</definedName>
    <definedName name="Ni">#REF!</definedName>
    <definedName name="NiO">#REF!</definedName>
    <definedName name="O">#REF!</definedName>
    <definedName name="Os">#REF!</definedName>
    <definedName name="OsO0">#REF!</definedName>
    <definedName name="OverCtsDeltaP7corr">#REF!</definedName>
    <definedName name="OverCtsDeltaP7corrEr">#REF!</definedName>
    <definedName name="OverCtsDeltaP8corr">#REF!</definedName>
    <definedName name="OverCtsDeltaP8corrEr">#REF!</definedName>
    <definedName name="P">#REF!</definedName>
    <definedName name="P2O5">#REF!</definedName>
    <definedName name="Pb">#REF!</definedName>
    <definedName name="Pb204OverCts7corr">#REF!</definedName>
    <definedName name="Pb204OverCts8corr">#REF!</definedName>
    <definedName name="Pd">#REF!</definedName>
    <definedName name="PdO0">#REF!</definedName>
    <definedName name="Pr">#REF!</definedName>
    <definedName name="Pr2O3">#REF!</definedName>
    <definedName name="Pt">#REF!</definedName>
    <definedName name="PtO0">#REF!</definedName>
    <definedName name="Rb">#REF!</definedName>
    <definedName name="Rb2O">#REF!</definedName>
    <definedName name="RbAv">#REF!</definedName>
    <definedName name="Re">#REF!</definedName>
    <definedName name="RecalcWarning">#REF!</definedName>
    <definedName name="RejectOK">#REF!</definedName>
    <definedName name="ReO0">#REF!</definedName>
    <definedName name="Rh">#REF!</definedName>
    <definedName name="RhO0">#REF!</definedName>
    <definedName name="Ru">#REF!</definedName>
    <definedName name="RuO0">#REF!</definedName>
    <definedName name="S">#REF!</definedName>
    <definedName name="SamCommPb">#REF!</definedName>
    <definedName name="Sb">#REF!</definedName>
    <definedName name="Sb2O5">#REF!</definedName>
    <definedName name="Sc">#REF!</definedName>
    <definedName name="Sc2O3">#REF!</definedName>
    <definedName name="sComm0_64">#REF!</definedName>
    <definedName name="sComm0_74">#REF!</definedName>
    <definedName name="sComm0_76">#REF!</definedName>
    <definedName name="sComm0_84">#REF!</definedName>
    <definedName name="sComm0_86">#REF!</definedName>
    <definedName name="ScSiO">[2]SampleData!$CJ$7</definedName>
    <definedName name="Se">#REF!</definedName>
    <definedName name="Si">#REF!</definedName>
    <definedName name="Sm">#REF!</definedName>
    <definedName name="Sm2O3">#REF!</definedName>
    <definedName name="SmSiO">[2]SampleData!$CP$7</definedName>
    <definedName name="SmZr2O">#REF!</definedName>
    <definedName name="Sn">#REF!</definedName>
    <definedName name="solver_eng" localSheetId="0" hidden="1">1</definedName>
    <definedName name="solver_lin" localSheetId="0" hidden="1">2</definedName>
    <definedName name="solver_neg" localSheetId="0" hidden="1">1</definedName>
    <definedName name="solver_num" localSheetId="0" hidden="1">0</definedName>
    <definedName name="solver_opt" localSheetId="0" hidden="1">'ISS and ISKK elemental comp.'!#REF!</definedName>
    <definedName name="solver_typ" localSheetId="0" hidden="1">1</definedName>
    <definedName name="solver_val" localSheetId="0" hidden="1">0</definedName>
    <definedName name="solver_ver" localSheetId="0" hidden="1">2</definedName>
    <definedName name="sq_48TiSiO">[2]SampleData!$CG$7</definedName>
    <definedName name="sq_49TiSiO">[2]SampleData!$CH$7</definedName>
    <definedName name="Sr">#REF!</definedName>
    <definedName name="SrO">#REF!</definedName>
    <definedName name="Std6r38">#REF!</definedName>
    <definedName name="StdCommPb">#REF!</definedName>
    <definedName name="StdConc">#REF!</definedName>
    <definedName name="StdHrs">#REF!</definedName>
    <definedName name="StdSlopePercent">#REF!</definedName>
    <definedName name="StdSlopePercentMinusErr">#REF!</definedName>
    <definedName name="StdSlopePercentPlusErr">#REF!</definedName>
    <definedName name="Ta">#REF!</definedName>
    <definedName name="Ta2O5">#REF!</definedName>
    <definedName name="Tb">#REF!</definedName>
    <definedName name="Tb2O3">#REF!</definedName>
    <definedName name="Te">#REF!</definedName>
    <definedName name="Th">#REF!</definedName>
    <definedName name="ThPbStdAgesRatios">#REF!</definedName>
    <definedName name="Ti">#REF!</definedName>
    <definedName name="Tl">#REF!</definedName>
    <definedName name="Tl2O3">#REF!</definedName>
    <definedName name="Tm">#REF!</definedName>
    <definedName name="Tm2O3">#REF!</definedName>
    <definedName name="U">#REF!</definedName>
    <definedName name="UPbStd76">#REF!</definedName>
    <definedName name="UPbStdAge">#REF!</definedName>
    <definedName name="UPbStdAgesRatios">#REF!</definedName>
    <definedName name="UPbStdRatio">#REF!</definedName>
    <definedName name="UstdConst">#REF!</definedName>
    <definedName name="Ustdppmu">#REF!</definedName>
    <definedName name="V">#REF!</definedName>
    <definedName name="VO0">#REF!</definedName>
    <definedName name="W">#REF!</definedName>
    <definedName name="W2O3">#REF!</definedName>
    <definedName name="WtdMeanA">#REF!</definedName>
    <definedName name="WtdMeanAPerr">#REF!</definedName>
    <definedName name="Y">#REF!</definedName>
    <definedName name="Y2O3">#REF!</definedName>
    <definedName name="Yb">#REF!</definedName>
    <definedName name="Yb2O3">#REF!</definedName>
    <definedName name="YbSiO">[2]SampleData!$CV$7</definedName>
    <definedName name="YbZr2O">#REF!</definedName>
    <definedName name="YSiO">[2]SampleData!$CL$7</definedName>
    <definedName name="YZr2O">#REF!</definedName>
    <definedName name="Zn">#REF!</definedName>
    <definedName name="ZnO">#REF!</definedName>
    <definedName name="Zr">#REF!</definedName>
    <definedName name="Zr2OSiO">[2]SampleData!$CX$7</definedName>
    <definedName name="ZrO2">#REF!</definedName>
  </definedNames>
  <calcPr calcId="140000" calcMode="manual" iterate="1" calcCompleted="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L56" i="2" l="1"/>
  <c r="FK56" i="2"/>
  <c r="FJ56" i="2"/>
  <c r="FI56" i="2"/>
  <c r="FH56" i="2"/>
  <c r="FG56" i="2"/>
  <c r="FF56" i="2"/>
  <c r="FE56" i="2"/>
  <c r="FD56" i="2"/>
  <c r="FC56" i="2"/>
  <c r="EZ56" i="2"/>
  <c r="EY56" i="2"/>
  <c r="EX56" i="2"/>
  <c r="EW56" i="2"/>
  <c r="ET56" i="2"/>
  <c r="ES56" i="2"/>
  <c r="ER56" i="2"/>
  <c r="EQ56" i="2"/>
  <c r="EO56" i="2"/>
  <c r="EM56" i="2"/>
  <c r="EL56" i="2"/>
  <c r="EK56" i="2"/>
  <c r="EJ56" i="2"/>
  <c r="EI56" i="2"/>
  <c r="EH56" i="2"/>
  <c r="EG56" i="2"/>
  <c r="EF56" i="2"/>
  <c r="EE56" i="2"/>
  <c r="ED56" i="2"/>
  <c r="EC56" i="2"/>
  <c r="EB56" i="2"/>
  <c r="EA56" i="2"/>
  <c r="DZ56" i="2"/>
  <c r="DW56" i="2"/>
  <c r="DT56" i="2"/>
  <c r="DS56" i="2"/>
  <c r="DR56" i="2"/>
  <c r="DQ56" i="2"/>
  <c r="DP56" i="2"/>
  <c r="DO56" i="2"/>
  <c r="DN56" i="2"/>
  <c r="DL56" i="2"/>
  <c r="DK56" i="2"/>
  <c r="DJ56" i="2"/>
  <c r="DI56" i="2"/>
  <c r="DH56" i="2"/>
  <c r="DG56" i="2"/>
  <c r="DF56" i="2"/>
  <c r="DE56" i="2"/>
  <c r="DD56" i="2"/>
  <c r="DC56" i="2"/>
  <c r="DB56" i="2"/>
  <c r="DA56" i="2"/>
  <c r="CZ56" i="2"/>
  <c r="CY56" i="2"/>
  <c r="CX56" i="2"/>
  <c r="CW56" i="2"/>
  <c r="CV56" i="2"/>
  <c r="CU56" i="2"/>
  <c r="CT56" i="2"/>
  <c r="CS56" i="2"/>
  <c r="CQ56" i="2"/>
  <c r="CP56" i="2"/>
  <c r="CO56" i="2"/>
  <c r="CN56" i="2"/>
  <c r="CM56" i="2"/>
  <c r="CL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AZ56" i="2"/>
  <c r="AY56" i="2"/>
  <c r="AX56" i="2"/>
  <c r="AW56" i="2"/>
  <c r="AV56" i="2"/>
  <c r="AU56" i="2"/>
  <c r="AQ56" i="2"/>
  <c r="FL55" i="2"/>
  <c r="FK55" i="2"/>
  <c r="FJ55" i="2"/>
  <c r="FI55" i="2"/>
  <c r="FH55" i="2"/>
  <c r="FG55" i="2"/>
  <c r="FF55" i="2"/>
  <c r="FE55" i="2"/>
  <c r="FD55" i="2"/>
  <c r="FC55" i="2"/>
  <c r="EZ55" i="2"/>
  <c r="EY55" i="2"/>
  <c r="EX55" i="2"/>
  <c r="EW55" i="2"/>
  <c r="ET55" i="2"/>
  <c r="ES55" i="2"/>
  <c r="ER55" i="2"/>
  <c r="EQ55" i="2"/>
  <c r="EO55" i="2"/>
  <c r="EM55" i="2"/>
  <c r="EL55" i="2"/>
  <c r="EK55" i="2"/>
  <c r="EJ55" i="2"/>
  <c r="EI55" i="2"/>
  <c r="EH55" i="2"/>
  <c r="EG55" i="2"/>
  <c r="EF55" i="2"/>
  <c r="EE55" i="2"/>
  <c r="ED55" i="2"/>
  <c r="EC55" i="2"/>
  <c r="EB55" i="2"/>
  <c r="EA55" i="2"/>
  <c r="DZ55" i="2"/>
  <c r="DW55" i="2"/>
  <c r="DT55" i="2"/>
  <c r="DS55" i="2"/>
  <c r="DR55" i="2"/>
  <c r="DQ55" i="2"/>
  <c r="DP55" i="2"/>
  <c r="DO55" i="2"/>
  <c r="DN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Q55" i="2"/>
  <c r="CP55" i="2"/>
  <c r="CO55" i="2"/>
  <c r="CN55" i="2"/>
  <c r="CM55" i="2"/>
  <c r="CL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AZ55" i="2"/>
  <c r="AY55" i="2"/>
  <c r="AX55" i="2"/>
  <c r="AW55" i="2"/>
  <c r="AV55" i="2"/>
  <c r="AU55" i="2"/>
  <c r="AQ55" i="2"/>
  <c r="FL54" i="2"/>
  <c r="FK54" i="2"/>
  <c r="FJ54" i="2"/>
  <c r="FI54" i="2"/>
  <c r="FH54" i="2"/>
  <c r="FG54" i="2"/>
  <c r="FF54" i="2"/>
  <c r="FE54" i="2"/>
  <c r="FD54" i="2"/>
  <c r="FC54" i="2"/>
  <c r="EZ54" i="2"/>
  <c r="EY54" i="2"/>
  <c r="EX54" i="2"/>
  <c r="EW54" i="2"/>
  <c r="ET54" i="2"/>
  <c r="ES54" i="2"/>
  <c r="ER54" i="2"/>
  <c r="EQ54" i="2"/>
  <c r="EO54" i="2"/>
  <c r="EM54" i="2"/>
  <c r="EL54" i="2"/>
  <c r="EK54" i="2"/>
  <c r="EJ54" i="2"/>
  <c r="EI54" i="2"/>
  <c r="EH54" i="2"/>
  <c r="EG54" i="2"/>
  <c r="EF54" i="2"/>
  <c r="EE54" i="2"/>
  <c r="ED54" i="2"/>
  <c r="EC54" i="2"/>
  <c r="EB54" i="2"/>
  <c r="EA54" i="2"/>
  <c r="DZ54" i="2"/>
  <c r="DW54" i="2"/>
  <c r="DT54" i="2"/>
  <c r="DS54" i="2"/>
  <c r="DR54" i="2"/>
  <c r="DQ54" i="2"/>
  <c r="DP54" i="2"/>
  <c r="DO54" i="2"/>
  <c r="DN54" i="2"/>
  <c r="DL54" i="2"/>
  <c r="DK54" i="2"/>
  <c r="DJ54" i="2"/>
  <c r="DI54" i="2"/>
  <c r="DH54" i="2"/>
  <c r="DG54" i="2"/>
  <c r="DF54" i="2"/>
  <c r="DE54" i="2"/>
  <c r="DD54" i="2"/>
  <c r="DC54" i="2"/>
  <c r="DB54" i="2"/>
  <c r="DA54" i="2"/>
  <c r="CZ54" i="2"/>
  <c r="CY54" i="2"/>
  <c r="CX54" i="2"/>
  <c r="CW54" i="2"/>
  <c r="CV54" i="2"/>
  <c r="CU54" i="2"/>
  <c r="CT54" i="2"/>
  <c r="CS54" i="2"/>
  <c r="CQ54" i="2"/>
  <c r="CP54" i="2"/>
  <c r="CO54" i="2"/>
  <c r="CN54" i="2"/>
  <c r="CM54" i="2"/>
  <c r="CL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AZ54" i="2"/>
  <c r="AY54" i="2"/>
  <c r="AX54" i="2"/>
  <c r="AW54" i="2"/>
  <c r="AV54" i="2"/>
  <c r="AU54" i="2"/>
  <c r="AQ54" i="2"/>
  <c r="FL53" i="2"/>
  <c r="FK53" i="2"/>
  <c r="FJ53" i="2"/>
  <c r="FI53" i="2"/>
  <c r="FH53" i="2"/>
  <c r="FG53" i="2"/>
  <c r="FF53" i="2"/>
  <c r="FE53" i="2"/>
  <c r="FD53" i="2"/>
  <c r="FC53" i="2"/>
  <c r="EZ53" i="2"/>
  <c r="EY53" i="2"/>
  <c r="EX53" i="2"/>
  <c r="EW53" i="2"/>
  <c r="ET53" i="2"/>
  <c r="ES53" i="2"/>
  <c r="ER53" i="2"/>
  <c r="EQ53" i="2"/>
  <c r="EO53" i="2"/>
  <c r="EM53" i="2"/>
  <c r="EL53" i="2"/>
  <c r="EK53" i="2"/>
  <c r="EJ53" i="2"/>
  <c r="EI53" i="2"/>
  <c r="EH53" i="2"/>
  <c r="EG53" i="2"/>
  <c r="EF53" i="2"/>
  <c r="EE53" i="2"/>
  <c r="ED53" i="2"/>
  <c r="EC53" i="2"/>
  <c r="EB53" i="2"/>
  <c r="EA53" i="2"/>
  <c r="DZ53" i="2"/>
  <c r="DW53" i="2"/>
  <c r="DT53" i="2"/>
  <c r="DS53" i="2"/>
  <c r="DR53" i="2"/>
  <c r="DQ53" i="2"/>
  <c r="DP53" i="2"/>
  <c r="DO53" i="2"/>
  <c r="DN53" i="2"/>
  <c r="DL53" i="2"/>
  <c r="DK53" i="2"/>
  <c r="DJ53" i="2"/>
  <c r="DI53" i="2"/>
  <c r="DH53" i="2"/>
  <c r="DG53" i="2"/>
  <c r="DF53" i="2"/>
  <c r="DE53" i="2"/>
  <c r="DD53" i="2"/>
  <c r="DC53" i="2"/>
  <c r="DB53" i="2"/>
  <c r="DA53" i="2"/>
  <c r="CZ53" i="2"/>
  <c r="CY53" i="2"/>
  <c r="CX53" i="2"/>
  <c r="CW53" i="2"/>
  <c r="CV53" i="2"/>
  <c r="CU53" i="2"/>
  <c r="CT53" i="2"/>
  <c r="CS53" i="2"/>
  <c r="CQ53" i="2"/>
  <c r="CP53" i="2"/>
  <c r="CO53" i="2"/>
  <c r="CN53" i="2"/>
  <c r="CM53" i="2"/>
  <c r="CL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AZ53" i="2"/>
  <c r="AY53" i="2"/>
  <c r="AX53" i="2"/>
  <c r="AW53" i="2"/>
  <c r="AV53" i="2"/>
  <c r="AU53" i="2"/>
  <c r="AQ53" i="2"/>
  <c r="FL52" i="2"/>
  <c r="FK52" i="2"/>
  <c r="FJ52" i="2"/>
  <c r="FI52" i="2"/>
  <c r="FH52" i="2"/>
  <c r="FG52" i="2"/>
  <c r="FF52" i="2"/>
  <c r="FE52" i="2"/>
  <c r="FD52" i="2"/>
  <c r="FC52" i="2"/>
  <c r="EZ52" i="2"/>
  <c r="EY52" i="2"/>
  <c r="EX52" i="2"/>
  <c r="EW52" i="2"/>
  <c r="ET52" i="2"/>
  <c r="ES52" i="2"/>
  <c r="ER52" i="2"/>
  <c r="EQ52" i="2"/>
  <c r="EO52" i="2"/>
  <c r="EM52" i="2"/>
  <c r="EL52" i="2"/>
  <c r="EK52" i="2"/>
  <c r="EJ52" i="2"/>
  <c r="EI52" i="2"/>
  <c r="EH52" i="2"/>
  <c r="EG52" i="2"/>
  <c r="EF52" i="2"/>
  <c r="EE52" i="2"/>
  <c r="ED52" i="2"/>
  <c r="EC52" i="2"/>
  <c r="EB52" i="2"/>
  <c r="EA52" i="2"/>
  <c r="DZ52" i="2"/>
  <c r="DW52" i="2"/>
  <c r="DT52" i="2"/>
  <c r="DS52" i="2"/>
  <c r="DR52" i="2"/>
  <c r="DQ52" i="2"/>
  <c r="DP52" i="2"/>
  <c r="DO52" i="2"/>
  <c r="DN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Q52" i="2"/>
  <c r="CP52" i="2"/>
  <c r="CO52" i="2"/>
  <c r="CN52" i="2"/>
  <c r="CM52" i="2"/>
  <c r="CL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AZ52" i="2"/>
  <c r="AY52" i="2"/>
  <c r="AX52" i="2"/>
  <c r="AW52" i="2"/>
  <c r="AV52" i="2"/>
  <c r="AU52" i="2"/>
  <c r="AQ52" i="2"/>
  <c r="FL51" i="2"/>
  <c r="FK51" i="2"/>
  <c r="FJ51" i="2"/>
  <c r="FI51" i="2"/>
  <c r="FH51" i="2"/>
  <c r="FG51" i="2"/>
  <c r="FF51" i="2"/>
  <c r="FE51" i="2"/>
  <c r="FD51" i="2"/>
  <c r="FC51" i="2"/>
  <c r="EZ51" i="2"/>
  <c r="EY51" i="2"/>
  <c r="EX51" i="2"/>
  <c r="EW51" i="2"/>
  <c r="ET51" i="2"/>
  <c r="ES51" i="2"/>
  <c r="ER51" i="2"/>
  <c r="EQ51" i="2"/>
  <c r="EO51" i="2"/>
  <c r="EM51" i="2"/>
  <c r="EL51" i="2"/>
  <c r="EK51" i="2"/>
  <c r="EJ51" i="2"/>
  <c r="EI51" i="2"/>
  <c r="EH51" i="2"/>
  <c r="EG51" i="2"/>
  <c r="EF51" i="2"/>
  <c r="EE51" i="2"/>
  <c r="ED51" i="2"/>
  <c r="EC51" i="2"/>
  <c r="EB51" i="2"/>
  <c r="EA51" i="2"/>
  <c r="DZ51" i="2"/>
  <c r="DW51" i="2"/>
  <c r="DT51" i="2"/>
  <c r="DS51" i="2"/>
  <c r="DR51" i="2"/>
  <c r="DQ51" i="2"/>
  <c r="DP51" i="2"/>
  <c r="DO51" i="2"/>
  <c r="DN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Q51" i="2"/>
  <c r="CP51" i="2"/>
  <c r="CO51" i="2"/>
  <c r="CN51" i="2"/>
  <c r="CM51" i="2"/>
  <c r="CL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AZ51" i="2"/>
  <c r="AY51" i="2"/>
  <c r="AX51" i="2"/>
  <c r="AW51" i="2"/>
  <c r="AV51" i="2"/>
  <c r="AU51" i="2"/>
  <c r="AQ51" i="2"/>
  <c r="FL50" i="2"/>
  <c r="FK50" i="2"/>
  <c r="FJ50" i="2"/>
  <c r="FI50" i="2"/>
  <c r="FH50" i="2"/>
  <c r="FG50" i="2"/>
  <c r="FF50" i="2"/>
  <c r="FE50" i="2"/>
  <c r="FD50" i="2"/>
  <c r="FC50" i="2"/>
  <c r="EZ50" i="2"/>
  <c r="EY50" i="2"/>
  <c r="EX50" i="2"/>
  <c r="EW50" i="2"/>
  <c r="ET50" i="2"/>
  <c r="ES50" i="2"/>
  <c r="ER50" i="2"/>
  <c r="EQ50" i="2"/>
  <c r="EO50" i="2"/>
  <c r="EM50" i="2"/>
  <c r="EL50" i="2"/>
  <c r="EK50" i="2"/>
  <c r="EJ50" i="2"/>
  <c r="EI50" i="2"/>
  <c r="EH50" i="2"/>
  <c r="EG50" i="2"/>
  <c r="EF50" i="2"/>
  <c r="EE50" i="2"/>
  <c r="ED50" i="2"/>
  <c r="EC50" i="2"/>
  <c r="EB50" i="2"/>
  <c r="EA50" i="2"/>
  <c r="DZ50" i="2"/>
  <c r="DW50" i="2"/>
  <c r="DT50" i="2"/>
  <c r="DS50" i="2"/>
  <c r="DR50" i="2"/>
  <c r="DP50" i="2"/>
  <c r="DO50" i="2"/>
  <c r="DN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Q50" i="2"/>
  <c r="CP50" i="2"/>
  <c r="CO50" i="2"/>
  <c r="CN50" i="2"/>
  <c r="CM50" i="2"/>
  <c r="CL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AZ50" i="2"/>
  <c r="AY50" i="2"/>
  <c r="AX50" i="2"/>
  <c r="AW50" i="2"/>
  <c r="AV50" i="2"/>
  <c r="AU50" i="2"/>
  <c r="AQ50" i="2"/>
  <c r="FL49" i="2"/>
  <c r="FK49" i="2"/>
  <c r="FJ49" i="2"/>
  <c r="FI49" i="2"/>
  <c r="FH49" i="2"/>
  <c r="FG49" i="2"/>
  <c r="FF49" i="2"/>
  <c r="FE49" i="2"/>
  <c r="FD49" i="2"/>
  <c r="FC49" i="2"/>
  <c r="EZ49" i="2"/>
  <c r="EY49" i="2"/>
  <c r="EX49" i="2"/>
  <c r="EW49" i="2"/>
  <c r="ET49" i="2"/>
  <c r="ES49" i="2"/>
  <c r="ER49" i="2"/>
  <c r="EQ49" i="2"/>
  <c r="EO49" i="2"/>
  <c r="EM49" i="2"/>
  <c r="EL49" i="2"/>
  <c r="EK49" i="2"/>
  <c r="EJ49" i="2"/>
  <c r="EI49" i="2"/>
  <c r="EH49" i="2"/>
  <c r="EG49" i="2"/>
  <c r="EF49" i="2"/>
  <c r="EE49" i="2"/>
  <c r="ED49" i="2"/>
  <c r="EC49" i="2"/>
  <c r="EB49" i="2"/>
  <c r="EA49" i="2"/>
  <c r="DZ49" i="2"/>
  <c r="DW49" i="2"/>
  <c r="DT49" i="2"/>
  <c r="DS49" i="2"/>
  <c r="DR49" i="2"/>
  <c r="DP49" i="2"/>
  <c r="DO49" i="2"/>
  <c r="DN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Q49" i="2"/>
  <c r="CP49" i="2"/>
  <c r="CO49" i="2"/>
  <c r="CN49" i="2"/>
  <c r="CM49" i="2"/>
  <c r="CL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AZ49" i="2"/>
  <c r="AY49" i="2"/>
  <c r="AX49" i="2"/>
  <c r="AW49" i="2"/>
  <c r="AV49" i="2"/>
  <c r="AU49" i="2"/>
  <c r="AQ49" i="2"/>
  <c r="FL48" i="2"/>
  <c r="FK48" i="2"/>
  <c r="FJ48" i="2"/>
  <c r="FI48" i="2"/>
  <c r="FH48" i="2"/>
  <c r="FG48" i="2"/>
  <c r="FF48" i="2"/>
  <c r="FE48" i="2"/>
  <c r="FD48" i="2"/>
  <c r="FC48" i="2"/>
  <c r="EZ48" i="2"/>
  <c r="EY48" i="2"/>
  <c r="EX48" i="2"/>
  <c r="EW48" i="2"/>
  <c r="ET48" i="2"/>
  <c r="ES48" i="2"/>
  <c r="ER48" i="2"/>
  <c r="EQ48" i="2"/>
  <c r="EO48" i="2"/>
  <c r="EM48" i="2"/>
  <c r="EL48" i="2"/>
  <c r="EK48" i="2"/>
  <c r="EJ48" i="2"/>
  <c r="EI48" i="2"/>
  <c r="EH48" i="2"/>
  <c r="EG48" i="2"/>
  <c r="EF48" i="2"/>
  <c r="EE48" i="2"/>
  <c r="ED48" i="2"/>
  <c r="EC48" i="2"/>
  <c r="EB48" i="2"/>
  <c r="EA48" i="2"/>
  <c r="DZ48" i="2"/>
  <c r="DW48" i="2"/>
  <c r="DT48" i="2"/>
  <c r="DS48" i="2"/>
  <c r="DR48" i="2"/>
  <c r="DP48" i="2"/>
  <c r="DO48" i="2"/>
  <c r="DN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Q48" i="2"/>
  <c r="CP48" i="2"/>
  <c r="CO48" i="2"/>
  <c r="CN48" i="2"/>
  <c r="CM48" i="2"/>
  <c r="CL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AZ48" i="2"/>
  <c r="AY48" i="2"/>
  <c r="AX48" i="2"/>
  <c r="AW48" i="2"/>
  <c r="AV48" i="2"/>
  <c r="AU48" i="2"/>
  <c r="AQ48" i="2"/>
  <c r="FL47" i="2"/>
  <c r="FK47" i="2"/>
  <c r="FJ47" i="2"/>
  <c r="FI47" i="2"/>
  <c r="FH47" i="2"/>
  <c r="FG47" i="2"/>
  <c r="FF47" i="2"/>
  <c r="FE47" i="2"/>
  <c r="FD47" i="2"/>
  <c r="FC47" i="2"/>
  <c r="EZ47" i="2"/>
  <c r="EY47" i="2"/>
  <c r="EX47" i="2"/>
  <c r="EW47" i="2"/>
  <c r="ET47" i="2"/>
  <c r="ES47" i="2"/>
  <c r="ER47" i="2"/>
  <c r="EQ47" i="2"/>
  <c r="EO47" i="2"/>
  <c r="EM47" i="2"/>
  <c r="EL47" i="2"/>
  <c r="EK47" i="2"/>
  <c r="EJ47" i="2"/>
  <c r="EI47" i="2"/>
  <c r="EH47" i="2"/>
  <c r="EG47" i="2"/>
  <c r="EF47" i="2"/>
  <c r="EE47" i="2"/>
  <c r="ED47" i="2"/>
  <c r="EC47" i="2"/>
  <c r="EB47" i="2"/>
  <c r="EA47" i="2"/>
  <c r="DZ47" i="2"/>
  <c r="DW47" i="2"/>
  <c r="DT47" i="2"/>
  <c r="DS47" i="2"/>
  <c r="DR47" i="2"/>
  <c r="DP47" i="2"/>
  <c r="DO47" i="2"/>
  <c r="DN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Q47" i="2"/>
  <c r="CP47" i="2"/>
  <c r="CO47" i="2"/>
  <c r="CN47" i="2"/>
  <c r="CM47" i="2"/>
  <c r="CL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AZ47" i="2"/>
  <c r="AY47" i="2"/>
  <c r="AX47" i="2"/>
  <c r="AW47" i="2"/>
  <c r="AV47" i="2"/>
  <c r="AU47" i="2"/>
  <c r="AQ47" i="2"/>
  <c r="FL46" i="2"/>
  <c r="FK46" i="2"/>
  <c r="FJ46" i="2"/>
  <c r="FI46" i="2"/>
  <c r="FH46" i="2"/>
  <c r="FG46" i="2"/>
  <c r="FF46" i="2"/>
  <c r="FE46" i="2"/>
  <c r="FD46" i="2"/>
  <c r="FC46" i="2"/>
  <c r="EZ46" i="2"/>
  <c r="EY46" i="2"/>
  <c r="EX46" i="2"/>
  <c r="EW46" i="2"/>
  <c r="ET46" i="2"/>
  <c r="ES46" i="2"/>
  <c r="ER46" i="2"/>
  <c r="EQ46" i="2"/>
  <c r="EO46" i="2"/>
  <c r="EM46" i="2"/>
  <c r="EL46" i="2"/>
  <c r="EK46" i="2"/>
  <c r="EJ46" i="2"/>
  <c r="EI46" i="2"/>
  <c r="EH46" i="2"/>
  <c r="EG46" i="2"/>
  <c r="EF46" i="2"/>
  <c r="EE46" i="2"/>
  <c r="ED46" i="2"/>
  <c r="EC46" i="2"/>
  <c r="EB46" i="2"/>
  <c r="EA46" i="2"/>
  <c r="DZ46" i="2"/>
  <c r="DW46" i="2"/>
  <c r="DT46" i="2"/>
  <c r="DS46" i="2"/>
  <c r="DR46" i="2"/>
  <c r="DP46" i="2"/>
  <c r="DO46" i="2"/>
  <c r="DN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Q46" i="2"/>
  <c r="CP46" i="2"/>
  <c r="CO46" i="2"/>
  <c r="CN46" i="2"/>
  <c r="CM46" i="2"/>
  <c r="CL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AZ46" i="2"/>
  <c r="AY46" i="2"/>
  <c r="AX46" i="2"/>
  <c r="AW46" i="2"/>
  <c r="AV46" i="2"/>
  <c r="AU46" i="2"/>
  <c r="AQ46" i="2"/>
  <c r="FL45" i="2"/>
  <c r="FK45" i="2"/>
  <c r="FJ45" i="2"/>
  <c r="FI45" i="2"/>
  <c r="FH45" i="2"/>
  <c r="FG45" i="2"/>
  <c r="FF45" i="2"/>
  <c r="FE45" i="2"/>
  <c r="FD45" i="2"/>
  <c r="FC45" i="2"/>
  <c r="EZ45" i="2"/>
  <c r="EY45" i="2"/>
  <c r="EX45" i="2"/>
  <c r="EW45" i="2"/>
  <c r="ET45" i="2"/>
  <c r="ES45" i="2"/>
  <c r="ER45" i="2"/>
  <c r="EQ45" i="2"/>
  <c r="EO45" i="2"/>
  <c r="EM45" i="2"/>
  <c r="EL45" i="2"/>
  <c r="EK45" i="2"/>
  <c r="EJ45" i="2"/>
  <c r="EI45" i="2"/>
  <c r="EH45" i="2"/>
  <c r="EG45" i="2"/>
  <c r="EF45" i="2"/>
  <c r="EE45" i="2"/>
  <c r="ED45" i="2"/>
  <c r="EC45" i="2"/>
  <c r="EB45" i="2"/>
  <c r="EA45" i="2"/>
  <c r="DZ45" i="2"/>
  <c r="DW45" i="2"/>
  <c r="DT45" i="2"/>
  <c r="DS45" i="2"/>
  <c r="DR45" i="2"/>
  <c r="DP45" i="2"/>
  <c r="DO45" i="2"/>
  <c r="DN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Q45" i="2"/>
  <c r="CP45" i="2"/>
  <c r="CO45" i="2"/>
  <c r="CN45" i="2"/>
  <c r="CM45" i="2"/>
  <c r="CL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AZ45" i="2"/>
  <c r="AY45" i="2"/>
  <c r="AX45" i="2"/>
  <c r="AW45" i="2"/>
  <c r="AV45" i="2"/>
  <c r="AU45" i="2"/>
  <c r="AR45" i="2"/>
  <c r="AQ45" i="2"/>
  <c r="FL44" i="2"/>
  <c r="FK44" i="2"/>
  <c r="FJ44" i="2"/>
  <c r="FI44" i="2"/>
  <c r="FH44" i="2"/>
  <c r="FG44" i="2"/>
  <c r="FF44" i="2"/>
  <c r="FE44" i="2"/>
  <c r="FD44" i="2"/>
  <c r="FC44" i="2"/>
  <c r="EZ44" i="2"/>
  <c r="EY44" i="2"/>
  <c r="EX44" i="2"/>
  <c r="EW44" i="2"/>
  <c r="ET44" i="2"/>
  <c r="ES44" i="2"/>
  <c r="ER44" i="2"/>
  <c r="EQ44" i="2"/>
  <c r="EO44" i="2"/>
  <c r="EM44" i="2"/>
  <c r="EL44" i="2"/>
  <c r="EK44" i="2"/>
  <c r="EJ44" i="2"/>
  <c r="EI44" i="2"/>
  <c r="EH44" i="2"/>
  <c r="EG44" i="2"/>
  <c r="EF44" i="2"/>
  <c r="EE44" i="2"/>
  <c r="ED44" i="2"/>
  <c r="EC44" i="2"/>
  <c r="EB44" i="2"/>
  <c r="EA44" i="2"/>
  <c r="DZ44" i="2"/>
  <c r="DW44" i="2"/>
  <c r="DT44" i="2"/>
  <c r="DS44" i="2"/>
  <c r="DR44" i="2"/>
  <c r="DP44" i="2"/>
  <c r="DO44" i="2"/>
  <c r="DN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Q44" i="2"/>
  <c r="CP44" i="2"/>
  <c r="CO44" i="2"/>
  <c r="CN44" i="2"/>
  <c r="CM44" i="2"/>
  <c r="CL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AZ44" i="2"/>
  <c r="AY44" i="2"/>
  <c r="AX44" i="2"/>
  <c r="AW44" i="2"/>
  <c r="AV44" i="2"/>
  <c r="AU44" i="2"/>
  <c r="AR44" i="2"/>
  <c r="AQ44" i="2"/>
  <c r="FL43" i="2"/>
  <c r="FK43" i="2"/>
  <c r="FJ43" i="2"/>
  <c r="FI43" i="2"/>
  <c r="FH43" i="2"/>
  <c r="FG43" i="2"/>
  <c r="FF43" i="2"/>
  <c r="FE43" i="2"/>
  <c r="FD43" i="2"/>
  <c r="FC43" i="2"/>
  <c r="EZ43" i="2"/>
  <c r="EY43" i="2"/>
  <c r="EX43" i="2"/>
  <c r="EW43" i="2"/>
  <c r="ET43" i="2"/>
  <c r="ES43" i="2"/>
  <c r="ER43" i="2"/>
  <c r="EQ43" i="2"/>
  <c r="EO43" i="2"/>
  <c r="EM43" i="2"/>
  <c r="EL43" i="2"/>
  <c r="EK43" i="2"/>
  <c r="EJ43" i="2"/>
  <c r="EI43" i="2"/>
  <c r="EH43" i="2"/>
  <c r="EG43" i="2"/>
  <c r="EF43" i="2"/>
  <c r="EE43" i="2"/>
  <c r="ED43" i="2"/>
  <c r="EC43" i="2"/>
  <c r="EB43" i="2"/>
  <c r="EA43" i="2"/>
  <c r="DZ43" i="2"/>
  <c r="DW43" i="2"/>
  <c r="DT43" i="2"/>
  <c r="DS43" i="2"/>
  <c r="DR43" i="2"/>
  <c r="DP43" i="2"/>
  <c r="DO43" i="2"/>
  <c r="DN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Q43" i="2"/>
  <c r="CP43" i="2"/>
  <c r="CO43" i="2"/>
  <c r="CN43" i="2"/>
  <c r="CM43" i="2"/>
  <c r="CL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AZ43" i="2"/>
  <c r="AY43" i="2"/>
  <c r="AX43" i="2"/>
  <c r="AW43" i="2"/>
  <c r="AV43" i="2"/>
  <c r="AU43" i="2"/>
  <c r="AR43" i="2"/>
  <c r="AQ43" i="2"/>
  <c r="FL42" i="2"/>
  <c r="FK42" i="2"/>
  <c r="FJ42" i="2"/>
  <c r="FI42" i="2"/>
  <c r="FH42" i="2"/>
  <c r="FG42" i="2"/>
  <c r="FF42" i="2"/>
  <c r="FE42" i="2"/>
  <c r="FD42" i="2"/>
  <c r="FC42" i="2"/>
  <c r="EZ42" i="2"/>
  <c r="EY42" i="2"/>
  <c r="EX42" i="2"/>
  <c r="EW42" i="2"/>
  <c r="ET42" i="2"/>
  <c r="ES42" i="2"/>
  <c r="ER42" i="2"/>
  <c r="EQ42" i="2"/>
  <c r="EO42" i="2"/>
  <c r="EM42" i="2"/>
  <c r="EL42" i="2"/>
  <c r="EK42" i="2"/>
  <c r="EJ42" i="2"/>
  <c r="EI42" i="2"/>
  <c r="EH42" i="2"/>
  <c r="EG42" i="2"/>
  <c r="EF42" i="2"/>
  <c r="EE42" i="2"/>
  <c r="ED42" i="2"/>
  <c r="EC42" i="2"/>
  <c r="EB42" i="2"/>
  <c r="EA42" i="2"/>
  <c r="DZ42" i="2"/>
  <c r="DW42" i="2"/>
  <c r="DT42" i="2"/>
  <c r="DS42" i="2"/>
  <c r="DR42" i="2"/>
  <c r="DP42" i="2"/>
  <c r="DO42" i="2"/>
  <c r="DN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Q42" i="2"/>
  <c r="CP42" i="2"/>
  <c r="CO42" i="2"/>
  <c r="CN42" i="2"/>
  <c r="CM42" i="2"/>
  <c r="CL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AZ42" i="2"/>
  <c r="AY42" i="2"/>
  <c r="AX42" i="2"/>
  <c r="AW42" i="2"/>
  <c r="AV42" i="2"/>
  <c r="AU42" i="2"/>
  <c r="AR42" i="2"/>
  <c r="AQ42" i="2"/>
  <c r="FL41" i="2"/>
  <c r="FK41" i="2"/>
  <c r="FJ41" i="2"/>
  <c r="FI41" i="2"/>
  <c r="FH41" i="2"/>
  <c r="FG41" i="2"/>
  <c r="FF41" i="2"/>
  <c r="FE41" i="2"/>
  <c r="FD41" i="2"/>
  <c r="FC41" i="2"/>
  <c r="EZ41" i="2"/>
  <c r="EY41" i="2"/>
  <c r="EX41" i="2"/>
  <c r="EW41" i="2"/>
  <c r="ET41" i="2"/>
  <c r="ES41" i="2"/>
  <c r="ER41" i="2"/>
  <c r="EQ41" i="2"/>
  <c r="EO41" i="2"/>
  <c r="EM41" i="2"/>
  <c r="EL41" i="2"/>
  <c r="EK41" i="2"/>
  <c r="EJ41" i="2"/>
  <c r="EI41" i="2"/>
  <c r="EH41" i="2"/>
  <c r="EG41" i="2"/>
  <c r="EF41" i="2"/>
  <c r="EE41" i="2"/>
  <c r="ED41" i="2"/>
  <c r="EC41" i="2"/>
  <c r="EB41" i="2"/>
  <c r="EA41" i="2"/>
  <c r="DZ41" i="2"/>
  <c r="DW41" i="2"/>
  <c r="DT41" i="2"/>
  <c r="DS41" i="2"/>
  <c r="DR41" i="2"/>
  <c r="DP41" i="2"/>
  <c r="DO41" i="2"/>
  <c r="DN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Q41" i="2"/>
  <c r="CP41" i="2"/>
  <c r="CO41" i="2"/>
  <c r="CN41" i="2"/>
  <c r="CM41" i="2"/>
  <c r="CL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AZ41" i="2"/>
  <c r="AY41" i="2"/>
  <c r="AX41" i="2"/>
  <c r="AW41" i="2"/>
  <c r="AV41" i="2"/>
  <c r="AU41" i="2"/>
  <c r="AR41" i="2"/>
  <c r="AQ41" i="2"/>
  <c r="FL40" i="2"/>
  <c r="FK40" i="2"/>
  <c r="FJ40" i="2"/>
  <c r="FI40" i="2"/>
  <c r="FH40" i="2"/>
  <c r="FG40" i="2"/>
  <c r="FF40" i="2"/>
  <c r="FE40" i="2"/>
  <c r="FD40" i="2"/>
  <c r="FC40" i="2"/>
  <c r="EZ40" i="2"/>
  <c r="EY40" i="2"/>
  <c r="EX40" i="2"/>
  <c r="EW40" i="2"/>
  <c r="ET40" i="2"/>
  <c r="ES40" i="2"/>
  <c r="ER40" i="2"/>
  <c r="EQ40" i="2"/>
  <c r="EO40" i="2"/>
  <c r="EM40" i="2"/>
  <c r="EL40" i="2"/>
  <c r="EK40" i="2"/>
  <c r="EJ40" i="2"/>
  <c r="EI40" i="2"/>
  <c r="EH40" i="2"/>
  <c r="EG40" i="2"/>
  <c r="EF40" i="2"/>
  <c r="EE40" i="2"/>
  <c r="ED40" i="2"/>
  <c r="EC40" i="2"/>
  <c r="EB40" i="2"/>
  <c r="EA40" i="2"/>
  <c r="DZ40" i="2"/>
  <c r="DW40" i="2"/>
  <c r="DT40" i="2"/>
  <c r="DS40" i="2"/>
  <c r="DR40" i="2"/>
  <c r="DP40" i="2"/>
  <c r="DO40" i="2"/>
  <c r="DN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Q40" i="2"/>
  <c r="CP40" i="2"/>
  <c r="CO40" i="2"/>
  <c r="CN40" i="2"/>
  <c r="CM40" i="2"/>
  <c r="CL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AZ40" i="2"/>
  <c r="AY40" i="2"/>
  <c r="AX40" i="2"/>
  <c r="AW40" i="2"/>
  <c r="AV40" i="2"/>
  <c r="AU40" i="2"/>
  <c r="AR40" i="2"/>
  <c r="AQ40" i="2"/>
  <c r="CQ37" i="2"/>
  <c r="CO37" i="2"/>
  <c r="CN37" i="2"/>
  <c r="CM37" i="2"/>
  <c r="CL37" i="2"/>
  <c r="CG37" i="2"/>
  <c r="CF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AZ37" i="2"/>
  <c r="AY37" i="2"/>
  <c r="AX37" i="2"/>
  <c r="AW37" i="2"/>
  <c r="AV37" i="2"/>
  <c r="AU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CQ36" i="2"/>
  <c r="CO36" i="2"/>
  <c r="CN36" i="2"/>
  <c r="CM36" i="2"/>
  <c r="CL36" i="2"/>
  <c r="CG36" i="2"/>
  <c r="CF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AZ36" i="2"/>
  <c r="AY36" i="2"/>
  <c r="AX36" i="2"/>
  <c r="AW36" i="2"/>
  <c r="AV36" i="2"/>
  <c r="AU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FL34" i="2"/>
  <c r="FK34" i="2"/>
  <c r="FJ34" i="2"/>
  <c r="FI34" i="2"/>
  <c r="FH34" i="2"/>
  <c r="FG34" i="2"/>
  <c r="FF34" i="2"/>
  <c r="FE34" i="2"/>
  <c r="FD34" i="2"/>
  <c r="FC34" i="2"/>
  <c r="EZ34" i="2"/>
  <c r="EY34" i="2"/>
  <c r="EX34" i="2"/>
  <c r="EW34" i="2"/>
  <c r="ET34" i="2"/>
  <c r="ES34" i="2"/>
  <c r="ER34" i="2"/>
  <c r="EQ34" i="2"/>
  <c r="EO34" i="2"/>
  <c r="EM34" i="2"/>
  <c r="EL34" i="2"/>
  <c r="EK34" i="2"/>
  <c r="EJ34" i="2"/>
  <c r="EI34" i="2"/>
  <c r="EH34" i="2"/>
  <c r="EG34" i="2"/>
  <c r="EF34" i="2"/>
  <c r="EE34" i="2"/>
  <c r="ED34" i="2"/>
  <c r="EC34" i="2"/>
  <c r="EB34" i="2"/>
  <c r="EA34" i="2"/>
  <c r="DZ34" i="2"/>
  <c r="DW34" i="2"/>
  <c r="DT34" i="2"/>
  <c r="DS34" i="2"/>
  <c r="DR34" i="2"/>
  <c r="DO34" i="2"/>
  <c r="DN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Q34" i="2"/>
  <c r="CP34" i="2"/>
  <c r="CO34" i="2"/>
  <c r="CN34" i="2"/>
  <c r="CM34" i="2"/>
  <c r="CL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AZ34" i="2"/>
  <c r="AY34" i="2"/>
  <c r="AX34" i="2"/>
  <c r="AW34" i="2"/>
  <c r="AV34" i="2"/>
  <c r="AU34" i="2"/>
  <c r="AR34" i="2"/>
  <c r="AQ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FL33" i="2"/>
  <c r="FK33" i="2"/>
  <c r="FJ33" i="2"/>
  <c r="FI33" i="2"/>
  <c r="FH33" i="2"/>
  <c r="FG33" i="2"/>
  <c r="FF33" i="2"/>
  <c r="FE33" i="2"/>
  <c r="FD33" i="2"/>
  <c r="FC33" i="2"/>
  <c r="EZ33" i="2"/>
  <c r="EY33" i="2"/>
  <c r="EX33" i="2"/>
  <c r="EW33" i="2"/>
  <c r="ET33" i="2"/>
  <c r="ES33" i="2"/>
  <c r="ER33" i="2"/>
  <c r="EQ33" i="2"/>
  <c r="EO33" i="2"/>
  <c r="EM33" i="2"/>
  <c r="EL33" i="2"/>
  <c r="EK33" i="2"/>
  <c r="EJ33" i="2"/>
  <c r="EI33" i="2"/>
  <c r="EH33" i="2"/>
  <c r="EG33" i="2"/>
  <c r="EF33" i="2"/>
  <c r="EE33" i="2"/>
  <c r="ED33" i="2"/>
  <c r="EC33" i="2"/>
  <c r="EB33" i="2"/>
  <c r="EA33" i="2"/>
  <c r="DZ33" i="2"/>
  <c r="DW33" i="2"/>
  <c r="DT33" i="2"/>
  <c r="DS33" i="2"/>
  <c r="DR33" i="2"/>
  <c r="DO33" i="2"/>
  <c r="DN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Q33" i="2"/>
  <c r="CP33" i="2"/>
  <c r="CO33" i="2"/>
  <c r="CN33" i="2"/>
  <c r="CM33" i="2"/>
  <c r="CL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AZ33" i="2"/>
  <c r="AY33" i="2"/>
  <c r="AX33" i="2"/>
  <c r="AW33" i="2"/>
  <c r="AV33" i="2"/>
  <c r="AU33" i="2"/>
  <c r="AR33" i="2"/>
  <c r="AQ33" i="2"/>
  <c r="FL32" i="2"/>
  <c r="FK32" i="2"/>
  <c r="FJ32" i="2"/>
  <c r="FI32" i="2"/>
  <c r="FH32" i="2"/>
  <c r="FG32" i="2"/>
  <c r="FF32" i="2"/>
  <c r="FE32" i="2"/>
  <c r="FD32" i="2"/>
  <c r="FC32" i="2"/>
  <c r="EZ32" i="2"/>
  <c r="EY32" i="2"/>
  <c r="EX32" i="2"/>
  <c r="EW32" i="2"/>
  <c r="ET32" i="2"/>
  <c r="ES32" i="2"/>
  <c r="ER32" i="2"/>
  <c r="EQ32" i="2"/>
  <c r="EO32" i="2"/>
  <c r="EM32" i="2"/>
  <c r="EL32" i="2"/>
  <c r="EK32" i="2"/>
  <c r="EJ32" i="2"/>
  <c r="EI32" i="2"/>
  <c r="EH32" i="2"/>
  <c r="EG32" i="2"/>
  <c r="EF32" i="2"/>
  <c r="EE32" i="2"/>
  <c r="ED32" i="2"/>
  <c r="EC32" i="2"/>
  <c r="EB32" i="2"/>
  <c r="EA32" i="2"/>
  <c r="DZ32" i="2"/>
  <c r="DW32" i="2"/>
  <c r="DT32" i="2"/>
  <c r="DS32" i="2"/>
  <c r="DR32" i="2"/>
  <c r="DO32" i="2"/>
  <c r="DN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Q32" i="2"/>
  <c r="CP32" i="2"/>
  <c r="CO32" i="2"/>
  <c r="CN32" i="2"/>
  <c r="CM32" i="2"/>
  <c r="CL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AZ32" i="2"/>
  <c r="AY32" i="2"/>
  <c r="AX32" i="2"/>
  <c r="AW32" i="2"/>
  <c r="AV32" i="2"/>
  <c r="AU32" i="2"/>
  <c r="AR32" i="2"/>
  <c r="AQ32" i="2"/>
  <c r="FL31" i="2"/>
  <c r="FK31" i="2"/>
  <c r="FJ31" i="2"/>
  <c r="FI31" i="2"/>
  <c r="FH31" i="2"/>
  <c r="FG31" i="2"/>
  <c r="FF31" i="2"/>
  <c r="FE31" i="2"/>
  <c r="FD31" i="2"/>
  <c r="FC31" i="2"/>
  <c r="EZ31" i="2"/>
  <c r="EY31" i="2"/>
  <c r="EX31" i="2"/>
  <c r="EW31" i="2"/>
  <c r="ET31" i="2"/>
  <c r="ES31" i="2"/>
  <c r="ER31" i="2"/>
  <c r="EQ31" i="2"/>
  <c r="EO31" i="2"/>
  <c r="EM31" i="2"/>
  <c r="EL31" i="2"/>
  <c r="EK31" i="2"/>
  <c r="EJ31" i="2"/>
  <c r="EI31" i="2"/>
  <c r="EH31" i="2"/>
  <c r="EG31" i="2"/>
  <c r="EF31" i="2"/>
  <c r="EE31" i="2"/>
  <c r="ED31" i="2"/>
  <c r="EC31" i="2"/>
  <c r="EB31" i="2"/>
  <c r="EA31" i="2"/>
  <c r="DZ31" i="2"/>
  <c r="DW31" i="2"/>
  <c r="DT31" i="2"/>
  <c r="DS31" i="2"/>
  <c r="DR31" i="2"/>
  <c r="DO31" i="2"/>
  <c r="DN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Q31" i="2"/>
  <c r="CP31" i="2"/>
  <c r="CO31" i="2"/>
  <c r="CN31" i="2"/>
  <c r="CM31" i="2"/>
  <c r="CL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AZ31" i="2"/>
  <c r="AY31" i="2"/>
  <c r="AX31" i="2"/>
  <c r="AW31" i="2"/>
  <c r="AV31" i="2"/>
  <c r="AR31" i="2"/>
  <c r="AQ31" i="2"/>
  <c r="FL30" i="2"/>
  <c r="FK30" i="2"/>
  <c r="FJ30" i="2"/>
  <c r="FI30" i="2"/>
  <c r="FH30" i="2"/>
  <c r="FG30" i="2"/>
  <c r="FF30" i="2"/>
  <c r="FE30" i="2"/>
  <c r="FD30" i="2"/>
  <c r="FC30" i="2"/>
  <c r="EZ30" i="2"/>
  <c r="EY30" i="2"/>
  <c r="EX30" i="2"/>
  <c r="EW30" i="2"/>
  <c r="ET30" i="2"/>
  <c r="ES30" i="2"/>
  <c r="ER30" i="2"/>
  <c r="EQ30" i="2"/>
  <c r="EO30" i="2"/>
  <c r="EM30" i="2"/>
  <c r="EL30" i="2"/>
  <c r="EK30" i="2"/>
  <c r="EJ30" i="2"/>
  <c r="EI30" i="2"/>
  <c r="EH30" i="2"/>
  <c r="EG30" i="2"/>
  <c r="EF30" i="2"/>
  <c r="EE30" i="2"/>
  <c r="ED30" i="2"/>
  <c r="EC30" i="2"/>
  <c r="EB30" i="2"/>
  <c r="EA30" i="2"/>
  <c r="DZ30" i="2"/>
  <c r="DW30" i="2"/>
  <c r="DT30" i="2"/>
  <c r="DS30" i="2"/>
  <c r="DR30" i="2"/>
  <c r="DO30" i="2"/>
  <c r="DN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Q30" i="2"/>
  <c r="CP30" i="2"/>
  <c r="CO30" i="2"/>
  <c r="CN30" i="2"/>
  <c r="CM30" i="2"/>
  <c r="CL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AZ30" i="2"/>
  <c r="AY30" i="2"/>
  <c r="AX30" i="2"/>
  <c r="AW30" i="2"/>
  <c r="AV30" i="2"/>
  <c r="AU30" i="2"/>
  <c r="AR30" i="2"/>
  <c r="AQ30" i="2"/>
  <c r="FL29" i="2"/>
  <c r="FK29" i="2"/>
  <c r="FJ29" i="2"/>
  <c r="FI29" i="2"/>
  <c r="FH29" i="2"/>
  <c r="FG29" i="2"/>
  <c r="FF29" i="2"/>
  <c r="FE29" i="2"/>
  <c r="FD29" i="2"/>
  <c r="FC29" i="2"/>
  <c r="EZ29" i="2"/>
  <c r="EY29" i="2"/>
  <c r="EX29" i="2"/>
  <c r="EW29" i="2"/>
  <c r="ET29" i="2"/>
  <c r="ES29" i="2"/>
  <c r="ER29" i="2"/>
  <c r="EQ29" i="2"/>
  <c r="EO29" i="2"/>
  <c r="EM29" i="2"/>
  <c r="EL29" i="2"/>
  <c r="EK29" i="2"/>
  <c r="EJ29" i="2"/>
  <c r="EI29" i="2"/>
  <c r="EH29" i="2"/>
  <c r="EG29" i="2"/>
  <c r="EF29" i="2"/>
  <c r="EE29" i="2"/>
  <c r="ED29" i="2"/>
  <c r="EC29" i="2"/>
  <c r="EB29" i="2"/>
  <c r="EA29" i="2"/>
  <c r="DZ29" i="2"/>
  <c r="DW29" i="2"/>
  <c r="DT29" i="2"/>
  <c r="DS29" i="2"/>
  <c r="DR29" i="2"/>
  <c r="DO29" i="2"/>
  <c r="DN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Q29" i="2"/>
  <c r="CP29" i="2"/>
  <c r="CO29" i="2"/>
  <c r="CN29" i="2"/>
  <c r="CM29" i="2"/>
  <c r="CL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AZ29" i="2"/>
  <c r="AY29" i="2"/>
  <c r="AX29" i="2"/>
  <c r="AW29" i="2"/>
  <c r="AV29" i="2"/>
  <c r="AU29" i="2"/>
  <c r="AR29" i="2"/>
  <c r="AQ29" i="2"/>
  <c r="FL28" i="2"/>
  <c r="FK28" i="2"/>
  <c r="FJ28" i="2"/>
  <c r="FI28" i="2"/>
  <c r="FH28" i="2"/>
  <c r="FG28" i="2"/>
  <c r="FF28" i="2"/>
  <c r="FE28" i="2"/>
  <c r="FD28" i="2"/>
  <c r="FC28" i="2"/>
  <c r="EZ28" i="2"/>
  <c r="EY28" i="2"/>
  <c r="EX28" i="2"/>
  <c r="EW28" i="2"/>
  <c r="ET28" i="2"/>
  <c r="ES28" i="2"/>
  <c r="ER28" i="2"/>
  <c r="EQ28" i="2"/>
  <c r="EO28" i="2"/>
  <c r="EM28" i="2"/>
  <c r="EL28" i="2"/>
  <c r="EK28" i="2"/>
  <c r="EJ28" i="2"/>
  <c r="EI28" i="2"/>
  <c r="EH28" i="2"/>
  <c r="EG28" i="2"/>
  <c r="EF28" i="2"/>
  <c r="EE28" i="2"/>
  <c r="ED28" i="2"/>
  <c r="EC28" i="2"/>
  <c r="EB28" i="2"/>
  <c r="EA28" i="2"/>
  <c r="DZ28" i="2"/>
  <c r="DW28" i="2"/>
  <c r="DT28" i="2"/>
  <c r="DS28" i="2"/>
  <c r="DR28" i="2"/>
  <c r="DO28" i="2"/>
  <c r="DN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Q28" i="2"/>
  <c r="CP28" i="2"/>
  <c r="CO28" i="2"/>
  <c r="CN28" i="2"/>
  <c r="CM28" i="2"/>
  <c r="CL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AZ28" i="2"/>
  <c r="AY28" i="2"/>
  <c r="AX28" i="2"/>
  <c r="AW28" i="2"/>
  <c r="AV28" i="2"/>
  <c r="AU28" i="2"/>
  <c r="AR28" i="2"/>
  <c r="AQ28" i="2"/>
  <c r="FL27" i="2"/>
  <c r="FK27" i="2"/>
  <c r="FJ27" i="2"/>
  <c r="FI27" i="2"/>
  <c r="FH27" i="2"/>
  <c r="FG27" i="2"/>
  <c r="FF27" i="2"/>
  <c r="FE27" i="2"/>
  <c r="FD27" i="2"/>
  <c r="FC27" i="2"/>
  <c r="EZ27" i="2"/>
  <c r="EY27" i="2"/>
  <c r="EX27" i="2"/>
  <c r="EW27" i="2"/>
  <c r="ET27" i="2"/>
  <c r="ES27" i="2"/>
  <c r="ER27" i="2"/>
  <c r="EQ27" i="2"/>
  <c r="EO27" i="2"/>
  <c r="EM27" i="2"/>
  <c r="EL27" i="2"/>
  <c r="EK27" i="2"/>
  <c r="EJ27" i="2"/>
  <c r="EI27" i="2"/>
  <c r="EH27" i="2"/>
  <c r="EG27" i="2"/>
  <c r="EF27" i="2"/>
  <c r="EE27" i="2"/>
  <c r="ED27" i="2"/>
  <c r="EC27" i="2"/>
  <c r="EB27" i="2"/>
  <c r="EA27" i="2"/>
  <c r="DZ27" i="2"/>
  <c r="DW27" i="2"/>
  <c r="DT27" i="2"/>
  <c r="DS27" i="2"/>
  <c r="DR27" i="2"/>
  <c r="DO27" i="2"/>
  <c r="DN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Q27" i="2"/>
  <c r="CP27" i="2"/>
  <c r="CO27" i="2"/>
  <c r="CN27" i="2"/>
  <c r="CM27" i="2"/>
  <c r="CL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AZ27" i="2"/>
  <c r="AY27" i="2"/>
  <c r="AX27" i="2"/>
  <c r="AW27" i="2"/>
  <c r="AV27" i="2"/>
  <c r="AU27" i="2"/>
  <c r="AR27" i="2"/>
  <c r="AQ27" i="2"/>
  <c r="FL26" i="2"/>
  <c r="FK26" i="2"/>
  <c r="FJ26" i="2"/>
  <c r="FI26" i="2"/>
  <c r="FH26" i="2"/>
  <c r="FG26" i="2"/>
  <c r="FF26" i="2"/>
  <c r="FE26" i="2"/>
  <c r="FD26" i="2"/>
  <c r="FC26" i="2"/>
  <c r="EZ26" i="2"/>
  <c r="EY26" i="2"/>
  <c r="EX26" i="2"/>
  <c r="EW26" i="2"/>
  <c r="ET26" i="2"/>
  <c r="ES26" i="2"/>
  <c r="ER26" i="2"/>
  <c r="EQ26" i="2"/>
  <c r="EO26" i="2"/>
  <c r="EM26" i="2"/>
  <c r="EL26" i="2"/>
  <c r="EK26" i="2"/>
  <c r="EJ26" i="2"/>
  <c r="EI26" i="2"/>
  <c r="EH26" i="2"/>
  <c r="EG26" i="2"/>
  <c r="EF26" i="2"/>
  <c r="EE26" i="2"/>
  <c r="ED26" i="2"/>
  <c r="EC26" i="2"/>
  <c r="EB26" i="2"/>
  <c r="EA26" i="2"/>
  <c r="DZ26" i="2"/>
  <c r="DW26" i="2"/>
  <c r="DT26" i="2"/>
  <c r="DS26" i="2"/>
  <c r="DR26" i="2"/>
  <c r="DO26" i="2"/>
  <c r="DN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Q26" i="2"/>
  <c r="CP26" i="2"/>
  <c r="CO26" i="2"/>
  <c r="CN26" i="2"/>
  <c r="CM26" i="2"/>
  <c r="CL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AZ26" i="2"/>
  <c r="AY26" i="2"/>
  <c r="AX26" i="2"/>
  <c r="AW26" i="2"/>
  <c r="AV26" i="2"/>
  <c r="AU26" i="2"/>
  <c r="AR26" i="2"/>
  <c r="AQ26" i="2"/>
  <c r="FL25" i="2"/>
  <c r="FK25" i="2"/>
  <c r="FJ25" i="2"/>
  <c r="FI25" i="2"/>
  <c r="FH25" i="2"/>
  <c r="FG25" i="2"/>
  <c r="FF25" i="2"/>
  <c r="FE25" i="2"/>
  <c r="FD25" i="2"/>
  <c r="FC25" i="2"/>
  <c r="EZ25" i="2"/>
  <c r="EY25" i="2"/>
  <c r="EX25" i="2"/>
  <c r="EW25" i="2"/>
  <c r="ET25" i="2"/>
  <c r="ES25" i="2"/>
  <c r="ER25" i="2"/>
  <c r="EQ25" i="2"/>
  <c r="EO25" i="2"/>
  <c r="EM25" i="2"/>
  <c r="EL25" i="2"/>
  <c r="EK25" i="2"/>
  <c r="EJ25" i="2"/>
  <c r="EI25" i="2"/>
  <c r="EH25" i="2"/>
  <c r="EG25" i="2"/>
  <c r="EF25" i="2"/>
  <c r="EE25" i="2"/>
  <c r="ED25" i="2"/>
  <c r="EC25" i="2"/>
  <c r="EB25" i="2"/>
  <c r="EA25" i="2"/>
  <c r="DZ25" i="2"/>
  <c r="DW25" i="2"/>
  <c r="DT25" i="2"/>
  <c r="DS25" i="2"/>
  <c r="DR25" i="2"/>
  <c r="DO25" i="2"/>
  <c r="DN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Q25" i="2"/>
  <c r="CP25" i="2"/>
  <c r="CO25" i="2"/>
  <c r="CN25" i="2"/>
  <c r="CM25" i="2"/>
  <c r="CL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AZ25" i="2"/>
  <c r="AY25" i="2"/>
  <c r="AX25" i="2"/>
  <c r="AW25" i="2"/>
  <c r="AV25" i="2"/>
  <c r="AU25" i="2"/>
  <c r="AR25" i="2"/>
  <c r="AQ25" i="2"/>
  <c r="FL24" i="2"/>
  <c r="FK24" i="2"/>
  <c r="FJ24" i="2"/>
  <c r="FI24" i="2"/>
  <c r="FH24" i="2"/>
  <c r="FG24" i="2"/>
  <c r="FF24" i="2"/>
  <c r="FE24" i="2"/>
  <c r="FD24" i="2"/>
  <c r="FC24" i="2"/>
  <c r="EZ24" i="2"/>
  <c r="EY24" i="2"/>
  <c r="EX24" i="2"/>
  <c r="EW24" i="2"/>
  <c r="ET24" i="2"/>
  <c r="ES24" i="2"/>
  <c r="ER24" i="2"/>
  <c r="EQ24" i="2"/>
  <c r="EO24" i="2"/>
  <c r="EM24" i="2"/>
  <c r="EL24" i="2"/>
  <c r="EK24" i="2"/>
  <c r="EJ24" i="2"/>
  <c r="EI24" i="2"/>
  <c r="EH24" i="2"/>
  <c r="EG24" i="2"/>
  <c r="EF24" i="2"/>
  <c r="EE24" i="2"/>
  <c r="ED24" i="2"/>
  <c r="EC24" i="2"/>
  <c r="EB24" i="2"/>
  <c r="EA24" i="2"/>
  <c r="DZ24" i="2"/>
  <c r="DW24" i="2"/>
  <c r="DT24" i="2"/>
  <c r="DS24" i="2"/>
  <c r="DR24" i="2"/>
  <c r="DO24" i="2"/>
  <c r="DN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Q24" i="2"/>
  <c r="CP24" i="2"/>
  <c r="CO24" i="2"/>
  <c r="CN24" i="2"/>
  <c r="CM24" i="2"/>
  <c r="CL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AZ24" i="2"/>
  <c r="AY24" i="2"/>
  <c r="AX24" i="2"/>
  <c r="AW24" i="2"/>
  <c r="AV24" i="2"/>
  <c r="AU24" i="2"/>
  <c r="AR24" i="2"/>
  <c r="AQ24" i="2"/>
  <c r="FL23" i="2"/>
  <c r="FK23" i="2"/>
  <c r="FJ23" i="2"/>
  <c r="FI23" i="2"/>
  <c r="FH23" i="2"/>
  <c r="FG23" i="2"/>
  <c r="FF23" i="2"/>
  <c r="FE23" i="2"/>
  <c r="FD23" i="2"/>
  <c r="FC23" i="2"/>
  <c r="EZ23" i="2"/>
  <c r="EY23" i="2"/>
  <c r="EX23" i="2"/>
  <c r="EW23" i="2"/>
  <c r="ET23" i="2"/>
  <c r="ES23" i="2"/>
  <c r="ER23" i="2"/>
  <c r="EQ23" i="2"/>
  <c r="EO23" i="2"/>
  <c r="EM23" i="2"/>
  <c r="EL23" i="2"/>
  <c r="EK23" i="2"/>
  <c r="EJ23" i="2"/>
  <c r="EI23" i="2"/>
  <c r="EH23" i="2"/>
  <c r="EG23" i="2"/>
  <c r="EF23" i="2"/>
  <c r="EE23" i="2"/>
  <c r="ED23" i="2"/>
  <c r="EC23" i="2"/>
  <c r="EB23" i="2"/>
  <c r="EA23" i="2"/>
  <c r="DZ23" i="2"/>
  <c r="DW23" i="2"/>
  <c r="DT23" i="2"/>
  <c r="DS23" i="2"/>
  <c r="DR23" i="2"/>
  <c r="DO23" i="2"/>
  <c r="DN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Q23" i="2"/>
  <c r="CP23" i="2"/>
  <c r="CO23" i="2"/>
  <c r="CN23" i="2"/>
  <c r="CM23" i="2"/>
  <c r="CL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AZ23" i="2"/>
  <c r="AY23" i="2"/>
  <c r="AX23" i="2"/>
  <c r="AW23" i="2"/>
  <c r="AV23" i="2"/>
  <c r="AU23" i="2"/>
  <c r="AR23" i="2"/>
  <c r="AQ23" i="2"/>
  <c r="FL22" i="2"/>
  <c r="FK22" i="2"/>
  <c r="FJ22" i="2"/>
  <c r="FI22" i="2"/>
  <c r="FH22" i="2"/>
  <c r="FG22" i="2"/>
  <c r="FF22" i="2"/>
  <c r="FE22" i="2"/>
  <c r="FD22" i="2"/>
  <c r="FC22" i="2"/>
  <c r="EZ22" i="2"/>
  <c r="EY22" i="2"/>
  <c r="EX22" i="2"/>
  <c r="EW22" i="2"/>
  <c r="ET22" i="2"/>
  <c r="ES22" i="2"/>
  <c r="ER22" i="2"/>
  <c r="EQ22" i="2"/>
  <c r="EO22" i="2"/>
  <c r="EM22" i="2"/>
  <c r="EL22" i="2"/>
  <c r="EK22" i="2"/>
  <c r="EJ22" i="2"/>
  <c r="EI22" i="2"/>
  <c r="EH22" i="2"/>
  <c r="EG22" i="2"/>
  <c r="EF22" i="2"/>
  <c r="EE22" i="2"/>
  <c r="ED22" i="2"/>
  <c r="EC22" i="2"/>
  <c r="EB22" i="2"/>
  <c r="EA22" i="2"/>
  <c r="DZ22" i="2"/>
  <c r="DW22" i="2"/>
  <c r="DT22" i="2"/>
  <c r="DS22" i="2"/>
  <c r="DR22" i="2"/>
  <c r="DQ22" i="2"/>
  <c r="DO22" i="2"/>
  <c r="DN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Q22" i="2"/>
  <c r="CP22" i="2"/>
  <c r="CO22" i="2"/>
  <c r="CN22" i="2"/>
  <c r="CM22" i="2"/>
  <c r="CL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AZ22" i="2"/>
  <c r="AY22" i="2"/>
  <c r="AX22" i="2"/>
  <c r="AW22" i="2"/>
  <c r="AV22" i="2"/>
  <c r="AU22" i="2"/>
  <c r="AQ22" i="2"/>
  <c r="FL21" i="2"/>
  <c r="FK21" i="2"/>
  <c r="FJ21" i="2"/>
  <c r="FI21" i="2"/>
  <c r="FH21" i="2"/>
  <c r="FG21" i="2"/>
  <c r="FF21" i="2"/>
  <c r="FE21" i="2"/>
  <c r="FD21" i="2"/>
  <c r="FC21" i="2"/>
  <c r="EZ21" i="2"/>
  <c r="EY21" i="2"/>
  <c r="EX21" i="2"/>
  <c r="EW21" i="2"/>
  <c r="ET21" i="2"/>
  <c r="ES21" i="2"/>
  <c r="ER21" i="2"/>
  <c r="EQ21" i="2"/>
  <c r="EO21" i="2"/>
  <c r="EM21" i="2"/>
  <c r="EL21" i="2"/>
  <c r="EK21" i="2"/>
  <c r="EJ21" i="2"/>
  <c r="EI21" i="2"/>
  <c r="EH21" i="2"/>
  <c r="EG21" i="2"/>
  <c r="EF21" i="2"/>
  <c r="EE21" i="2"/>
  <c r="ED21" i="2"/>
  <c r="EC21" i="2"/>
  <c r="EB21" i="2"/>
  <c r="EA21" i="2"/>
  <c r="DZ21" i="2"/>
  <c r="DW21" i="2"/>
  <c r="DT21" i="2"/>
  <c r="DS21" i="2"/>
  <c r="DR21" i="2"/>
  <c r="DQ21" i="2"/>
  <c r="DO21" i="2"/>
  <c r="DN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Q21" i="2"/>
  <c r="CP21" i="2"/>
  <c r="CO21" i="2"/>
  <c r="CN21" i="2"/>
  <c r="CM21" i="2"/>
  <c r="CL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AZ21" i="2"/>
  <c r="AY21" i="2"/>
  <c r="AX21" i="2"/>
  <c r="AW21" i="2"/>
  <c r="AV21" i="2"/>
  <c r="AU21" i="2"/>
  <c r="AQ21" i="2"/>
  <c r="FL20" i="2"/>
  <c r="FK20" i="2"/>
  <c r="FJ20" i="2"/>
  <c r="FI20" i="2"/>
  <c r="FH20" i="2"/>
  <c r="FG20" i="2"/>
  <c r="FF20" i="2"/>
  <c r="FE20" i="2"/>
  <c r="FD20" i="2"/>
  <c r="FC20" i="2"/>
  <c r="EZ20" i="2"/>
  <c r="EY20" i="2"/>
  <c r="EX20" i="2"/>
  <c r="EW20" i="2"/>
  <c r="ET20" i="2"/>
  <c r="ES20" i="2"/>
  <c r="ER20" i="2"/>
  <c r="EQ20" i="2"/>
  <c r="EO20" i="2"/>
  <c r="EM20" i="2"/>
  <c r="EL20" i="2"/>
  <c r="EK20" i="2"/>
  <c r="EJ20" i="2"/>
  <c r="EI20" i="2"/>
  <c r="EH20" i="2"/>
  <c r="EG20" i="2"/>
  <c r="EF20" i="2"/>
  <c r="EE20" i="2"/>
  <c r="ED20" i="2"/>
  <c r="EC20" i="2"/>
  <c r="EB20" i="2"/>
  <c r="EA20" i="2"/>
  <c r="DZ20" i="2"/>
  <c r="DW20" i="2"/>
  <c r="DT20" i="2"/>
  <c r="DS20" i="2"/>
  <c r="DR20" i="2"/>
  <c r="DQ20" i="2"/>
  <c r="DO20" i="2"/>
  <c r="DN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Q20" i="2"/>
  <c r="CP20" i="2"/>
  <c r="CO20" i="2"/>
  <c r="CN20" i="2"/>
  <c r="CM20" i="2"/>
  <c r="CL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E20" i="2"/>
  <c r="BD20" i="2"/>
  <c r="BC20" i="2"/>
  <c r="BB20" i="2"/>
  <c r="AZ20" i="2"/>
  <c r="AY20" i="2"/>
  <c r="AX20" i="2"/>
  <c r="AU20" i="2"/>
  <c r="AQ20" i="2"/>
</calcChain>
</file>

<file path=xl/sharedStrings.xml><?xml version="1.0" encoding="utf-8"?>
<sst xmlns="http://schemas.openxmlformats.org/spreadsheetml/2006/main" count="979" uniqueCount="289">
  <si>
    <r>
      <t>REFERENCE</t>
    </r>
    <r>
      <rPr>
        <b/>
        <vertAlign val="superscript"/>
        <sz val="12"/>
        <color theme="1"/>
        <rFont val="Times New Roman"/>
      </rPr>
      <t>1</t>
    </r>
  </si>
  <si>
    <t>LOCATION</t>
  </si>
  <si>
    <t>SAMPLE NAME</t>
  </si>
  <si>
    <t>MATERIAL</t>
  </si>
  <si>
    <t>SPOT NAME</t>
  </si>
  <si>
    <t>ANALYSIS DATE</t>
  </si>
  <si>
    <r>
      <t>STANDARDS</t>
    </r>
    <r>
      <rPr>
        <b/>
        <vertAlign val="superscript"/>
        <sz val="12"/>
        <color theme="1"/>
        <rFont val="Times New Roman"/>
      </rPr>
      <t>6</t>
    </r>
  </si>
  <si>
    <t>All values reported in parts per million (ppm)</t>
  </si>
  <si>
    <t>Mount</t>
  </si>
  <si>
    <t>Date</t>
  </si>
  <si>
    <t>Li</t>
  </si>
  <si>
    <t>Be</t>
  </si>
  <si>
    <t>B</t>
  </si>
  <si>
    <t>F</t>
  </si>
  <si>
    <t>Na</t>
  </si>
  <si>
    <t>Al</t>
  </si>
  <si>
    <t>P</t>
  </si>
  <si>
    <t>K</t>
  </si>
  <si>
    <t>Ca</t>
  </si>
  <si>
    <t>Sc</t>
  </si>
  <si>
    <t>Ti</t>
  </si>
  <si>
    <t>Fe</t>
  </si>
  <si>
    <t>Y</t>
  </si>
  <si>
    <t>Nb</t>
  </si>
  <si>
    <t>La</t>
  </si>
  <si>
    <t>Ce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</si>
  <si>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</si>
  <si>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</si>
  <si>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</si>
  <si>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</si>
  <si>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</si>
  <si>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</si>
  <si>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</si>
  <si>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</si>
  <si>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</si>
  <si>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</si>
  <si>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</si>
  <si>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</si>
  <si>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Th</t>
  </si>
  <si>
    <t>U</t>
  </si>
  <si>
    <t>Zircon</t>
  </si>
  <si>
    <t xml:space="preserve">Jan.2013. </t>
  </si>
  <si>
    <t>TLC6.</t>
  </si>
  <si>
    <t>Krossá-Kækjudalsá</t>
  </si>
  <si>
    <t xml:space="preserve">ISKK. </t>
  </si>
  <si>
    <t>ISKK_1.1</t>
  </si>
  <si>
    <t xml:space="preserve">TLC2. </t>
  </si>
  <si>
    <t>ISKK_10.1</t>
  </si>
  <si>
    <t>ISKK_12.1</t>
  </si>
  <si>
    <t>ISKK_13.1</t>
  </si>
  <si>
    <t>ISKK_14.1</t>
  </si>
  <si>
    <t>ISKK_15.1</t>
  </si>
  <si>
    <t>ISKK_16.1</t>
  </si>
  <si>
    <t>ISKK_17.1</t>
  </si>
  <si>
    <t>ISKK_18.1</t>
  </si>
  <si>
    <t>ISKK_19.1</t>
  </si>
  <si>
    <t>ISKK_20.1</t>
  </si>
  <si>
    <t>ISKK_21.1</t>
  </si>
  <si>
    <t>ISKK_22.1</t>
  </si>
  <si>
    <t>ISKK_24.1</t>
  </si>
  <si>
    <t>ISKK_25.1</t>
  </si>
  <si>
    <t>ISKK_26.1</t>
  </si>
  <si>
    <t>ISKK_3.1</t>
  </si>
  <si>
    <t>ISKK_54.1</t>
  </si>
  <si>
    <t>ISKK_56.1</t>
  </si>
  <si>
    <t>ISKK_61.1</t>
  </si>
  <si>
    <t>ISKK_64.1</t>
  </si>
  <si>
    <t>ISKK_67.1</t>
  </si>
  <si>
    <t>ISKK_69.1</t>
  </si>
  <si>
    <t>ISKK_70.1</t>
  </si>
  <si>
    <t>ISKK_75.1</t>
  </si>
  <si>
    <t>ISKK_76.1</t>
  </si>
  <si>
    <t>ISKK_8.1</t>
  </si>
  <si>
    <t>ISKK_9.1</t>
  </si>
  <si>
    <t>ISKK-15.1</t>
  </si>
  <si>
    <t>ISKK-16.1</t>
  </si>
  <si>
    <t>ISKK-17.1</t>
  </si>
  <si>
    <t>ISKK-20.1</t>
  </si>
  <si>
    <t>ISS_10.1</t>
  </si>
  <si>
    <t>Storaá</t>
  </si>
  <si>
    <t xml:space="preserve">ISS. </t>
  </si>
  <si>
    <t>ISS_11.1</t>
  </si>
  <si>
    <t>ISS_12.1</t>
  </si>
  <si>
    <t>ISS_13.1</t>
  </si>
  <si>
    <t>ISS_14.1</t>
  </si>
  <si>
    <t>ISS_15.1</t>
  </si>
  <si>
    <t>ISS_16.1</t>
  </si>
  <si>
    <t>ISS_18.1</t>
  </si>
  <si>
    <t>ISS_19.1</t>
  </si>
  <si>
    <t>ISS_2.1</t>
  </si>
  <si>
    <t>ISS_20.1</t>
  </si>
  <si>
    <t>ISS_21.1</t>
  </si>
  <si>
    <t>ISS_23.1</t>
  </si>
  <si>
    <t>ISS_26.1</t>
  </si>
  <si>
    <t>ISS_27.1</t>
  </si>
  <si>
    <t>ISS_28.1</t>
  </si>
  <si>
    <t>ISS_29.1</t>
  </si>
  <si>
    <t>ISS_3.1</t>
  </si>
  <si>
    <t>ISS_30.1</t>
  </si>
  <si>
    <t>ISS_31.1</t>
  </si>
  <si>
    <t>ISS_32.1</t>
  </si>
  <si>
    <t>ISS_34.1</t>
  </si>
  <si>
    <t>ISS_37.1</t>
  </si>
  <si>
    <t>ISS_38.1</t>
  </si>
  <si>
    <t>ISS_39.1</t>
  </si>
  <si>
    <t>ISS_41.1</t>
  </si>
  <si>
    <t>ISS_47.1</t>
  </si>
  <si>
    <t>ISS_48.1</t>
  </si>
  <si>
    <t>ISS_5.1</t>
  </si>
  <si>
    <t>ISS_7.1</t>
  </si>
  <si>
    <t>ISS_8.1</t>
  </si>
  <si>
    <t>ISS_9.1</t>
  </si>
  <si>
    <t>MAD Zircon</t>
  </si>
  <si>
    <t xml:space="preserve">Carley et al. 2014. </t>
  </si>
  <si>
    <t>zz</t>
  </si>
  <si>
    <t>Li7</t>
  </si>
  <si>
    <t>Be9</t>
  </si>
  <si>
    <t>B11</t>
  </si>
  <si>
    <t>F19</t>
  </si>
  <si>
    <t>Na23</t>
  </si>
  <si>
    <t>Al27</t>
  </si>
  <si>
    <t>Si30</t>
  </si>
  <si>
    <t>P31</t>
  </si>
  <si>
    <t>K39</t>
  </si>
  <si>
    <t>Ca40</t>
  </si>
  <si>
    <t>Sc45</t>
  </si>
  <si>
    <t>Ti48</t>
  </si>
  <si>
    <t>Ti49</t>
  </si>
  <si>
    <t>Fe56</t>
  </si>
  <si>
    <t>Y89</t>
  </si>
  <si>
    <t>Nb93</t>
  </si>
  <si>
    <t>Zr94H</t>
  </si>
  <si>
    <t>Zr96</t>
  </si>
  <si>
    <t>La139</t>
  </si>
  <si>
    <t>Ce140</t>
  </si>
  <si>
    <t>Nd146</t>
  </si>
  <si>
    <t>Sm147</t>
  </si>
  <si>
    <t>Eu153</t>
  </si>
  <si>
    <t>Gd155</t>
  </si>
  <si>
    <t>Ho165</t>
  </si>
  <si>
    <t>TbO175</t>
  </si>
  <si>
    <t>DyO179</t>
  </si>
  <si>
    <t>ErO182</t>
  </si>
  <si>
    <t>TmO185</t>
  </si>
  <si>
    <t>YbO188</t>
  </si>
  <si>
    <t>LuO191</t>
  </si>
  <si>
    <t>Zr2O</t>
  </si>
  <si>
    <t>HfO196</t>
  </si>
  <si>
    <t>Pb206</t>
  </si>
  <si>
    <t>207/206</t>
  </si>
  <si>
    <t>ThO248</t>
  </si>
  <si>
    <t>UO254</t>
  </si>
  <si>
    <t xml:space="preserve"> </t>
  </si>
  <si>
    <t>206/238</t>
  </si>
  <si>
    <t>7/6 Age</t>
  </si>
  <si>
    <t>Meas.</t>
  </si>
  <si>
    <t>U ppm</t>
  </si>
  <si>
    <t>48/49</t>
  </si>
  <si>
    <t>Zr92H</t>
  </si>
  <si>
    <t>Zr96/Si30</t>
  </si>
  <si>
    <t>Zr96/</t>
  </si>
  <si>
    <t>196/</t>
  </si>
  <si>
    <t>Pb7/6</t>
  </si>
  <si>
    <t>206Pb</t>
  </si>
  <si>
    <t>176Lu/</t>
  </si>
  <si>
    <t>176Yb/</t>
  </si>
  <si>
    <t>Zr/Hf</t>
  </si>
  <si>
    <t>Th/U</t>
  </si>
  <si>
    <t>Yb/Gd</t>
  </si>
  <si>
    <t>Ce/Sm</t>
  </si>
  <si>
    <t>U/Yb</t>
  </si>
  <si>
    <t>Th/Nb</t>
  </si>
  <si>
    <t>Yb/Nb</t>
  </si>
  <si>
    <t>U/Ce</t>
  </si>
  <si>
    <t>Y/Yb</t>
  </si>
  <si>
    <t>P/Nb</t>
  </si>
  <si>
    <t>U/Y</t>
  </si>
  <si>
    <t>Hf/Yb</t>
  </si>
  <si>
    <t>Yb/Ce</t>
  </si>
  <si>
    <t>Y/P</t>
  </si>
  <si>
    <t>Th/Yb</t>
  </si>
  <si>
    <t>Th/Ce</t>
  </si>
  <si>
    <t>Ce/Lu</t>
  </si>
  <si>
    <t>Yb/Nd</t>
  </si>
  <si>
    <t>Y/Nb</t>
  </si>
  <si>
    <t>Yb/Sc</t>
  </si>
  <si>
    <t>Yb/Dy</t>
  </si>
  <si>
    <t>Dy/Sm</t>
  </si>
  <si>
    <t>Sm/Nd</t>
  </si>
  <si>
    <t>U/Li</t>
  </si>
  <si>
    <t xml:space="preserve">Temp </t>
  </si>
  <si>
    <t>Fe ppm</t>
  </si>
  <si>
    <t>Yb ppm</t>
  </si>
  <si>
    <t>Hf ppm</t>
  </si>
  <si>
    <t>Ferry</t>
  </si>
  <si>
    <t>Act Ti</t>
  </si>
  <si>
    <t>Act Si</t>
  </si>
  <si>
    <t>Alternate</t>
  </si>
  <si>
    <t>La Ch</t>
  </si>
  <si>
    <t>Ce Ch</t>
  </si>
  <si>
    <t>Pr Ch Calc</t>
  </si>
  <si>
    <t>Nd Ch</t>
  </si>
  <si>
    <t>Sm Ch</t>
  </si>
  <si>
    <t>Eu Ch</t>
  </si>
  <si>
    <t>Gd Ch</t>
  </si>
  <si>
    <t>Tb Ch</t>
  </si>
  <si>
    <t>Dy Ch</t>
  </si>
  <si>
    <t>Ho Ch</t>
  </si>
  <si>
    <t>Er Ch</t>
  </si>
  <si>
    <t>Tm Ch</t>
  </si>
  <si>
    <t>Yb Ch</t>
  </si>
  <si>
    <t>Lu Ch</t>
  </si>
  <si>
    <t>La/Nd</t>
  </si>
  <si>
    <t>Ce/Ce*</t>
  </si>
  <si>
    <t>Eu/Eu*</t>
  </si>
  <si>
    <t>Eu/Sm</t>
  </si>
  <si>
    <t>P Molar</t>
  </si>
  <si>
    <t>3+ Molar</t>
  </si>
  <si>
    <t xml:space="preserve">(Sum 3+)/P </t>
  </si>
  <si>
    <t>Pr Calc Ch</t>
  </si>
  <si>
    <t>Age</t>
  </si>
  <si>
    <t>ppm</t>
  </si>
  <si>
    <t>Rel.</t>
  </si>
  <si>
    <t>from 48</t>
  </si>
  <si>
    <t>from 49</t>
  </si>
  <si>
    <t>Est,</t>
  </si>
  <si>
    <t>177Hf</t>
  </si>
  <si>
    <t>176Hf</t>
  </si>
  <si>
    <t>Temp</t>
  </si>
  <si>
    <t>Chon</t>
  </si>
  <si>
    <t>Molar</t>
  </si>
  <si>
    <t>Sano</t>
  </si>
  <si>
    <t>Est.</t>
  </si>
  <si>
    <t>176=</t>
  </si>
  <si>
    <t>177=</t>
  </si>
  <si>
    <t>Activities</t>
  </si>
  <si>
    <t>Chon. Abun.</t>
  </si>
  <si>
    <t>Anders &amp; Grevesse (1989) * 1.3596 Korotev Wed Site Wash. U</t>
  </si>
  <si>
    <t>part. Coeff.</t>
  </si>
  <si>
    <t>176Hf=</t>
  </si>
  <si>
    <t>1 &amp; 1</t>
  </si>
  <si>
    <t>Atomic #</t>
  </si>
  <si>
    <t>Model Melt from Sano part. Coeff.</t>
  </si>
  <si>
    <t>MAD-11.2</t>
  </si>
  <si>
    <t>6:37:28 PM 24/ 1/2013</t>
  </si>
  <si>
    <t>MAD-13.2</t>
  </si>
  <si>
    <t>7:40:01 PM 24/ 1/2013</t>
  </si>
  <si>
    <t>MAD-14.2</t>
  </si>
  <si>
    <t>7:30:26 PM 24/ 1/2013</t>
  </si>
  <si>
    <t>MAD-10.1</t>
  </si>
  <si>
    <t>5:44:02 PM 23/ 1/2013</t>
  </si>
  <si>
    <t>MAD-11.1</t>
  </si>
  <si>
    <t>5:56:18 PM 23/ 1/2013</t>
  </si>
  <si>
    <t>MAD-7.1</t>
  </si>
  <si>
    <t>5:09:01 PM 23/ 1/2013</t>
  </si>
  <si>
    <t>MAD-8.1</t>
  </si>
  <si>
    <t>5:23:20 PM 23/ 1/2013</t>
  </si>
  <si>
    <t>MAD-9.1</t>
  </si>
  <si>
    <t>5:34:12 PM 23/ 1/2013</t>
  </si>
  <si>
    <t>MAD-1.1</t>
  </si>
  <si>
    <t>9:22:38 AM 23/ 1/2013</t>
  </si>
  <si>
    <t>MAD-2.1</t>
  </si>
  <si>
    <t>9:34:24 AM 23/ 1/2013</t>
  </si>
  <si>
    <t>MAD-3.1</t>
  </si>
  <si>
    <t>9:45:41 AM 23/ 1/2013</t>
  </si>
  <si>
    <t>MAD-4.1</t>
  </si>
  <si>
    <t>9:56:40 AM 23/ 1/2013</t>
  </si>
  <si>
    <t>MAD-5.1</t>
  </si>
  <si>
    <t>10:07:10 AM 23/ 1/2013</t>
  </si>
  <si>
    <t>MAD-6.1</t>
  </si>
  <si>
    <t>10:17:44 AM 23/ 1/2013</t>
  </si>
  <si>
    <t>Aver.</t>
  </si>
  <si>
    <t>Conc.</t>
  </si>
  <si>
    <t>STD</t>
  </si>
  <si>
    <t>%</t>
  </si>
  <si>
    <t>MAD-13.1</t>
  </si>
  <si>
    <t>7:01:45 PM 24/ 1/2013</t>
  </si>
  <si>
    <t>MAD-14.1</t>
  </si>
  <si>
    <t>7:17:18 PM 24/ 1/2013</t>
  </si>
  <si>
    <t>MAD-12.1</t>
  </si>
  <si>
    <t>6:49:25 PM 24/ 1/2013</t>
  </si>
  <si>
    <t>Hvitserkur</t>
  </si>
  <si>
    <t>IEHV</t>
  </si>
  <si>
    <t>IEHV-1.1</t>
  </si>
  <si>
    <t xml:space="preserve">Jan. 2013. </t>
  </si>
  <si>
    <t xml:space="preserve">TLC6. </t>
  </si>
  <si>
    <t>IEHV-2</t>
  </si>
  <si>
    <t>IEHV-2.2</t>
  </si>
  <si>
    <t>IEHV-3.1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</si>
</sst>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"/>
    <numFmt numFmtId="165" formatCode="0.000000"/>
    <numFmt numFmtId="166" formatCode="0.000"/>
    <numFmt numFmtId="167" formatCode="&quot;R$&quot;#,##0_-;[Red]&quot;R$&quot;#,##0\-"/>
    <numFmt numFmtId="168" formatCode="&quot;R$&quot;#,##0.00_-;[Red]&quot;R$&quot;#,##0.00\-"/>
    <numFmt numFmtId="169" formatCode="0.0000000"/>
    <numFmt numFmtId="170" formatCode="dd\-mm\-yyyy\-hh:mm"/>
    <numFmt numFmtId="171" formatCode="0.0000"/>
    <numFmt numFmtId="172" formatCode="0.00000"/>
  </numFmts>
  <fonts count="41" x14ac:knownFonts="1">
    <font>
      <sz val="12"/>
      <color theme="1"/>
      <name val="Times New Roman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vertAlign val="superscript"/>
      <sz val="12"/>
      <color theme="1"/>
      <name val="Times New Roman"/>
    </font>
    <font>
      <sz val="10"/>
      <name val="Verdana"/>
      <family val="2"/>
    </font>
    <font>
      <sz val="12"/>
      <color rgb="FF0000FF"/>
      <name val="Times New Roman"/>
    </font>
    <font>
      <sz val="11"/>
      <color theme="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FF"/>
      <name val="Times New Roman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</font>
    <font>
      <sz val="11"/>
      <color indexed="60"/>
      <name val="Calibri"/>
      <family val="2"/>
    </font>
    <font>
      <sz val="9"/>
      <name val="Geneva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Verdana"/>
    </font>
    <font>
      <sz val="10"/>
      <color indexed="12"/>
      <name val="Verdana"/>
    </font>
    <font>
      <b/>
      <sz val="10"/>
      <color indexed="49"/>
      <name val="Verdana"/>
    </font>
    <font>
      <b/>
      <sz val="10"/>
      <color indexed="15"/>
      <name val="Verdana"/>
    </font>
    <font>
      <b/>
      <sz val="10"/>
      <color indexed="18"/>
      <name val="Verdana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</fonts>
  <fills count="3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3">
    <xf numFmtId="0" fontId="0" fillId="0" borderId="0"/>
    <xf numFmtId="0" fontId="5" fillId="0" borderId="0"/>
    <xf numFmtId="0" fontId="7" fillId="0" borderId="0"/>
    <xf numFmtId="0" fontId="11" fillId="0" borderId="0"/>
    <xf numFmtId="0" fontId="5" fillId="0" borderId="0"/>
    <xf numFmtId="0" fontId="7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2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5" applyNumberFormat="0" applyAlignment="0" applyProtection="0"/>
    <xf numFmtId="0" fontId="16" fillId="23" borderId="5" applyNumberFormat="0" applyAlignment="0" applyProtection="0"/>
    <xf numFmtId="0" fontId="17" fillId="24" borderId="6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25" borderId="1" applyNumberFormat="0">
      <alignment horizontal="center" vertical="center"/>
    </xf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10" borderId="5" applyNumberFormat="0" applyAlignment="0" applyProtection="0"/>
    <xf numFmtId="0" fontId="24" fillId="10" borderId="5" applyNumberFormat="0" applyAlignment="0" applyProtection="0"/>
    <xf numFmtId="0" fontId="25" fillId="0" borderId="10" applyNumberFormat="0" applyFill="0" applyAlignment="0" applyProtection="0"/>
    <xf numFmtId="0" fontId="9" fillId="0" borderId="0">
      <alignment horizontal="center" vertical="center"/>
    </xf>
    <xf numFmtId="167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27" fillId="26" borderId="0" applyNumberFormat="0" applyBorder="0" applyAlignment="0" applyProtection="0"/>
    <xf numFmtId="164" fontId="11" fillId="0" borderId="0" applyNumberFormat="0" applyFont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2" fillId="0" borderId="0"/>
    <xf numFmtId="0" fontId="29" fillId="0" borderId="0"/>
    <xf numFmtId="0" fontId="5" fillId="0" borderId="0"/>
    <xf numFmtId="0" fontId="11" fillId="0" borderId="0"/>
    <xf numFmtId="0" fontId="29" fillId="0" borderId="0"/>
    <xf numFmtId="0" fontId="12" fillId="0" borderId="0"/>
    <xf numFmtId="0" fontId="5" fillId="0" borderId="0"/>
    <xf numFmtId="0" fontId="29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29" fillId="0" borderId="0"/>
    <xf numFmtId="0" fontId="29" fillId="0" borderId="0"/>
    <xf numFmtId="0" fontId="12" fillId="27" borderId="11" applyNumberFormat="0" applyFont="0" applyAlignment="0" applyProtection="0"/>
    <xf numFmtId="0" fontId="12" fillId="27" borderId="11" applyNumberFormat="0" applyFont="0" applyAlignment="0" applyProtection="0"/>
    <xf numFmtId="0" fontId="30" fillId="23" borderId="12" applyNumberFormat="0" applyAlignment="0" applyProtection="0"/>
    <xf numFmtId="0" fontId="30" fillId="23" borderId="12" applyNumberFormat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/>
    <xf numFmtId="0" fontId="6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9" fillId="0" borderId="0" xfId="1" applyFont="1" applyBorder="1"/>
    <xf numFmtId="0" fontId="10" fillId="0" borderId="4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/>
    <xf numFmtId="0" fontId="0" fillId="0" borderId="0" xfId="0" applyFill="1"/>
    <xf numFmtId="0" fontId="9" fillId="0" borderId="0" xfId="5" applyFont="1"/>
    <xf numFmtId="0" fontId="9" fillId="0" borderId="0" xfId="5" applyFont="1" applyAlignment="1">
      <alignment horizontal="center" vertical="center"/>
    </xf>
    <xf numFmtId="164" fontId="9" fillId="0" borderId="0" xfId="5" applyNumberFormat="1" applyFont="1" applyAlignment="1">
      <alignment horizontal="center" vertical="center"/>
    </xf>
    <xf numFmtId="165" fontId="9" fillId="0" borderId="0" xfId="5" applyNumberFormat="1" applyFont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4" borderId="0" xfId="1" applyFont="1" applyFill="1" applyBorder="1"/>
    <xf numFmtId="0" fontId="2" fillId="0" borderId="0" xfId="0" applyFont="1" applyFill="1" applyAlignment="1">
      <alignment vertical="center"/>
    </xf>
    <xf numFmtId="4" fontId="0" fillId="0" borderId="0" xfId="0" applyNumberFormat="1" applyFill="1"/>
    <xf numFmtId="0" fontId="5" fillId="0" borderId="0" xfId="4"/>
    <xf numFmtId="0" fontId="5" fillId="0" borderId="0" xfId="4" applyFill="1"/>
    <xf numFmtId="0" fontId="5" fillId="28" borderId="0" xfId="4" applyFill="1"/>
    <xf numFmtId="0" fontId="11" fillId="0" borderId="0" xfId="4" applyFont="1"/>
    <xf numFmtId="16" fontId="5" fillId="0" borderId="0" xfId="4" applyNumberFormat="1"/>
    <xf numFmtId="1" fontId="5" fillId="0" borderId="0" xfId="4" applyNumberFormat="1" applyFont="1"/>
    <xf numFmtId="165" fontId="5" fillId="0" borderId="0" xfId="4" applyNumberFormat="1"/>
    <xf numFmtId="169" fontId="5" fillId="0" borderId="0" xfId="4" applyNumberFormat="1"/>
    <xf numFmtId="1" fontId="5" fillId="0" borderId="0" xfId="4" applyNumberFormat="1"/>
    <xf numFmtId="170" fontId="5" fillId="0" borderId="0" xfId="4" applyNumberFormat="1"/>
    <xf numFmtId="164" fontId="5" fillId="0" borderId="0" xfId="4" applyNumberFormat="1"/>
    <xf numFmtId="1" fontId="5" fillId="0" borderId="0" xfId="4" applyNumberFormat="1" applyFill="1"/>
    <xf numFmtId="164" fontId="5" fillId="0" borderId="0" xfId="4" applyNumberFormat="1" applyFill="1"/>
    <xf numFmtId="2" fontId="5" fillId="0" borderId="0" xfId="4" applyNumberFormat="1"/>
    <xf numFmtId="166" fontId="5" fillId="0" borderId="0" xfId="4" applyNumberFormat="1"/>
    <xf numFmtId="171" fontId="5" fillId="0" borderId="0" xfId="4" applyNumberFormat="1"/>
    <xf numFmtId="172" fontId="5" fillId="0" borderId="0" xfId="4" applyNumberFormat="1"/>
    <xf numFmtId="164" fontId="5" fillId="28" borderId="0" xfId="4" applyNumberFormat="1" applyFill="1"/>
    <xf numFmtId="1" fontId="34" fillId="0" borderId="0" xfId="4" applyNumberFormat="1" applyFont="1"/>
    <xf numFmtId="2" fontId="5" fillId="28" borderId="0" xfId="4" applyNumberFormat="1" applyFill="1"/>
    <xf numFmtId="164" fontId="5" fillId="0" borderId="0" xfId="4" applyNumberFormat="1" applyFont="1"/>
    <xf numFmtId="164" fontId="35" fillId="0" borderId="0" xfId="4" applyNumberFormat="1" applyFont="1"/>
    <xf numFmtId="2" fontId="35" fillId="0" borderId="0" xfId="4" applyNumberFormat="1" applyFont="1"/>
    <xf numFmtId="1" fontId="5" fillId="28" borderId="0" xfId="4" applyNumberFormat="1" applyFill="1"/>
    <xf numFmtId="0" fontId="34" fillId="0" borderId="0" xfId="4" applyFont="1"/>
    <xf numFmtId="165" fontId="34" fillId="0" borderId="0" xfId="4" applyNumberFormat="1" applyFont="1"/>
    <xf numFmtId="2" fontId="5" fillId="0" borderId="0" xfId="4" applyNumberFormat="1" applyFill="1"/>
    <xf numFmtId="1" fontId="34" fillId="28" borderId="0" xfId="4" applyNumberFormat="1" applyFont="1" applyFill="1"/>
    <xf numFmtId="164" fontId="34" fillId="0" borderId="0" xfId="4" applyNumberFormat="1" applyFont="1"/>
    <xf numFmtId="1" fontId="34" fillId="0" borderId="0" xfId="4" applyNumberFormat="1" applyFont="1" applyFill="1"/>
    <xf numFmtId="164" fontId="34" fillId="0" borderId="0" xfId="4" applyNumberFormat="1" applyFont="1" applyFill="1"/>
    <xf numFmtId="2" fontId="34" fillId="0" borderId="0" xfId="4" applyNumberFormat="1" applyFont="1"/>
    <xf numFmtId="166" fontId="34" fillId="0" borderId="0" xfId="4" applyNumberFormat="1" applyFont="1"/>
    <xf numFmtId="171" fontId="34" fillId="0" borderId="0" xfId="4" applyNumberFormat="1" applyFont="1"/>
    <xf numFmtId="172" fontId="34" fillId="0" borderId="0" xfId="4" applyNumberFormat="1" applyFont="1"/>
    <xf numFmtId="164" fontId="34" fillId="28" borderId="0" xfId="4" applyNumberFormat="1" applyFont="1" applyFill="1"/>
    <xf numFmtId="1" fontId="36" fillId="0" borderId="0" xfId="4" applyNumberFormat="1" applyFont="1"/>
    <xf numFmtId="0" fontId="37" fillId="0" borderId="0" xfId="4" applyFont="1"/>
    <xf numFmtId="166" fontId="37" fillId="0" borderId="0" xfId="4" applyNumberFormat="1" applyFont="1"/>
    <xf numFmtId="1" fontId="37" fillId="0" borderId="0" xfId="4" applyNumberFormat="1" applyFont="1"/>
    <xf numFmtId="164" fontId="36" fillId="0" borderId="0" xfId="4" applyNumberFormat="1" applyFont="1"/>
    <xf numFmtId="0" fontId="38" fillId="0" borderId="0" xfId="4" applyFont="1"/>
    <xf numFmtId="165" fontId="38" fillId="0" borderId="0" xfId="4" applyNumberFormat="1" applyFont="1"/>
    <xf numFmtId="1" fontId="38" fillId="0" borderId="0" xfId="4" applyNumberFormat="1" applyFont="1"/>
    <xf numFmtId="164" fontId="38" fillId="0" borderId="0" xfId="4" applyNumberFormat="1" applyFont="1"/>
    <xf numFmtId="0" fontId="5" fillId="29" borderId="0" xfId="4" applyFill="1"/>
    <xf numFmtId="165" fontId="5" fillId="29" borderId="0" xfId="4" applyNumberFormat="1" applyFill="1"/>
    <xf numFmtId="169" fontId="5" fillId="29" borderId="0" xfId="4" applyNumberFormat="1" applyFill="1"/>
    <xf numFmtId="1" fontId="5" fillId="29" borderId="0" xfId="4" applyNumberFormat="1" applyFill="1"/>
    <xf numFmtId="170" fontId="5" fillId="29" borderId="0" xfId="4" applyNumberFormat="1" applyFill="1"/>
    <xf numFmtId="164" fontId="5" fillId="29" borderId="0" xfId="4" applyNumberFormat="1" applyFill="1"/>
    <xf numFmtId="1" fontId="5" fillId="29" borderId="0" xfId="4" applyNumberFormat="1" applyFont="1" applyFill="1"/>
    <xf numFmtId="164" fontId="5" fillId="29" borderId="0" xfId="4" applyNumberFormat="1" applyFont="1" applyFill="1"/>
    <xf numFmtId="2" fontId="5" fillId="29" borderId="0" xfId="4" applyNumberFormat="1" applyFill="1"/>
    <xf numFmtId="166" fontId="5" fillId="29" borderId="0" xfId="4" applyNumberFormat="1" applyFill="1"/>
    <xf numFmtId="171" fontId="5" fillId="29" borderId="0" xfId="4" applyNumberFormat="1" applyFill="1"/>
    <xf numFmtId="172" fontId="5" fillId="29" borderId="0" xfId="4" applyNumberFormat="1" applyFill="1"/>
    <xf numFmtId="1" fontId="34" fillId="29" borderId="0" xfId="4" applyNumberFormat="1" applyFont="1" applyFill="1"/>
    <xf numFmtId="164" fontId="35" fillId="29" borderId="0" xfId="4" applyNumberFormat="1" applyFont="1" applyFill="1"/>
    <xf numFmtId="2" fontId="35" fillId="29" borderId="0" xfId="4" applyNumberFormat="1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164" fontId="9" fillId="0" borderId="0" xfId="5" applyNumberFormat="1" applyFont="1" applyFill="1" applyAlignment="1">
      <alignment horizontal="center" vertical="center"/>
    </xf>
    <xf numFmtId="165" fontId="9" fillId="0" borderId="0" xfId="5" applyNumberFormat="1" applyFont="1" applyFill="1" applyAlignment="1">
      <alignment horizontal="center" vertical="center"/>
    </xf>
    <xf numFmtId="0" fontId="9" fillId="0" borderId="0" xfId="5" applyFont="1" applyFill="1"/>
    <xf numFmtId="0" fontId="0" fillId="0" borderId="0" xfId="0" applyFill="1" applyAlignment="1">
      <alignment horizontal="left"/>
    </xf>
    <xf numFmtId="0" fontId="9" fillId="0" borderId="0" xfId="5" applyFont="1" applyFill="1" applyAlignment="1">
      <alignment horizontal="left" vertical="center"/>
    </xf>
    <xf numFmtId="164" fontId="9" fillId="0" borderId="0" xfId="5" applyNumberFormat="1" applyFont="1" applyFill="1" applyAlignment="1">
      <alignment horizontal="left" vertical="center"/>
    </xf>
    <xf numFmtId="165" fontId="9" fillId="0" borderId="0" xfId="5" applyNumberFormat="1" applyFont="1" applyFill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9" fillId="0" borderId="0" xfId="1" applyFont="1" applyFill="1" applyBorder="1" applyAlignment="1">
      <alignment horizontal="left"/>
    </xf>
  </cellXfs>
  <cellStyles count="93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1 3" xfId="25"/>
    <cellStyle name="Accent2 2" xfId="26"/>
    <cellStyle name="Accent2 3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alculation 2 2" xfId="34"/>
    <cellStyle name="Check Cell 2" xfId="35"/>
    <cellStyle name="Comma 2" xfId="36"/>
    <cellStyle name="Comma 3" xfId="37"/>
    <cellStyle name="Discarded Analyses" xfId="38"/>
    <cellStyle name="Explanatory Text 2" xfId="39"/>
    <cellStyle name="Followed Hyperlink" xfId="92" builtinId="9" hidden="1"/>
    <cellStyle name="Good 2" xfId="40"/>
    <cellStyle name="Heading 1 2" xfId="41"/>
    <cellStyle name="Heading 2 2" xfId="42"/>
    <cellStyle name="Heading 3 2" xfId="43"/>
    <cellStyle name="Heading 4 2" xfId="44"/>
    <cellStyle name="Hyperlink" xfId="91" builtinId="8" hidden="1"/>
    <cellStyle name="Input 2" xfId="45"/>
    <cellStyle name="Input 2 2" xfId="46"/>
    <cellStyle name="Linked Cell 2" xfId="47"/>
    <cellStyle name="Mincalc" xfId="48"/>
    <cellStyle name="Moeda [0]_Lorenz98" xfId="49"/>
    <cellStyle name="Moeda_Lorenz98" xfId="50"/>
    <cellStyle name="Neutral 2" xfId="51"/>
    <cellStyle name="Norm" xfId="52"/>
    <cellStyle name="Normal" xfId="0" builtinId="0"/>
    <cellStyle name="Normal 10" xfId="53"/>
    <cellStyle name="Normal 11" xfId="54"/>
    <cellStyle name="Normal 12" xfId="55"/>
    <cellStyle name="Normal 12 2" xfId="56"/>
    <cellStyle name="Normal 12 2 2" xfId="57"/>
    <cellStyle name="Normal 12 3" xfId="58"/>
    <cellStyle name="Normal 13" xfId="59"/>
    <cellStyle name="Normal 14" xfId="60"/>
    <cellStyle name="Normal 15" xfId="61"/>
    <cellStyle name="Normal 2" xfId="4"/>
    <cellStyle name="Normal 2 2" xfId="3"/>
    <cellStyle name="Normal 2 3" xfId="62"/>
    <cellStyle name="Normal 2 3 2" xfId="2"/>
    <cellStyle name="Normal 2 4" xfId="63"/>
    <cellStyle name="Normal 2 5" xfId="64"/>
    <cellStyle name="Normal 2_ALL VU zircon TE data" xfId="65"/>
    <cellStyle name="Normal 3" xfId="66"/>
    <cellStyle name="Normal 3 2" xfId="67"/>
    <cellStyle name="Normal 3 3" xfId="1"/>
    <cellStyle name="Normal 4" xfId="5"/>
    <cellStyle name="Normal 4 2" xfId="68"/>
    <cellStyle name="Normal 4 2 2" xfId="69"/>
    <cellStyle name="Normal 4 3" xfId="70"/>
    <cellStyle name="Normal 4 4" xfId="71"/>
    <cellStyle name="Normal 4_Data" xfId="72"/>
    <cellStyle name="Normal 5" xfId="73"/>
    <cellStyle name="Normal 6" xfId="74"/>
    <cellStyle name="Normal 7" xfId="75"/>
    <cellStyle name="Normal 8" xfId="76"/>
    <cellStyle name="Normal 9" xfId="77"/>
    <cellStyle name="Normal 9 2" xfId="78"/>
    <cellStyle name="Note 2" xfId="79"/>
    <cellStyle name="Note 2 2" xfId="80"/>
    <cellStyle name="Output 2" xfId="81"/>
    <cellStyle name="Output 2 2" xfId="82"/>
    <cellStyle name="Percent 2" xfId="83"/>
    <cellStyle name="Percent 2 2" xfId="84"/>
    <cellStyle name="Separador de milhares [0]_Lorenz98" xfId="85"/>
    <cellStyle name="Separador de milhares_Lorenz98" xfId="86"/>
    <cellStyle name="Title 2" xfId="87"/>
    <cellStyle name="Total 2" xfId="88"/>
    <cellStyle name="Total 2 2" xfId="89"/>
    <cellStyle name="Warning Text 2" xfId="9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AJP/JW510%20TiTE%20Feb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padilla/Dropbox/Iceland%20(2012)/DATA%20(ALL)/A.Padilla_AJP01_SqRed_F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jpadilla/Dropbox/Abe's%20Academic/RESEARCH/ICELAND/AIC%20MS%20#2 (Low d18O Zircons)/Padilla_O Isotopes_All Minerals_2014 Ma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wooden/Desktop/isoplot%203.41d%20/Isoplot3.xla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JW510 Data (REORG)"/>
      <sheetName val="IA-G1 REE"/>
      <sheetName val="IA-NS7 REE"/>
      <sheetName val="IS-M REE"/>
      <sheetName val="IS-MI REE"/>
      <sheetName val="Hf Tcr"/>
      <sheetName val="PlotDat3"/>
      <sheetName val="ThU YbGd"/>
      <sheetName val="PlotDat4"/>
      <sheetName val="Hf EuEu"/>
      <sheetName val="PlotDat5"/>
      <sheetName val="Hf UYb"/>
      <sheetName val="PlotDat6"/>
      <sheetName val="Y P"/>
      <sheetName val="PlotDat7"/>
      <sheetName val="U Th"/>
      <sheetName val="PlotDat8"/>
      <sheetName val="U 20696"/>
      <sheetName val="PlotDat9"/>
      <sheetName val="Hf CeSm"/>
      <sheetName val="PlotDat10"/>
      <sheetName val="CeSm UYb"/>
      <sheetName val="PlotDat11"/>
      <sheetName val="ThU UYb"/>
      <sheetName val="PlotDat12"/>
      <sheetName val="Vandy_JW510_11021709.01.sq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">
          <cell r="W1">
            <v>0.55882082997236426</v>
          </cell>
          <cell r="X1">
            <v>0.19845214071129005</v>
          </cell>
        </row>
        <row r="2">
          <cell r="W2">
            <v>0.74531109419992048</v>
          </cell>
          <cell r="X2">
            <v>0.17151002791598563</v>
          </cell>
        </row>
        <row r="3">
          <cell r="W3">
            <v>0.50718591385710454</v>
          </cell>
          <cell r="X3">
            <v>0.21271654749571484</v>
          </cell>
        </row>
        <row r="4">
          <cell r="W4">
            <v>0.77289129322435257</v>
          </cell>
          <cell r="X4">
            <v>0.15430712953921019</v>
          </cell>
        </row>
        <row r="5">
          <cell r="W5">
            <v>1.2983145806414862</v>
          </cell>
          <cell r="X5">
            <v>0.49067515571285047</v>
          </cell>
        </row>
        <row r="6">
          <cell r="W6">
            <v>0.46131531471166504</v>
          </cell>
          <cell r="X6">
            <v>0.26403625427297284</v>
          </cell>
        </row>
        <row r="7">
          <cell r="W7">
            <v>0.51103264240644874</v>
          </cell>
          <cell r="X7">
            <v>0.20444387642160081</v>
          </cell>
        </row>
        <row r="8">
          <cell r="W8">
            <v>0.72536715963097276</v>
          </cell>
          <cell r="X8">
            <v>0.17820071719559072</v>
          </cell>
        </row>
        <row r="9">
          <cell r="W9">
            <v>0.67228348039042274</v>
          </cell>
          <cell r="X9">
            <v>0.34753806504632745</v>
          </cell>
        </row>
        <row r="10">
          <cell r="W10">
            <v>0.75685126670633984</v>
          </cell>
          <cell r="X10">
            <v>0.18979903140363918</v>
          </cell>
        </row>
        <row r="11">
          <cell r="W11">
            <v>0.60740812252807619</v>
          </cell>
          <cell r="X11">
            <v>0.13135582120902253</v>
          </cell>
        </row>
        <row r="12">
          <cell r="W12">
            <v>0.57942693623409447</v>
          </cell>
          <cell r="X12">
            <v>0.12652027807092178</v>
          </cell>
        </row>
        <row r="13">
          <cell r="W13">
            <v>1.0584118731468972</v>
          </cell>
          <cell r="X13">
            <v>0.22298376297714567</v>
          </cell>
        </row>
        <row r="14">
          <cell r="W14">
            <v>0.52735672803374967</v>
          </cell>
          <cell r="X14">
            <v>0.26176552598474245</v>
          </cell>
        </row>
        <row r="15">
          <cell r="W15">
            <v>0.63700053365110876</v>
          </cell>
          <cell r="X15">
            <v>0.17739266420919994</v>
          </cell>
        </row>
        <row r="16">
          <cell r="W16">
            <v>0.63987114511167775</v>
          </cell>
          <cell r="X16">
            <v>0.21761586723278989</v>
          </cell>
        </row>
        <row r="17">
          <cell r="W17">
            <v>0.58253772965955897</v>
          </cell>
          <cell r="X17">
            <v>0.18341063807031599</v>
          </cell>
        </row>
        <row r="18">
          <cell r="W18">
            <v>0.51602084312127339</v>
          </cell>
          <cell r="X18">
            <v>0.18447524981420366</v>
          </cell>
        </row>
        <row r="19">
          <cell r="W19">
            <v>0.29358823813630447</v>
          </cell>
          <cell r="X19">
            <v>0.27945160433691163</v>
          </cell>
        </row>
        <row r="20">
          <cell r="W20">
            <v>0.92864419268143106</v>
          </cell>
          <cell r="X20">
            <v>0.21359354949211526</v>
          </cell>
        </row>
        <row r="21">
          <cell r="W21">
            <v>0.59700845215642562</v>
          </cell>
          <cell r="X21">
            <v>0.14491617630198275</v>
          </cell>
        </row>
      </sheetData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k"/>
      <sheetName val="Within-Spot Ratios"/>
      <sheetName val="PlotDat13"/>
      <sheetName val="IIV03A"/>
      <sheetName val="V03A WtAvg (2s)"/>
      <sheetName val="PlotDat14"/>
      <sheetName val="IISLAU12"/>
      <sheetName val="Slau12 WtAvg (2s)"/>
      <sheetName val="PlotDat15"/>
      <sheetName val="IAG5"/>
      <sheetName val="G5 WtAvg (2s)"/>
      <sheetName val="SampleData"/>
      <sheetName val="Trim Masses"/>
      <sheetName val="StandardData"/>
      <sheetName val="A.Padilla_AJP01_13051921.03.p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7">
          <cell r="CG7">
            <v>4.5902926654944427E-3</v>
          </cell>
          <cell r="CH7">
            <v>3.4836572522987079E-4</v>
          </cell>
          <cell r="CI7">
            <v>7.5752682072879342E-4</v>
          </cell>
          <cell r="CJ7">
            <v>6.5401871410875161E-3</v>
          </cell>
          <cell r="CK7">
            <v>2.732939320636639E-3</v>
          </cell>
          <cell r="CL7">
            <v>0.20322431579527661</v>
          </cell>
          <cell r="CM7">
            <v>1.8930137294172551E-6</v>
          </cell>
          <cell r="CN7">
            <v>1.0426739018327589E-2</v>
          </cell>
          <cell r="CO7">
            <v>9.2435035471149975E-5</v>
          </cell>
          <cell r="CP7">
            <v>1.7816579329839189E-4</v>
          </cell>
          <cell r="CQ7">
            <v>4.3530119247534744E-5</v>
          </cell>
          <cell r="CR7">
            <v>3.2421183803744882E-4</v>
          </cell>
          <cell r="CS7">
            <v>1.8703563550140898E-3</v>
          </cell>
          <cell r="CT7">
            <v>2.8739496502127571E-3</v>
          </cell>
          <cell r="CU7">
            <v>3.5904207356542706E-3</v>
          </cell>
          <cell r="CV7">
            <v>3.4947401091352851E-3</v>
          </cell>
          <cell r="CW7">
            <v>3.6246462001381426E-3</v>
          </cell>
          <cell r="CX7">
            <v>8.8293973499818171E-3</v>
          </cell>
          <cell r="CY7">
            <v>0.14634403581365779</v>
          </cell>
        </row>
      </sheetData>
      <sheetData sheetId="12" refreshError="1"/>
      <sheetData sheetId="13">
        <row r="7">
          <cell r="C7">
            <v>0</v>
          </cell>
        </row>
      </sheetData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jor Minerals"/>
      <sheetName val="D.1"/>
      <sheetName val="Zircon"/>
      <sheetName val="All Minerals (Summary)"/>
      <sheetName val="δ18O vs. Analysis"/>
      <sheetName val="Plot Summary"/>
      <sheetName val="δ18O vs. Minerals (by sample)"/>
      <sheetName val="δ18O vs. Minerals"/>
      <sheetName val="δ18O vs. Minerals (3)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ogo"/>
      <sheetName val="Menus"/>
      <sheetName val="Caveats"/>
      <sheetName val="DialogsWin"/>
      <sheetName val="DialogsMacX"/>
      <sheetName val="UserFrms"/>
      <sheetName val="3dLinRes"/>
      <sheetName val="3dU"/>
      <sheetName val="Add Points"/>
      <sheetName val="Anch"/>
      <sheetName val="DialogsMac"/>
      <sheetName val="ArStepAge"/>
      <sheetName val="AxLab"/>
      <sheetName val="Bracket"/>
      <sheetName val="ConcAge"/>
      <sheetName val="ConcLinRes"/>
      <sheetName val="ConcLinType"/>
      <sheetName val="ConcScale"/>
      <sheetName val="Curve"/>
      <sheetName val="ErrInp"/>
      <sheetName val="InvertPtype"/>
      <sheetName val="IsoRes"/>
      <sheetName val="IsoSetup"/>
      <sheetName val="KentRes"/>
      <sheetName val="MC"/>
      <sheetName val="Mix"/>
      <sheetName val="MoreUevos"/>
      <sheetName val="PbGrowth"/>
      <sheetName val="PbUdisEq"/>
      <sheetName val="PlotLimits"/>
      <sheetName val="ProbPlot"/>
      <sheetName val="ProjPts"/>
      <sheetName val="RobustRes"/>
      <sheetName val="ThUage"/>
      <sheetName val="Uiso"/>
      <sheetName val="WtdAv"/>
      <sheetName val="xyzErrs"/>
      <sheetName val="xyWtdAv"/>
      <sheetName val="YorkRes"/>
      <sheetName val="bftsplk"/>
      <sheetName val="Isoplot3.xla"/>
    </sheetNames>
    <definedNames>
      <definedName name="AgePb76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4"/>
  <sheetViews>
    <sheetView tabSelected="1" workbookViewId="0">
      <pane xSplit="2" ySplit="2" topLeftCell="C54" activePane="bottomRight" state="frozen"/>
      <selection pane="topRight" activeCell="C1" sqref="C1"/>
      <selection pane="bottomLeft" activeCell="A3" sqref="A3"/>
      <selection pane="bottomRight" activeCell="D58" sqref="D58"/>
    </sheetView>
  </sheetViews>
  <sheetFormatPr baseColWidth="10" defaultColWidth="10" defaultRowHeight="15" x14ac:dyDescent="0"/>
  <cols>
    <col min="1" max="1" width="14.1640625" style="11" bestFit="1" customWidth="1"/>
    <col min="2" max="2" width="16.83203125" style="12" bestFit="1" customWidth="1"/>
    <col min="3" max="3" width="16.1640625" style="13" bestFit="1" customWidth="1"/>
    <col min="4" max="4" width="12.5" style="14" customWidth="1"/>
    <col min="5" max="5" width="14.33203125" style="8" customWidth="1"/>
    <col min="6" max="6" width="17.33203125" style="14" customWidth="1"/>
    <col min="7" max="7" width="7.1640625" style="1" customWidth="1"/>
    <col min="8" max="8" width="8.83203125" style="1" customWidth="1"/>
    <col min="9" max="9" width="15.5" customWidth="1"/>
    <col min="10" max="10" width="7" style="15" customWidth="1"/>
    <col min="11" max="11" width="6.5" style="15" customWidth="1"/>
    <col min="12" max="12" width="5.83203125" style="15" customWidth="1"/>
    <col min="13" max="14" width="5.1640625" style="15" customWidth="1"/>
    <col min="15" max="15" width="8.1640625" style="15" bestFit="1" customWidth="1"/>
    <col min="16" max="16" width="8.33203125" style="15" bestFit="1" customWidth="1"/>
    <col min="17" max="17" width="6.33203125" style="15" customWidth="1"/>
    <col min="18" max="18" width="7" style="15" bestFit="1" customWidth="1"/>
    <col min="19" max="19" width="6.83203125" style="15" bestFit="1" customWidth="1"/>
    <col min="20" max="36" width="10.1640625" style="15" bestFit="1" customWidth="1"/>
    <col min="37" max="37" width="9.6640625" style="7" bestFit="1" customWidth="1"/>
    <col min="38" max="39" width="8.33203125" style="15" bestFit="1" customWidth="1"/>
    <col min="40" max="142" width="12.5" style="3" customWidth="1"/>
    <col min="143" max="16384" width="10" style="3"/>
  </cols>
  <sheetData>
    <row r="1" spans="1:40" ht="25" customHeight="1">
      <c r="A1" s="79" t="s">
        <v>0</v>
      </c>
      <c r="B1" s="79" t="s">
        <v>1</v>
      </c>
      <c r="C1" s="79" t="s">
        <v>2</v>
      </c>
      <c r="D1" s="79" t="s">
        <v>3</v>
      </c>
      <c r="E1" s="79" t="s">
        <v>4</v>
      </c>
      <c r="F1" s="79" t="s">
        <v>5</v>
      </c>
      <c r="H1" s="2"/>
      <c r="I1" s="79" t="s">
        <v>6</v>
      </c>
      <c r="J1" s="81" t="s">
        <v>7</v>
      </c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9"/>
    </row>
    <row r="2" spans="1:40" s="7" customFormat="1" ht="29" customHeight="1" thickBot="1">
      <c r="A2" s="80"/>
      <c r="B2" s="80"/>
      <c r="C2" s="80"/>
      <c r="D2" s="80"/>
      <c r="E2" s="80"/>
      <c r="F2" s="80"/>
      <c r="G2" s="4" t="s">
        <v>8</v>
      </c>
      <c r="H2" s="5" t="s">
        <v>9</v>
      </c>
      <c r="I2" s="80"/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 t="s">
        <v>26</v>
      </c>
      <c r="AA2" s="6" t="s">
        <v>27</v>
      </c>
      <c r="AB2" s="6" t="s">
        <v>28</v>
      </c>
      <c r="AC2" s="6" t="s">
        <v>29</v>
      </c>
      <c r="AD2" s="6" t="s">
        <v>30</v>
      </c>
      <c r="AE2" s="6" t="s">
        <v>31</v>
      </c>
      <c r="AF2" s="6" t="s">
        <v>32</v>
      </c>
      <c r="AG2" s="6" t="s">
        <v>33</v>
      </c>
      <c r="AH2" s="6" t="s">
        <v>34</v>
      </c>
      <c r="AI2" s="6" t="s">
        <v>35</v>
      </c>
      <c r="AJ2" s="6" t="s">
        <v>36</v>
      </c>
      <c r="AK2" s="6" t="s">
        <v>37</v>
      </c>
      <c r="AL2" s="6" t="s">
        <v>38</v>
      </c>
      <c r="AM2" s="6" t="s">
        <v>39</v>
      </c>
    </row>
    <row r="3" spans="1:40" s="9" customFormat="1" ht="16" thickTop="1">
      <c r="A3" s="10" t="s">
        <v>113</v>
      </c>
      <c r="B3" s="17" t="s">
        <v>43</v>
      </c>
      <c r="C3" s="10" t="s">
        <v>44</v>
      </c>
      <c r="D3" s="10" t="s">
        <v>40</v>
      </c>
      <c r="E3" s="10" t="s">
        <v>45</v>
      </c>
      <c r="F3" s="10" t="s">
        <v>41</v>
      </c>
      <c r="G3" s="10" t="s">
        <v>46</v>
      </c>
      <c r="H3" s="10" t="s">
        <v>41</v>
      </c>
      <c r="I3" t="s">
        <v>112</v>
      </c>
      <c r="J3" s="10">
        <v>0</v>
      </c>
      <c r="K3" s="10">
        <v>0.03</v>
      </c>
      <c r="L3" s="10">
        <v>0.02</v>
      </c>
      <c r="M3" s="10">
        <v>16.32</v>
      </c>
      <c r="N3" s="10">
        <v>1.07</v>
      </c>
      <c r="O3" s="10">
        <v>3.69</v>
      </c>
      <c r="P3" s="10">
        <v>193.58</v>
      </c>
      <c r="Q3" s="10">
        <v>0.32</v>
      </c>
      <c r="R3" s="10">
        <v>1.26</v>
      </c>
      <c r="S3" s="10">
        <v>18.420000000000002</v>
      </c>
      <c r="T3" s="10">
        <v>6.9</v>
      </c>
      <c r="U3" s="10">
        <v>0.51</v>
      </c>
      <c r="V3" s="18">
        <v>1912.9</v>
      </c>
      <c r="W3" s="10">
        <v>7.59</v>
      </c>
      <c r="X3" s="10">
        <v>0.02</v>
      </c>
      <c r="Y3" s="10">
        <v>11.51</v>
      </c>
      <c r="Z3" s="10">
        <v>2.2000000000000002</v>
      </c>
      <c r="AA3" s="10">
        <v>5.76</v>
      </c>
      <c r="AB3" s="10">
        <v>1.64</v>
      </c>
      <c r="AC3" s="10">
        <v>56.78</v>
      </c>
      <c r="AD3" s="10">
        <v>18.64</v>
      </c>
      <c r="AE3" s="10">
        <v>214.24</v>
      </c>
      <c r="AF3" s="10">
        <v>80.37</v>
      </c>
      <c r="AG3" s="10">
        <v>331.14</v>
      </c>
      <c r="AH3" s="10">
        <v>63.55</v>
      </c>
      <c r="AI3" s="10">
        <v>492.07</v>
      </c>
      <c r="AJ3" s="10">
        <v>81.03</v>
      </c>
      <c r="AK3" s="18">
        <v>10703.53</v>
      </c>
      <c r="AL3" s="10">
        <v>54.73</v>
      </c>
      <c r="AM3" s="10">
        <v>114.94</v>
      </c>
      <c r="AN3" s="10"/>
    </row>
    <row r="4" spans="1:40" s="9" customFormat="1">
      <c r="A4" s="10" t="s">
        <v>113</v>
      </c>
      <c r="B4" s="17" t="s">
        <v>43</v>
      </c>
      <c r="C4" s="10" t="s">
        <v>44</v>
      </c>
      <c r="D4" s="10" t="s">
        <v>40</v>
      </c>
      <c r="E4" s="10" t="s">
        <v>47</v>
      </c>
      <c r="F4" s="10" t="s">
        <v>41</v>
      </c>
      <c r="G4" s="10" t="s">
        <v>46</v>
      </c>
      <c r="H4" s="10" t="s">
        <v>41</v>
      </c>
      <c r="I4" t="s">
        <v>112</v>
      </c>
      <c r="J4" s="10">
        <v>0.01</v>
      </c>
      <c r="K4" s="10">
        <v>11.53</v>
      </c>
      <c r="L4" s="10">
        <v>0.19</v>
      </c>
      <c r="M4" s="10">
        <v>9.4499999999999993</v>
      </c>
      <c r="N4" s="10">
        <v>1.36</v>
      </c>
      <c r="O4" s="10">
        <v>2.94</v>
      </c>
      <c r="P4" s="10">
        <v>132.62</v>
      </c>
      <c r="Q4" s="10">
        <v>1.52</v>
      </c>
      <c r="R4" s="10">
        <v>4.25</v>
      </c>
      <c r="S4" s="10">
        <v>8.23</v>
      </c>
      <c r="T4" s="10">
        <v>10.57</v>
      </c>
      <c r="U4" s="10">
        <v>6.13</v>
      </c>
      <c r="V4" s="18">
        <v>1610.26</v>
      </c>
      <c r="W4" s="10">
        <v>42.74</v>
      </c>
      <c r="X4" s="10">
        <v>1.22</v>
      </c>
      <c r="Y4" s="10">
        <v>24.38</v>
      </c>
      <c r="Z4" s="10">
        <v>1.99</v>
      </c>
      <c r="AA4" s="10">
        <v>4.82</v>
      </c>
      <c r="AB4" s="10">
        <v>1.68</v>
      </c>
      <c r="AC4" s="10">
        <v>43.07</v>
      </c>
      <c r="AD4" s="10">
        <v>16.39</v>
      </c>
      <c r="AE4" s="10">
        <v>178.21</v>
      </c>
      <c r="AF4" s="10">
        <v>74.290000000000006</v>
      </c>
      <c r="AG4" s="10">
        <v>315.64</v>
      </c>
      <c r="AH4" s="10">
        <v>63</v>
      </c>
      <c r="AI4" s="10">
        <v>500.08</v>
      </c>
      <c r="AJ4" s="10">
        <v>90.95</v>
      </c>
      <c r="AK4" s="18">
        <v>11285.32</v>
      </c>
      <c r="AL4" s="10">
        <v>46.09</v>
      </c>
      <c r="AM4" s="10">
        <v>135.16999999999999</v>
      </c>
      <c r="AN4" s="10"/>
    </row>
    <row r="5" spans="1:40" s="9" customFormat="1">
      <c r="A5" s="10" t="s">
        <v>113</v>
      </c>
      <c r="B5" s="17" t="s">
        <v>43</v>
      </c>
      <c r="C5" s="10" t="s">
        <v>44</v>
      </c>
      <c r="D5" s="10" t="s">
        <v>40</v>
      </c>
      <c r="E5" s="10" t="s">
        <v>48</v>
      </c>
      <c r="F5" s="10" t="s">
        <v>41</v>
      </c>
      <c r="G5" s="10" t="s">
        <v>46</v>
      </c>
      <c r="H5" s="10" t="s">
        <v>41</v>
      </c>
      <c r="I5" t="s">
        <v>112</v>
      </c>
      <c r="J5" s="10">
        <v>0</v>
      </c>
      <c r="K5" s="10">
        <v>0.03</v>
      </c>
      <c r="L5" s="10">
        <v>0.03</v>
      </c>
      <c r="M5" s="10">
        <v>13.47</v>
      </c>
      <c r="N5" s="10">
        <v>2.0099999999999998</v>
      </c>
      <c r="O5" s="10">
        <v>4.49</v>
      </c>
      <c r="P5" s="10">
        <v>239.53</v>
      </c>
      <c r="Q5" s="10">
        <v>0.42</v>
      </c>
      <c r="R5" s="10">
        <v>1.94</v>
      </c>
      <c r="S5" s="10">
        <v>5.3</v>
      </c>
      <c r="T5" s="10">
        <v>5.98</v>
      </c>
      <c r="U5" s="10">
        <v>0.4</v>
      </c>
      <c r="V5" s="18">
        <v>1685.31</v>
      </c>
      <c r="W5" s="10">
        <v>40.74</v>
      </c>
      <c r="X5" s="10">
        <v>0.01</v>
      </c>
      <c r="Y5" s="10">
        <v>29.61</v>
      </c>
      <c r="Z5" s="10">
        <v>1.55</v>
      </c>
      <c r="AA5" s="10">
        <v>4.6500000000000004</v>
      </c>
      <c r="AB5" s="10">
        <v>1.47</v>
      </c>
      <c r="AC5" s="10">
        <v>46.17</v>
      </c>
      <c r="AD5" s="10">
        <v>17</v>
      </c>
      <c r="AE5" s="10">
        <v>188.9</v>
      </c>
      <c r="AF5" s="10">
        <v>75.3</v>
      </c>
      <c r="AG5" s="10">
        <v>309.31</v>
      </c>
      <c r="AH5" s="10">
        <v>60.7</v>
      </c>
      <c r="AI5" s="10">
        <v>452.01</v>
      </c>
      <c r="AJ5" s="10">
        <v>74.430000000000007</v>
      </c>
      <c r="AK5" s="18">
        <v>10882.3</v>
      </c>
      <c r="AL5" s="10">
        <v>92.36</v>
      </c>
      <c r="AM5" s="10">
        <v>175.82</v>
      </c>
      <c r="AN5" s="10"/>
    </row>
    <row r="6" spans="1:40" s="9" customFormat="1">
      <c r="A6" s="10" t="s">
        <v>113</v>
      </c>
      <c r="B6" s="17" t="s">
        <v>43</v>
      </c>
      <c r="C6" s="10" t="s">
        <v>44</v>
      </c>
      <c r="D6" s="10" t="s">
        <v>40</v>
      </c>
      <c r="E6" s="10" t="s">
        <v>49</v>
      </c>
      <c r="F6" s="10" t="s">
        <v>41</v>
      </c>
      <c r="G6" s="10" t="s">
        <v>46</v>
      </c>
      <c r="H6" s="10" t="s">
        <v>41</v>
      </c>
      <c r="I6" t="s">
        <v>112</v>
      </c>
      <c r="J6" s="10">
        <v>7.0000000000000007E-2</v>
      </c>
      <c r="K6" s="10">
        <v>144.82</v>
      </c>
      <c r="L6" s="10">
        <v>0.32</v>
      </c>
      <c r="M6" s="10">
        <v>22.9</v>
      </c>
      <c r="N6" s="10">
        <v>1.79</v>
      </c>
      <c r="O6" s="10">
        <v>5.56</v>
      </c>
      <c r="P6" s="10">
        <v>686.22</v>
      </c>
      <c r="Q6" s="10">
        <v>0.38</v>
      </c>
      <c r="R6" s="10">
        <v>2.25</v>
      </c>
      <c r="S6" s="10">
        <v>30.1</v>
      </c>
      <c r="T6" s="10">
        <v>4.78</v>
      </c>
      <c r="U6" s="10">
        <v>64.56</v>
      </c>
      <c r="V6" s="18">
        <v>3513.88</v>
      </c>
      <c r="W6" s="10">
        <v>97.39</v>
      </c>
      <c r="X6" s="10">
        <v>0.02</v>
      </c>
      <c r="Y6" s="10">
        <v>51.74</v>
      </c>
      <c r="Z6" s="10">
        <v>1.96</v>
      </c>
      <c r="AA6" s="10">
        <v>7.37</v>
      </c>
      <c r="AB6" s="10">
        <v>1.59</v>
      </c>
      <c r="AC6" s="10">
        <v>85.09</v>
      </c>
      <c r="AD6" s="10">
        <v>33.78</v>
      </c>
      <c r="AE6" s="10">
        <v>391.93</v>
      </c>
      <c r="AF6" s="10">
        <v>155.88</v>
      </c>
      <c r="AG6" s="10">
        <v>642.96</v>
      </c>
      <c r="AH6" s="10">
        <v>126.75</v>
      </c>
      <c r="AI6" s="10">
        <v>952.58</v>
      </c>
      <c r="AJ6" s="10">
        <v>158.02000000000001</v>
      </c>
      <c r="AK6" s="18">
        <v>12793.62</v>
      </c>
      <c r="AL6" s="10">
        <v>255.54</v>
      </c>
      <c r="AM6" s="10">
        <v>500.4</v>
      </c>
      <c r="AN6" s="10"/>
    </row>
    <row r="7" spans="1:40" s="9" customFormat="1">
      <c r="A7" s="10" t="s">
        <v>113</v>
      </c>
      <c r="B7" s="17" t="s">
        <v>43</v>
      </c>
      <c r="C7" s="10" t="s">
        <v>44</v>
      </c>
      <c r="D7" s="10" t="s">
        <v>40</v>
      </c>
      <c r="E7" s="10" t="s">
        <v>50</v>
      </c>
      <c r="F7" s="10" t="s">
        <v>41</v>
      </c>
      <c r="G7" s="10" t="s">
        <v>46</v>
      </c>
      <c r="H7" s="10" t="s">
        <v>41</v>
      </c>
      <c r="I7" t="s">
        <v>112</v>
      </c>
      <c r="J7" s="10">
        <v>0.02</v>
      </c>
      <c r="K7" s="10">
        <v>2.16</v>
      </c>
      <c r="L7" s="10">
        <v>7.0000000000000007E-2</v>
      </c>
      <c r="M7" s="10">
        <v>157.47999999999999</v>
      </c>
      <c r="N7" s="10">
        <v>8.98</v>
      </c>
      <c r="O7" s="10">
        <v>22.57</v>
      </c>
      <c r="P7" s="10">
        <v>801.88</v>
      </c>
      <c r="Q7" s="10">
        <v>29.34</v>
      </c>
      <c r="R7" s="10">
        <v>625.41999999999996</v>
      </c>
      <c r="S7" s="10">
        <v>38.770000000000003</v>
      </c>
      <c r="T7" s="10">
        <v>10.130000000000001</v>
      </c>
      <c r="U7" s="10">
        <v>94.88</v>
      </c>
      <c r="V7" s="18">
        <v>7510.53</v>
      </c>
      <c r="W7" s="10">
        <v>74.13</v>
      </c>
      <c r="X7" s="10">
        <v>61.4</v>
      </c>
      <c r="Y7" s="10">
        <v>214.98</v>
      </c>
      <c r="Z7" s="10">
        <v>63.59</v>
      </c>
      <c r="AA7" s="10">
        <v>40.31</v>
      </c>
      <c r="AB7" s="10">
        <v>5.49</v>
      </c>
      <c r="AC7" s="10">
        <v>230.96</v>
      </c>
      <c r="AD7" s="10">
        <v>67.22</v>
      </c>
      <c r="AE7" s="10">
        <v>700.61</v>
      </c>
      <c r="AF7" s="10">
        <v>285.16000000000003</v>
      </c>
      <c r="AG7" s="18">
        <v>1026.0899999999999</v>
      </c>
      <c r="AH7" s="10">
        <v>192.27</v>
      </c>
      <c r="AI7" s="18">
        <v>1415.17</v>
      </c>
      <c r="AJ7" s="10">
        <v>228.5</v>
      </c>
      <c r="AK7" s="18">
        <v>11028.23</v>
      </c>
      <c r="AL7" s="10">
        <v>361.25</v>
      </c>
      <c r="AM7" s="10">
        <v>441.63</v>
      </c>
      <c r="AN7" s="10"/>
    </row>
    <row r="8" spans="1:40" s="9" customFormat="1">
      <c r="A8" s="10" t="s">
        <v>113</v>
      </c>
      <c r="B8" s="17" t="s">
        <v>43</v>
      </c>
      <c r="C8" s="10" t="s">
        <v>44</v>
      </c>
      <c r="D8" s="10" t="s">
        <v>40</v>
      </c>
      <c r="E8" s="10" t="s">
        <v>51</v>
      </c>
      <c r="F8" s="10" t="s">
        <v>41</v>
      </c>
      <c r="G8" s="10" t="s">
        <v>46</v>
      </c>
      <c r="H8" s="10" t="s">
        <v>41</v>
      </c>
      <c r="I8" t="s">
        <v>112</v>
      </c>
      <c r="J8" s="10">
        <v>0.01</v>
      </c>
      <c r="K8" s="10">
        <v>2.59</v>
      </c>
      <c r="L8" s="10">
        <v>0.08</v>
      </c>
      <c r="M8" s="10">
        <v>9.1999999999999993</v>
      </c>
      <c r="N8" s="10">
        <v>3.24</v>
      </c>
      <c r="O8" s="10">
        <v>5.75</v>
      </c>
      <c r="P8" s="10">
        <v>254.88</v>
      </c>
      <c r="Q8" s="10">
        <v>0.57999999999999996</v>
      </c>
      <c r="R8" s="10">
        <v>2.61</v>
      </c>
      <c r="S8" s="10">
        <v>20.21</v>
      </c>
      <c r="T8" s="10">
        <v>6.86</v>
      </c>
      <c r="U8" s="10">
        <v>0.36</v>
      </c>
      <c r="V8" s="18">
        <v>1281.73</v>
      </c>
      <c r="W8" s="10">
        <v>19.91</v>
      </c>
      <c r="X8" s="10">
        <v>0.01</v>
      </c>
      <c r="Y8" s="10">
        <v>17.260000000000002</v>
      </c>
      <c r="Z8" s="10">
        <v>1.1299999999999999</v>
      </c>
      <c r="AA8" s="10">
        <v>3.41</v>
      </c>
      <c r="AB8" s="10">
        <v>0.83</v>
      </c>
      <c r="AC8" s="10">
        <v>32.229999999999997</v>
      </c>
      <c r="AD8" s="10">
        <v>11.88</v>
      </c>
      <c r="AE8" s="10">
        <v>138.07</v>
      </c>
      <c r="AF8" s="10">
        <v>55.44</v>
      </c>
      <c r="AG8" s="10">
        <v>239.04</v>
      </c>
      <c r="AH8" s="10">
        <v>48.26</v>
      </c>
      <c r="AI8" s="10">
        <v>379.26</v>
      </c>
      <c r="AJ8" s="10">
        <v>64</v>
      </c>
      <c r="AK8" s="18">
        <v>10542.45</v>
      </c>
      <c r="AL8" s="10">
        <v>61.24</v>
      </c>
      <c r="AM8" s="10">
        <v>141.56</v>
      </c>
      <c r="AN8" s="10"/>
    </row>
    <row r="9" spans="1:40" s="9" customFormat="1">
      <c r="A9" s="10" t="s">
        <v>113</v>
      </c>
      <c r="B9" s="17" t="s">
        <v>43</v>
      </c>
      <c r="C9" s="10" t="s">
        <v>44</v>
      </c>
      <c r="D9" s="10" t="s">
        <v>40</v>
      </c>
      <c r="E9" s="10" t="s">
        <v>52</v>
      </c>
      <c r="F9" s="10" t="s">
        <v>41</v>
      </c>
      <c r="G9" s="10" t="s">
        <v>46</v>
      </c>
      <c r="H9" s="10" t="s">
        <v>41</v>
      </c>
      <c r="I9" t="s">
        <v>112</v>
      </c>
      <c r="J9" s="10">
        <v>0</v>
      </c>
      <c r="K9" s="10">
        <v>2.76</v>
      </c>
      <c r="L9" s="10">
        <v>0.12</v>
      </c>
      <c r="M9" s="10">
        <v>11.45</v>
      </c>
      <c r="N9" s="10">
        <v>1.88</v>
      </c>
      <c r="O9" s="10">
        <v>5.01</v>
      </c>
      <c r="P9" s="10">
        <v>369.63</v>
      </c>
      <c r="Q9" s="10">
        <v>0.35</v>
      </c>
      <c r="R9" s="10">
        <v>1.92</v>
      </c>
      <c r="S9" s="10">
        <v>21.95</v>
      </c>
      <c r="T9" s="10">
        <v>17.059999999999999</v>
      </c>
      <c r="U9" s="10">
        <v>141.34</v>
      </c>
      <c r="V9" s="18">
        <v>1198.48</v>
      </c>
      <c r="W9" s="10">
        <v>11.79</v>
      </c>
      <c r="X9" s="10">
        <v>0.03</v>
      </c>
      <c r="Y9" s="10">
        <v>12.58</v>
      </c>
      <c r="Z9" s="10">
        <v>1.59</v>
      </c>
      <c r="AA9" s="10">
        <v>3.98</v>
      </c>
      <c r="AB9" s="10">
        <v>1.31</v>
      </c>
      <c r="AC9" s="10">
        <v>35.35</v>
      </c>
      <c r="AD9" s="10">
        <v>12.1</v>
      </c>
      <c r="AE9" s="10">
        <v>128.6</v>
      </c>
      <c r="AF9" s="10">
        <v>51.03</v>
      </c>
      <c r="AG9" s="10">
        <v>209.4</v>
      </c>
      <c r="AH9" s="10">
        <v>41.51</v>
      </c>
      <c r="AI9" s="10">
        <v>317.06</v>
      </c>
      <c r="AJ9" s="10">
        <v>54.88</v>
      </c>
      <c r="AK9" s="18">
        <v>9182.94</v>
      </c>
      <c r="AL9" s="10">
        <v>54.68</v>
      </c>
      <c r="AM9" s="10">
        <v>93.03</v>
      </c>
      <c r="AN9" s="10"/>
    </row>
    <row r="10" spans="1:40" s="9" customFormat="1">
      <c r="A10" s="10" t="s">
        <v>113</v>
      </c>
      <c r="B10" s="17" t="s">
        <v>43</v>
      </c>
      <c r="C10" s="10" t="s">
        <v>44</v>
      </c>
      <c r="D10" s="10" t="s">
        <v>40</v>
      </c>
      <c r="E10" s="10" t="s">
        <v>53</v>
      </c>
      <c r="F10" s="10" t="s">
        <v>41</v>
      </c>
      <c r="G10" s="10" t="s">
        <v>46</v>
      </c>
      <c r="H10" s="10" t="s">
        <v>41</v>
      </c>
      <c r="I10" t="s">
        <v>112</v>
      </c>
      <c r="J10" s="10">
        <v>0.06</v>
      </c>
      <c r="K10" s="10">
        <v>45.01</v>
      </c>
      <c r="L10" s="10">
        <v>0.37</v>
      </c>
      <c r="M10" s="10">
        <v>62.65</v>
      </c>
      <c r="N10" s="10">
        <v>5.53</v>
      </c>
      <c r="O10" s="10">
        <v>58.1</v>
      </c>
      <c r="P10" s="10">
        <v>253.81</v>
      </c>
      <c r="Q10" s="10">
        <v>5.9</v>
      </c>
      <c r="R10" s="10">
        <v>13.59</v>
      </c>
      <c r="S10" s="10">
        <v>26.64</v>
      </c>
      <c r="T10" s="10">
        <v>9.5500000000000007</v>
      </c>
      <c r="U10" s="10">
        <v>22.82</v>
      </c>
      <c r="V10" s="18">
        <v>1697.61</v>
      </c>
      <c r="W10" s="10">
        <v>20.010000000000002</v>
      </c>
      <c r="X10" s="10">
        <v>0.44</v>
      </c>
      <c r="Y10" s="10">
        <v>18.29</v>
      </c>
      <c r="Z10" s="10">
        <v>2.36</v>
      </c>
      <c r="AA10" s="10">
        <v>5.26</v>
      </c>
      <c r="AB10" s="10">
        <v>1.58</v>
      </c>
      <c r="AC10" s="10">
        <v>47.83</v>
      </c>
      <c r="AD10" s="10">
        <v>16.5</v>
      </c>
      <c r="AE10" s="10">
        <v>189.95</v>
      </c>
      <c r="AF10" s="10">
        <v>76.290000000000006</v>
      </c>
      <c r="AG10" s="10">
        <v>310.54000000000002</v>
      </c>
      <c r="AH10" s="10">
        <v>61.76</v>
      </c>
      <c r="AI10" s="10">
        <v>482.93</v>
      </c>
      <c r="AJ10" s="10">
        <v>78.930000000000007</v>
      </c>
      <c r="AK10" s="18">
        <v>10612.91</v>
      </c>
      <c r="AL10" s="10">
        <v>104.05</v>
      </c>
      <c r="AM10" s="10">
        <v>126.58</v>
      </c>
      <c r="AN10" s="10"/>
    </row>
    <row r="11" spans="1:40" s="9" customFormat="1">
      <c r="A11" s="10" t="s">
        <v>113</v>
      </c>
      <c r="B11" s="17" t="s">
        <v>43</v>
      </c>
      <c r="C11" s="10" t="s">
        <v>44</v>
      </c>
      <c r="D11" s="10" t="s">
        <v>40</v>
      </c>
      <c r="E11" s="10" t="s">
        <v>54</v>
      </c>
      <c r="F11" s="10" t="s">
        <v>41</v>
      </c>
      <c r="G11" s="10" t="s">
        <v>46</v>
      </c>
      <c r="H11" s="10" t="s">
        <v>41</v>
      </c>
      <c r="I11" t="s">
        <v>112</v>
      </c>
      <c r="J11" s="10">
        <v>0.01</v>
      </c>
      <c r="K11" s="10">
        <v>1.03</v>
      </c>
      <c r="L11" s="10">
        <v>0.06</v>
      </c>
      <c r="M11" s="10">
        <v>34.08</v>
      </c>
      <c r="N11" s="10">
        <v>2.64</v>
      </c>
      <c r="O11" s="10">
        <v>6.33</v>
      </c>
      <c r="P11" s="10">
        <v>521.79</v>
      </c>
      <c r="Q11" s="10">
        <v>0.59</v>
      </c>
      <c r="R11" s="10">
        <v>2.54</v>
      </c>
      <c r="S11" s="10">
        <v>25.17</v>
      </c>
      <c r="T11" s="10">
        <v>11.96</v>
      </c>
      <c r="U11" s="10">
        <v>3.73</v>
      </c>
      <c r="V11" s="18">
        <v>8379.5499999999993</v>
      </c>
      <c r="W11" s="10">
        <v>48.33</v>
      </c>
      <c r="X11" s="10">
        <v>0.23</v>
      </c>
      <c r="Y11" s="10">
        <v>61.22</v>
      </c>
      <c r="Z11" s="10">
        <v>19.72</v>
      </c>
      <c r="AA11" s="10">
        <v>42.33</v>
      </c>
      <c r="AB11" s="10">
        <v>13.75</v>
      </c>
      <c r="AC11" s="10">
        <v>341.03</v>
      </c>
      <c r="AD11" s="10">
        <v>102.49</v>
      </c>
      <c r="AE11" s="18">
        <v>1054.9100000000001</v>
      </c>
      <c r="AF11" s="10">
        <v>361.23</v>
      </c>
      <c r="AG11" s="18">
        <v>1391.17</v>
      </c>
      <c r="AH11" s="10">
        <v>260.54000000000002</v>
      </c>
      <c r="AI11" s="18">
        <v>1896.26</v>
      </c>
      <c r="AJ11" s="10">
        <v>301</v>
      </c>
      <c r="AK11" s="18">
        <v>8769.84</v>
      </c>
      <c r="AL11" s="10">
        <v>266.7</v>
      </c>
      <c r="AM11" s="10">
        <v>354.43</v>
      </c>
      <c r="AN11" s="10"/>
    </row>
    <row r="12" spans="1:40" s="9" customFormat="1">
      <c r="A12" s="10" t="s">
        <v>113</v>
      </c>
      <c r="B12" s="17" t="s">
        <v>43</v>
      </c>
      <c r="C12" s="10" t="s">
        <v>44</v>
      </c>
      <c r="D12" s="10" t="s">
        <v>40</v>
      </c>
      <c r="E12" s="10" t="s">
        <v>55</v>
      </c>
      <c r="F12" s="10" t="s">
        <v>41</v>
      </c>
      <c r="G12" s="10" t="s">
        <v>46</v>
      </c>
      <c r="H12" s="10" t="s">
        <v>41</v>
      </c>
      <c r="I12" t="s">
        <v>112</v>
      </c>
      <c r="J12" s="10">
        <v>0</v>
      </c>
      <c r="K12" s="10">
        <v>0.03</v>
      </c>
      <c r="L12" s="10">
        <v>0.05</v>
      </c>
      <c r="M12" s="10">
        <v>11.23</v>
      </c>
      <c r="N12" s="10">
        <v>1.81</v>
      </c>
      <c r="O12" s="10">
        <v>5.46</v>
      </c>
      <c r="P12" s="10">
        <v>145.61000000000001</v>
      </c>
      <c r="Q12" s="10">
        <v>0.39</v>
      </c>
      <c r="R12" s="10">
        <v>2.19</v>
      </c>
      <c r="S12" s="10">
        <v>19.04</v>
      </c>
      <c r="T12" s="10">
        <v>12.18</v>
      </c>
      <c r="U12" s="10">
        <v>0.33</v>
      </c>
      <c r="V12" s="10">
        <v>682.7</v>
      </c>
      <c r="W12" s="10">
        <v>5.65</v>
      </c>
      <c r="X12" s="10">
        <v>0.01</v>
      </c>
      <c r="Y12" s="10">
        <v>5.49</v>
      </c>
      <c r="Z12" s="10">
        <v>0.62</v>
      </c>
      <c r="AA12" s="10">
        <v>1.77</v>
      </c>
      <c r="AB12" s="10">
        <v>0.65</v>
      </c>
      <c r="AC12" s="10">
        <v>17.72</v>
      </c>
      <c r="AD12" s="10">
        <v>6.35</v>
      </c>
      <c r="AE12" s="10">
        <v>73.08</v>
      </c>
      <c r="AF12" s="10">
        <v>29.34</v>
      </c>
      <c r="AG12" s="10">
        <v>126.62</v>
      </c>
      <c r="AH12" s="10">
        <v>25.71</v>
      </c>
      <c r="AI12" s="10">
        <v>203.43</v>
      </c>
      <c r="AJ12" s="10">
        <v>36.72</v>
      </c>
      <c r="AK12" s="18">
        <v>9681.65</v>
      </c>
      <c r="AL12" s="10">
        <v>12.89</v>
      </c>
      <c r="AM12" s="10">
        <v>34.4</v>
      </c>
      <c r="AN12" s="10"/>
    </row>
    <row r="13" spans="1:40" s="9" customFormat="1">
      <c r="A13" s="10" t="s">
        <v>113</v>
      </c>
      <c r="B13" s="17" t="s">
        <v>43</v>
      </c>
      <c r="C13" s="10" t="s">
        <v>44</v>
      </c>
      <c r="D13" s="10" t="s">
        <v>40</v>
      </c>
      <c r="E13" s="10" t="s">
        <v>56</v>
      </c>
      <c r="F13" s="10" t="s">
        <v>41</v>
      </c>
      <c r="G13" s="10" t="s">
        <v>46</v>
      </c>
      <c r="H13" s="10" t="s">
        <v>41</v>
      </c>
      <c r="I13" t="s">
        <v>112</v>
      </c>
      <c r="J13" s="10">
        <v>0.08</v>
      </c>
      <c r="K13" s="10">
        <v>0.5</v>
      </c>
      <c r="L13" s="10">
        <v>0.03</v>
      </c>
      <c r="M13" s="10">
        <v>24.46</v>
      </c>
      <c r="N13" s="10">
        <v>1.82</v>
      </c>
      <c r="O13" s="10">
        <v>5.72</v>
      </c>
      <c r="P13" s="10">
        <v>795.53</v>
      </c>
      <c r="Q13" s="10">
        <v>0.39</v>
      </c>
      <c r="R13" s="10">
        <v>2.94</v>
      </c>
      <c r="S13" s="10">
        <v>20.059999999999999</v>
      </c>
      <c r="T13" s="10">
        <v>24.57</v>
      </c>
      <c r="U13" s="10">
        <v>1.1599999999999999</v>
      </c>
      <c r="V13" s="18">
        <v>8848.7900000000009</v>
      </c>
      <c r="W13" s="10">
        <v>263.5</v>
      </c>
      <c r="X13" s="10">
        <v>0.11</v>
      </c>
      <c r="Y13" s="10">
        <v>229.89</v>
      </c>
      <c r="Z13" s="10">
        <v>15.55</v>
      </c>
      <c r="AA13" s="10">
        <v>46.94</v>
      </c>
      <c r="AB13" s="10">
        <v>16.399999999999999</v>
      </c>
      <c r="AC13" s="10">
        <v>422.16</v>
      </c>
      <c r="AD13" s="10">
        <v>124.9</v>
      </c>
      <c r="AE13" s="18">
        <v>1215.19</v>
      </c>
      <c r="AF13" s="10">
        <v>411.23</v>
      </c>
      <c r="AG13" s="18">
        <v>1518.78</v>
      </c>
      <c r="AH13" s="10">
        <v>271.89</v>
      </c>
      <c r="AI13" s="18">
        <v>1940.47</v>
      </c>
      <c r="AJ13" s="10">
        <v>294.73</v>
      </c>
      <c r="AK13" s="18">
        <v>8905.93</v>
      </c>
      <c r="AL13" s="18">
        <v>1836.39</v>
      </c>
      <c r="AM13" s="18">
        <v>1199.03</v>
      </c>
      <c r="AN13" s="10"/>
    </row>
    <row r="14" spans="1:40" s="9" customFormat="1">
      <c r="A14" s="10" t="s">
        <v>113</v>
      </c>
      <c r="B14" s="17" t="s">
        <v>43</v>
      </c>
      <c r="C14" s="10" t="s">
        <v>44</v>
      </c>
      <c r="D14" s="10" t="s">
        <v>40</v>
      </c>
      <c r="E14" s="10" t="s">
        <v>57</v>
      </c>
      <c r="F14" s="10" t="s">
        <v>41</v>
      </c>
      <c r="G14" s="10" t="s">
        <v>46</v>
      </c>
      <c r="H14" s="10" t="s">
        <v>41</v>
      </c>
      <c r="I14" t="s">
        <v>112</v>
      </c>
      <c r="J14" s="10">
        <v>0</v>
      </c>
      <c r="K14" s="10">
        <v>8.09</v>
      </c>
      <c r="L14" s="10">
        <v>7.0000000000000007E-2</v>
      </c>
      <c r="M14" s="10">
        <v>11.75</v>
      </c>
      <c r="N14" s="10">
        <v>2.87</v>
      </c>
      <c r="O14" s="10">
        <v>7.2</v>
      </c>
      <c r="P14" s="10">
        <v>244.99</v>
      </c>
      <c r="Q14" s="10">
        <v>0.57999999999999996</v>
      </c>
      <c r="R14" s="10">
        <v>3.29</v>
      </c>
      <c r="S14" s="10">
        <v>26.06</v>
      </c>
      <c r="T14" s="10">
        <v>8.44</v>
      </c>
      <c r="U14" s="10">
        <v>0.47</v>
      </c>
      <c r="V14" s="18">
        <v>1366.38</v>
      </c>
      <c r="W14" s="10">
        <v>19.28</v>
      </c>
      <c r="X14" s="10">
        <v>0.01</v>
      </c>
      <c r="Y14" s="10">
        <v>14.64</v>
      </c>
      <c r="Z14" s="10">
        <v>1.33</v>
      </c>
      <c r="AA14" s="10">
        <v>3.86</v>
      </c>
      <c r="AB14" s="10">
        <v>1</v>
      </c>
      <c r="AC14" s="10">
        <v>36.81</v>
      </c>
      <c r="AD14" s="10">
        <v>12.53</v>
      </c>
      <c r="AE14" s="10">
        <v>146.97999999999999</v>
      </c>
      <c r="AF14" s="10">
        <v>57.19</v>
      </c>
      <c r="AG14" s="10">
        <v>243.77</v>
      </c>
      <c r="AH14" s="10">
        <v>50.21</v>
      </c>
      <c r="AI14" s="10">
        <v>393.38</v>
      </c>
      <c r="AJ14" s="10">
        <v>67.010000000000005</v>
      </c>
      <c r="AK14" s="18">
        <v>10629.45</v>
      </c>
      <c r="AL14" s="10">
        <v>57.93</v>
      </c>
      <c r="AM14" s="10">
        <v>126.36</v>
      </c>
      <c r="AN14" s="10"/>
    </row>
    <row r="15" spans="1:40" s="9" customFormat="1">
      <c r="A15" s="10" t="s">
        <v>113</v>
      </c>
      <c r="B15" s="17" t="s">
        <v>43</v>
      </c>
      <c r="C15" s="10" t="s">
        <v>44</v>
      </c>
      <c r="D15" s="10" t="s">
        <v>40</v>
      </c>
      <c r="E15" s="10" t="s">
        <v>58</v>
      </c>
      <c r="F15" s="10" t="s">
        <v>41</v>
      </c>
      <c r="G15" s="10" t="s">
        <v>46</v>
      </c>
      <c r="H15" s="10" t="s">
        <v>41</v>
      </c>
      <c r="I15" t="s">
        <v>112</v>
      </c>
      <c r="J15" s="10">
        <v>0</v>
      </c>
      <c r="K15" s="10">
        <v>27.41</v>
      </c>
      <c r="L15" s="10">
        <v>0.15</v>
      </c>
      <c r="M15" s="10">
        <v>8.92</v>
      </c>
      <c r="N15" s="10">
        <v>2.81</v>
      </c>
      <c r="O15" s="10">
        <v>6.8</v>
      </c>
      <c r="P15" s="10">
        <v>174.48</v>
      </c>
      <c r="Q15" s="10">
        <v>0.6</v>
      </c>
      <c r="R15" s="10">
        <v>2.83</v>
      </c>
      <c r="S15" s="10">
        <v>5.49</v>
      </c>
      <c r="T15" s="10">
        <v>6.66</v>
      </c>
      <c r="U15" s="10">
        <v>0.44</v>
      </c>
      <c r="V15" s="18">
        <v>1260.24</v>
      </c>
      <c r="W15" s="10">
        <v>21.89</v>
      </c>
      <c r="X15" s="10">
        <v>0.01</v>
      </c>
      <c r="Y15" s="10">
        <v>17.41</v>
      </c>
      <c r="Z15" s="10">
        <v>1.4</v>
      </c>
      <c r="AA15" s="10">
        <v>3.54</v>
      </c>
      <c r="AB15" s="10">
        <v>1.26</v>
      </c>
      <c r="AC15" s="10">
        <v>33.46</v>
      </c>
      <c r="AD15" s="10">
        <v>12.85</v>
      </c>
      <c r="AE15" s="10">
        <v>145.54</v>
      </c>
      <c r="AF15" s="10">
        <v>55.92</v>
      </c>
      <c r="AG15" s="10">
        <v>238.07</v>
      </c>
      <c r="AH15" s="10">
        <v>46.94</v>
      </c>
      <c r="AI15" s="10">
        <v>363.92</v>
      </c>
      <c r="AJ15" s="10">
        <v>61.96</v>
      </c>
      <c r="AK15" s="18">
        <v>10578.94</v>
      </c>
      <c r="AL15" s="10">
        <v>35.24</v>
      </c>
      <c r="AM15" s="10">
        <v>89.62</v>
      </c>
      <c r="AN15" s="10"/>
    </row>
    <row r="16" spans="1:40" s="9" customFormat="1">
      <c r="A16" s="10" t="s">
        <v>113</v>
      </c>
      <c r="B16" s="17" t="s">
        <v>43</v>
      </c>
      <c r="C16" s="10" t="s">
        <v>44</v>
      </c>
      <c r="D16" s="10" t="s">
        <v>40</v>
      </c>
      <c r="E16" s="10" t="s">
        <v>59</v>
      </c>
      <c r="F16" s="10" t="s">
        <v>41</v>
      </c>
      <c r="G16" s="10" t="s">
        <v>46</v>
      </c>
      <c r="H16" s="10" t="s">
        <v>41</v>
      </c>
      <c r="I16" t="s">
        <v>112</v>
      </c>
      <c r="J16" s="10">
        <v>0.01</v>
      </c>
      <c r="K16" s="10">
        <v>135.36000000000001</v>
      </c>
      <c r="L16" s="10">
        <v>0.09</v>
      </c>
      <c r="M16" s="10">
        <v>11.8</v>
      </c>
      <c r="N16" s="10">
        <v>2.62</v>
      </c>
      <c r="O16" s="10">
        <v>10.92</v>
      </c>
      <c r="P16" s="10">
        <v>548.41</v>
      </c>
      <c r="Q16" s="10">
        <v>0.52</v>
      </c>
      <c r="R16" s="10">
        <v>2.75</v>
      </c>
      <c r="S16" s="10">
        <v>81.99</v>
      </c>
      <c r="T16" s="10">
        <v>21.71</v>
      </c>
      <c r="U16" s="10">
        <v>1.23</v>
      </c>
      <c r="V16" s="18">
        <v>4135.38</v>
      </c>
      <c r="W16" s="10">
        <v>62.91</v>
      </c>
      <c r="X16" s="10">
        <v>0.06</v>
      </c>
      <c r="Y16" s="10">
        <v>50.8</v>
      </c>
      <c r="Z16" s="10">
        <v>5.07</v>
      </c>
      <c r="AA16" s="10">
        <v>14</v>
      </c>
      <c r="AB16" s="10">
        <v>3.89</v>
      </c>
      <c r="AC16" s="10">
        <v>140.16</v>
      </c>
      <c r="AD16" s="10">
        <v>47.06</v>
      </c>
      <c r="AE16" s="10">
        <v>489.81</v>
      </c>
      <c r="AF16" s="10">
        <v>179.17</v>
      </c>
      <c r="AG16" s="10">
        <v>712.29</v>
      </c>
      <c r="AH16" s="10">
        <v>133.43</v>
      </c>
      <c r="AI16" s="10">
        <v>988.12</v>
      </c>
      <c r="AJ16" s="10">
        <v>166.52</v>
      </c>
      <c r="AK16" s="18">
        <v>8914.01</v>
      </c>
      <c r="AL16" s="10">
        <v>697.3</v>
      </c>
      <c r="AM16" s="10">
        <v>549.84</v>
      </c>
      <c r="AN16" s="10"/>
    </row>
    <row r="17" spans="1:40" s="9" customFormat="1">
      <c r="A17" s="10" t="s">
        <v>113</v>
      </c>
      <c r="B17" s="17" t="s">
        <v>43</v>
      </c>
      <c r="C17" s="10" t="s">
        <v>44</v>
      </c>
      <c r="D17" s="10" t="s">
        <v>40</v>
      </c>
      <c r="E17" s="10" t="s">
        <v>60</v>
      </c>
      <c r="F17" s="10" t="s">
        <v>41</v>
      </c>
      <c r="G17" s="10" t="s">
        <v>46</v>
      </c>
      <c r="H17" s="10" t="s">
        <v>41</v>
      </c>
      <c r="I17" t="s">
        <v>112</v>
      </c>
      <c r="J17" s="10">
        <v>0</v>
      </c>
      <c r="K17" s="10">
        <v>8.9499999999999993</v>
      </c>
      <c r="L17" s="10">
        <v>0.03</v>
      </c>
      <c r="M17" s="10">
        <v>7.19</v>
      </c>
      <c r="N17" s="10">
        <v>2.73</v>
      </c>
      <c r="O17" s="10">
        <v>6.87</v>
      </c>
      <c r="P17" s="10">
        <v>254.35</v>
      </c>
      <c r="Q17" s="10">
        <v>0.53</v>
      </c>
      <c r="R17" s="10">
        <v>3.06</v>
      </c>
      <c r="S17" s="10">
        <v>19.29</v>
      </c>
      <c r="T17" s="10">
        <v>7.43</v>
      </c>
      <c r="U17" s="10">
        <v>0.4</v>
      </c>
      <c r="V17" s="18">
        <v>1080.47</v>
      </c>
      <c r="W17" s="10">
        <v>17.670000000000002</v>
      </c>
      <c r="X17" s="10">
        <v>0.03</v>
      </c>
      <c r="Y17" s="10">
        <v>13.38</v>
      </c>
      <c r="Z17" s="10">
        <v>0.9</v>
      </c>
      <c r="AA17" s="10">
        <v>2.46</v>
      </c>
      <c r="AB17" s="10">
        <v>0.69</v>
      </c>
      <c r="AC17" s="10">
        <v>25.25</v>
      </c>
      <c r="AD17" s="10">
        <v>9.58</v>
      </c>
      <c r="AE17" s="10">
        <v>111.23</v>
      </c>
      <c r="AF17" s="10">
        <v>43.21</v>
      </c>
      <c r="AG17" s="10">
        <v>197.4</v>
      </c>
      <c r="AH17" s="10">
        <v>40.880000000000003</v>
      </c>
      <c r="AI17" s="10">
        <v>325.70999999999998</v>
      </c>
      <c r="AJ17" s="10">
        <v>55.64</v>
      </c>
      <c r="AK17" s="18">
        <v>10762.69</v>
      </c>
      <c r="AL17" s="10">
        <v>54.37</v>
      </c>
      <c r="AM17" s="10">
        <v>129.86000000000001</v>
      </c>
      <c r="AN17" s="10"/>
    </row>
    <row r="18" spans="1:40" s="9" customFormat="1">
      <c r="A18" s="10" t="s">
        <v>113</v>
      </c>
      <c r="B18" s="17" t="s">
        <v>43</v>
      </c>
      <c r="C18" s="10" t="s">
        <v>44</v>
      </c>
      <c r="D18" s="10" t="s">
        <v>40</v>
      </c>
      <c r="E18" s="10" t="s">
        <v>61</v>
      </c>
      <c r="F18" s="10" t="s">
        <v>41</v>
      </c>
      <c r="G18" s="10" t="s">
        <v>46</v>
      </c>
      <c r="H18" s="10" t="s">
        <v>41</v>
      </c>
      <c r="I18" t="s">
        <v>112</v>
      </c>
      <c r="J18" s="10">
        <v>0.01</v>
      </c>
      <c r="K18" s="10">
        <v>48.1</v>
      </c>
      <c r="L18" s="10">
        <v>0.09</v>
      </c>
      <c r="M18" s="10">
        <v>24.86</v>
      </c>
      <c r="N18" s="10">
        <v>2.94</v>
      </c>
      <c r="O18" s="10">
        <v>7.42</v>
      </c>
      <c r="P18" s="10">
        <v>179.19</v>
      </c>
      <c r="Q18" s="10">
        <v>0.56999999999999995</v>
      </c>
      <c r="R18" s="10">
        <v>3.01</v>
      </c>
      <c r="S18" s="10">
        <v>4.01</v>
      </c>
      <c r="T18" s="10">
        <v>5.42</v>
      </c>
      <c r="U18" s="10">
        <v>0.47</v>
      </c>
      <c r="V18" s="18">
        <v>2129.6799999999998</v>
      </c>
      <c r="W18" s="10">
        <v>10.53</v>
      </c>
      <c r="X18" s="10">
        <v>0.02</v>
      </c>
      <c r="Y18" s="10">
        <v>15.13</v>
      </c>
      <c r="Z18" s="10">
        <v>2.66</v>
      </c>
      <c r="AA18" s="10">
        <v>7.21</v>
      </c>
      <c r="AB18" s="10">
        <v>2.58</v>
      </c>
      <c r="AC18" s="10">
        <v>68.180000000000007</v>
      </c>
      <c r="AD18" s="10">
        <v>23.44</v>
      </c>
      <c r="AE18" s="10">
        <v>260.32</v>
      </c>
      <c r="AF18" s="10">
        <v>97.57</v>
      </c>
      <c r="AG18" s="10">
        <v>398.8</v>
      </c>
      <c r="AH18" s="10">
        <v>75.290000000000006</v>
      </c>
      <c r="AI18" s="10">
        <v>562.16999999999996</v>
      </c>
      <c r="AJ18" s="10">
        <v>89.54</v>
      </c>
      <c r="AK18" s="18">
        <v>10615.07</v>
      </c>
      <c r="AL18" s="10">
        <v>54.42</v>
      </c>
      <c r="AM18" s="10">
        <v>110.59</v>
      </c>
      <c r="AN18" s="10"/>
    </row>
    <row r="19" spans="1:40" s="9" customFormat="1">
      <c r="A19" s="10" t="s">
        <v>113</v>
      </c>
      <c r="B19" s="17" t="s">
        <v>43</v>
      </c>
      <c r="C19" s="10" t="s">
        <v>44</v>
      </c>
      <c r="D19" s="10" t="s">
        <v>40</v>
      </c>
      <c r="E19" s="10" t="s">
        <v>62</v>
      </c>
      <c r="F19" s="10" t="s">
        <v>41</v>
      </c>
      <c r="G19" s="10" t="s">
        <v>46</v>
      </c>
      <c r="H19" s="10" t="s">
        <v>41</v>
      </c>
      <c r="I19" t="s">
        <v>112</v>
      </c>
      <c r="J19" s="10">
        <v>0</v>
      </c>
      <c r="K19" s="10">
        <v>44.98</v>
      </c>
      <c r="L19" s="10">
        <v>0.06</v>
      </c>
      <c r="M19" s="10">
        <v>21.86</v>
      </c>
      <c r="N19" s="10">
        <v>1.6</v>
      </c>
      <c r="O19" s="10">
        <v>4.97</v>
      </c>
      <c r="P19" s="10">
        <v>232.65</v>
      </c>
      <c r="Q19" s="10">
        <v>0.38</v>
      </c>
      <c r="R19" s="10">
        <v>2.11</v>
      </c>
      <c r="S19" s="10">
        <v>21.88</v>
      </c>
      <c r="T19" s="10">
        <v>7.21</v>
      </c>
      <c r="U19" s="10">
        <v>6.06</v>
      </c>
      <c r="V19" s="18">
        <v>2002.45</v>
      </c>
      <c r="W19" s="10">
        <v>10.23</v>
      </c>
      <c r="X19" s="10">
        <v>0.02</v>
      </c>
      <c r="Y19" s="10">
        <v>12.23</v>
      </c>
      <c r="Z19" s="10">
        <v>2.5</v>
      </c>
      <c r="AA19" s="10">
        <v>6.25</v>
      </c>
      <c r="AB19" s="10">
        <v>1.66</v>
      </c>
      <c r="AC19" s="10">
        <v>56.5</v>
      </c>
      <c r="AD19" s="10">
        <v>19.63</v>
      </c>
      <c r="AE19" s="10">
        <v>223.92</v>
      </c>
      <c r="AF19" s="10">
        <v>86.2</v>
      </c>
      <c r="AG19" s="10">
        <v>350.92</v>
      </c>
      <c r="AH19" s="10">
        <v>69.05</v>
      </c>
      <c r="AI19" s="10">
        <v>531.85</v>
      </c>
      <c r="AJ19" s="10">
        <v>89.5</v>
      </c>
      <c r="AK19" s="18">
        <v>10808.27</v>
      </c>
      <c r="AL19" s="10">
        <v>61.12</v>
      </c>
      <c r="AM19" s="10">
        <v>120.91</v>
      </c>
      <c r="AN19" s="10"/>
    </row>
    <row r="20" spans="1:40" s="9" customFormat="1">
      <c r="A20" s="10" t="s">
        <v>113</v>
      </c>
      <c r="B20" s="17" t="s">
        <v>43</v>
      </c>
      <c r="C20" s="10" t="s">
        <v>44</v>
      </c>
      <c r="D20" s="10" t="s">
        <v>40</v>
      </c>
      <c r="E20" s="10" t="s">
        <v>63</v>
      </c>
      <c r="F20" s="10" t="s">
        <v>41</v>
      </c>
      <c r="G20" s="10" t="s">
        <v>46</v>
      </c>
      <c r="H20" s="10" t="s">
        <v>41</v>
      </c>
      <c r="I20" t="s">
        <v>112</v>
      </c>
      <c r="J20" s="10">
        <v>0.01</v>
      </c>
      <c r="K20" s="10">
        <v>0.09</v>
      </c>
      <c r="L20" s="10">
        <v>0.04</v>
      </c>
      <c r="M20" s="10">
        <v>31.81</v>
      </c>
      <c r="N20" s="10">
        <v>2.0499999999999998</v>
      </c>
      <c r="O20" s="10">
        <v>7.66</v>
      </c>
      <c r="P20" s="10">
        <v>321.61</v>
      </c>
      <c r="Q20" s="10">
        <v>0.44</v>
      </c>
      <c r="R20" s="10">
        <v>2.0099999999999998</v>
      </c>
      <c r="S20" s="10">
        <v>6.66</v>
      </c>
      <c r="T20" s="10">
        <v>6.41</v>
      </c>
      <c r="U20" s="10">
        <v>1.04</v>
      </c>
      <c r="V20" s="18">
        <v>2992.84</v>
      </c>
      <c r="W20" s="10">
        <v>68.48</v>
      </c>
      <c r="X20" s="10">
        <v>0.06</v>
      </c>
      <c r="Y20" s="10">
        <v>51.2</v>
      </c>
      <c r="Z20" s="10">
        <v>3.09</v>
      </c>
      <c r="AA20" s="10">
        <v>8.84</v>
      </c>
      <c r="AB20" s="10">
        <v>2.57</v>
      </c>
      <c r="AC20" s="10">
        <v>90.74</v>
      </c>
      <c r="AD20" s="10">
        <v>31.95</v>
      </c>
      <c r="AE20" s="10">
        <v>355.67</v>
      </c>
      <c r="AF20" s="10">
        <v>133.32</v>
      </c>
      <c r="AG20" s="10">
        <v>552.48</v>
      </c>
      <c r="AH20" s="10">
        <v>104.19</v>
      </c>
      <c r="AI20" s="10">
        <v>779.4</v>
      </c>
      <c r="AJ20" s="10">
        <v>128.06</v>
      </c>
      <c r="AK20" s="18">
        <v>10865.73</v>
      </c>
      <c r="AL20" s="10">
        <v>174.46</v>
      </c>
      <c r="AM20" s="10">
        <v>287.02</v>
      </c>
      <c r="AN20" s="10"/>
    </row>
    <row r="21" spans="1:40" s="9" customFormat="1">
      <c r="A21" s="10" t="s">
        <v>113</v>
      </c>
      <c r="B21" s="17" t="s">
        <v>43</v>
      </c>
      <c r="C21" s="10" t="s">
        <v>44</v>
      </c>
      <c r="D21" s="10" t="s">
        <v>40</v>
      </c>
      <c r="E21" s="10" t="s">
        <v>64</v>
      </c>
      <c r="F21" s="10" t="s">
        <v>41</v>
      </c>
      <c r="G21" s="10" t="s">
        <v>46</v>
      </c>
      <c r="H21" s="10" t="s">
        <v>41</v>
      </c>
      <c r="I21" t="s">
        <v>112</v>
      </c>
      <c r="J21" s="10">
        <v>0.01</v>
      </c>
      <c r="K21" s="10">
        <v>0.79</v>
      </c>
      <c r="L21" s="10">
        <v>0.04</v>
      </c>
      <c r="M21" s="10">
        <v>44.36</v>
      </c>
      <c r="N21" s="10">
        <v>1.22</v>
      </c>
      <c r="O21" s="10">
        <v>4.1100000000000003</v>
      </c>
      <c r="P21" s="10">
        <v>526.91999999999996</v>
      </c>
      <c r="Q21" s="10">
        <v>0.33</v>
      </c>
      <c r="R21" s="10">
        <v>1.66</v>
      </c>
      <c r="S21" s="10">
        <v>11.19</v>
      </c>
      <c r="T21" s="10">
        <v>13.37</v>
      </c>
      <c r="U21" s="10">
        <v>0.57999999999999996</v>
      </c>
      <c r="V21" s="18">
        <v>6592.59</v>
      </c>
      <c r="W21" s="10">
        <v>131.31</v>
      </c>
      <c r="X21" s="10">
        <v>0.11</v>
      </c>
      <c r="Y21" s="10">
        <v>122.31</v>
      </c>
      <c r="Z21" s="10">
        <v>9.5500000000000007</v>
      </c>
      <c r="AA21" s="10">
        <v>26.13</v>
      </c>
      <c r="AB21" s="10">
        <v>8.58</v>
      </c>
      <c r="AC21" s="10">
        <v>243.43</v>
      </c>
      <c r="AD21" s="10">
        <v>77.34</v>
      </c>
      <c r="AE21" s="10">
        <v>801.79</v>
      </c>
      <c r="AF21" s="10">
        <v>286.64999999999998</v>
      </c>
      <c r="AG21" s="18">
        <v>1104.1199999999999</v>
      </c>
      <c r="AH21" s="10">
        <v>207.87</v>
      </c>
      <c r="AI21" s="18">
        <v>1514.18</v>
      </c>
      <c r="AJ21" s="10">
        <v>243.03</v>
      </c>
      <c r="AK21" s="18">
        <v>9353.85</v>
      </c>
      <c r="AL21" s="10">
        <v>418.14</v>
      </c>
      <c r="AM21" s="10">
        <v>564.94000000000005</v>
      </c>
      <c r="AN21" s="10"/>
    </row>
    <row r="22" spans="1:40" s="9" customFormat="1">
      <c r="A22" s="10" t="s">
        <v>113</v>
      </c>
      <c r="B22" s="17" t="s">
        <v>43</v>
      </c>
      <c r="C22" s="10" t="s">
        <v>44</v>
      </c>
      <c r="D22" s="10" t="s">
        <v>40</v>
      </c>
      <c r="E22" s="10" t="s">
        <v>65</v>
      </c>
      <c r="F22" s="10" t="s">
        <v>41</v>
      </c>
      <c r="G22" s="10" t="s">
        <v>46</v>
      </c>
      <c r="H22" s="10" t="s">
        <v>41</v>
      </c>
      <c r="I22" t="s">
        <v>112</v>
      </c>
      <c r="J22" s="10">
        <v>0</v>
      </c>
      <c r="K22" s="10">
        <v>0.13</v>
      </c>
      <c r="L22" s="10">
        <v>0.03</v>
      </c>
      <c r="M22" s="10">
        <v>21.45</v>
      </c>
      <c r="N22" s="10">
        <v>1.38</v>
      </c>
      <c r="O22" s="10">
        <v>3.43</v>
      </c>
      <c r="P22" s="10">
        <v>179.27</v>
      </c>
      <c r="Q22" s="10">
        <v>0.32</v>
      </c>
      <c r="R22" s="10">
        <v>1.66</v>
      </c>
      <c r="S22" s="10">
        <v>5.43</v>
      </c>
      <c r="T22" s="10">
        <v>5.47</v>
      </c>
      <c r="U22" s="10">
        <v>0.26</v>
      </c>
      <c r="V22" s="18">
        <v>1793.68</v>
      </c>
      <c r="W22" s="10">
        <v>24.1</v>
      </c>
      <c r="X22" s="10">
        <v>0.02</v>
      </c>
      <c r="Y22" s="10">
        <v>24.63</v>
      </c>
      <c r="Z22" s="10">
        <v>1.67</v>
      </c>
      <c r="AA22" s="10">
        <v>5.01</v>
      </c>
      <c r="AB22" s="10">
        <v>1.55</v>
      </c>
      <c r="AC22" s="10">
        <v>48.9</v>
      </c>
      <c r="AD22" s="10">
        <v>17.87</v>
      </c>
      <c r="AE22" s="10">
        <v>194.47</v>
      </c>
      <c r="AF22" s="10">
        <v>77.28</v>
      </c>
      <c r="AG22" s="10">
        <v>315.11</v>
      </c>
      <c r="AH22" s="10">
        <v>61.09</v>
      </c>
      <c r="AI22" s="10">
        <v>460.47</v>
      </c>
      <c r="AJ22" s="10">
        <v>76.760000000000005</v>
      </c>
      <c r="AK22" s="18">
        <v>11096.93</v>
      </c>
      <c r="AL22" s="10">
        <v>67.31</v>
      </c>
      <c r="AM22" s="10">
        <v>145.79</v>
      </c>
      <c r="AN22" s="10"/>
    </row>
    <row r="23" spans="1:40" s="9" customFormat="1">
      <c r="A23" s="10" t="s">
        <v>113</v>
      </c>
      <c r="B23" s="17" t="s">
        <v>43</v>
      </c>
      <c r="C23" s="10" t="s">
        <v>44</v>
      </c>
      <c r="D23" s="10" t="s">
        <v>40</v>
      </c>
      <c r="E23" s="10" t="s">
        <v>66</v>
      </c>
      <c r="F23" s="10" t="s">
        <v>41</v>
      </c>
      <c r="G23" s="10" t="s">
        <v>46</v>
      </c>
      <c r="H23" s="10" t="s">
        <v>41</v>
      </c>
      <c r="I23" t="s">
        <v>112</v>
      </c>
      <c r="J23" s="10">
        <v>0.12</v>
      </c>
      <c r="K23" s="10">
        <v>6.98</v>
      </c>
      <c r="L23" s="10">
        <v>0.15</v>
      </c>
      <c r="M23" s="10">
        <v>11.08</v>
      </c>
      <c r="N23" s="10">
        <v>2.65</v>
      </c>
      <c r="O23" s="10">
        <v>6.86</v>
      </c>
      <c r="P23" s="10">
        <v>224.62</v>
      </c>
      <c r="Q23" s="10">
        <v>0.53</v>
      </c>
      <c r="R23" s="10">
        <v>2.7</v>
      </c>
      <c r="S23" s="10">
        <v>20.18</v>
      </c>
      <c r="T23" s="10">
        <v>7.1</v>
      </c>
      <c r="U23" s="10">
        <v>0.41</v>
      </c>
      <c r="V23" s="18">
        <v>1136.07</v>
      </c>
      <c r="W23" s="10">
        <v>16.21</v>
      </c>
      <c r="X23" s="10">
        <v>0</v>
      </c>
      <c r="Y23" s="10">
        <v>14.52</v>
      </c>
      <c r="Z23" s="10">
        <v>0.95</v>
      </c>
      <c r="AA23" s="10">
        <v>2.98</v>
      </c>
      <c r="AB23" s="10">
        <v>0.76</v>
      </c>
      <c r="AC23" s="10">
        <v>28.45</v>
      </c>
      <c r="AD23" s="10">
        <v>10.53</v>
      </c>
      <c r="AE23" s="10">
        <v>125.57</v>
      </c>
      <c r="AF23" s="10">
        <v>48.29</v>
      </c>
      <c r="AG23" s="10">
        <v>213.57</v>
      </c>
      <c r="AH23" s="10">
        <v>42.81</v>
      </c>
      <c r="AI23" s="10">
        <v>346.88</v>
      </c>
      <c r="AJ23" s="10">
        <v>58.58</v>
      </c>
      <c r="AK23" s="18">
        <v>11069.22</v>
      </c>
      <c r="AL23" s="10">
        <v>40.29</v>
      </c>
      <c r="AM23" s="10">
        <v>102.52</v>
      </c>
      <c r="AN23" s="10"/>
    </row>
    <row r="24" spans="1:40" s="9" customFormat="1">
      <c r="A24" s="10" t="s">
        <v>113</v>
      </c>
      <c r="B24" s="17" t="s">
        <v>43</v>
      </c>
      <c r="C24" s="10" t="s">
        <v>44</v>
      </c>
      <c r="D24" s="10" t="s">
        <v>40</v>
      </c>
      <c r="E24" s="10" t="s">
        <v>67</v>
      </c>
      <c r="F24" s="10" t="s">
        <v>41</v>
      </c>
      <c r="G24" s="10" t="s">
        <v>46</v>
      </c>
      <c r="H24" s="10" t="s">
        <v>41</v>
      </c>
      <c r="I24" t="s">
        <v>112</v>
      </c>
      <c r="J24" s="10">
        <v>0.06</v>
      </c>
      <c r="K24" s="10">
        <v>0.17</v>
      </c>
      <c r="L24" s="10">
        <v>0.11</v>
      </c>
      <c r="M24" s="10">
        <v>34.35</v>
      </c>
      <c r="N24" s="10">
        <v>32.58</v>
      </c>
      <c r="O24" s="10">
        <v>75.930000000000007</v>
      </c>
      <c r="P24" s="10">
        <v>176.02</v>
      </c>
      <c r="Q24" s="10">
        <v>32.36</v>
      </c>
      <c r="R24" s="10">
        <v>10.119999999999999</v>
      </c>
      <c r="S24" s="10">
        <v>3.97</v>
      </c>
      <c r="T24" s="10">
        <v>6.5</v>
      </c>
      <c r="U24" s="10">
        <v>14.75</v>
      </c>
      <c r="V24" s="18">
        <v>2430.5</v>
      </c>
      <c r="W24" s="10">
        <v>31.94</v>
      </c>
      <c r="X24" s="10">
        <v>0.57999999999999996</v>
      </c>
      <c r="Y24" s="10">
        <v>16.7</v>
      </c>
      <c r="Z24" s="10">
        <v>3.09</v>
      </c>
      <c r="AA24" s="10">
        <v>8.2200000000000006</v>
      </c>
      <c r="AB24" s="10">
        <v>2.57</v>
      </c>
      <c r="AC24" s="10">
        <v>73.489999999999995</v>
      </c>
      <c r="AD24" s="10">
        <v>25.19</v>
      </c>
      <c r="AE24" s="10">
        <v>286.85000000000002</v>
      </c>
      <c r="AF24" s="10">
        <v>107.66</v>
      </c>
      <c r="AG24" s="10">
        <v>444.1</v>
      </c>
      <c r="AH24" s="10">
        <v>86.45</v>
      </c>
      <c r="AI24" s="10">
        <v>634.77</v>
      </c>
      <c r="AJ24" s="10">
        <v>108.1</v>
      </c>
      <c r="AK24" s="18">
        <v>11138.88</v>
      </c>
      <c r="AL24" s="10">
        <v>60.45</v>
      </c>
      <c r="AM24" s="10">
        <v>120.75</v>
      </c>
      <c r="AN24" s="10"/>
    </row>
    <row r="25" spans="1:40" s="9" customFormat="1">
      <c r="A25" s="10" t="s">
        <v>113</v>
      </c>
      <c r="B25" s="17" t="s">
        <v>43</v>
      </c>
      <c r="C25" s="10" t="s">
        <v>44</v>
      </c>
      <c r="D25" s="10" t="s">
        <v>40</v>
      </c>
      <c r="E25" s="10" t="s">
        <v>68</v>
      </c>
      <c r="F25" s="10" t="s">
        <v>41</v>
      </c>
      <c r="G25" s="10" t="s">
        <v>46</v>
      </c>
      <c r="H25" s="10" t="s">
        <v>41</v>
      </c>
      <c r="I25" t="s">
        <v>112</v>
      </c>
      <c r="J25" s="10">
        <v>0.91</v>
      </c>
      <c r="K25" s="10">
        <v>2.04</v>
      </c>
      <c r="L25" s="10">
        <v>0.06</v>
      </c>
      <c r="M25" s="10">
        <v>135.13</v>
      </c>
      <c r="N25" s="10">
        <v>32.96</v>
      </c>
      <c r="O25" s="10">
        <v>17.95</v>
      </c>
      <c r="P25" s="18">
        <v>1868.35</v>
      </c>
      <c r="Q25" s="10">
        <v>9.92</v>
      </c>
      <c r="R25" s="10">
        <v>3.47</v>
      </c>
      <c r="S25" s="10">
        <v>40.97</v>
      </c>
      <c r="T25" s="10">
        <v>12</v>
      </c>
      <c r="U25" s="10">
        <v>7</v>
      </c>
      <c r="V25" s="18">
        <v>10582.88</v>
      </c>
      <c r="W25" s="10">
        <v>538.91</v>
      </c>
      <c r="X25" s="10">
        <v>0.21</v>
      </c>
      <c r="Y25" s="10">
        <v>688.4</v>
      </c>
      <c r="Z25" s="10">
        <v>10.23</v>
      </c>
      <c r="AA25" s="10">
        <v>32.49</v>
      </c>
      <c r="AB25" s="10">
        <v>9.16</v>
      </c>
      <c r="AC25" s="10">
        <v>342.49</v>
      </c>
      <c r="AD25" s="10">
        <v>120.29</v>
      </c>
      <c r="AE25" s="18">
        <v>1275.44</v>
      </c>
      <c r="AF25" s="10">
        <v>472.88</v>
      </c>
      <c r="AG25" s="18">
        <v>1875.22</v>
      </c>
      <c r="AH25" s="10">
        <v>351.11</v>
      </c>
      <c r="AI25" s="18">
        <v>2631.23</v>
      </c>
      <c r="AJ25" s="10">
        <v>415.95</v>
      </c>
      <c r="AK25" s="18">
        <v>13552.35</v>
      </c>
      <c r="AL25" s="18">
        <v>1916.57</v>
      </c>
      <c r="AM25" s="18">
        <v>1273.3399999999999</v>
      </c>
      <c r="AN25" s="10"/>
    </row>
    <row r="26" spans="1:40" s="9" customFormat="1">
      <c r="A26" s="10" t="s">
        <v>113</v>
      </c>
      <c r="B26" s="17" t="s">
        <v>43</v>
      </c>
      <c r="C26" s="10" t="s">
        <v>44</v>
      </c>
      <c r="D26" s="10" t="s">
        <v>40</v>
      </c>
      <c r="E26" s="10" t="s">
        <v>69</v>
      </c>
      <c r="F26" s="10" t="s">
        <v>41</v>
      </c>
      <c r="G26" s="10" t="s">
        <v>46</v>
      </c>
      <c r="H26" s="10" t="s">
        <v>41</v>
      </c>
      <c r="I26" t="s">
        <v>112</v>
      </c>
      <c r="J26" s="10">
        <v>0.01</v>
      </c>
      <c r="K26" s="10">
        <v>2.3199999999999998</v>
      </c>
      <c r="L26" s="10">
        <v>0.09</v>
      </c>
      <c r="M26" s="10">
        <v>69.86</v>
      </c>
      <c r="N26" s="10">
        <v>2.94</v>
      </c>
      <c r="O26" s="10">
        <v>7.29</v>
      </c>
      <c r="P26" s="10">
        <v>562.74</v>
      </c>
      <c r="Q26" s="10">
        <v>0.49</v>
      </c>
      <c r="R26" s="10">
        <v>2.84</v>
      </c>
      <c r="S26" s="10">
        <v>7.5</v>
      </c>
      <c r="T26" s="10">
        <v>5.2</v>
      </c>
      <c r="U26" s="10">
        <v>2.1</v>
      </c>
      <c r="V26" s="18">
        <v>7106.21</v>
      </c>
      <c r="W26" s="10">
        <v>69.739999999999995</v>
      </c>
      <c r="X26" s="10">
        <v>0.11</v>
      </c>
      <c r="Y26" s="10">
        <v>100.14</v>
      </c>
      <c r="Z26" s="10">
        <v>10.08</v>
      </c>
      <c r="AA26" s="10">
        <v>26.84</v>
      </c>
      <c r="AB26" s="10">
        <v>7.44</v>
      </c>
      <c r="AC26" s="10">
        <v>250.2</v>
      </c>
      <c r="AD26" s="10">
        <v>84.95</v>
      </c>
      <c r="AE26" s="10">
        <v>922.37</v>
      </c>
      <c r="AF26" s="10">
        <v>325.18</v>
      </c>
      <c r="AG26" s="18">
        <v>1322.86</v>
      </c>
      <c r="AH26" s="10">
        <v>255.62</v>
      </c>
      <c r="AI26" s="18">
        <v>1895.59</v>
      </c>
      <c r="AJ26" s="10">
        <v>294.38</v>
      </c>
      <c r="AK26" s="18">
        <v>10051.91</v>
      </c>
      <c r="AL26" s="10">
        <v>306.83</v>
      </c>
      <c r="AM26" s="10">
        <v>423.09</v>
      </c>
      <c r="AN26" s="10"/>
    </row>
    <row r="27" spans="1:40" s="9" customFormat="1">
      <c r="A27" s="10" t="s">
        <v>113</v>
      </c>
      <c r="B27" s="17" t="s">
        <v>43</v>
      </c>
      <c r="C27" s="10" t="s">
        <v>44</v>
      </c>
      <c r="D27" s="10" t="s">
        <v>40</v>
      </c>
      <c r="E27" s="10" t="s">
        <v>70</v>
      </c>
      <c r="F27" s="10" t="s">
        <v>41</v>
      </c>
      <c r="G27" s="10" t="s">
        <v>46</v>
      </c>
      <c r="H27" s="10" t="s">
        <v>41</v>
      </c>
      <c r="I27" t="s">
        <v>112</v>
      </c>
      <c r="J27" s="10">
        <v>0</v>
      </c>
      <c r="K27" s="10">
        <v>0.21</v>
      </c>
      <c r="L27" s="10">
        <v>7.0000000000000007E-2</v>
      </c>
      <c r="M27" s="10">
        <v>25.28</v>
      </c>
      <c r="N27" s="10">
        <v>3.27</v>
      </c>
      <c r="O27" s="10">
        <v>7.42</v>
      </c>
      <c r="P27" s="10">
        <v>362.86</v>
      </c>
      <c r="Q27" s="10">
        <v>2.4500000000000002</v>
      </c>
      <c r="R27" s="10">
        <v>2.4</v>
      </c>
      <c r="S27" s="10">
        <v>3.3</v>
      </c>
      <c r="T27" s="10">
        <v>8.59</v>
      </c>
      <c r="U27" s="10">
        <v>1.78</v>
      </c>
      <c r="V27" s="18">
        <v>2698.81</v>
      </c>
      <c r="W27" s="10">
        <v>78.290000000000006</v>
      </c>
      <c r="X27" s="10">
        <v>0.04</v>
      </c>
      <c r="Y27" s="10">
        <v>52.48</v>
      </c>
      <c r="Z27" s="10">
        <v>2.94</v>
      </c>
      <c r="AA27" s="10">
        <v>7.98</v>
      </c>
      <c r="AB27" s="10">
        <v>2.69</v>
      </c>
      <c r="AC27" s="10">
        <v>82.6</v>
      </c>
      <c r="AD27" s="10">
        <v>29.42</v>
      </c>
      <c r="AE27" s="10">
        <v>322.95999999999998</v>
      </c>
      <c r="AF27" s="10">
        <v>122.96</v>
      </c>
      <c r="AG27" s="10">
        <v>492.49</v>
      </c>
      <c r="AH27" s="10">
        <v>94.23</v>
      </c>
      <c r="AI27" s="10">
        <v>700.46</v>
      </c>
      <c r="AJ27" s="10">
        <v>110.45</v>
      </c>
      <c r="AK27" s="18">
        <v>10792.27</v>
      </c>
      <c r="AL27" s="10">
        <v>189.45</v>
      </c>
      <c r="AM27" s="10">
        <v>244.27</v>
      </c>
      <c r="AN27" s="10"/>
    </row>
    <row r="28" spans="1:40" s="9" customFormat="1">
      <c r="A28" s="10" t="s">
        <v>113</v>
      </c>
      <c r="B28" s="17" t="s">
        <v>43</v>
      </c>
      <c r="C28" s="10" t="s">
        <v>44</v>
      </c>
      <c r="D28" s="10" t="s">
        <v>40</v>
      </c>
      <c r="E28" s="10" t="s">
        <v>71</v>
      </c>
      <c r="F28" s="10" t="s">
        <v>41</v>
      </c>
      <c r="G28" s="10" t="s">
        <v>46</v>
      </c>
      <c r="H28" s="10" t="s">
        <v>41</v>
      </c>
      <c r="I28" t="s">
        <v>112</v>
      </c>
      <c r="J28" s="10">
        <v>0.01</v>
      </c>
      <c r="K28" s="10">
        <v>0.01</v>
      </c>
      <c r="L28" s="10">
        <v>0.1</v>
      </c>
      <c r="M28" s="10">
        <v>51.04</v>
      </c>
      <c r="N28" s="10">
        <v>23.52</v>
      </c>
      <c r="O28" s="10">
        <v>18.55</v>
      </c>
      <c r="P28" s="10">
        <v>234.47</v>
      </c>
      <c r="Q28" s="10">
        <v>10.07</v>
      </c>
      <c r="R28" s="10">
        <v>20.95</v>
      </c>
      <c r="S28" s="10">
        <v>23.27</v>
      </c>
      <c r="T28" s="10">
        <v>11.51</v>
      </c>
      <c r="U28" s="10">
        <v>15.37</v>
      </c>
      <c r="V28" s="18">
        <v>1376.68</v>
      </c>
      <c r="W28" s="10">
        <v>17.940000000000001</v>
      </c>
      <c r="X28" s="10">
        <v>0.08</v>
      </c>
      <c r="Y28" s="10">
        <v>13.43</v>
      </c>
      <c r="Z28" s="10">
        <v>1.4</v>
      </c>
      <c r="AA28" s="10">
        <v>4.09</v>
      </c>
      <c r="AB28" s="10">
        <v>1.24</v>
      </c>
      <c r="AC28" s="10">
        <v>38.32</v>
      </c>
      <c r="AD28" s="10">
        <v>13.28</v>
      </c>
      <c r="AE28" s="10">
        <v>141.38</v>
      </c>
      <c r="AF28" s="10">
        <v>60.43</v>
      </c>
      <c r="AG28" s="10">
        <v>246.58</v>
      </c>
      <c r="AH28" s="10">
        <v>48.85</v>
      </c>
      <c r="AI28" s="10">
        <v>381.25</v>
      </c>
      <c r="AJ28" s="10">
        <v>65.42</v>
      </c>
      <c r="AK28" s="18">
        <v>9438.2800000000007</v>
      </c>
      <c r="AL28" s="10">
        <v>62.07</v>
      </c>
      <c r="AM28" s="10">
        <v>121.92</v>
      </c>
      <c r="AN28" s="10"/>
    </row>
    <row r="29" spans="1:40" s="9" customFormat="1">
      <c r="A29" s="10" t="s">
        <v>113</v>
      </c>
      <c r="B29" s="17" t="s">
        <v>43</v>
      </c>
      <c r="C29" s="10" t="s">
        <v>44</v>
      </c>
      <c r="D29" s="10" t="s">
        <v>40</v>
      </c>
      <c r="E29" s="10" t="s">
        <v>72</v>
      </c>
      <c r="F29" s="10" t="s">
        <v>41</v>
      </c>
      <c r="G29" s="10" t="s">
        <v>46</v>
      </c>
      <c r="H29" s="10" t="s">
        <v>41</v>
      </c>
      <c r="I29" t="s">
        <v>112</v>
      </c>
      <c r="J29" s="10">
        <v>0.01</v>
      </c>
      <c r="K29" s="10">
        <v>0.55000000000000004</v>
      </c>
      <c r="L29" s="10">
        <v>0.03</v>
      </c>
      <c r="M29" s="10">
        <v>63.44</v>
      </c>
      <c r="N29" s="10">
        <v>1.62</v>
      </c>
      <c r="O29" s="10">
        <v>5.24</v>
      </c>
      <c r="P29" s="10">
        <v>376.41</v>
      </c>
      <c r="Q29" s="10">
        <v>0.37</v>
      </c>
      <c r="R29" s="10">
        <v>1.95</v>
      </c>
      <c r="S29" s="10">
        <v>6.12</v>
      </c>
      <c r="T29" s="10">
        <v>5.32</v>
      </c>
      <c r="U29" s="10">
        <v>0.83</v>
      </c>
      <c r="V29" s="18">
        <v>5232.3599999999997</v>
      </c>
      <c r="W29" s="10">
        <v>55.27</v>
      </c>
      <c r="X29" s="10">
        <v>0.09</v>
      </c>
      <c r="Y29" s="10">
        <v>47.81</v>
      </c>
      <c r="Z29" s="10">
        <v>6.26</v>
      </c>
      <c r="AA29" s="10">
        <v>15.73</v>
      </c>
      <c r="AB29" s="10">
        <v>4.4400000000000004</v>
      </c>
      <c r="AC29" s="10">
        <v>162.54</v>
      </c>
      <c r="AD29" s="10">
        <v>56.3</v>
      </c>
      <c r="AE29" s="10">
        <v>607.53</v>
      </c>
      <c r="AF29" s="10">
        <v>234.49</v>
      </c>
      <c r="AG29" s="10">
        <v>925.5</v>
      </c>
      <c r="AH29" s="10">
        <v>173.41</v>
      </c>
      <c r="AI29" s="18">
        <v>1265.5</v>
      </c>
      <c r="AJ29" s="10">
        <v>202.21</v>
      </c>
      <c r="AK29" s="18">
        <v>10514.12</v>
      </c>
      <c r="AL29" s="10">
        <v>197.96</v>
      </c>
      <c r="AM29" s="10">
        <v>327.62</v>
      </c>
      <c r="AN29" s="10"/>
    </row>
    <row r="30" spans="1:40" s="9" customFormat="1">
      <c r="A30" s="10" t="s">
        <v>113</v>
      </c>
      <c r="B30" s="17" t="s">
        <v>43</v>
      </c>
      <c r="C30" s="10" t="s">
        <v>44</v>
      </c>
      <c r="D30" s="10" t="s">
        <v>40</v>
      </c>
      <c r="E30" s="10" t="s">
        <v>73</v>
      </c>
      <c r="F30" s="10" t="s">
        <v>41</v>
      </c>
      <c r="G30" s="10" t="s">
        <v>46</v>
      </c>
      <c r="H30" s="10" t="s">
        <v>41</v>
      </c>
      <c r="I30" t="s">
        <v>112</v>
      </c>
      <c r="J30" s="10">
        <v>0.01</v>
      </c>
      <c r="K30" s="10">
        <v>0.02</v>
      </c>
      <c r="L30" s="10">
        <v>0.06</v>
      </c>
      <c r="M30" s="10">
        <v>9.02</v>
      </c>
      <c r="N30" s="10">
        <v>3.07</v>
      </c>
      <c r="O30" s="10">
        <v>12.75</v>
      </c>
      <c r="P30" s="10">
        <v>314.37</v>
      </c>
      <c r="Q30" s="10">
        <v>0.71</v>
      </c>
      <c r="R30" s="10">
        <v>3.85</v>
      </c>
      <c r="S30" s="10">
        <v>32.840000000000003</v>
      </c>
      <c r="T30" s="10">
        <v>12.73</v>
      </c>
      <c r="U30" s="10">
        <v>5.26</v>
      </c>
      <c r="V30" s="10">
        <v>882.04</v>
      </c>
      <c r="W30" s="10">
        <v>5.38</v>
      </c>
      <c r="X30" s="10">
        <v>0.48</v>
      </c>
      <c r="Y30" s="10">
        <v>5.54</v>
      </c>
      <c r="Z30" s="10">
        <v>0.65</v>
      </c>
      <c r="AA30" s="10">
        <v>1.81</v>
      </c>
      <c r="AB30" s="10">
        <v>0.45</v>
      </c>
      <c r="AC30" s="10">
        <v>20.39</v>
      </c>
      <c r="AD30" s="10">
        <v>7.74</v>
      </c>
      <c r="AE30" s="10">
        <v>88.92</v>
      </c>
      <c r="AF30" s="10">
        <v>37.31</v>
      </c>
      <c r="AG30" s="10">
        <v>165.75</v>
      </c>
      <c r="AH30" s="10">
        <v>34.32</v>
      </c>
      <c r="AI30" s="10">
        <v>291.02</v>
      </c>
      <c r="AJ30" s="10">
        <v>53.43</v>
      </c>
      <c r="AK30" s="18">
        <v>9115.14</v>
      </c>
      <c r="AL30" s="10">
        <v>22.95</v>
      </c>
      <c r="AM30" s="10">
        <v>47.6</v>
      </c>
      <c r="AN30" s="10"/>
    </row>
    <row r="31" spans="1:40" s="9" customFormat="1">
      <c r="A31" s="10" t="s">
        <v>113</v>
      </c>
      <c r="B31" s="17" t="s">
        <v>43</v>
      </c>
      <c r="C31" s="10" t="s">
        <v>44</v>
      </c>
      <c r="D31" s="10" t="s">
        <v>40</v>
      </c>
      <c r="E31" s="10" t="s">
        <v>74</v>
      </c>
      <c r="F31" s="10" t="s">
        <v>41</v>
      </c>
      <c r="G31" s="10" t="s">
        <v>42</v>
      </c>
      <c r="H31" s="10" t="s">
        <v>41</v>
      </c>
      <c r="I31" t="s">
        <v>112</v>
      </c>
      <c r="J31" s="10">
        <v>0</v>
      </c>
      <c r="K31" s="10">
        <v>63.71</v>
      </c>
      <c r="L31" s="10">
        <v>0.14000000000000001</v>
      </c>
      <c r="M31" s="10">
        <v>10.49</v>
      </c>
      <c r="N31" s="10">
        <v>7.68</v>
      </c>
      <c r="O31" s="10">
        <v>15.01</v>
      </c>
      <c r="P31" s="10">
        <v>296.41000000000003</v>
      </c>
      <c r="Q31" s="10">
        <v>1.1200000000000001</v>
      </c>
      <c r="R31" s="10">
        <v>5.93</v>
      </c>
      <c r="S31" s="10">
        <v>43.44</v>
      </c>
      <c r="T31" s="10">
        <v>24.14</v>
      </c>
      <c r="U31" s="10">
        <v>0.8</v>
      </c>
      <c r="V31" s="18">
        <v>1658.2</v>
      </c>
      <c r="W31" s="10">
        <v>6.77</v>
      </c>
      <c r="X31" s="10">
        <v>0.06</v>
      </c>
      <c r="Y31" s="10">
        <v>5.47</v>
      </c>
      <c r="Z31" s="10">
        <v>2.48</v>
      </c>
      <c r="AA31" s="10">
        <v>5.6</v>
      </c>
      <c r="AB31" s="10">
        <v>1.8</v>
      </c>
      <c r="AC31" s="10">
        <v>51.61</v>
      </c>
      <c r="AD31" s="10">
        <v>16.84</v>
      </c>
      <c r="AE31" s="10">
        <v>181.34</v>
      </c>
      <c r="AF31" s="10">
        <v>71.2</v>
      </c>
      <c r="AG31" s="10">
        <v>294.74</v>
      </c>
      <c r="AH31" s="10">
        <v>59.86</v>
      </c>
      <c r="AI31" s="10">
        <v>477.77</v>
      </c>
      <c r="AJ31" s="10">
        <v>82</v>
      </c>
      <c r="AK31" s="18">
        <v>9072.59</v>
      </c>
      <c r="AL31" s="10">
        <v>28.34</v>
      </c>
      <c r="AM31" s="10">
        <v>64.58</v>
      </c>
      <c r="AN31" s="10"/>
    </row>
    <row r="32" spans="1:40" s="9" customFormat="1">
      <c r="A32" s="10" t="s">
        <v>113</v>
      </c>
      <c r="B32" s="17" t="s">
        <v>43</v>
      </c>
      <c r="C32" s="10" t="s">
        <v>44</v>
      </c>
      <c r="D32" s="10" t="s">
        <v>40</v>
      </c>
      <c r="E32" s="10" t="s">
        <v>75</v>
      </c>
      <c r="F32" s="10" t="s">
        <v>41</v>
      </c>
      <c r="G32" s="10" t="s">
        <v>42</v>
      </c>
      <c r="H32" s="10" t="s">
        <v>41</v>
      </c>
      <c r="I32" t="s">
        <v>112</v>
      </c>
      <c r="J32" s="10">
        <v>0.02</v>
      </c>
      <c r="K32" s="10">
        <v>0.95</v>
      </c>
      <c r="L32" s="10">
        <v>0.08</v>
      </c>
      <c r="M32" s="10">
        <v>11.81</v>
      </c>
      <c r="N32" s="10">
        <v>10.210000000000001</v>
      </c>
      <c r="O32" s="10">
        <v>12.19</v>
      </c>
      <c r="P32" s="10">
        <v>751.68</v>
      </c>
      <c r="Q32" s="10">
        <v>1.36</v>
      </c>
      <c r="R32" s="10">
        <v>7.82</v>
      </c>
      <c r="S32" s="10">
        <v>40.880000000000003</v>
      </c>
      <c r="T32" s="10">
        <v>29.43</v>
      </c>
      <c r="U32" s="10">
        <v>7.55</v>
      </c>
      <c r="V32" s="18">
        <v>6591.35</v>
      </c>
      <c r="W32" s="10">
        <v>142.65</v>
      </c>
      <c r="X32" s="10">
        <v>0.08</v>
      </c>
      <c r="Y32" s="10">
        <v>112.25</v>
      </c>
      <c r="Z32" s="10">
        <v>10.78</v>
      </c>
      <c r="AA32" s="10">
        <v>31.26</v>
      </c>
      <c r="AB32" s="10">
        <v>11.85</v>
      </c>
      <c r="AC32" s="10">
        <v>260.89</v>
      </c>
      <c r="AD32" s="10">
        <v>84.98</v>
      </c>
      <c r="AE32" s="10">
        <v>832.44</v>
      </c>
      <c r="AF32" s="10">
        <v>298.19</v>
      </c>
      <c r="AG32" s="18">
        <v>1112.4100000000001</v>
      </c>
      <c r="AH32" s="10">
        <v>202.12</v>
      </c>
      <c r="AI32" s="18">
        <v>1478.23</v>
      </c>
      <c r="AJ32" s="10">
        <v>234.76</v>
      </c>
      <c r="AK32" s="18">
        <v>7981.23</v>
      </c>
      <c r="AL32" s="18">
        <v>1147.07</v>
      </c>
      <c r="AM32" s="10">
        <v>776.72</v>
      </c>
      <c r="AN32" s="10"/>
    </row>
    <row r="33" spans="1:40" s="9" customFormat="1">
      <c r="A33" s="10" t="s">
        <v>113</v>
      </c>
      <c r="B33" s="17" t="s">
        <v>43</v>
      </c>
      <c r="C33" s="10" t="s">
        <v>44</v>
      </c>
      <c r="D33" s="10" t="s">
        <v>40</v>
      </c>
      <c r="E33" s="10" t="s">
        <v>76</v>
      </c>
      <c r="F33" s="10" t="s">
        <v>41</v>
      </c>
      <c r="G33" s="10" t="s">
        <v>42</v>
      </c>
      <c r="H33" s="10" t="s">
        <v>41</v>
      </c>
      <c r="I33" t="s">
        <v>112</v>
      </c>
      <c r="J33" s="10">
        <v>0</v>
      </c>
      <c r="K33" s="10">
        <v>4.3</v>
      </c>
      <c r="L33" s="10">
        <v>0.06</v>
      </c>
      <c r="M33" s="10">
        <v>8.9</v>
      </c>
      <c r="N33" s="10">
        <v>6.47</v>
      </c>
      <c r="O33" s="10">
        <v>12.1</v>
      </c>
      <c r="P33" s="10">
        <v>254.49</v>
      </c>
      <c r="Q33" s="10">
        <v>0.96</v>
      </c>
      <c r="R33" s="10">
        <v>8.27</v>
      </c>
      <c r="S33" s="10">
        <v>21.63</v>
      </c>
      <c r="T33" s="10">
        <v>8.35</v>
      </c>
      <c r="U33" s="10">
        <v>6.98</v>
      </c>
      <c r="V33" s="18">
        <v>1120.97</v>
      </c>
      <c r="W33" s="10">
        <v>15.84</v>
      </c>
      <c r="X33" s="10">
        <v>0.18</v>
      </c>
      <c r="Y33" s="10">
        <v>14.46</v>
      </c>
      <c r="Z33" s="10">
        <v>1.04</v>
      </c>
      <c r="AA33" s="10">
        <v>2.71</v>
      </c>
      <c r="AB33" s="10">
        <v>0.8</v>
      </c>
      <c r="AC33" s="10">
        <v>27.35</v>
      </c>
      <c r="AD33" s="10">
        <v>10.3</v>
      </c>
      <c r="AE33" s="10">
        <v>119.48</v>
      </c>
      <c r="AF33" s="10">
        <v>47.45</v>
      </c>
      <c r="AG33" s="10">
        <v>204.12</v>
      </c>
      <c r="AH33" s="10">
        <v>42.38</v>
      </c>
      <c r="AI33" s="10">
        <v>339.67</v>
      </c>
      <c r="AJ33" s="10">
        <v>59.5</v>
      </c>
      <c r="AK33" s="18">
        <v>10879.49</v>
      </c>
      <c r="AL33" s="10">
        <v>45.08</v>
      </c>
      <c r="AM33" s="10">
        <v>102.82</v>
      </c>
      <c r="AN33" s="10"/>
    </row>
    <row r="34" spans="1:40" s="9" customFormat="1">
      <c r="A34" s="10" t="s">
        <v>113</v>
      </c>
      <c r="B34" s="17" t="s">
        <v>43</v>
      </c>
      <c r="C34" s="10" t="s">
        <v>44</v>
      </c>
      <c r="D34" s="10" t="s">
        <v>40</v>
      </c>
      <c r="E34" s="10" t="s">
        <v>77</v>
      </c>
      <c r="F34" s="10" t="s">
        <v>41</v>
      </c>
      <c r="G34" s="10" t="s">
        <v>42</v>
      </c>
      <c r="H34" s="10" t="s">
        <v>41</v>
      </c>
      <c r="I34" t="s">
        <v>112</v>
      </c>
      <c r="J34" s="10">
        <v>0.27</v>
      </c>
      <c r="K34" s="10">
        <v>0.82</v>
      </c>
      <c r="L34" s="10">
        <v>0.11</v>
      </c>
      <c r="M34" s="10">
        <v>37.43</v>
      </c>
      <c r="N34" s="10">
        <v>7.88</v>
      </c>
      <c r="O34" s="10">
        <v>12.72</v>
      </c>
      <c r="P34" s="10">
        <v>779.66</v>
      </c>
      <c r="Q34" s="10">
        <v>1.32</v>
      </c>
      <c r="R34" s="10">
        <v>6.99</v>
      </c>
      <c r="S34" s="10">
        <v>23.25</v>
      </c>
      <c r="T34" s="10">
        <v>25.73</v>
      </c>
      <c r="U34" s="10">
        <v>1.26</v>
      </c>
      <c r="V34" s="18">
        <v>8502.7800000000007</v>
      </c>
      <c r="W34" s="10">
        <v>275.75</v>
      </c>
      <c r="X34" s="10">
        <v>0.12</v>
      </c>
      <c r="Y34" s="10">
        <v>189.79</v>
      </c>
      <c r="Z34" s="10">
        <v>17.02</v>
      </c>
      <c r="AA34" s="10">
        <v>46.41</v>
      </c>
      <c r="AB34" s="10">
        <v>15.71</v>
      </c>
      <c r="AC34" s="10">
        <v>371.56</v>
      </c>
      <c r="AD34" s="10">
        <v>111.47</v>
      </c>
      <c r="AE34" s="18">
        <v>1103.04</v>
      </c>
      <c r="AF34" s="10">
        <v>383.18</v>
      </c>
      <c r="AG34" s="18">
        <v>1420.24</v>
      </c>
      <c r="AH34" s="10">
        <v>254.54</v>
      </c>
      <c r="AI34" s="18">
        <v>1850.06</v>
      </c>
      <c r="AJ34" s="10">
        <v>283.8</v>
      </c>
      <c r="AK34" s="18">
        <v>8489.5</v>
      </c>
      <c r="AL34" s="18">
        <v>1335.7</v>
      </c>
      <c r="AM34" s="10">
        <v>951</v>
      </c>
      <c r="AN34" s="10"/>
    </row>
    <row r="35" spans="1:40" s="9" customFormat="1">
      <c r="A35" s="10" t="s">
        <v>113</v>
      </c>
      <c r="B35" s="17" t="s">
        <v>43</v>
      </c>
      <c r="C35" s="10" t="s">
        <v>44</v>
      </c>
      <c r="D35" s="10" t="s">
        <v>40</v>
      </c>
      <c r="E35" s="10" t="s">
        <v>78</v>
      </c>
      <c r="F35" s="10" t="s">
        <v>41</v>
      </c>
      <c r="G35" s="10" t="s">
        <v>46</v>
      </c>
      <c r="H35" s="10" t="s">
        <v>41</v>
      </c>
      <c r="I35" t="s">
        <v>112</v>
      </c>
      <c r="J35" s="10">
        <v>0.01</v>
      </c>
      <c r="K35" s="10">
        <v>103.77</v>
      </c>
      <c r="L35" s="10">
        <v>0.04</v>
      </c>
      <c r="M35" s="10">
        <v>17.53</v>
      </c>
      <c r="N35" s="10">
        <v>1.86</v>
      </c>
      <c r="O35" s="10">
        <v>4.79</v>
      </c>
      <c r="P35" s="10">
        <v>234.32</v>
      </c>
      <c r="Q35" s="10">
        <v>0.38</v>
      </c>
      <c r="R35" s="10">
        <v>2.3199999999999998</v>
      </c>
      <c r="S35" s="10">
        <v>6.19</v>
      </c>
      <c r="T35" s="10">
        <v>5.87</v>
      </c>
      <c r="U35" s="10">
        <v>0.36</v>
      </c>
      <c r="V35" s="18">
        <v>1844.79</v>
      </c>
      <c r="W35" s="10">
        <v>41.91</v>
      </c>
      <c r="X35" s="10">
        <v>0.03</v>
      </c>
      <c r="Y35" s="10">
        <v>31.3</v>
      </c>
      <c r="Z35" s="10">
        <v>1.86</v>
      </c>
      <c r="AA35" s="10">
        <v>5.2</v>
      </c>
      <c r="AB35" s="10">
        <v>1.53</v>
      </c>
      <c r="AC35" s="10">
        <v>49.6</v>
      </c>
      <c r="AD35" s="10">
        <v>17.399999999999999</v>
      </c>
      <c r="AE35" s="10">
        <v>198.71</v>
      </c>
      <c r="AF35" s="10">
        <v>78.19</v>
      </c>
      <c r="AG35" s="10">
        <v>321.05</v>
      </c>
      <c r="AH35" s="10">
        <v>61.41</v>
      </c>
      <c r="AI35" s="10">
        <v>475.12</v>
      </c>
      <c r="AJ35" s="10">
        <v>78.209999999999994</v>
      </c>
      <c r="AK35" s="18">
        <v>10774.51</v>
      </c>
      <c r="AL35" s="10">
        <v>70.13</v>
      </c>
      <c r="AM35" s="10">
        <v>157.88</v>
      </c>
      <c r="AN35" s="10"/>
    </row>
    <row r="36" spans="1:40" s="16" customFormat="1">
      <c r="A36" s="10" t="s">
        <v>113</v>
      </c>
      <c r="B36" s="17" t="s">
        <v>79</v>
      </c>
      <c r="C36" s="10" t="s">
        <v>80</v>
      </c>
      <c r="D36" s="10" t="s">
        <v>40</v>
      </c>
      <c r="E36" s="10" t="s">
        <v>81</v>
      </c>
      <c r="F36" s="10" t="s">
        <v>41</v>
      </c>
      <c r="G36" s="10" t="s">
        <v>46</v>
      </c>
      <c r="H36" s="10" t="s">
        <v>41</v>
      </c>
      <c r="I36" t="s">
        <v>112</v>
      </c>
      <c r="J36" s="10">
        <v>0.15</v>
      </c>
      <c r="K36" s="10">
        <v>145.36000000000001</v>
      </c>
      <c r="L36" s="10">
        <v>1</v>
      </c>
      <c r="M36" s="10">
        <v>117.73</v>
      </c>
      <c r="N36" s="10">
        <v>5.19</v>
      </c>
      <c r="O36" s="10">
        <v>41.48</v>
      </c>
      <c r="P36" s="18">
        <v>2087.16</v>
      </c>
      <c r="Q36" s="10">
        <v>16.329999999999998</v>
      </c>
      <c r="R36" s="10">
        <v>44.03</v>
      </c>
      <c r="S36" s="10">
        <v>129.28</v>
      </c>
      <c r="T36" s="10">
        <v>21.16</v>
      </c>
      <c r="U36" s="18">
        <v>4450.47</v>
      </c>
      <c r="V36" s="18">
        <v>7383.28</v>
      </c>
      <c r="W36" s="10">
        <v>128.79</v>
      </c>
      <c r="X36" s="10">
        <v>1.98</v>
      </c>
      <c r="Y36" s="10">
        <v>86.04</v>
      </c>
      <c r="Z36" s="10">
        <v>22.04</v>
      </c>
      <c r="AA36" s="10">
        <v>46.04</v>
      </c>
      <c r="AB36" s="10">
        <v>1.31</v>
      </c>
      <c r="AC36" s="10">
        <v>301.52</v>
      </c>
      <c r="AD36" s="10">
        <v>107.91</v>
      </c>
      <c r="AE36" s="18">
        <v>1078.31</v>
      </c>
      <c r="AF36" s="10">
        <v>380.92</v>
      </c>
      <c r="AG36" s="18">
        <v>1422.82</v>
      </c>
      <c r="AH36" s="10">
        <v>278.2</v>
      </c>
      <c r="AI36" s="18">
        <v>1985.96</v>
      </c>
      <c r="AJ36" s="10">
        <v>289.64999999999998</v>
      </c>
      <c r="AK36" s="18">
        <v>11740.65</v>
      </c>
      <c r="AL36" s="18">
        <v>1858.74</v>
      </c>
      <c r="AM36" s="18">
        <v>5510.25</v>
      </c>
      <c r="AN36" s="10"/>
    </row>
    <row r="37" spans="1:40" s="16" customFormat="1">
      <c r="A37" s="10" t="s">
        <v>113</v>
      </c>
      <c r="B37" s="17" t="s">
        <v>79</v>
      </c>
      <c r="C37" s="10" t="s">
        <v>80</v>
      </c>
      <c r="D37" s="10" t="s">
        <v>40</v>
      </c>
      <c r="E37" s="10" t="s">
        <v>82</v>
      </c>
      <c r="F37" s="10" t="s">
        <v>41</v>
      </c>
      <c r="G37" s="10" t="s">
        <v>46</v>
      </c>
      <c r="H37" s="10" t="s">
        <v>41</v>
      </c>
      <c r="I37" t="s">
        <v>112</v>
      </c>
      <c r="J37" s="10">
        <v>0</v>
      </c>
      <c r="K37" s="10">
        <v>43.16</v>
      </c>
      <c r="L37" s="10">
        <v>0.22</v>
      </c>
      <c r="M37" s="10">
        <v>12.73</v>
      </c>
      <c r="N37" s="10">
        <v>2.42</v>
      </c>
      <c r="O37" s="10">
        <v>5.42</v>
      </c>
      <c r="P37" s="10">
        <v>199.84</v>
      </c>
      <c r="Q37" s="10">
        <v>0.44</v>
      </c>
      <c r="R37" s="10">
        <v>2.68</v>
      </c>
      <c r="S37" s="10">
        <v>4.22</v>
      </c>
      <c r="T37" s="10">
        <v>5.72</v>
      </c>
      <c r="U37" s="10">
        <v>0.37</v>
      </c>
      <c r="V37" s="18">
        <v>1341.27</v>
      </c>
      <c r="W37" s="10">
        <v>28.16</v>
      </c>
      <c r="X37" s="10">
        <v>0.01</v>
      </c>
      <c r="Y37" s="10">
        <v>20.64</v>
      </c>
      <c r="Z37" s="10">
        <v>1.35</v>
      </c>
      <c r="AA37" s="10">
        <v>3.77</v>
      </c>
      <c r="AB37" s="10">
        <v>1.22</v>
      </c>
      <c r="AC37" s="10">
        <v>35.85</v>
      </c>
      <c r="AD37" s="10">
        <v>13.39</v>
      </c>
      <c r="AE37" s="10">
        <v>154.61000000000001</v>
      </c>
      <c r="AF37" s="10">
        <v>60.45</v>
      </c>
      <c r="AG37" s="10">
        <v>247.5</v>
      </c>
      <c r="AH37" s="10">
        <v>49.1</v>
      </c>
      <c r="AI37" s="10">
        <v>378.65</v>
      </c>
      <c r="AJ37" s="10">
        <v>63.2</v>
      </c>
      <c r="AK37" s="18">
        <v>11135.62</v>
      </c>
      <c r="AL37" s="10">
        <v>54.99</v>
      </c>
      <c r="AM37" s="10">
        <v>127.01</v>
      </c>
      <c r="AN37" s="10"/>
    </row>
    <row r="38" spans="1:40" s="16" customFormat="1">
      <c r="A38" s="10" t="s">
        <v>113</v>
      </c>
      <c r="B38" s="17" t="s">
        <v>79</v>
      </c>
      <c r="C38" s="10" t="s">
        <v>80</v>
      </c>
      <c r="D38" s="10" t="s">
        <v>40</v>
      </c>
      <c r="E38" s="10" t="s">
        <v>83</v>
      </c>
      <c r="F38" s="10" t="s">
        <v>41</v>
      </c>
      <c r="G38" s="10" t="s">
        <v>46</v>
      </c>
      <c r="H38" s="10" t="s">
        <v>41</v>
      </c>
      <c r="I38" t="s">
        <v>112</v>
      </c>
      <c r="J38" s="10">
        <v>0.01</v>
      </c>
      <c r="K38" s="10">
        <v>264.37</v>
      </c>
      <c r="L38" s="10">
        <v>0.62</v>
      </c>
      <c r="M38" s="10">
        <v>58.41</v>
      </c>
      <c r="N38" s="10">
        <v>2.0299999999999998</v>
      </c>
      <c r="O38" s="10">
        <v>5.0999999999999996</v>
      </c>
      <c r="P38" s="10">
        <v>343.7</v>
      </c>
      <c r="Q38" s="10">
        <v>0.39</v>
      </c>
      <c r="R38" s="10">
        <v>2.35</v>
      </c>
      <c r="S38" s="10">
        <v>5.17</v>
      </c>
      <c r="T38" s="10">
        <v>5.32</v>
      </c>
      <c r="U38" s="10">
        <v>0.28999999999999998</v>
      </c>
      <c r="V38" s="18">
        <v>4978.13</v>
      </c>
      <c r="W38" s="10">
        <v>36.6</v>
      </c>
      <c r="X38" s="10">
        <v>0.06</v>
      </c>
      <c r="Y38" s="10">
        <v>36.65</v>
      </c>
      <c r="Z38" s="10">
        <v>5.97</v>
      </c>
      <c r="AA38" s="10">
        <v>14.95</v>
      </c>
      <c r="AB38" s="10">
        <v>4.03</v>
      </c>
      <c r="AC38" s="10">
        <v>153.31</v>
      </c>
      <c r="AD38" s="10">
        <v>52.97</v>
      </c>
      <c r="AE38" s="10">
        <v>584.70000000000005</v>
      </c>
      <c r="AF38" s="10">
        <v>217.12</v>
      </c>
      <c r="AG38" s="10">
        <v>875.7</v>
      </c>
      <c r="AH38" s="10">
        <v>161.69999999999999</v>
      </c>
      <c r="AI38" s="18">
        <v>1194.94</v>
      </c>
      <c r="AJ38" s="10">
        <v>191.73</v>
      </c>
      <c r="AK38" s="18">
        <v>10656.7</v>
      </c>
      <c r="AL38" s="10">
        <v>163.12</v>
      </c>
      <c r="AM38" s="10">
        <v>290.27999999999997</v>
      </c>
      <c r="AN38" s="10"/>
    </row>
    <row r="39" spans="1:40" s="16" customFormat="1">
      <c r="A39" s="10" t="s">
        <v>113</v>
      </c>
      <c r="B39" s="17" t="s">
        <v>79</v>
      </c>
      <c r="C39" s="10" t="s">
        <v>80</v>
      </c>
      <c r="D39" s="10" t="s">
        <v>40</v>
      </c>
      <c r="E39" s="10" t="s">
        <v>84</v>
      </c>
      <c r="F39" s="10" t="s">
        <v>41</v>
      </c>
      <c r="G39" s="10" t="s">
        <v>46</v>
      </c>
      <c r="H39" s="10" t="s">
        <v>41</v>
      </c>
      <c r="I39" t="s">
        <v>112</v>
      </c>
      <c r="J39" s="10">
        <v>0.01</v>
      </c>
      <c r="K39" s="10">
        <v>2.38</v>
      </c>
      <c r="L39" s="10">
        <v>0.13</v>
      </c>
      <c r="M39" s="10">
        <v>18.96</v>
      </c>
      <c r="N39" s="10">
        <v>1.95</v>
      </c>
      <c r="O39" s="10">
        <v>5.61</v>
      </c>
      <c r="P39" s="10">
        <v>158.82</v>
      </c>
      <c r="Q39" s="10">
        <v>1.1299999999999999</v>
      </c>
      <c r="R39" s="10">
        <v>2.52</v>
      </c>
      <c r="S39" s="10">
        <v>4.9800000000000004</v>
      </c>
      <c r="T39" s="10">
        <v>5.74</v>
      </c>
      <c r="U39" s="10">
        <v>1.91</v>
      </c>
      <c r="V39" s="18">
        <v>1416.77</v>
      </c>
      <c r="W39" s="10">
        <v>25.48</v>
      </c>
      <c r="X39" s="10">
        <v>0.19</v>
      </c>
      <c r="Y39" s="10">
        <v>20.68</v>
      </c>
      <c r="Z39" s="10">
        <v>1.42</v>
      </c>
      <c r="AA39" s="10">
        <v>3.89</v>
      </c>
      <c r="AB39" s="10">
        <v>1.23</v>
      </c>
      <c r="AC39" s="10">
        <v>38.42</v>
      </c>
      <c r="AD39" s="10">
        <v>14.15</v>
      </c>
      <c r="AE39" s="10">
        <v>160.96</v>
      </c>
      <c r="AF39" s="10">
        <v>62.27</v>
      </c>
      <c r="AG39" s="10">
        <v>255.68</v>
      </c>
      <c r="AH39" s="10">
        <v>50.03</v>
      </c>
      <c r="AI39" s="10">
        <v>378.19</v>
      </c>
      <c r="AJ39" s="10">
        <v>63.65</v>
      </c>
      <c r="AK39" s="18">
        <v>10840.96</v>
      </c>
      <c r="AL39" s="10">
        <v>40.200000000000003</v>
      </c>
      <c r="AM39" s="10">
        <v>104.13</v>
      </c>
      <c r="AN39" s="10"/>
    </row>
    <row r="40" spans="1:40" s="16" customFormat="1">
      <c r="A40" s="10" t="s">
        <v>113</v>
      </c>
      <c r="B40" s="17" t="s">
        <v>79</v>
      </c>
      <c r="C40" s="10" t="s">
        <v>80</v>
      </c>
      <c r="D40" s="10" t="s">
        <v>40</v>
      </c>
      <c r="E40" s="10" t="s">
        <v>85</v>
      </c>
      <c r="F40" s="10" t="s">
        <v>41</v>
      </c>
      <c r="G40" s="10" t="s">
        <v>46</v>
      </c>
      <c r="H40" s="10" t="s">
        <v>41</v>
      </c>
      <c r="I40" t="s">
        <v>112</v>
      </c>
      <c r="J40" s="10">
        <v>0.02</v>
      </c>
      <c r="K40" s="10">
        <v>807.01</v>
      </c>
      <c r="L40" s="10">
        <v>2.36</v>
      </c>
      <c r="M40" s="10">
        <v>63.34</v>
      </c>
      <c r="N40" s="10">
        <v>1.92</v>
      </c>
      <c r="O40" s="10">
        <v>5.45</v>
      </c>
      <c r="P40" s="10">
        <v>669.56</v>
      </c>
      <c r="Q40" s="10">
        <v>0.42</v>
      </c>
      <c r="R40" s="10">
        <v>2.42</v>
      </c>
      <c r="S40" s="10">
        <v>11.52</v>
      </c>
      <c r="T40" s="10">
        <v>12.72</v>
      </c>
      <c r="U40" s="10">
        <v>0.34</v>
      </c>
      <c r="V40" s="18">
        <v>9251.83</v>
      </c>
      <c r="W40" s="10">
        <v>127.41</v>
      </c>
      <c r="X40" s="10">
        <v>0.22</v>
      </c>
      <c r="Y40" s="10">
        <v>126.87</v>
      </c>
      <c r="Z40" s="10">
        <v>17.649999999999999</v>
      </c>
      <c r="AA40" s="10">
        <v>45.34</v>
      </c>
      <c r="AB40" s="10">
        <v>17.21</v>
      </c>
      <c r="AC40" s="10">
        <v>388.79</v>
      </c>
      <c r="AD40" s="10">
        <v>118.28</v>
      </c>
      <c r="AE40" s="18">
        <v>1189.3699999999999</v>
      </c>
      <c r="AF40" s="10">
        <v>427.04</v>
      </c>
      <c r="AG40" s="18">
        <v>1610.29</v>
      </c>
      <c r="AH40" s="10">
        <v>293.63</v>
      </c>
      <c r="AI40" s="18">
        <v>2125.0500000000002</v>
      </c>
      <c r="AJ40" s="10">
        <v>334.52</v>
      </c>
      <c r="AK40" s="18">
        <v>9087.44</v>
      </c>
      <c r="AL40" s="10">
        <v>627.4</v>
      </c>
      <c r="AM40" s="10">
        <v>628.33000000000004</v>
      </c>
      <c r="AN40" s="10"/>
    </row>
    <row r="41" spans="1:40" s="16" customFormat="1">
      <c r="A41" s="10" t="s">
        <v>113</v>
      </c>
      <c r="B41" s="17" t="s">
        <v>79</v>
      </c>
      <c r="C41" s="10" t="s">
        <v>80</v>
      </c>
      <c r="D41" s="10" t="s">
        <v>40</v>
      </c>
      <c r="E41" s="10" t="s">
        <v>86</v>
      </c>
      <c r="F41" s="10" t="s">
        <v>41</v>
      </c>
      <c r="G41" s="10" t="s">
        <v>46</v>
      </c>
      <c r="H41" s="10" t="s">
        <v>41</v>
      </c>
      <c r="I41" t="s">
        <v>112</v>
      </c>
      <c r="J41" s="10">
        <v>0.02</v>
      </c>
      <c r="K41" s="10">
        <v>403.03</v>
      </c>
      <c r="L41" s="10">
        <v>0.98</v>
      </c>
      <c r="M41" s="10">
        <v>53.33</v>
      </c>
      <c r="N41" s="10">
        <v>2.11</v>
      </c>
      <c r="O41" s="10">
        <v>6.09</v>
      </c>
      <c r="P41" s="10">
        <v>271.5</v>
      </c>
      <c r="Q41" s="10">
        <v>0.42</v>
      </c>
      <c r="R41" s="10">
        <v>2.4</v>
      </c>
      <c r="S41" s="10">
        <v>3.8</v>
      </c>
      <c r="T41" s="10">
        <v>6.82</v>
      </c>
      <c r="U41" s="10">
        <v>0.31</v>
      </c>
      <c r="V41" s="18">
        <v>6391.59</v>
      </c>
      <c r="W41" s="10">
        <v>123.06</v>
      </c>
      <c r="X41" s="10">
        <v>0.26</v>
      </c>
      <c r="Y41" s="10">
        <v>127.94</v>
      </c>
      <c r="Z41" s="10">
        <v>11.68</v>
      </c>
      <c r="AA41" s="10">
        <v>24.33</v>
      </c>
      <c r="AB41" s="10">
        <v>3.47</v>
      </c>
      <c r="AC41" s="10">
        <v>193.19</v>
      </c>
      <c r="AD41" s="10">
        <v>66.84</v>
      </c>
      <c r="AE41" s="10">
        <v>709.55</v>
      </c>
      <c r="AF41" s="10">
        <v>255.44</v>
      </c>
      <c r="AG41" s="18">
        <v>1029.24</v>
      </c>
      <c r="AH41" s="10">
        <v>199.56</v>
      </c>
      <c r="AI41" s="18">
        <v>1485.23</v>
      </c>
      <c r="AJ41" s="10">
        <v>218.82</v>
      </c>
      <c r="AK41" s="18">
        <v>9412.23</v>
      </c>
      <c r="AL41" s="10">
        <v>289.08</v>
      </c>
      <c r="AM41" s="10">
        <v>420.19</v>
      </c>
      <c r="AN41" s="10"/>
    </row>
    <row r="42" spans="1:40" s="16" customFormat="1">
      <c r="A42" s="10" t="s">
        <v>113</v>
      </c>
      <c r="B42" s="17" t="s">
        <v>79</v>
      </c>
      <c r="C42" s="10" t="s">
        <v>80</v>
      </c>
      <c r="D42" s="10" t="s">
        <v>40</v>
      </c>
      <c r="E42" s="10" t="s">
        <v>87</v>
      </c>
      <c r="F42" s="10" t="s">
        <v>41</v>
      </c>
      <c r="G42" s="10" t="s">
        <v>46</v>
      </c>
      <c r="H42" s="10" t="s">
        <v>41</v>
      </c>
      <c r="I42" t="s">
        <v>112</v>
      </c>
      <c r="J42" s="10">
        <v>0.01</v>
      </c>
      <c r="K42" s="10">
        <v>3.44</v>
      </c>
      <c r="L42" s="10">
        <v>7.0000000000000007E-2</v>
      </c>
      <c r="M42" s="10">
        <v>11.5</v>
      </c>
      <c r="N42" s="10">
        <v>2.61</v>
      </c>
      <c r="O42" s="10">
        <v>6.71</v>
      </c>
      <c r="P42" s="10">
        <v>214.11</v>
      </c>
      <c r="Q42" s="10">
        <v>0.43</v>
      </c>
      <c r="R42" s="10">
        <v>2.58</v>
      </c>
      <c r="S42" s="10">
        <v>5.01</v>
      </c>
      <c r="T42" s="10">
        <v>5.93</v>
      </c>
      <c r="U42" s="10">
        <v>0.35</v>
      </c>
      <c r="V42" s="18">
        <v>1505.01</v>
      </c>
      <c r="W42" s="10">
        <v>30.68</v>
      </c>
      <c r="X42" s="10">
        <v>0.01</v>
      </c>
      <c r="Y42" s="10">
        <v>23.74</v>
      </c>
      <c r="Z42" s="10">
        <v>1.45</v>
      </c>
      <c r="AA42" s="10">
        <v>4.3099999999999996</v>
      </c>
      <c r="AB42" s="10">
        <v>1.28</v>
      </c>
      <c r="AC42" s="10">
        <v>41.51</v>
      </c>
      <c r="AD42" s="10">
        <v>15.28</v>
      </c>
      <c r="AE42" s="10">
        <v>172.96</v>
      </c>
      <c r="AF42" s="10">
        <v>66.8</v>
      </c>
      <c r="AG42" s="10">
        <v>282.04000000000002</v>
      </c>
      <c r="AH42" s="10">
        <v>55.2</v>
      </c>
      <c r="AI42" s="10">
        <v>416.62</v>
      </c>
      <c r="AJ42" s="10">
        <v>69.260000000000005</v>
      </c>
      <c r="AK42" s="18">
        <v>11010.71</v>
      </c>
      <c r="AL42" s="10">
        <v>72.069999999999993</v>
      </c>
      <c r="AM42" s="10">
        <v>149.08000000000001</v>
      </c>
      <c r="AN42" s="10"/>
    </row>
    <row r="43" spans="1:40" s="16" customFormat="1">
      <c r="A43" s="10" t="s">
        <v>113</v>
      </c>
      <c r="B43" s="17" t="s">
        <v>79</v>
      </c>
      <c r="C43" s="10" t="s">
        <v>80</v>
      </c>
      <c r="D43" s="10" t="s">
        <v>40</v>
      </c>
      <c r="E43" s="10" t="s">
        <v>88</v>
      </c>
      <c r="F43" s="10" t="s">
        <v>41</v>
      </c>
      <c r="G43" s="10" t="s">
        <v>46</v>
      </c>
      <c r="H43" s="10" t="s">
        <v>41</v>
      </c>
      <c r="I43" t="s">
        <v>112</v>
      </c>
      <c r="J43" s="10">
        <v>0</v>
      </c>
      <c r="K43" s="10">
        <v>27.61</v>
      </c>
      <c r="L43" s="10">
        <v>0.08</v>
      </c>
      <c r="M43" s="10">
        <v>12.59</v>
      </c>
      <c r="N43" s="10">
        <v>1.84</v>
      </c>
      <c r="O43" s="10">
        <v>5.0599999999999996</v>
      </c>
      <c r="P43" s="10">
        <v>213.34</v>
      </c>
      <c r="Q43" s="10">
        <v>0.45</v>
      </c>
      <c r="R43" s="10">
        <v>2.41</v>
      </c>
      <c r="S43" s="10">
        <v>6.5</v>
      </c>
      <c r="T43" s="10">
        <v>7.38</v>
      </c>
      <c r="U43" s="10">
        <v>0.37</v>
      </c>
      <c r="V43" s="18">
        <v>1404.85</v>
      </c>
      <c r="W43" s="10">
        <v>24.32</v>
      </c>
      <c r="X43" s="10">
        <v>0.01</v>
      </c>
      <c r="Y43" s="10">
        <v>18.46</v>
      </c>
      <c r="Z43" s="10">
        <v>1.54</v>
      </c>
      <c r="AA43" s="10">
        <v>3.85</v>
      </c>
      <c r="AB43" s="10">
        <v>1.38</v>
      </c>
      <c r="AC43" s="10">
        <v>39.909999999999997</v>
      </c>
      <c r="AD43" s="10">
        <v>13.79</v>
      </c>
      <c r="AE43" s="10">
        <v>158.9</v>
      </c>
      <c r="AF43" s="10">
        <v>62.32</v>
      </c>
      <c r="AG43" s="10">
        <v>255.44</v>
      </c>
      <c r="AH43" s="10">
        <v>50.89</v>
      </c>
      <c r="AI43" s="10">
        <v>397.79</v>
      </c>
      <c r="AJ43" s="10">
        <v>66.86</v>
      </c>
      <c r="AK43" s="18">
        <v>10136.83</v>
      </c>
      <c r="AL43" s="10">
        <v>45.87</v>
      </c>
      <c r="AM43" s="10">
        <v>107.46</v>
      </c>
      <c r="AN43" s="10"/>
    </row>
    <row r="44" spans="1:40" s="16" customFormat="1">
      <c r="A44" s="10" t="s">
        <v>113</v>
      </c>
      <c r="B44" s="17" t="s">
        <v>79</v>
      </c>
      <c r="C44" s="10" t="s">
        <v>80</v>
      </c>
      <c r="D44" s="10" t="s">
        <v>40</v>
      </c>
      <c r="E44" s="10" t="s">
        <v>89</v>
      </c>
      <c r="F44" s="10" t="s">
        <v>41</v>
      </c>
      <c r="G44" s="10" t="s">
        <v>46</v>
      </c>
      <c r="H44" s="10" t="s">
        <v>41</v>
      </c>
      <c r="I44" t="s">
        <v>112</v>
      </c>
      <c r="J44" s="10">
        <v>0.01</v>
      </c>
      <c r="K44" s="10">
        <v>5.25</v>
      </c>
      <c r="L44" s="10">
        <v>0.11</v>
      </c>
      <c r="M44" s="10">
        <v>14.69</v>
      </c>
      <c r="N44" s="10">
        <v>2.94</v>
      </c>
      <c r="O44" s="10">
        <v>7.01</v>
      </c>
      <c r="P44" s="10">
        <v>206.31</v>
      </c>
      <c r="Q44" s="10">
        <v>0.54</v>
      </c>
      <c r="R44" s="10">
        <v>3.21</v>
      </c>
      <c r="S44" s="10">
        <v>4.4000000000000004</v>
      </c>
      <c r="T44" s="10">
        <v>5.61</v>
      </c>
      <c r="U44" s="10">
        <v>0.56999999999999995</v>
      </c>
      <c r="V44" s="18">
        <v>1358.48</v>
      </c>
      <c r="W44" s="10">
        <v>30.52</v>
      </c>
      <c r="X44" s="10">
        <v>0.02</v>
      </c>
      <c r="Y44" s="10">
        <v>21.15</v>
      </c>
      <c r="Z44" s="10">
        <v>1.42</v>
      </c>
      <c r="AA44" s="10">
        <v>3.96</v>
      </c>
      <c r="AB44" s="10">
        <v>1.19</v>
      </c>
      <c r="AC44" s="10">
        <v>37.72</v>
      </c>
      <c r="AD44" s="10">
        <v>13.72</v>
      </c>
      <c r="AE44" s="10">
        <v>157.09</v>
      </c>
      <c r="AF44" s="10">
        <v>58.81</v>
      </c>
      <c r="AG44" s="10">
        <v>258.20999999999998</v>
      </c>
      <c r="AH44" s="10">
        <v>50.21</v>
      </c>
      <c r="AI44" s="10">
        <v>385.83</v>
      </c>
      <c r="AJ44" s="10">
        <v>63.77</v>
      </c>
      <c r="AK44" s="18">
        <v>10872.3</v>
      </c>
      <c r="AL44" s="10">
        <v>62.44</v>
      </c>
      <c r="AM44" s="10">
        <v>137.68</v>
      </c>
      <c r="AN44" s="10"/>
    </row>
    <row r="45" spans="1:40" s="16" customFormat="1">
      <c r="A45" s="10" t="s">
        <v>113</v>
      </c>
      <c r="B45" s="17" t="s">
        <v>79</v>
      </c>
      <c r="C45" s="10" t="s">
        <v>80</v>
      </c>
      <c r="D45" s="10" t="s">
        <v>40</v>
      </c>
      <c r="E45" s="10" t="s">
        <v>90</v>
      </c>
      <c r="F45" s="10" t="s">
        <v>41</v>
      </c>
      <c r="G45" s="10" t="s">
        <v>46</v>
      </c>
      <c r="H45" s="10" t="s">
        <v>41</v>
      </c>
      <c r="I45" t="s">
        <v>112</v>
      </c>
      <c r="J45" s="10">
        <v>0.01</v>
      </c>
      <c r="K45" s="10">
        <v>131.91</v>
      </c>
      <c r="L45" s="10">
        <v>0.6</v>
      </c>
      <c r="M45" s="10">
        <v>16.420000000000002</v>
      </c>
      <c r="N45" s="10">
        <v>1.94</v>
      </c>
      <c r="O45" s="10">
        <v>15.99</v>
      </c>
      <c r="P45" s="10">
        <v>364.49</v>
      </c>
      <c r="Q45" s="10">
        <v>0.36</v>
      </c>
      <c r="R45" s="10">
        <v>2.38</v>
      </c>
      <c r="S45" s="10">
        <v>25.95</v>
      </c>
      <c r="T45" s="10">
        <v>16.36</v>
      </c>
      <c r="U45" s="10">
        <v>5.57</v>
      </c>
      <c r="V45" s="18">
        <v>6459.97</v>
      </c>
      <c r="W45" s="10">
        <v>27.63</v>
      </c>
      <c r="X45" s="10">
        <v>0.14000000000000001</v>
      </c>
      <c r="Y45" s="10">
        <v>24.8</v>
      </c>
      <c r="Z45" s="10">
        <v>15.43</v>
      </c>
      <c r="AA45" s="10">
        <v>34.54</v>
      </c>
      <c r="AB45" s="10">
        <v>14.26</v>
      </c>
      <c r="AC45" s="10">
        <v>274.45</v>
      </c>
      <c r="AD45" s="10">
        <v>82.81</v>
      </c>
      <c r="AE45" s="10">
        <v>837.5</v>
      </c>
      <c r="AF45" s="10">
        <v>294.26</v>
      </c>
      <c r="AG45" s="18">
        <v>1168.3699999999999</v>
      </c>
      <c r="AH45" s="10">
        <v>220.92</v>
      </c>
      <c r="AI45" s="18">
        <v>1651.47</v>
      </c>
      <c r="AJ45" s="10">
        <v>275.57</v>
      </c>
      <c r="AK45" s="18">
        <v>8225.89</v>
      </c>
      <c r="AL45" s="10">
        <v>168.02</v>
      </c>
      <c r="AM45" s="10">
        <v>238.07</v>
      </c>
      <c r="AN45" s="10"/>
    </row>
    <row r="46" spans="1:40" s="16" customFormat="1">
      <c r="A46" s="10" t="s">
        <v>113</v>
      </c>
      <c r="B46" s="17" t="s">
        <v>79</v>
      </c>
      <c r="C46" s="10" t="s">
        <v>80</v>
      </c>
      <c r="D46" s="10" t="s">
        <v>40</v>
      </c>
      <c r="E46" s="10" t="s">
        <v>91</v>
      </c>
      <c r="F46" s="10" t="s">
        <v>41</v>
      </c>
      <c r="G46" s="10" t="s">
        <v>46</v>
      </c>
      <c r="H46" s="10" t="s">
        <v>41</v>
      </c>
      <c r="I46" t="s">
        <v>112</v>
      </c>
      <c r="J46" s="10">
        <v>0.01</v>
      </c>
      <c r="K46" s="10">
        <v>289.98</v>
      </c>
      <c r="L46" s="10">
        <v>7.69</v>
      </c>
      <c r="M46" s="10">
        <v>136.93</v>
      </c>
      <c r="N46" s="10">
        <v>5.91</v>
      </c>
      <c r="O46" s="10">
        <v>28.2</v>
      </c>
      <c r="P46" s="10">
        <v>722.56</v>
      </c>
      <c r="Q46" s="10">
        <v>0.51</v>
      </c>
      <c r="R46" s="10">
        <v>4.59</v>
      </c>
      <c r="S46" s="10">
        <v>20.56</v>
      </c>
      <c r="T46" s="10">
        <v>36.549999999999997</v>
      </c>
      <c r="U46" s="10">
        <v>92.36</v>
      </c>
      <c r="V46" s="18">
        <v>10058.299999999999</v>
      </c>
      <c r="W46" s="10">
        <v>95.06</v>
      </c>
      <c r="X46" s="10">
        <v>0.32</v>
      </c>
      <c r="Y46" s="10">
        <v>110.04</v>
      </c>
      <c r="Z46" s="10">
        <v>23.76</v>
      </c>
      <c r="AA46" s="10">
        <v>53.87</v>
      </c>
      <c r="AB46" s="10">
        <v>18.850000000000001</v>
      </c>
      <c r="AC46" s="10">
        <v>438.46</v>
      </c>
      <c r="AD46" s="10">
        <v>132.09</v>
      </c>
      <c r="AE46" s="18">
        <v>1301.81</v>
      </c>
      <c r="AF46" s="10">
        <v>462.3</v>
      </c>
      <c r="AG46" s="18">
        <v>1720.26</v>
      </c>
      <c r="AH46" s="10">
        <v>314.35000000000002</v>
      </c>
      <c r="AI46" s="18">
        <v>2269.13</v>
      </c>
      <c r="AJ46" s="10">
        <v>359.09</v>
      </c>
      <c r="AK46" s="18">
        <v>8669.51</v>
      </c>
      <c r="AL46" s="10">
        <v>643.41999999999996</v>
      </c>
      <c r="AM46" s="10">
        <v>559.4</v>
      </c>
      <c r="AN46" s="10"/>
    </row>
    <row r="47" spans="1:40" s="16" customFormat="1">
      <c r="A47" s="10" t="s">
        <v>113</v>
      </c>
      <c r="B47" s="17" t="s">
        <v>79</v>
      </c>
      <c r="C47" s="10" t="s">
        <v>80</v>
      </c>
      <c r="D47" s="10" t="s">
        <v>40</v>
      </c>
      <c r="E47" s="10" t="s">
        <v>92</v>
      </c>
      <c r="F47" s="10" t="s">
        <v>41</v>
      </c>
      <c r="G47" s="10" t="s">
        <v>46</v>
      </c>
      <c r="H47" s="10" t="s">
        <v>41</v>
      </c>
      <c r="I47" t="s">
        <v>112</v>
      </c>
      <c r="J47" s="10">
        <v>7.0000000000000007E-2</v>
      </c>
      <c r="K47" s="10">
        <v>218.48</v>
      </c>
      <c r="L47" s="10">
        <v>0.39</v>
      </c>
      <c r="M47" s="10">
        <v>150.87</v>
      </c>
      <c r="N47" s="10">
        <v>7.46</v>
      </c>
      <c r="O47" s="10">
        <v>9.9</v>
      </c>
      <c r="P47" s="10">
        <v>483.92</v>
      </c>
      <c r="Q47" s="10">
        <v>4.3099999999999996</v>
      </c>
      <c r="R47" s="10">
        <v>8.16</v>
      </c>
      <c r="S47" s="10">
        <v>11.99</v>
      </c>
      <c r="T47" s="10">
        <v>15.16</v>
      </c>
      <c r="U47" s="10">
        <v>8.2200000000000006</v>
      </c>
      <c r="V47" s="18">
        <v>4467.5600000000004</v>
      </c>
      <c r="W47" s="10">
        <v>103.96</v>
      </c>
      <c r="X47" s="10">
        <v>0.78</v>
      </c>
      <c r="Y47" s="10">
        <v>81.260000000000005</v>
      </c>
      <c r="Z47" s="10">
        <v>6.09</v>
      </c>
      <c r="AA47" s="10">
        <v>17.940000000000001</v>
      </c>
      <c r="AB47" s="10">
        <v>6.66</v>
      </c>
      <c r="AC47" s="10">
        <v>164.89</v>
      </c>
      <c r="AD47" s="10">
        <v>55.61</v>
      </c>
      <c r="AE47" s="10">
        <v>564.71</v>
      </c>
      <c r="AF47" s="10">
        <v>204.28</v>
      </c>
      <c r="AG47" s="10">
        <v>794.89</v>
      </c>
      <c r="AH47" s="10">
        <v>147.6</v>
      </c>
      <c r="AI47" s="18">
        <v>1077.5899999999999</v>
      </c>
      <c r="AJ47" s="10">
        <v>173.06</v>
      </c>
      <c r="AK47" s="18">
        <v>9570.6299999999992</v>
      </c>
      <c r="AL47" s="10">
        <v>607.59</v>
      </c>
      <c r="AM47" s="10">
        <v>599.17999999999995</v>
      </c>
      <c r="AN47" s="10"/>
    </row>
    <row r="48" spans="1:40" s="16" customFormat="1">
      <c r="A48" s="10" t="s">
        <v>113</v>
      </c>
      <c r="B48" s="17" t="s">
        <v>79</v>
      </c>
      <c r="C48" s="10" t="s">
        <v>80</v>
      </c>
      <c r="D48" s="10" t="s">
        <v>40</v>
      </c>
      <c r="E48" s="10" t="s">
        <v>93</v>
      </c>
      <c r="F48" s="10" t="s">
        <v>41</v>
      </c>
      <c r="G48" s="10" t="s">
        <v>46</v>
      </c>
      <c r="H48" s="10" t="s">
        <v>41</v>
      </c>
      <c r="I48" t="s">
        <v>112</v>
      </c>
      <c r="J48" s="10">
        <v>0.01</v>
      </c>
      <c r="K48" s="10">
        <v>22.61</v>
      </c>
      <c r="L48" s="10">
        <v>0.27</v>
      </c>
      <c r="M48" s="10">
        <v>21.03</v>
      </c>
      <c r="N48" s="10">
        <v>2.0299999999999998</v>
      </c>
      <c r="O48" s="10">
        <v>4.83</v>
      </c>
      <c r="P48" s="10">
        <v>244.78</v>
      </c>
      <c r="Q48" s="10">
        <v>1.08</v>
      </c>
      <c r="R48" s="10">
        <v>2.37</v>
      </c>
      <c r="S48" s="10">
        <v>5.75</v>
      </c>
      <c r="T48" s="10">
        <v>5.78</v>
      </c>
      <c r="U48" s="10">
        <v>0.6</v>
      </c>
      <c r="V48" s="18">
        <v>1850.55</v>
      </c>
      <c r="W48" s="10">
        <v>44.91</v>
      </c>
      <c r="X48" s="10">
        <v>0.15</v>
      </c>
      <c r="Y48" s="10">
        <v>35.619999999999997</v>
      </c>
      <c r="Z48" s="10">
        <v>1.84</v>
      </c>
      <c r="AA48" s="10">
        <v>5.35</v>
      </c>
      <c r="AB48" s="10">
        <v>1.64</v>
      </c>
      <c r="AC48" s="10">
        <v>50.78</v>
      </c>
      <c r="AD48" s="10">
        <v>19.22</v>
      </c>
      <c r="AE48" s="10">
        <v>211.16</v>
      </c>
      <c r="AF48" s="10">
        <v>83.17</v>
      </c>
      <c r="AG48" s="10">
        <v>348.25</v>
      </c>
      <c r="AH48" s="10">
        <v>66.569999999999993</v>
      </c>
      <c r="AI48" s="10">
        <v>518.42999999999995</v>
      </c>
      <c r="AJ48" s="10">
        <v>84.47</v>
      </c>
      <c r="AK48" s="18">
        <v>11070.77</v>
      </c>
      <c r="AL48" s="10">
        <v>97.01</v>
      </c>
      <c r="AM48" s="10">
        <v>185.38</v>
      </c>
      <c r="AN48" s="10"/>
    </row>
    <row r="49" spans="1:40" s="16" customFormat="1">
      <c r="A49" s="10" t="s">
        <v>113</v>
      </c>
      <c r="B49" s="17" t="s">
        <v>79</v>
      </c>
      <c r="C49" s="10" t="s">
        <v>80</v>
      </c>
      <c r="D49" s="10" t="s">
        <v>40</v>
      </c>
      <c r="E49" s="10" t="s">
        <v>94</v>
      </c>
      <c r="F49" s="10" t="s">
        <v>41</v>
      </c>
      <c r="G49" s="10" t="s">
        <v>46</v>
      </c>
      <c r="H49" s="10" t="s">
        <v>41</v>
      </c>
      <c r="I49" t="s">
        <v>112</v>
      </c>
      <c r="J49" s="10">
        <v>0.01</v>
      </c>
      <c r="K49" s="10">
        <v>44.22</v>
      </c>
      <c r="L49" s="10">
        <v>0.09</v>
      </c>
      <c r="M49" s="10">
        <v>17.97</v>
      </c>
      <c r="N49" s="10">
        <v>1.91</v>
      </c>
      <c r="O49" s="10">
        <v>4.18</v>
      </c>
      <c r="P49" s="10">
        <v>232.64</v>
      </c>
      <c r="Q49" s="10">
        <v>0.36</v>
      </c>
      <c r="R49" s="10">
        <v>2.0299999999999998</v>
      </c>
      <c r="S49" s="10">
        <v>5.24</v>
      </c>
      <c r="T49" s="10">
        <v>6.13</v>
      </c>
      <c r="U49" s="10">
        <v>0.34</v>
      </c>
      <c r="V49" s="18">
        <v>1660.22</v>
      </c>
      <c r="W49" s="10">
        <v>35.96</v>
      </c>
      <c r="X49" s="10">
        <v>0.02</v>
      </c>
      <c r="Y49" s="10">
        <v>26.73</v>
      </c>
      <c r="Z49" s="10">
        <v>1.61</v>
      </c>
      <c r="AA49" s="10">
        <v>4.4400000000000004</v>
      </c>
      <c r="AB49" s="10">
        <v>1.45</v>
      </c>
      <c r="AC49" s="10">
        <v>48.2</v>
      </c>
      <c r="AD49" s="10">
        <v>16.43</v>
      </c>
      <c r="AE49" s="10">
        <v>189.49</v>
      </c>
      <c r="AF49" s="10">
        <v>72.209999999999994</v>
      </c>
      <c r="AG49" s="10">
        <v>302.29000000000002</v>
      </c>
      <c r="AH49" s="10">
        <v>57.71</v>
      </c>
      <c r="AI49" s="10">
        <v>443.05</v>
      </c>
      <c r="AJ49" s="10">
        <v>72.900000000000006</v>
      </c>
      <c r="AK49" s="18">
        <v>10771.9</v>
      </c>
      <c r="AL49" s="10">
        <v>99.91</v>
      </c>
      <c r="AM49" s="10">
        <v>183.86</v>
      </c>
      <c r="AN49" s="10"/>
    </row>
    <row r="50" spans="1:40" s="16" customFormat="1">
      <c r="A50" s="10" t="s">
        <v>113</v>
      </c>
      <c r="B50" s="17" t="s">
        <v>79</v>
      </c>
      <c r="C50" s="10" t="s">
        <v>80</v>
      </c>
      <c r="D50" s="10" t="s">
        <v>40</v>
      </c>
      <c r="E50" s="10" t="s">
        <v>95</v>
      </c>
      <c r="F50" s="10" t="s">
        <v>41</v>
      </c>
      <c r="G50" s="10" t="s">
        <v>46</v>
      </c>
      <c r="H50" s="10" t="s">
        <v>41</v>
      </c>
      <c r="I50" t="s">
        <v>112</v>
      </c>
      <c r="J50" s="10">
        <v>0</v>
      </c>
      <c r="K50" s="10">
        <v>0.37</v>
      </c>
      <c r="L50" s="10">
        <v>7.0000000000000007E-2</v>
      </c>
      <c r="M50" s="10">
        <v>27.5</v>
      </c>
      <c r="N50" s="10">
        <v>2.04</v>
      </c>
      <c r="O50" s="10">
        <v>6.1</v>
      </c>
      <c r="P50" s="10">
        <v>450</v>
      </c>
      <c r="Q50" s="10">
        <v>0.38</v>
      </c>
      <c r="R50" s="10">
        <v>2.2999999999999998</v>
      </c>
      <c r="S50" s="10">
        <v>3.37</v>
      </c>
      <c r="T50" s="10">
        <v>9.33</v>
      </c>
      <c r="U50" s="10">
        <v>0.4</v>
      </c>
      <c r="V50" s="18">
        <v>3068.73</v>
      </c>
      <c r="W50" s="10">
        <v>93.8</v>
      </c>
      <c r="X50" s="10">
        <v>0.02</v>
      </c>
      <c r="Y50" s="10">
        <v>60.36</v>
      </c>
      <c r="Z50" s="10">
        <v>3.42</v>
      </c>
      <c r="AA50" s="10">
        <v>9.58</v>
      </c>
      <c r="AB50" s="10">
        <v>3.2</v>
      </c>
      <c r="AC50" s="10">
        <v>97.48</v>
      </c>
      <c r="AD50" s="10">
        <v>33.35</v>
      </c>
      <c r="AE50" s="10">
        <v>372</v>
      </c>
      <c r="AF50" s="10">
        <v>142.74</v>
      </c>
      <c r="AG50" s="10">
        <v>563.20000000000005</v>
      </c>
      <c r="AH50" s="10">
        <v>103.79</v>
      </c>
      <c r="AI50" s="10">
        <v>756.19</v>
      </c>
      <c r="AJ50" s="10">
        <v>121.79</v>
      </c>
      <c r="AK50" s="18">
        <v>10835.35</v>
      </c>
      <c r="AL50" s="10">
        <v>263.88</v>
      </c>
      <c r="AM50" s="10">
        <v>333.96</v>
      </c>
      <c r="AN50" s="10"/>
    </row>
    <row r="51" spans="1:40" s="16" customFormat="1">
      <c r="A51" s="10" t="s">
        <v>113</v>
      </c>
      <c r="B51" s="17" t="s">
        <v>79</v>
      </c>
      <c r="C51" s="10" t="s">
        <v>80</v>
      </c>
      <c r="D51" s="10" t="s">
        <v>40</v>
      </c>
      <c r="E51" s="10" t="s">
        <v>96</v>
      </c>
      <c r="F51" s="10" t="s">
        <v>41</v>
      </c>
      <c r="G51" s="10" t="s">
        <v>46</v>
      </c>
      <c r="H51" s="10" t="s">
        <v>41</v>
      </c>
      <c r="I51" t="s">
        <v>112</v>
      </c>
      <c r="J51" s="10">
        <v>0.01</v>
      </c>
      <c r="K51" s="10">
        <v>28.73</v>
      </c>
      <c r="L51" s="10">
        <v>0.12</v>
      </c>
      <c r="M51" s="10">
        <v>24.82</v>
      </c>
      <c r="N51" s="10">
        <v>2.92</v>
      </c>
      <c r="O51" s="10">
        <v>5.44</v>
      </c>
      <c r="P51" s="10">
        <v>147.72</v>
      </c>
      <c r="Q51" s="10">
        <v>0.43</v>
      </c>
      <c r="R51" s="10">
        <v>2.2799999999999998</v>
      </c>
      <c r="S51" s="10">
        <v>4.67</v>
      </c>
      <c r="T51" s="10">
        <v>4.7699999999999996</v>
      </c>
      <c r="U51" s="10">
        <v>0.3</v>
      </c>
      <c r="V51" s="18">
        <v>1885.43</v>
      </c>
      <c r="W51" s="10">
        <v>14.94</v>
      </c>
      <c r="X51" s="10">
        <v>0.02</v>
      </c>
      <c r="Y51" s="10">
        <v>18.21</v>
      </c>
      <c r="Z51" s="10">
        <v>1.63</v>
      </c>
      <c r="AA51" s="10">
        <v>5.63</v>
      </c>
      <c r="AB51" s="10">
        <v>1.75</v>
      </c>
      <c r="AC51" s="10">
        <v>58.44</v>
      </c>
      <c r="AD51" s="10">
        <v>19.82</v>
      </c>
      <c r="AE51" s="10">
        <v>217.12</v>
      </c>
      <c r="AF51" s="10">
        <v>85.7</v>
      </c>
      <c r="AG51" s="10">
        <v>345.96</v>
      </c>
      <c r="AH51" s="10">
        <v>67.42</v>
      </c>
      <c r="AI51" s="10">
        <v>501.73</v>
      </c>
      <c r="AJ51" s="10">
        <v>83.83</v>
      </c>
      <c r="AK51" s="18">
        <v>11111.05</v>
      </c>
      <c r="AL51" s="10">
        <v>46.4</v>
      </c>
      <c r="AM51" s="10">
        <v>108.46</v>
      </c>
      <c r="AN51" s="10"/>
    </row>
    <row r="52" spans="1:40" s="16" customFormat="1">
      <c r="A52" s="10" t="s">
        <v>113</v>
      </c>
      <c r="B52" s="17" t="s">
        <v>79</v>
      </c>
      <c r="C52" s="10" t="s">
        <v>80</v>
      </c>
      <c r="D52" s="10" t="s">
        <v>40</v>
      </c>
      <c r="E52" s="10" t="s">
        <v>97</v>
      </c>
      <c r="F52" s="10" t="s">
        <v>41</v>
      </c>
      <c r="G52" s="10" t="s">
        <v>46</v>
      </c>
      <c r="H52" s="10" t="s">
        <v>41</v>
      </c>
      <c r="I52" t="s">
        <v>112</v>
      </c>
      <c r="J52" s="10">
        <v>0.01</v>
      </c>
      <c r="K52" s="10">
        <v>186.71</v>
      </c>
      <c r="L52" s="10">
        <v>0.37</v>
      </c>
      <c r="M52" s="10">
        <v>37.01</v>
      </c>
      <c r="N52" s="10">
        <v>3.16</v>
      </c>
      <c r="O52" s="10">
        <v>8.06</v>
      </c>
      <c r="P52" s="10">
        <v>469.82</v>
      </c>
      <c r="Q52" s="10">
        <v>0.68</v>
      </c>
      <c r="R52" s="10">
        <v>3.37</v>
      </c>
      <c r="S52" s="10">
        <v>14.16</v>
      </c>
      <c r="T52" s="10">
        <v>4.25</v>
      </c>
      <c r="U52" s="10">
        <v>3.77</v>
      </c>
      <c r="V52" s="18">
        <v>5225.68</v>
      </c>
      <c r="W52" s="10">
        <v>123.75</v>
      </c>
      <c r="X52" s="10">
        <v>0.08</v>
      </c>
      <c r="Y52" s="10">
        <v>99.8</v>
      </c>
      <c r="Z52" s="10">
        <v>7.5</v>
      </c>
      <c r="AA52" s="10">
        <v>22.78</v>
      </c>
      <c r="AB52" s="10">
        <v>8.18</v>
      </c>
      <c r="AC52" s="10">
        <v>205.97</v>
      </c>
      <c r="AD52" s="10">
        <v>66.58</v>
      </c>
      <c r="AE52" s="10">
        <v>683.05</v>
      </c>
      <c r="AF52" s="10">
        <v>239.44</v>
      </c>
      <c r="AG52" s="10">
        <v>910.37</v>
      </c>
      <c r="AH52" s="10">
        <v>166.62</v>
      </c>
      <c r="AI52" s="18">
        <v>1214.01</v>
      </c>
      <c r="AJ52" s="10">
        <v>188.37</v>
      </c>
      <c r="AK52" s="18">
        <v>9842.83</v>
      </c>
      <c r="AL52" s="10">
        <v>656.97</v>
      </c>
      <c r="AM52" s="10">
        <v>585.45000000000005</v>
      </c>
      <c r="AN52" s="10"/>
    </row>
    <row r="53" spans="1:40" s="16" customFormat="1">
      <c r="A53" s="10" t="s">
        <v>113</v>
      </c>
      <c r="B53" s="17" t="s">
        <v>79</v>
      </c>
      <c r="C53" s="10" t="s">
        <v>80</v>
      </c>
      <c r="D53" s="10" t="s">
        <v>40</v>
      </c>
      <c r="E53" s="10" t="s">
        <v>98</v>
      </c>
      <c r="F53" s="10" t="s">
        <v>41</v>
      </c>
      <c r="G53" s="10" t="s">
        <v>46</v>
      </c>
      <c r="H53" s="10" t="s">
        <v>41</v>
      </c>
      <c r="I53" t="s">
        <v>112</v>
      </c>
      <c r="J53" s="10">
        <v>0.01</v>
      </c>
      <c r="K53" s="10">
        <v>199.89</v>
      </c>
      <c r="L53" s="10">
        <v>0.6</v>
      </c>
      <c r="M53" s="10">
        <v>16.16</v>
      </c>
      <c r="N53" s="10">
        <v>2.69</v>
      </c>
      <c r="O53" s="10">
        <v>6.21</v>
      </c>
      <c r="P53" s="10">
        <v>412.46</v>
      </c>
      <c r="Q53" s="10">
        <v>0.51</v>
      </c>
      <c r="R53" s="10">
        <v>2.83</v>
      </c>
      <c r="S53" s="10">
        <v>19.68</v>
      </c>
      <c r="T53" s="10">
        <v>12.66</v>
      </c>
      <c r="U53" s="10">
        <v>1.21</v>
      </c>
      <c r="V53" s="18">
        <v>4147.62</v>
      </c>
      <c r="W53" s="10">
        <v>74.63</v>
      </c>
      <c r="X53" s="10">
        <v>0.06</v>
      </c>
      <c r="Y53" s="10">
        <v>61.03</v>
      </c>
      <c r="Z53" s="10">
        <v>5.23</v>
      </c>
      <c r="AA53" s="10">
        <v>14.17</v>
      </c>
      <c r="AB53" s="10">
        <v>5.16</v>
      </c>
      <c r="AC53" s="10">
        <v>150.03</v>
      </c>
      <c r="AD53" s="10">
        <v>49.8</v>
      </c>
      <c r="AE53" s="10">
        <v>524.15</v>
      </c>
      <c r="AF53" s="10">
        <v>191.34</v>
      </c>
      <c r="AG53" s="10">
        <v>749.66</v>
      </c>
      <c r="AH53" s="10">
        <v>142.12</v>
      </c>
      <c r="AI53" s="18">
        <v>1054.5</v>
      </c>
      <c r="AJ53" s="10">
        <v>171.7</v>
      </c>
      <c r="AK53" s="18">
        <v>9356.49</v>
      </c>
      <c r="AL53" s="10">
        <v>299.13</v>
      </c>
      <c r="AM53" s="10">
        <v>392.96</v>
      </c>
      <c r="AN53" s="10"/>
    </row>
    <row r="54" spans="1:40" s="16" customFormat="1">
      <c r="A54" s="10" t="s">
        <v>113</v>
      </c>
      <c r="B54" s="17" t="s">
        <v>79</v>
      </c>
      <c r="C54" s="10" t="s">
        <v>80</v>
      </c>
      <c r="D54" s="10" t="s">
        <v>40</v>
      </c>
      <c r="E54" s="10" t="s">
        <v>99</v>
      </c>
      <c r="F54" s="10" t="s">
        <v>41</v>
      </c>
      <c r="G54" s="10" t="s">
        <v>46</v>
      </c>
      <c r="H54" s="10" t="s">
        <v>41</v>
      </c>
      <c r="I54" t="s">
        <v>112</v>
      </c>
      <c r="J54" s="10">
        <v>0.01</v>
      </c>
      <c r="K54" s="10">
        <v>3.95</v>
      </c>
      <c r="L54" s="10">
        <v>0.1</v>
      </c>
      <c r="M54" s="10">
        <v>17.8</v>
      </c>
      <c r="N54" s="10">
        <v>2.27</v>
      </c>
      <c r="O54" s="10">
        <v>7.12</v>
      </c>
      <c r="P54" s="10">
        <v>261.87</v>
      </c>
      <c r="Q54" s="10">
        <v>0.43</v>
      </c>
      <c r="R54" s="10">
        <v>2.25</v>
      </c>
      <c r="S54" s="10">
        <v>6.08</v>
      </c>
      <c r="T54" s="10">
        <v>7.75</v>
      </c>
      <c r="U54" s="10">
        <v>0.63</v>
      </c>
      <c r="V54" s="18">
        <v>2331.54</v>
      </c>
      <c r="W54" s="10">
        <v>61.06</v>
      </c>
      <c r="X54" s="10">
        <v>0.03</v>
      </c>
      <c r="Y54" s="10">
        <v>52.06</v>
      </c>
      <c r="Z54" s="10">
        <v>2.68</v>
      </c>
      <c r="AA54" s="10">
        <v>8.26</v>
      </c>
      <c r="AB54" s="10">
        <v>2.63</v>
      </c>
      <c r="AC54" s="10">
        <v>81.680000000000007</v>
      </c>
      <c r="AD54" s="10">
        <v>26.04</v>
      </c>
      <c r="AE54" s="10">
        <v>272.86</v>
      </c>
      <c r="AF54" s="10">
        <v>104.2</v>
      </c>
      <c r="AG54" s="10">
        <v>395.44</v>
      </c>
      <c r="AH54" s="10">
        <v>75.19</v>
      </c>
      <c r="AI54" s="10">
        <v>541.71</v>
      </c>
      <c r="AJ54" s="10">
        <v>86.86</v>
      </c>
      <c r="AK54" s="18">
        <v>10806.25</v>
      </c>
      <c r="AL54" s="10">
        <v>286.7</v>
      </c>
      <c r="AM54" s="10">
        <v>281.86</v>
      </c>
      <c r="AN54" s="10"/>
    </row>
    <row r="55" spans="1:40" s="16" customFormat="1">
      <c r="A55" s="10" t="s">
        <v>113</v>
      </c>
      <c r="B55" s="17" t="s">
        <v>79</v>
      </c>
      <c r="C55" s="10" t="s">
        <v>80</v>
      </c>
      <c r="D55" s="10" t="s">
        <v>40</v>
      </c>
      <c r="E55" s="10" t="s">
        <v>100</v>
      </c>
      <c r="F55" s="10" t="s">
        <v>41</v>
      </c>
      <c r="G55" s="10" t="s">
        <v>46</v>
      </c>
      <c r="H55" s="10" t="s">
        <v>41</v>
      </c>
      <c r="I55" t="s">
        <v>112</v>
      </c>
      <c r="J55" s="10">
        <v>0.12</v>
      </c>
      <c r="K55" s="10">
        <v>844.7</v>
      </c>
      <c r="L55" s="10">
        <v>1.1599999999999999</v>
      </c>
      <c r="M55" s="10">
        <v>80.760000000000005</v>
      </c>
      <c r="N55" s="10">
        <v>2.33</v>
      </c>
      <c r="O55" s="10">
        <v>8.15</v>
      </c>
      <c r="P55" s="10">
        <v>881.16</v>
      </c>
      <c r="Q55" s="10">
        <v>0.43</v>
      </c>
      <c r="R55" s="10">
        <v>2.7</v>
      </c>
      <c r="S55" s="10">
        <v>8.4700000000000006</v>
      </c>
      <c r="T55" s="10">
        <v>6.84</v>
      </c>
      <c r="U55" s="10">
        <v>2.42</v>
      </c>
      <c r="V55" s="18">
        <v>12601.29</v>
      </c>
      <c r="W55" s="10">
        <v>114.12</v>
      </c>
      <c r="X55" s="10">
        <v>0.37</v>
      </c>
      <c r="Y55" s="10">
        <v>129.1</v>
      </c>
      <c r="Z55" s="10">
        <v>30.21</v>
      </c>
      <c r="AA55" s="10">
        <v>65.08</v>
      </c>
      <c r="AB55" s="10">
        <v>25.61</v>
      </c>
      <c r="AC55" s="10">
        <v>493.99</v>
      </c>
      <c r="AD55" s="10">
        <v>146.74</v>
      </c>
      <c r="AE55" s="18">
        <v>1457.58</v>
      </c>
      <c r="AF55" s="10">
        <v>526.07000000000005</v>
      </c>
      <c r="AG55" s="18">
        <v>1902.87</v>
      </c>
      <c r="AH55" s="10">
        <v>339.17</v>
      </c>
      <c r="AI55" s="18">
        <v>2399.91</v>
      </c>
      <c r="AJ55" s="10">
        <v>379.52</v>
      </c>
      <c r="AK55" s="18">
        <v>9575.84</v>
      </c>
      <c r="AL55" s="10">
        <v>333.89</v>
      </c>
      <c r="AM55" s="10">
        <v>407.43</v>
      </c>
      <c r="AN55" s="10"/>
    </row>
    <row r="56" spans="1:40" s="16" customFormat="1">
      <c r="A56" s="10" t="s">
        <v>113</v>
      </c>
      <c r="B56" s="17" t="s">
        <v>79</v>
      </c>
      <c r="C56" s="10" t="s">
        <v>80</v>
      </c>
      <c r="D56" s="10" t="s">
        <v>40</v>
      </c>
      <c r="E56" s="10" t="s">
        <v>101</v>
      </c>
      <c r="F56" s="10" t="s">
        <v>41</v>
      </c>
      <c r="G56" s="10" t="s">
        <v>46</v>
      </c>
      <c r="H56" s="10" t="s">
        <v>41</v>
      </c>
      <c r="I56" t="s">
        <v>112</v>
      </c>
      <c r="J56" s="10">
        <v>0.56000000000000005</v>
      </c>
      <c r="K56" s="10">
        <v>273.63</v>
      </c>
      <c r="L56" s="10">
        <v>0.64</v>
      </c>
      <c r="M56" s="10">
        <v>16.829999999999998</v>
      </c>
      <c r="N56" s="10">
        <v>2.4300000000000002</v>
      </c>
      <c r="O56" s="10">
        <v>6.52</v>
      </c>
      <c r="P56" s="10">
        <v>411.77</v>
      </c>
      <c r="Q56" s="10">
        <v>0.43</v>
      </c>
      <c r="R56" s="10">
        <v>2.5</v>
      </c>
      <c r="S56" s="10">
        <v>18.760000000000002</v>
      </c>
      <c r="T56" s="10">
        <v>11.69</v>
      </c>
      <c r="U56" s="10">
        <v>0.37</v>
      </c>
      <c r="V56" s="18">
        <v>3986.14</v>
      </c>
      <c r="W56" s="10">
        <v>78.92</v>
      </c>
      <c r="X56" s="10">
        <v>0.03</v>
      </c>
      <c r="Y56" s="10">
        <v>66.260000000000005</v>
      </c>
      <c r="Z56" s="10">
        <v>5.0199999999999996</v>
      </c>
      <c r="AA56" s="10">
        <v>14.65</v>
      </c>
      <c r="AB56" s="10">
        <v>5.45</v>
      </c>
      <c r="AC56" s="10">
        <v>153.43</v>
      </c>
      <c r="AD56" s="10">
        <v>46.43</v>
      </c>
      <c r="AE56" s="10">
        <v>475.67</v>
      </c>
      <c r="AF56" s="10">
        <v>180.64</v>
      </c>
      <c r="AG56" s="10">
        <v>679.01</v>
      </c>
      <c r="AH56" s="10">
        <v>126.03</v>
      </c>
      <c r="AI56" s="10">
        <v>910.35</v>
      </c>
      <c r="AJ56" s="10">
        <v>149.25</v>
      </c>
      <c r="AK56" s="18">
        <v>9321.27</v>
      </c>
      <c r="AL56" s="10">
        <v>486.59</v>
      </c>
      <c r="AM56" s="10">
        <v>485.21</v>
      </c>
      <c r="AN56" s="10"/>
    </row>
    <row r="57" spans="1:40" s="16" customFormat="1">
      <c r="A57" s="10" t="s">
        <v>113</v>
      </c>
      <c r="B57" s="17" t="s">
        <v>79</v>
      </c>
      <c r="C57" s="10" t="s">
        <v>80</v>
      </c>
      <c r="D57" s="10" t="s">
        <v>40</v>
      </c>
      <c r="E57" s="10" t="s">
        <v>102</v>
      </c>
      <c r="F57" s="10" t="s">
        <v>41</v>
      </c>
      <c r="G57" s="10" t="s">
        <v>46</v>
      </c>
      <c r="H57" s="10" t="s">
        <v>41</v>
      </c>
      <c r="I57" t="s">
        <v>112</v>
      </c>
      <c r="J57" s="10">
        <v>0.02</v>
      </c>
      <c r="K57" s="10">
        <v>337.53</v>
      </c>
      <c r="L57" s="10">
        <v>0.38</v>
      </c>
      <c r="M57" s="10">
        <v>48.09</v>
      </c>
      <c r="N57" s="10">
        <v>2.62</v>
      </c>
      <c r="O57" s="10">
        <v>7.62</v>
      </c>
      <c r="P57" s="10">
        <v>525.1</v>
      </c>
      <c r="Q57" s="10">
        <v>0.57999999999999996</v>
      </c>
      <c r="R57" s="10">
        <v>2.94</v>
      </c>
      <c r="S57" s="10">
        <v>11.07</v>
      </c>
      <c r="T57" s="10">
        <v>8.6</v>
      </c>
      <c r="U57" s="10">
        <v>3.31</v>
      </c>
      <c r="V57" s="18">
        <v>6438.03</v>
      </c>
      <c r="W57" s="10">
        <v>110.13</v>
      </c>
      <c r="X57" s="10">
        <v>0.1</v>
      </c>
      <c r="Y57" s="10">
        <v>100.54</v>
      </c>
      <c r="Z57" s="10">
        <v>9.0399999999999991</v>
      </c>
      <c r="AA57" s="10">
        <v>25.71</v>
      </c>
      <c r="AB57" s="10">
        <v>9.69</v>
      </c>
      <c r="AC57" s="10">
        <v>246.88</v>
      </c>
      <c r="AD57" s="10">
        <v>81.67</v>
      </c>
      <c r="AE57" s="10">
        <v>820.14</v>
      </c>
      <c r="AF57" s="10">
        <v>288.95</v>
      </c>
      <c r="AG57" s="18">
        <v>1115.47</v>
      </c>
      <c r="AH57" s="10">
        <v>208.43</v>
      </c>
      <c r="AI57" s="18">
        <v>1511.58</v>
      </c>
      <c r="AJ57" s="10">
        <v>241.24</v>
      </c>
      <c r="AK57" s="18">
        <v>8982.9599999999991</v>
      </c>
      <c r="AL57" s="10">
        <v>362.86</v>
      </c>
      <c r="AM57" s="10">
        <v>461.27</v>
      </c>
      <c r="AN57" s="10"/>
    </row>
    <row r="58" spans="1:40" s="16" customFormat="1">
      <c r="A58" s="10" t="s">
        <v>113</v>
      </c>
      <c r="B58" s="17" t="s">
        <v>79</v>
      </c>
      <c r="C58" s="10" t="s">
        <v>80</v>
      </c>
      <c r="D58" s="10" t="s">
        <v>40</v>
      </c>
      <c r="E58" s="10" t="s">
        <v>103</v>
      </c>
      <c r="F58" s="10" t="s">
        <v>41</v>
      </c>
      <c r="G58" s="10" t="s">
        <v>46</v>
      </c>
      <c r="H58" s="10" t="s">
        <v>41</v>
      </c>
      <c r="I58" t="s">
        <v>112</v>
      </c>
      <c r="J58" s="10">
        <v>0.01</v>
      </c>
      <c r="K58" s="10">
        <v>215.64</v>
      </c>
      <c r="L58" s="10">
        <v>0.36</v>
      </c>
      <c r="M58" s="10">
        <v>34.4</v>
      </c>
      <c r="N58" s="10">
        <v>1.65</v>
      </c>
      <c r="O58" s="10">
        <v>7.55</v>
      </c>
      <c r="P58" s="10">
        <v>473.94</v>
      </c>
      <c r="Q58" s="10">
        <v>0.4</v>
      </c>
      <c r="R58" s="10">
        <v>2.82</v>
      </c>
      <c r="S58" s="10">
        <v>20.75</v>
      </c>
      <c r="T58" s="10">
        <v>14.04</v>
      </c>
      <c r="U58" s="10">
        <v>0.56999999999999995</v>
      </c>
      <c r="V58" s="18">
        <v>7769.86</v>
      </c>
      <c r="W58" s="10">
        <v>41.66</v>
      </c>
      <c r="X58" s="10">
        <v>0.23</v>
      </c>
      <c r="Y58" s="10">
        <v>57.11</v>
      </c>
      <c r="Z58" s="10">
        <v>18.86</v>
      </c>
      <c r="AA58" s="10">
        <v>41.63</v>
      </c>
      <c r="AB58" s="10">
        <v>15.14</v>
      </c>
      <c r="AC58" s="10">
        <v>311.11</v>
      </c>
      <c r="AD58" s="10">
        <v>103.53</v>
      </c>
      <c r="AE58" s="18">
        <v>1018.93</v>
      </c>
      <c r="AF58" s="10">
        <v>360.91</v>
      </c>
      <c r="AG58" s="18">
        <v>1375.47</v>
      </c>
      <c r="AH58" s="10">
        <v>252.48</v>
      </c>
      <c r="AI58" s="18">
        <v>1822.87</v>
      </c>
      <c r="AJ58" s="10">
        <v>283.77</v>
      </c>
      <c r="AK58" s="18">
        <v>8573.19</v>
      </c>
      <c r="AL58" s="10">
        <v>262.47000000000003</v>
      </c>
      <c r="AM58" s="10">
        <v>317.12</v>
      </c>
      <c r="AN58" s="10"/>
    </row>
    <row r="59" spans="1:40" s="16" customFormat="1">
      <c r="A59" s="10" t="s">
        <v>113</v>
      </c>
      <c r="B59" s="17" t="s">
        <v>79</v>
      </c>
      <c r="C59" s="10" t="s">
        <v>80</v>
      </c>
      <c r="D59" s="10" t="s">
        <v>40</v>
      </c>
      <c r="E59" s="10" t="s">
        <v>104</v>
      </c>
      <c r="F59" s="10" t="s">
        <v>41</v>
      </c>
      <c r="G59" s="10" t="s">
        <v>46</v>
      </c>
      <c r="H59" s="10" t="s">
        <v>41</v>
      </c>
      <c r="I59" t="s">
        <v>112</v>
      </c>
      <c r="J59" s="10">
        <v>0.01</v>
      </c>
      <c r="K59" s="10">
        <v>45.43</v>
      </c>
      <c r="L59" s="10">
        <v>0.2</v>
      </c>
      <c r="M59" s="10">
        <v>17.510000000000002</v>
      </c>
      <c r="N59" s="10">
        <v>1.87</v>
      </c>
      <c r="O59" s="10">
        <v>5.3</v>
      </c>
      <c r="P59" s="10">
        <v>260.66000000000003</v>
      </c>
      <c r="Q59" s="10">
        <v>0.45</v>
      </c>
      <c r="R59" s="10">
        <v>2.25</v>
      </c>
      <c r="S59" s="10">
        <v>5.78</v>
      </c>
      <c r="T59" s="10">
        <v>5.7</v>
      </c>
      <c r="U59" s="10">
        <v>0.32</v>
      </c>
      <c r="V59" s="18">
        <v>1907.88</v>
      </c>
      <c r="W59" s="10">
        <v>44.99</v>
      </c>
      <c r="X59" s="10">
        <v>0.02</v>
      </c>
      <c r="Y59" s="10">
        <v>33.840000000000003</v>
      </c>
      <c r="Z59" s="10">
        <v>2.04</v>
      </c>
      <c r="AA59" s="10">
        <v>5.39</v>
      </c>
      <c r="AB59" s="10">
        <v>1.64</v>
      </c>
      <c r="AC59" s="10">
        <v>53.71</v>
      </c>
      <c r="AD59" s="10">
        <v>19.63</v>
      </c>
      <c r="AE59" s="10">
        <v>221.8</v>
      </c>
      <c r="AF59" s="10">
        <v>83.45</v>
      </c>
      <c r="AG59" s="10">
        <v>350.05</v>
      </c>
      <c r="AH59" s="10">
        <v>67.98</v>
      </c>
      <c r="AI59" s="10">
        <v>512.34</v>
      </c>
      <c r="AJ59" s="10">
        <v>84.25</v>
      </c>
      <c r="AK59" s="18">
        <v>10917.74</v>
      </c>
      <c r="AL59" s="10">
        <v>85.72</v>
      </c>
      <c r="AM59" s="10">
        <v>174.75</v>
      </c>
      <c r="AN59" s="10"/>
    </row>
    <row r="60" spans="1:40" s="16" customFormat="1">
      <c r="A60" s="10" t="s">
        <v>113</v>
      </c>
      <c r="B60" s="17" t="s">
        <v>79</v>
      </c>
      <c r="C60" s="10" t="s">
        <v>80</v>
      </c>
      <c r="D60" s="10" t="s">
        <v>40</v>
      </c>
      <c r="E60" s="10" t="s">
        <v>105</v>
      </c>
      <c r="F60" s="10" t="s">
        <v>41</v>
      </c>
      <c r="G60" s="10" t="s">
        <v>46</v>
      </c>
      <c r="H60" s="10" t="s">
        <v>41</v>
      </c>
      <c r="I60" t="s">
        <v>112</v>
      </c>
      <c r="J60" s="10">
        <v>0</v>
      </c>
      <c r="K60" s="10">
        <v>15.45</v>
      </c>
      <c r="L60" s="10">
        <v>0.11</v>
      </c>
      <c r="M60" s="10">
        <v>11.01</v>
      </c>
      <c r="N60" s="10">
        <v>1.86</v>
      </c>
      <c r="O60" s="10">
        <v>4.82</v>
      </c>
      <c r="P60" s="10">
        <v>207.72</v>
      </c>
      <c r="Q60" s="10">
        <v>0.47</v>
      </c>
      <c r="R60" s="10">
        <v>2.17</v>
      </c>
      <c r="S60" s="10">
        <v>4.4400000000000004</v>
      </c>
      <c r="T60" s="10">
        <v>5.92</v>
      </c>
      <c r="U60" s="10">
        <v>0.33</v>
      </c>
      <c r="V60" s="18">
        <v>1333.19</v>
      </c>
      <c r="W60" s="10">
        <v>27.18</v>
      </c>
      <c r="X60" s="10">
        <v>0.02</v>
      </c>
      <c r="Y60" s="10">
        <v>20.75</v>
      </c>
      <c r="Z60" s="10">
        <v>1.29</v>
      </c>
      <c r="AA60" s="10">
        <v>3.75</v>
      </c>
      <c r="AB60" s="10">
        <v>1.22</v>
      </c>
      <c r="AC60" s="10">
        <v>36.85</v>
      </c>
      <c r="AD60" s="10">
        <v>13.04</v>
      </c>
      <c r="AE60" s="10">
        <v>152.63999999999999</v>
      </c>
      <c r="AF60" s="10">
        <v>58.88</v>
      </c>
      <c r="AG60" s="10">
        <v>241.9</v>
      </c>
      <c r="AH60" s="10">
        <v>48.11</v>
      </c>
      <c r="AI60" s="10">
        <v>369.4</v>
      </c>
      <c r="AJ60" s="10">
        <v>60.59</v>
      </c>
      <c r="AK60" s="18">
        <v>10775.05</v>
      </c>
      <c r="AL60" s="10">
        <v>57.54</v>
      </c>
      <c r="AM60" s="10">
        <v>128.38</v>
      </c>
      <c r="AN60" s="10"/>
    </row>
    <row r="61" spans="1:40" s="16" customFormat="1">
      <c r="A61" s="10" t="s">
        <v>113</v>
      </c>
      <c r="B61" s="17" t="s">
        <v>79</v>
      </c>
      <c r="C61" s="10" t="s">
        <v>80</v>
      </c>
      <c r="D61" s="10" t="s">
        <v>40</v>
      </c>
      <c r="E61" s="10" t="s">
        <v>106</v>
      </c>
      <c r="F61" s="10" t="s">
        <v>41</v>
      </c>
      <c r="G61" s="10" t="s">
        <v>46</v>
      </c>
      <c r="H61" s="10" t="s">
        <v>41</v>
      </c>
      <c r="I61" t="s">
        <v>112</v>
      </c>
      <c r="J61" s="10">
        <v>0.01</v>
      </c>
      <c r="K61" s="10">
        <v>0.11</v>
      </c>
      <c r="L61" s="10">
        <v>7.0000000000000007E-2</v>
      </c>
      <c r="M61" s="10">
        <v>24.49</v>
      </c>
      <c r="N61" s="10">
        <v>4.87</v>
      </c>
      <c r="O61" s="10">
        <v>6.78</v>
      </c>
      <c r="P61" s="10">
        <v>238.74</v>
      </c>
      <c r="Q61" s="10">
        <v>0.48</v>
      </c>
      <c r="R61" s="10">
        <v>3.41</v>
      </c>
      <c r="S61" s="10">
        <v>5.98</v>
      </c>
      <c r="T61" s="10">
        <v>7.69</v>
      </c>
      <c r="U61" s="10">
        <v>8.15</v>
      </c>
      <c r="V61" s="18">
        <v>2139.77</v>
      </c>
      <c r="W61" s="10">
        <v>38.85</v>
      </c>
      <c r="X61" s="10">
        <v>0.38</v>
      </c>
      <c r="Y61" s="10">
        <v>31.95</v>
      </c>
      <c r="Z61" s="10">
        <v>2.85</v>
      </c>
      <c r="AA61" s="10">
        <v>6.53</v>
      </c>
      <c r="AB61" s="10">
        <v>1.97</v>
      </c>
      <c r="AC61" s="10">
        <v>62.55</v>
      </c>
      <c r="AD61" s="10">
        <v>20.63</v>
      </c>
      <c r="AE61" s="10">
        <v>241.64</v>
      </c>
      <c r="AF61" s="10">
        <v>95.3</v>
      </c>
      <c r="AG61" s="10">
        <v>381.35</v>
      </c>
      <c r="AH61" s="10">
        <v>73.040000000000006</v>
      </c>
      <c r="AI61" s="10">
        <v>557.53</v>
      </c>
      <c r="AJ61" s="10">
        <v>90.85</v>
      </c>
      <c r="AK61" s="18">
        <v>10695.97</v>
      </c>
      <c r="AL61" s="10">
        <v>77.36</v>
      </c>
      <c r="AM61" s="10">
        <v>157.41999999999999</v>
      </c>
      <c r="AN61" s="10"/>
    </row>
    <row r="62" spans="1:40" s="16" customFormat="1">
      <c r="A62" s="10" t="s">
        <v>113</v>
      </c>
      <c r="B62" s="17" t="s">
        <v>79</v>
      </c>
      <c r="C62" s="10" t="s">
        <v>80</v>
      </c>
      <c r="D62" s="10" t="s">
        <v>40</v>
      </c>
      <c r="E62" s="10" t="s">
        <v>107</v>
      </c>
      <c r="F62" s="10" t="s">
        <v>41</v>
      </c>
      <c r="G62" s="10" t="s">
        <v>46</v>
      </c>
      <c r="H62" s="10" t="s">
        <v>41</v>
      </c>
      <c r="I62" t="s">
        <v>112</v>
      </c>
      <c r="J62" s="10">
        <v>0.01</v>
      </c>
      <c r="K62" s="10">
        <v>156.43</v>
      </c>
      <c r="L62" s="10">
        <v>0.19</v>
      </c>
      <c r="M62" s="10">
        <v>36.79</v>
      </c>
      <c r="N62" s="10">
        <v>2.0499999999999998</v>
      </c>
      <c r="O62" s="10">
        <v>5.21</v>
      </c>
      <c r="P62" s="10">
        <v>445.35</v>
      </c>
      <c r="Q62" s="10">
        <v>0.67</v>
      </c>
      <c r="R62" s="18">
        <v>1275.6099999999999</v>
      </c>
      <c r="S62" s="10">
        <v>6</v>
      </c>
      <c r="T62" s="10">
        <v>5.72</v>
      </c>
      <c r="U62" s="10">
        <v>20.54</v>
      </c>
      <c r="V62" s="18">
        <v>3530.28</v>
      </c>
      <c r="W62" s="10">
        <v>59.82</v>
      </c>
      <c r="X62" s="10">
        <v>193.6</v>
      </c>
      <c r="Y62" s="10">
        <v>356.52</v>
      </c>
      <c r="Z62" s="10">
        <v>135.15</v>
      </c>
      <c r="AA62" s="10">
        <v>46.01</v>
      </c>
      <c r="AB62" s="10">
        <v>6.79</v>
      </c>
      <c r="AC62" s="10">
        <v>150.4</v>
      </c>
      <c r="AD62" s="10">
        <v>38.950000000000003</v>
      </c>
      <c r="AE62" s="10">
        <v>408.27</v>
      </c>
      <c r="AF62" s="10">
        <v>153.47</v>
      </c>
      <c r="AG62" s="10">
        <v>596.51</v>
      </c>
      <c r="AH62" s="10">
        <v>110.77</v>
      </c>
      <c r="AI62" s="10">
        <v>807.89</v>
      </c>
      <c r="AJ62" s="10">
        <v>129.04</v>
      </c>
      <c r="AK62" s="18">
        <v>10798.47</v>
      </c>
      <c r="AL62" s="10">
        <v>142.13</v>
      </c>
      <c r="AM62" s="10">
        <v>233.8</v>
      </c>
      <c r="AN62" s="10"/>
    </row>
    <row r="63" spans="1:40" s="16" customFormat="1">
      <c r="A63" s="10" t="s">
        <v>113</v>
      </c>
      <c r="B63" s="17" t="s">
        <v>79</v>
      </c>
      <c r="C63" s="10" t="s">
        <v>80</v>
      </c>
      <c r="D63" s="10" t="s">
        <v>40</v>
      </c>
      <c r="E63" s="10" t="s">
        <v>108</v>
      </c>
      <c r="F63" s="10" t="s">
        <v>41</v>
      </c>
      <c r="G63" s="10" t="s">
        <v>46</v>
      </c>
      <c r="H63" s="10" t="s">
        <v>41</v>
      </c>
      <c r="I63" t="s">
        <v>112</v>
      </c>
      <c r="J63" s="10">
        <v>0</v>
      </c>
      <c r="K63" s="10">
        <v>42.38</v>
      </c>
      <c r="L63" s="10">
        <v>0.13</v>
      </c>
      <c r="M63" s="10">
        <v>6.73</v>
      </c>
      <c r="N63" s="10">
        <v>1.86</v>
      </c>
      <c r="O63" s="10">
        <v>5.69</v>
      </c>
      <c r="P63" s="10">
        <v>427.01</v>
      </c>
      <c r="Q63" s="10">
        <v>0.38</v>
      </c>
      <c r="R63" s="10">
        <v>2.5099999999999998</v>
      </c>
      <c r="S63" s="10">
        <v>44.1</v>
      </c>
      <c r="T63" s="10">
        <v>9.76</v>
      </c>
      <c r="U63" s="10">
        <v>1.25</v>
      </c>
      <c r="V63" s="18">
        <v>2916.85</v>
      </c>
      <c r="W63" s="10">
        <v>36.64</v>
      </c>
      <c r="X63" s="10">
        <v>0.06</v>
      </c>
      <c r="Y63" s="10">
        <v>33.64</v>
      </c>
      <c r="Z63" s="10">
        <v>3.63</v>
      </c>
      <c r="AA63" s="10">
        <v>8.91</v>
      </c>
      <c r="AB63" s="10">
        <v>3.3</v>
      </c>
      <c r="AC63" s="10">
        <v>86.85</v>
      </c>
      <c r="AD63" s="10">
        <v>31.59</v>
      </c>
      <c r="AE63" s="10">
        <v>346.48</v>
      </c>
      <c r="AF63" s="10">
        <v>129.08000000000001</v>
      </c>
      <c r="AG63" s="10">
        <v>514.61</v>
      </c>
      <c r="AH63" s="10">
        <v>99.64</v>
      </c>
      <c r="AI63" s="10">
        <v>756.47</v>
      </c>
      <c r="AJ63" s="10">
        <v>124.54</v>
      </c>
      <c r="AK63" s="18">
        <v>8395.19</v>
      </c>
      <c r="AL63" s="10">
        <v>158.43</v>
      </c>
      <c r="AM63" s="10">
        <v>193.42</v>
      </c>
      <c r="AN63" s="10"/>
    </row>
    <row r="64" spans="1:40" s="16" customFormat="1">
      <c r="A64" s="10" t="s">
        <v>113</v>
      </c>
      <c r="B64" s="17" t="s">
        <v>79</v>
      </c>
      <c r="C64" s="10" t="s">
        <v>80</v>
      </c>
      <c r="D64" s="10" t="s">
        <v>40</v>
      </c>
      <c r="E64" s="10" t="s">
        <v>109</v>
      </c>
      <c r="F64" s="10" t="s">
        <v>41</v>
      </c>
      <c r="G64" s="10" t="s">
        <v>46</v>
      </c>
      <c r="H64" s="10" t="s">
        <v>41</v>
      </c>
      <c r="I64" t="s">
        <v>112</v>
      </c>
      <c r="J64" s="10">
        <v>0.01</v>
      </c>
      <c r="K64" s="10">
        <v>202.27</v>
      </c>
      <c r="L64" s="10">
        <v>2.06</v>
      </c>
      <c r="M64" s="10">
        <v>32.21</v>
      </c>
      <c r="N64" s="10">
        <v>2.1800000000000002</v>
      </c>
      <c r="O64" s="10">
        <v>11.39</v>
      </c>
      <c r="P64" s="18">
        <v>1098.94</v>
      </c>
      <c r="Q64" s="10">
        <v>0.43</v>
      </c>
      <c r="R64" s="10">
        <v>2.4700000000000002</v>
      </c>
      <c r="S64" s="10">
        <v>64.78</v>
      </c>
      <c r="T64" s="10">
        <v>24.06</v>
      </c>
      <c r="U64" s="10">
        <v>449.55</v>
      </c>
      <c r="V64" s="18">
        <v>6110.96</v>
      </c>
      <c r="W64" s="10">
        <v>54.9</v>
      </c>
      <c r="X64" s="10">
        <v>0.17</v>
      </c>
      <c r="Y64" s="10">
        <v>92.08</v>
      </c>
      <c r="Z64" s="10">
        <v>9.3000000000000007</v>
      </c>
      <c r="AA64" s="10">
        <v>21.77</v>
      </c>
      <c r="AB64" s="10">
        <v>5.74</v>
      </c>
      <c r="AC64" s="10">
        <v>205.51</v>
      </c>
      <c r="AD64" s="10">
        <v>71.63</v>
      </c>
      <c r="AE64" s="10">
        <v>772.73</v>
      </c>
      <c r="AF64" s="10">
        <v>277.95999999999998</v>
      </c>
      <c r="AG64" s="18">
        <v>1119.02</v>
      </c>
      <c r="AH64" s="10">
        <v>216.76</v>
      </c>
      <c r="AI64" s="18">
        <v>1607.03</v>
      </c>
      <c r="AJ64" s="10">
        <v>264.92</v>
      </c>
      <c r="AK64" s="18">
        <v>10355.950000000001</v>
      </c>
      <c r="AL64" s="10">
        <v>417.68</v>
      </c>
      <c r="AM64" s="10">
        <v>406.97</v>
      </c>
      <c r="AN64" s="10"/>
    </row>
    <row r="65" spans="1:40" s="16" customFormat="1">
      <c r="A65" s="10" t="s">
        <v>113</v>
      </c>
      <c r="B65" s="17" t="s">
        <v>79</v>
      </c>
      <c r="C65" s="10" t="s">
        <v>80</v>
      </c>
      <c r="D65" s="10" t="s">
        <v>40</v>
      </c>
      <c r="E65" s="10" t="s">
        <v>110</v>
      </c>
      <c r="F65" s="10" t="s">
        <v>41</v>
      </c>
      <c r="G65" s="10" t="s">
        <v>46</v>
      </c>
      <c r="H65" s="10" t="s">
        <v>41</v>
      </c>
      <c r="I65" t="s">
        <v>112</v>
      </c>
      <c r="J65" s="10">
        <v>0.01</v>
      </c>
      <c r="K65" s="10">
        <v>19.260000000000002</v>
      </c>
      <c r="L65" s="10">
        <v>0.04</v>
      </c>
      <c r="M65" s="10">
        <v>30.26</v>
      </c>
      <c r="N65" s="10">
        <v>2.09</v>
      </c>
      <c r="O65" s="10">
        <v>8.68</v>
      </c>
      <c r="P65" s="10">
        <v>503.93</v>
      </c>
      <c r="Q65" s="10">
        <v>0.41</v>
      </c>
      <c r="R65" s="10">
        <v>2.63</v>
      </c>
      <c r="S65" s="10">
        <v>10.83</v>
      </c>
      <c r="T65" s="10">
        <v>13.67</v>
      </c>
      <c r="U65" s="10">
        <v>21.16</v>
      </c>
      <c r="V65" s="18">
        <v>5044.29</v>
      </c>
      <c r="W65" s="10">
        <v>118.54</v>
      </c>
      <c r="X65" s="10">
        <v>0.08</v>
      </c>
      <c r="Y65" s="10">
        <v>92.51</v>
      </c>
      <c r="Z65" s="10">
        <v>6.86</v>
      </c>
      <c r="AA65" s="10">
        <v>19.600000000000001</v>
      </c>
      <c r="AB65" s="10">
        <v>7.91</v>
      </c>
      <c r="AC65" s="10">
        <v>192.63</v>
      </c>
      <c r="AD65" s="10">
        <v>62.16</v>
      </c>
      <c r="AE65" s="10">
        <v>647.29999999999995</v>
      </c>
      <c r="AF65" s="10">
        <v>230.49</v>
      </c>
      <c r="AG65" s="10">
        <v>879.05</v>
      </c>
      <c r="AH65" s="10">
        <v>162.97999999999999</v>
      </c>
      <c r="AI65" s="18">
        <v>1176.96</v>
      </c>
      <c r="AJ65" s="10">
        <v>191.18</v>
      </c>
      <c r="AK65" s="18">
        <v>9640.48</v>
      </c>
      <c r="AL65" s="10">
        <v>585.4</v>
      </c>
      <c r="AM65" s="10">
        <v>585.25</v>
      </c>
      <c r="AN65" s="10"/>
    </row>
    <row r="66" spans="1:40" s="9" customFormat="1">
      <c r="A66" s="10" t="s">
        <v>113</v>
      </c>
      <c r="B66" s="17" t="s">
        <v>79</v>
      </c>
      <c r="C66" s="10" t="s">
        <v>80</v>
      </c>
      <c r="D66" s="10" t="s">
        <v>40</v>
      </c>
      <c r="E66" s="10" t="s">
        <v>111</v>
      </c>
      <c r="F66" s="10" t="s">
        <v>41</v>
      </c>
      <c r="G66" s="10" t="s">
        <v>46</v>
      </c>
      <c r="H66" s="10" t="s">
        <v>41</v>
      </c>
      <c r="I66" s="10" t="s">
        <v>112</v>
      </c>
      <c r="J66" s="10">
        <v>0</v>
      </c>
      <c r="K66" s="10">
        <v>0.04</v>
      </c>
      <c r="L66" s="10">
        <v>0.08</v>
      </c>
      <c r="M66" s="10">
        <v>10.71</v>
      </c>
      <c r="N66" s="10">
        <v>2.99</v>
      </c>
      <c r="O66" s="10">
        <v>6.16</v>
      </c>
      <c r="P66" s="10">
        <v>238.72</v>
      </c>
      <c r="Q66" s="10">
        <v>0.55000000000000004</v>
      </c>
      <c r="R66" s="10">
        <v>2.97</v>
      </c>
      <c r="S66" s="10">
        <v>29.39</v>
      </c>
      <c r="T66" s="10">
        <v>17.16</v>
      </c>
      <c r="U66" s="10">
        <v>8.7799999999999994</v>
      </c>
      <c r="V66" s="10">
        <v>718</v>
      </c>
      <c r="W66" s="10">
        <v>4.9800000000000004</v>
      </c>
      <c r="X66" s="10">
        <v>0.01</v>
      </c>
      <c r="Y66" s="10">
        <v>5.38</v>
      </c>
      <c r="Z66" s="10">
        <v>0.68</v>
      </c>
      <c r="AA66" s="10">
        <v>2.11</v>
      </c>
      <c r="AB66" s="10">
        <v>0.81</v>
      </c>
      <c r="AC66" s="10">
        <v>19.61</v>
      </c>
      <c r="AD66" s="10">
        <v>6.87</v>
      </c>
      <c r="AE66" s="10">
        <v>78.86</v>
      </c>
      <c r="AF66" s="10">
        <v>30.22</v>
      </c>
      <c r="AG66" s="10">
        <v>130.87</v>
      </c>
      <c r="AH66" s="10">
        <v>26.76</v>
      </c>
      <c r="AI66" s="10">
        <v>213.28</v>
      </c>
      <c r="AJ66" s="10">
        <v>37.76</v>
      </c>
      <c r="AK66" s="18">
        <v>8912.51</v>
      </c>
      <c r="AL66" s="10">
        <v>13.01</v>
      </c>
      <c r="AM66" s="10">
        <v>32.409999999999997</v>
      </c>
      <c r="AN66" s="10"/>
    </row>
    <row r="67" spans="1:40" s="92" customFormat="1">
      <c r="A67" s="86" t="s">
        <v>113</v>
      </c>
      <c r="B67" s="87" t="s">
        <v>281</v>
      </c>
      <c r="C67" s="88" t="s">
        <v>282</v>
      </c>
      <c r="D67" s="89" t="s">
        <v>40</v>
      </c>
      <c r="E67" s="86" t="s">
        <v>283</v>
      </c>
      <c r="F67" s="89" t="s">
        <v>284</v>
      </c>
      <c r="G67" s="90" t="s">
        <v>285</v>
      </c>
      <c r="H67" s="90" t="s">
        <v>284</v>
      </c>
      <c r="I67" s="86" t="s">
        <v>112</v>
      </c>
      <c r="J67" s="91">
        <v>3.2240268239870556E-2</v>
      </c>
      <c r="K67" s="91">
        <v>22.06803011997544</v>
      </c>
      <c r="L67" s="91">
        <v>0.35668701501413969</v>
      </c>
      <c r="M67" s="91">
        <v>56.171119199484316</v>
      </c>
      <c r="N67" s="91">
        <v>16.769529400273107</v>
      </c>
      <c r="O67" s="91">
        <v>108.77821068719784</v>
      </c>
      <c r="P67" s="91">
        <v>241.58933596079174</v>
      </c>
      <c r="Q67" s="91">
        <v>55.135030963349728</v>
      </c>
      <c r="R67" s="91">
        <v>23.904286627104081</v>
      </c>
      <c r="S67" s="91">
        <v>6.2594196784972729</v>
      </c>
      <c r="T67" s="91">
        <v>898.2445118367018</v>
      </c>
      <c r="U67" s="91">
        <v>38.237787583708695</v>
      </c>
      <c r="V67" s="91">
        <v>1702.2504054624342</v>
      </c>
      <c r="W67" s="91">
        <v>137.20690857828794</v>
      </c>
      <c r="X67" s="91">
        <v>1.1006063978928171</v>
      </c>
      <c r="Y67" s="91">
        <v>24.591183118631879</v>
      </c>
      <c r="Z67" s="91">
        <v>2.7857909059804924</v>
      </c>
      <c r="AA67" s="91">
        <v>5.5747492138772206</v>
      </c>
      <c r="AB67" s="91">
        <v>2.3743222130533375</v>
      </c>
      <c r="AC67" s="91">
        <v>50.989336546087152</v>
      </c>
      <c r="AD67" s="91">
        <v>18.592993782497999</v>
      </c>
      <c r="AE67" s="91">
        <v>210.26123826174009</v>
      </c>
      <c r="AF67" s="91">
        <v>79.833499065368471</v>
      </c>
      <c r="AG67" s="91">
        <v>314.75540871878519</v>
      </c>
      <c r="AH67" s="91">
        <v>61.011101256156635</v>
      </c>
      <c r="AI67" s="91">
        <v>462.62024514822036</v>
      </c>
      <c r="AJ67" s="91">
        <v>74.465743806048224</v>
      </c>
      <c r="AK67" s="91">
        <v>10866.49597797869</v>
      </c>
      <c r="AL67" s="91">
        <v>64.112922832537151</v>
      </c>
      <c r="AM67" s="91">
        <v>145.68168617996355</v>
      </c>
    </row>
    <row r="68" spans="1:40" s="92" customFormat="1">
      <c r="A68" s="86" t="s">
        <v>113</v>
      </c>
      <c r="B68" s="87" t="s">
        <v>281</v>
      </c>
      <c r="C68" s="88" t="s">
        <v>282</v>
      </c>
      <c r="D68" s="89" t="s">
        <v>40</v>
      </c>
      <c r="E68" s="86" t="s">
        <v>286</v>
      </c>
      <c r="F68" s="89" t="s">
        <v>284</v>
      </c>
      <c r="G68" s="90" t="s">
        <v>285</v>
      </c>
      <c r="H68" s="90" t="s">
        <v>284</v>
      </c>
      <c r="I68" s="86" t="s">
        <v>112</v>
      </c>
      <c r="J68" s="91">
        <v>6.0704339873797594E-4</v>
      </c>
      <c r="K68" s="91">
        <v>30.319082737663532</v>
      </c>
      <c r="L68" s="91">
        <v>0.47898922320540421</v>
      </c>
      <c r="M68" s="91">
        <v>32.18494163108199</v>
      </c>
      <c r="N68" s="91">
        <v>817.01530334217387</v>
      </c>
      <c r="O68" s="91">
        <v>749.5719551449705</v>
      </c>
      <c r="P68" s="91">
        <v>147.97785521374274</v>
      </c>
      <c r="Q68" s="91">
        <v>1247.7233771034182</v>
      </c>
      <c r="R68" s="91">
        <v>50.234015594990623</v>
      </c>
      <c r="S68" s="91">
        <v>3.6588263222048365</v>
      </c>
      <c r="T68" s="91">
        <v>6.6053617686055066</v>
      </c>
      <c r="U68" s="91">
        <v>16.279630973347718</v>
      </c>
      <c r="V68" s="91">
        <v>1050.2716627566037</v>
      </c>
      <c r="W68" s="91">
        <v>22.12256873256214</v>
      </c>
      <c r="X68" s="91">
        <v>1.4709149882647328</v>
      </c>
      <c r="Y68" s="91">
        <v>17.078323260424987</v>
      </c>
      <c r="Z68" s="91">
        <v>1.5632368844246094</v>
      </c>
      <c r="AA68" s="91">
        <v>3.1158702042168898</v>
      </c>
      <c r="AB68" s="91">
        <v>1.0353316767619603</v>
      </c>
      <c r="AC68" s="91">
        <v>29.283297751740605</v>
      </c>
      <c r="AD68" s="91">
        <v>9.9916767870425538</v>
      </c>
      <c r="AE68" s="91">
        <v>112.29016951133447</v>
      </c>
      <c r="AF68" s="91">
        <v>45.466467294444683</v>
      </c>
      <c r="AG68" s="91">
        <v>193.92570671084783</v>
      </c>
      <c r="AH68" s="91">
        <v>38.049315877437877</v>
      </c>
      <c r="AI68" s="91">
        <v>294.71346324532033</v>
      </c>
      <c r="AJ68" s="91">
        <v>50.525541607908778</v>
      </c>
      <c r="AK68" s="91">
        <v>11402.137671563883</v>
      </c>
      <c r="AL68" s="91">
        <v>29.681153261650397</v>
      </c>
      <c r="AM68" s="91">
        <v>80.095211171367154</v>
      </c>
    </row>
    <row r="69" spans="1:40" s="92" customFormat="1">
      <c r="A69" s="86" t="s">
        <v>113</v>
      </c>
      <c r="B69" s="87" t="s">
        <v>281</v>
      </c>
      <c r="C69" s="88" t="s">
        <v>282</v>
      </c>
      <c r="D69" s="89" t="s">
        <v>40</v>
      </c>
      <c r="E69" s="86" t="s">
        <v>287</v>
      </c>
      <c r="F69" s="89" t="s">
        <v>284</v>
      </c>
      <c r="G69" s="90" t="s">
        <v>285</v>
      </c>
      <c r="H69" s="90" t="s">
        <v>284</v>
      </c>
      <c r="I69" s="86" t="s">
        <v>112</v>
      </c>
      <c r="J69" s="91">
        <v>8.5786676123467426E-3</v>
      </c>
      <c r="K69" s="91">
        <v>191.93307783407226</v>
      </c>
      <c r="L69" s="91">
        <v>1.7388310071632374</v>
      </c>
      <c r="M69" s="91">
        <v>54.348182393831408</v>
      </c>
      <c r="N69" s="91">
        <v>16.149608995954196</v>
      </c>
      <c r="O69" s="91">
        <v>20.387717857741386</v>
      </c>
      <c r="P69" s="91">
        <v>293.389033276188</v>
      </c>
      <c r="Q69" s="91">
        <v>2.2516023960462612</v>
      </c>
      <c r="R69" s="91">
        <v>15.784660974319074</v>
      </c>
      <c r="S69" s="91">
        <v>4.9327841435022339</v>
      </c>
      <c r="T69" s="91">
        <v>5.1219982293088471</v>
      </c>
      <c r="U69" s="91">
        <v>4.8115931784350554</v>
      </c>
      <c r="V69" s="91">
        <v>3425.5801372567003</v>
      </c>
      <c r="W69" s="91">
        <v>53.522020356471089</v>
      </c>
      <c r="X69" s="91">
        <v>0.109463309130857</v>
      </c>
      <c r="Y69" s="91">
        <v>39.685659992486435</v>
      </c>
      <c r="Z69" s="91">
        <v>4.0968753144752155</v>
      </c>
      <c r="AA69" s="91">
        <v>11.031192212619704</v>
      </c>
      <c r="AB69" s="91">
        <v>3.1932433338554356</v>
      </c>
      <c r="AC69" s="91">
        <v>102.69712012490427</v>
      </c>
      <c r="AD69" s="91">
        <v>34.344795390123807</v>
      </c>
      <c r="AE69" s="91">
        <v>382.19086786193537</v>
      </c>
      <c r="AF69" s="91">
        <v>151.69469978688994</v>
      </c>
      <c r="AG69" s="91">
        <v>597.45094247964255</v>
      </c>
      <c r="AH69" s="91">
        <v>112.59316233062685</v>
      </c>
      <c r="AI69" s="91">
        <v>832.15769961467652</v>
      </c>
      <c r="AJ69" s="91">
        <v>132.74171929035012</v>
      </c>
      <c r="AK69" s="91">
        <v>10986.598224124951</v>
      </c>
      <c r="AL69" s="91">
        <v>110.78262688873571</v>
      </c>
      <c r="AM69" s="91">
        <v>198.40460367113073</v>
      </c>
    </row>
    <row r="70" spans="1:40" s="92" customFormat="1">
      <c r="A70" s="86" t="s">
        <v>113</v>
      </c>
      <c r="B70" s="87" t="s">
        <v>281</v>
      </c>
      <c r="C70" s="88" t="s">
        <v>282</v>
      </c>
      <c r="D70" s="89" t="s">
        <v>40</v>
      </c>
      <c r="E70" s="86" t="s">
        <v>288</v>
      </c>
      <c r="F70" s="89" t="s">
        <v>284</v>
      </c>
      <c r="G70" s="90" t="s">
        <v>285</v>
      </c>
      <c r="H70" s="90" t="s">
        <v>284</v>
      </c>
      <c r="I70" s="86" t="s">
        <v>112</v>
      </c>
      <c r="J70" s="91">
        <v>6.0200911214165201E-3</v>
      </c>
      <c r="K70" s="91">
        <v>37.876037894356436</v>
      </c>
      <c r="L70" s="91">
        <v>0.14817041100017386</v>
      </c>
      <c r="M70" s="91">
        <v>59.208535020982239</v>
      </c>
      <c r="N70" s="91">
        <v>11.188075369077207</v>
      </c>
      <c r="O70" s="91">
        <v>16.074931185942731</v>
      </c>
      <c r="P70" s="91">
        <v>390.51064186872298</v>
      </c>
      <c r="Q70" s="91">
        <v>5.2807432224580575</v>
      </c>
      <c r="R70" s="91">
        <v>9.2635754682368976</v>
      </c>
      <c r="S70" s="91">
        <v>22.725429510739769</v>
      </c>
      <c r="T70" s="91">
        <v>7.4791534969064548</v>
      </c>
      <c r="U70" s="91">
        <v>1.3265614078643548</v>
      </c>
      <c r="V70" s="91">
        <v>5055.4881162630809</v>
      </c>
      <c r="W70" s="91">
        <v>30.995094881114483</v>
      </c>
      <c r="X70" s="91">
        <v>9.6512434291480653E-2</v>
      </c>
      <c r="Y70" s="91">
        <v>32.623841870101224</v>
      </c>
      <c r="Z70" s="91">
        <v>7.4118581848013045</v>
      </c>
      <c r="AA70" s="91">
        <v>18.249593830992669</v>
      </c>
      <c r="AB70" s="91">
        <v>4.7577185537776225</v>
      </c>
      <c r="AC70" s="91">
        <v>173.29374324386382</v>
      </c>
      <c r="AD70" s="91">
        <v>54.971318869178056</v>
      </c>
      <c r="AE70" s="91">
        <v>572.33144089851783</v>
      </c>
      <c r="AF70" s="91">
        <v>220.24396222135385</v>
      </c>
      <c r="AG70" s="91">
        <v>845.90220109291522</v>
      </c>
      <c r="AH70" s="91">
        <v>158.42942452054825</v>
      </c>
      <c r="AI70" s="91">
        <v>1197.83463815714</v>
      </c>
      <c r="AJ70" s="91">
        <v>190.19432548341331</v>
      </c>
      <c r="AK70" s="91">
        <v>10021.35411783712</v>
      </c>
      <c r="AL70" s="91">
        <v>181.01047462958974</v>
      </c>
      <c r="AM70" s="91">
        <v>282.16280832376822</v>
      </c>
    </row>
    <row r="71" spans="1:40" s="9" customFormat="1">
      <c r="A71" s="85"/>
      <c r="B71" s="82"/>
      <c r="C71" s="83"/>
      <c r="D71" s="84"/>
      <c r="E71" s="8"/>
      <c r="F71" s="84"/>
      <c r="G71" s="1"/>
      <c r="H71" s="1"/>
      <c r="I71" s="10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7"/>
      <c r="AL71" s="15"/>
      <c r="AM71" s="15"/>
    </row>
    <row r="72" spans="1:40" s="9" customFormat="1">
      <c r="A72" s="85"/>
      <c r="B72" s="82"/>
      <c r="C72" s="83"/>
      <c r="D72" s="84"/>
      <c r="E72" s="8"/>
      <c r="F72" s="84"/>
      <c r="G72" s="1"/>
      <c r="H72" s="1"/>
      <c r="I72" s="10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7"/>
      <c r="AL72" s="15"/>
      <c r="AM72" s="15"/>
    </row>
    <row r="73" spans="1:40" s="9" customFormat="1">
      <c r="A73" s="85"/>
      <c r="B73" s="82"/>
      <c r="C73" s="83"/>
      <c r="D73" s="84"/>
      <c r="E73" s="8"/>
      <c r="F73" s="84"/>
      <c r="G73" s="1"/>
      <c r="H73" s="1"/>
      <c r="I73" s="10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7"/>
      <c r="AL73" s="15"/>
      <c r="AM73" s="15"/>
    </row>
    <row r="74" spans="1:40" s="9" customFormat="1">
      <c r="A74" s="85"/>
      <c r="B74" s="82"/>
      <c r="C74" s="83"/>
      <c r="D74" s="84"/>
      <c r="E74" s="8"/>
      <c r="F74" s="84"/>
      <c r="G74" s="1"/>
      <c r="H74" s="1"/>
      <c r="I74" s="10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7"/>
      <c r="AL74" s="15"/>
      <c r="AM74" s="15"/>
    </row>
  </sheetData>
  <mergeCells count="8">
    <mergeCell ref="I1:I2"/>
    <mergeCell ref="J1:AM1"/>
    <mergeCell ref="A1:A2"/>
    <mergeCell ref="B1:B2"/>
    <mergeCell ref="C1:C2"/>
    <mergeCell ref="D1:D2"/>
    <mergeCell ref="E1:E2"/>
    <mergeCell ref="F1:F2"/>
  </mergeCells>
  <pageMargins left="1" right="1" top="1" bottom="1" header="0.5" footer="0.5"/>
  <pageSetup orientation="landscape" horizontalDpi="4294967292" verticalDpi="4294967292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L57"/>
  <sheetViews>
    <sheetView zoomScale="125" workbookViewId="0">
      <pane xSplit="2" ySplit="7" topLeftCell="FJ31" activePane="bottomRight" state="frozen"/>
      <selection pane="topRight" activeCell="C1" sqref="C1"/>
      <selection pane="bottomLeft" activeCell="A8" sqref="A8"/>
      <selection pane="bottomRight" activeCell="C59" sqref="C59"/>
    </sheetView>
  </sheetViews>
  <sheetFormatPr baseColWidth="10" defaultRowHeight="13" x14ac:dyDescent="0"/>
  <cols>
    <col min="1" max="1" width="20.6640625" style="19" bestFit="1" customWidth="1"/>
    <col min="2" max="2" width="19" style="19" bestFit="1" customWidth="1"/>
    <col min="3" max="40" width="10.83203125" style="19"/>
    <col min="41" max="41" width="24.33203125" style="19" bestFit="1" customWidth="1"/>
    <col min="42" max="42" width="10.83203125" style="19"/>
    <col min="43" max="93" width="8.33203125" style="19" customWidth="1"/>
    <col min="94" max="94" width="8.33203125" style="21" customWidth="1"/>
    <col min="95" max="95" width="8.33203125" style="19" customWidth="1"/>
    <col min="96" max="96" width="10.83203125" style="19"/>
    <col min="97" max="148" width="8.33203125" style="19" customWidth="1"/>
    <col min="149" max="149" width="8.33203125" style="21" customWidth="1"/>
    <col min="150" max="168" width="8.33203125" style="19" customWidth="1"/>
    <col min="169" max="16384" width="10.83203125" style="19"/>
  </cols>
  <sheetData>
    <row r="1" spans="1:168">
      <c r="A1" s="19" t="s">
        <v>114</v>
      </c>
      <c r="C1" s="19" t="s">
        <v>115</v>
      </c>
      <c r="D1" s="19" t="s">
        <v>116</v>
      </c>
      <c r="E1" s="19" t="s">
        <v>117</v>
      </c>
      <c r="F1" s="19" t="s">
        <v>118</v>
      </c>
      <c r="G1" s="19" t="s">
        <v>119</v>
      </c>
      <c r="H1" s="19" t="s">
        <v>120</v>
      </c>
      <c r="I1" s="19" t="s">
        <v>121</v>
      </c>
      <c r="J1" s="19" t="s">
        <v>122</v>
      </c>
      <c r="K1" s="19" t="s">
        <v>123</v>
      </c>
      <c r="L1" s="19" t="s">
        <v>124</v>
      </c>
      <c r="M1" s="19" t="s">
        <v>125</v>
      </c>
      <c r="N1" s="19" t="s">
        <v>126</v>
      </c>
      <c r="O1" s="19" t="s">
        <v>127</v>
      </c>
      <c r="P1" s="19" t="s">
        <v>128</v>
      </c>
      <c r="Q1" s="19" t="s">
        <v>129</v>
      </c>
      <c r="R1" s="19" t="s">
        <v>130</v>
      </c>
      <c r="S1" s="19" t="s">
        <v>131</v>
      </c>
      <c r="T1" s="19" t="s">
        <v>132</v>
      </c>
      <c r="U1" s="19" t="s">
        <v>133</v>
      </c>
      <c r="V1" s="19" t="s">
        <v>134</v>
      </c>
      <c r="W1" s="19" t="s">
        <v>135</v>
      </c>
      <c r="X1" s="19" t="s">
        <v>136</v>
      </c>
      <c r="Y1" s="19" t="s">
        <v>137</v>
      </c>
      <c r="Z1" s="19" t="s">
        <v>138</v>
      </c>
      <c r="AA1" s="19" t="s">
        <v>139</v>
      </c>
      <c r="AB1" s="19" t="s">
        <v>140</v>
      </c>
      <c r="AC1" s="19" t="s">
        <v>141</v>
      </c>
      <c r="AD1" s="19" t="s">
        <v>142</v>
      </c>
      <c r="AE1" s="19" t="s">
        <v>143</v>
      </c>
      <c r="AF1" s="19" t="s">
        <v>144</v>
      </c>
      <c r="AG1" s="19" t="s">
        <v>145</v>
      </c>
      <c r="AH1" s="19" t="s">
        <v>146</v>
      </c>
      <c r="AI1" s="19" t="s">
        <v>147</v>
      </c>
      <c r="AJ1" s="19" t="s">
        <v>148</v>
      </c>
      <c r="AK1" s="19" t="s">
        <v>149</v>
      </c>
      <c r="AL1" s="19" t="s">
        <v>150</v>
      </c>
      <c r="AM1" s="19" t="s">
        <v>151</v>
      </c>
      <c r="AN1" s="19" t="s">
        <v>114</v>
      </c>
      <c r="AZ1" s="20"/>
      <c r="BD1" s="20"/>
      <c r="BI1" s="20"/>
      <c r="CL1" s="19" t="s">
        <v>152</v>
      </c>
      <c r="CN1" s="20"/>
      <c r="CZ1" s="20"/>
      <c r="DA1" s="20"/>
      <c r="DT1" s="22"/>
    </row>
    <row r="2" spans="1:168">
      <c r="AQ2" s="19" t="s">
        <v>153</v>
      </c>
      <c r="AR2" s="19" t="s">
        <v>154</v>
      </c>
      <c r="AS2" s="19" t="s">
        <v>155</v>
      </c>
      <c r="AT2" s="19" t="s">
        <v>156</v>
      </c>
      <c r="AU2" s="19" t="s">
        <v>10</v>
      </c>
      <c r="AV2" s="19" t="s">
        <v>11</v>
      </c>
      <c r="AW2" s="19" t="s">
        <v>12</v>
      </c>
      <c r="AX2" s="19" t="s">
        <v>13</v>
      </c>
      <c r="AY2" s="19" t="s">
        <v>14</v>
      </c>
      <c r="AZ2" s="20" t="s">
        <v>15</v>
      </c>
      <c r="BA2" s="19" t="s">
        <v>121</v>
      </c>
      <c r="BB2" s="19" t="s">
        <v>16</v>
      </c>
      <c r="BC2" s="19" t="s">
        <v>17</v>
      </c>
      <c r="BD2" s="20" t="s">
        <v>18</v>
      </c>
      <c r="BE2" s="19" t="s">
        <v>19</v>
      </c>
      <c r="BF2" s="19" t="s">
        <v>157</v>
      </c>
      <c r="BG2" s="19" t="s">
        <v>20</v>
      </c>
      <c r="BH2" s="19" t="s">
        <v>20</v>
      </c>
      <c r="BI2" s="20" t="s">
        <v>21</v>
      </c>
      <c r="BJ2" s="19" t="s">
        <v>22</v>
      </c>
      <c r="BK2" s="19" t="s">
        <v>23</v>
      </c>
      <c r="BL2" s="19" t="s">
        <v>158</v>
      </c>
      <c r="BM2" s="19" t="s">
        <v>159</v>
      </c>
      <c r="BN2" s="19" t="s">
        <v>24</v>
      </c>
      <c r="BO2" s="19" t="s">
        <v>25</v>
      </c>
      <c r="BP2" s="19" t="s">
        <v>26</v>
      </c>
      <c r="BQ2" s="19" t="s">
        <v>27</v>
      </c>
      <c r="BR2" s="19" t="s">
        <v>28</v>
      </c>
      <c r="BS2" s="19" t="s">
        <v>29</v>
      </c>
      <c r="BT2" s="19" t="s">
        <v>32</v>
      </c>
      <c r="BU2" s="19" t="s">
        <v>30</v>
      </c>
      <c r="BV2" s="19" t="s">
        <v>31</v>
      </c>
      <c r="BW2" s="19" t="s">
        <v>33</v>
      </c>
      <c r="BX2" s="19" t="s">
        <v>34</v>
      </c>
      <c r="BY2" s="19" t="s">
        <v>35</v>
      </c>
      <c r="BZ2" s="19" t="s">
        <v>36</v>
      </c>
      <c r="CA2" s="19" t="s">
        <v>160</v>
      </c>
      <c r="CB2" s="19" t="s">
        <v>161</v>
      </c>
      <c r="CC2" s="19" t="s">
        <v>37</v>
      </c>
      <c r="CD2" s="23" t="s">
        <v>162</v>
      </c>
      <c r="CE2" s="23" t="s">
        <v>163</v>
      </c>
      <c r="CF2" s="19" t="s">
        <v>39</v>
      </c>
      <c r="CG2" s="19" t="s">
        <v>38</v>
      </c>
      <c r="CH2" s="19" t="s">
        <v>164</v>
      </c>
      <c r="CI2" s="19" t="s">
        <v>165</v>
      </c>
      <c r="CJ2" s="19" t="s">
        <v>165</v>
      </c>
      <c r="CL2" s="19" t="s">
        <v>166</v>
      </c>
      <c r="CM2" s="19" t="s">
        <v>167</v>
      </c>
      <c r="CN2" s="20" t="s">
        <v>168</v>
      </c>
      <c r="CO2" s="19" t="s">
        <v>169</v>
      </c>
      <c r="CP2" s="21" t="s">
        <v>170</v>
      </c>
      <c r="CQ2" s="19" t="s">
        <v>171</v>
      </c>
      <c r="CS2" s="19" t="s">
        <v>37</v>
      </c>
      <c r="CT2" s="19" t="s">
        <v>172</v>
      </c>
      <c r="CU2" s="19" t="s">
        <v>173</v>
      </c>
      <c r="CV2" s="19" t="s">
        <v>174</v>
      </c>
      <c r="CW2" s="19" t="s">
        <v>175</v>
      </c>
      <c r="CX2" s="19" t="s">
        <v>176</v>
      </c>
      <c r="CY2" s="19" t="s">
        <v>177</v>
      </c>
      <c r="CZ2" s="20" t="s">
        <v>178</v>
      </c>
      <c r="DA2" s="20" t="s">
        <v>179</v>
      </c>
      <c r="DB2" s="19" t="s">
        <v>180</v>
      </c>
      <c r="DC2" s="19" t="s">
        <v>181</v>
      </c>
      <c r="DD2" s="19" t="s">
        <v>182</v>
      </c>
      <c r="DE2" s="19" t="s">
        <v>183</v>
      </c>
      <c r="DF2" s="19" t="s">
        <v>184</v>
      </c>
      <c r="DG2" s="19" t="s">
        <v>172</v>
      </c>
      <c r="DH2" s="19" t="s">
        <v>185</v>
      </c>
      <c r="DI2" s="19" t="s">
        <v>186</v>
      </c>
      <c r="DJ2" s="19" t="s">
        <v>187</v>
      </c>
      <c r="DK2" s="19" t="s">
        <v>188</v>
      </c>
      <c r="DL2" s="19" t="s">
        <v>189</v>
      </c>
      <c r="DN2" s="19" t="s">
        <v>190</v>
      </c>
      <c r="DO2" s="19" t="s">
        <v>190</v>
      </c>
      <c r="DP2" s="19" t="s">
        <v>191</v>
      </c>
      <c r="DQ2" s="19" t="s">
        <v>192</v>
      </c>
      <c r="DR2" s="19" t="s">
        <v>193</v>
      </c>
      <c r="DS2" s="19" t="s">
        <v>156</v>
      </c>
      <c r="DT2" s="22" t="s">
        <v>194</v>
      </c>
      <c r="DU2" s="19" t="s">
        <v>195</v>
      </c>
      <c r="DV2" s="19" t="s">
        <v>196</v>
      </c>
      <c r="DW2" s="19" t="s">
        <v>197</v>
      </c>
      <c r="DX2" s="19" t="s">
        <v>197</v>
      </c>
      <c r="DZ2" s="19" t="s">
        <v>198</v>
      </c>
      <c r="EA2" s="19" t="s">
        <v>199</v>
      </c>
      <c r="EB2" s="19" t="s">
        <v>200</v>
      </c>
      <c r="EC2" s="19" t="s">
        <v>201</v>
      </c>
      <c r="ED2" s="19" t="s">
        <v>202</v>
      </c>
      <c r="EE2" s="19" t="s">
        <v>203</v>
      </c>
      <c r="EF2" s="19" t="s">
        <v>204</v>
      </c>
      <c r="EG2" s="19" t="s">
        <v>205</v>
      </c>
      <c r="EH2" s="19" t="s">
        <v>206</v>
      </c>
      <c r="EI2" s="19" t="s">
        <v>207</v>
      </c>
      <c r="EJ2" s="19" t="s">
        <v>208</v>
      </c>
      <c r="EK2" s="19" t="s">
        <v>209</v>
      </c>
      <c r="EL2" s="19" t="s">
        <v>210</v>
      </c>
      <c r="EM2" s="19" t="s">
        <v>211</v>
      </c>
      <c r="EO2" s="19" t="s">
        <v>168</v>
      </c>
      <c r="EP2" s="19" t="s">
        <v>212</v>
      </c>
      <c r="EQ2" s="19" t="s">
        <v>213</v>
      </c>
      <c r="ER2" s="19" t="s">
        <v>193</v>
      </c>
      <c r="ES2" s="21" t="s">
        <v>214</v>
      </c>
      <c r="ET2" s="19" t="s">
        <v>215</v>
      </c>
      <c r="EW2" s="19" t="s">
        <v>216</v>
      </c>
      <c r="EX2" s="19" t="s">
        <v>217</v>
      </c>
      <c r="EY2" s="19" t="s">
        <v>192</v>
      </c>
      <c r="EZ2" s="19" t="s">
        <v>218</v>
      </c>
      <c r="FC2" s="19" t="s">
        <v>199</v>
      </c>
      <c r="FD2" s="19" t="s">
        <v>198</v>
      </c>
      <c r="FE2" s="19" t="s">
        <v>219</v>
      </c>
      <c r="FF2" s="19" t="s">
        <v>201</v>
      </c>
      <c r="FG2" s="19" t="s">
        <v>202</v>
      </c>
      <c r="FH2" s="19" t="s">
        <v>203</v>
      </c>
      <c r="FI2" s="19" t="s">
        <v>204</v>
      </c>
      <c r="FJ2" s="19" t="s">
        <v>206</v>
      </c>
      <c r="FK2" s="19" t="s">
        <v>208</v>
      </c>
      <c r="FL2" s="19" t="s">
        <v>210</v>
      </c>
    </row>
    <row r="3" spans="1:168">
      <c r="AQ3" s="19" t="s">
        <v>220</v>
      </c>
      <c r="AS3" s="19" t="s">
        <v>154</v>
      </c>
      <c r="AU3" s="19" t="s">
        <v>221</v>
      </c>
      <c r="AV3" s="19" t="s">
        <v>221</v>
      </c>
      <c r="AW3" s="19" t="s">
        <v>221</v>
      </c>
      <c r="AX3" s="19" t="s">
        <v>221</v>
      </c>
      <c r="AY3" s="19" t="s">
        <v>221</v>
      </c>
      <c r="AZ3" s="20" t="s">
        <v>221</v>
      </c>
      <c r="BB3" s="19" t="s">
        <v>221</v>
      </c>
      <c r="BC3" s="19" t="s">
        <v>222</v>
      </c>
      <c r="BD3" s="20" t="s">
        <v>221</v>
      </c>
      <c r="BE3" s="19" t="s">
        <v>221</v>
      </c>
      <c r="BG3" s="19" t="s">
        <v>223</v>
      </c>
      <c r="BH3" s="19" t="s">
        <v>224</v>
      </c>
      <c r="BI3" s="20" t="s">
        <v>221</v>
      </c>
      <c r="BJ3" s="19" t="s">
        <v>221</v>
      </c>
      <c r="BK3" s="19" t="s">
        <v>221</v>
      </c>
      <c r="BL3" s="19" t="s">
        <v>222</v>
      </c>
      <c r="BN3" s="19" t="s">
        <v>221</v>
      </c>
      <c r="BO3" s="19" t="s">
        <v>221</v>
      </c>
      <c r="BP3" s="19" t="s">
        <v>221</v>
      </c>
      <c r="BQ3" s="19" t="s">
        <v>221</v>
      </c>
      <c r="BR3" s="19" t="s">
        <v>221</v>
      </c>
      <c r="BS3" s="19" t="s">
        <v>221</v>
      </c>
      <c r="BT3" s="19" t="s">
        <v>221</v>
      </c>
      <c r="BU3" s="19" t="s">
        <v>221</v>
      </c>
      <c r="BV3" s="19" t="s">
        <v>221</v>
      </c>
      <c r="BW3" s="19" t="s">
        <v>221</v>
      </c>
      <c r="BX3" s="19" t="s">
        <v>221</v>
      </c>
      <c r="BY3" s="19" t="s">
        <v>221</v>
      </c>
      <c r="BZ3" s="19" t="s">
        <v>221</v>
      </c>
      <c r="CA3" s="19" t="s">
        <v>146</v>
      </c>
      <c r="CB3" s="19" t="s">
        <v>121</v>
      </c>
      <c r="CC3" s="19" t="s">
        <v>221</v>
      </c>
      <c r="CD3" s="19" t="s">
        <v>225</v>
      </c>
      <c r="CE3" s="19" t="s">
        <v>221</v>
      </c>
      <c r="CF3" s="19" t="s">
        <v>221</v>
      </c>
      <c r="CG3" s="19" t="s">
        <v>221</v>
      </c>
      <c r="CH3" s="19" t="s">
        <v>226</v>
      </c>
      <c r="CI3" s="19" t="s">
        <v>226</v>
      </c>
      <c r="CJ3" s="19" t="s">
        <v>227</v>
      </c>
      <c r="CN3" s="20"/>
      <c r="CS3" s="19" t="s">
        <v>221</v>
      </c>
      <c r="CZ3" s="20"/>
      <c r="DA3" s="20"/>
      <c r="DN3" s="19" t="s">
        <v>126</v>
      </c>
      <c r="DO3" s="19" t="s">
        <v>127</v>
      </c>
      <c r="DT3" s="22" t="s">
        <v>228</v>
      </c>
      <c r="DW3" s="19" t="s">
        <v>194</v>
      </c>
      <c r="DX3" s="19" t="s">
        <v>195</v>
      </c>
      <c r="DZ3" s="19">
        <v>0.31900000000000001</v>
      </c>
      <c r="EA3" s="19">
        <v>0.82</v>
      </c>
      <c r="EB3" s="19">
        <v>0.121</v>
      </c>
      <c r="EC3" s="19">
        <v>0.61499999999999999</v>
      </c>
      <c r="ED3" s="19">
        <v>0.2</v>
      </c>
      <c r="EE3" s="19">
        <v>7.5999999999999998E-2</v>
      </c>
      <c r="EF3" s="19">
        <v>0.26700000000000002</v>
      </c>
      <c r="EG3" s="19">
        <v>4.9299999999999997E-2</v>
      </c>
      <c r="EH3" s="19">
        <v>0.33</v>
      </c>
      <c r="EI3" s="19">
        <v>7.5499999999999998E-2</v>
      </c>
      <c r="EJ3" s="19">
        <v>0.216</v>
      </c>
      <c r="EK3" s="19">
        <v>3.2899999999999999E-2</v>
      </c>
      <c r="EL3" s="19">
        <v>0.221</v>
      </c>
      <c r="EM3" s="19">
        <v>3.3000000000000002E-2</v>
      </c>
      <c r="EP3" s="19" t="s">
        <v>229</v>
      </c>
      <c r="EZ3" s="19" t="s">
        <v>230</v>
      </c>
      <c r="FB3" s="19" t="s">
        <v>231</v>
      </c>
      <c r="FC3" s="19">
        <v>0.36</v>
      </c>
      <c r="FD3" s="19">
        <v>1.5E-3</v>
      </c>
      <c r="FE3" s="19">
        <v>1.72E-2</v>
      </c>
      <c r="FF3" s="19">
        <v>7.6999999999999999E-2</v>
      </c>
      <c r="FG3" s="19">
        <v>0.8</v>
      </c>
      <c r="FH3" s="19">
        <v>1.22</v>
      </c>
      <c r="FI3" s="19">
        <v>8</v>
      </c>
      <c r="FJ3" s="19">
        <v>40</v>
      </c>
      <c r="FK3" s="19">
        <v>136</v>
      </c>
      <c r="FL3" s="19">
        <v>277</v>
      </c>
    </row>
    <row r="4" spans="1:168">
      <c r="AU4" s="19" t="s">
        <v>232</v>
      </c>
      <c r="AY4" s="19" t="s">
        <v>232</v>
      </c>
      <c r="AZ4" s="20" t="s">
        <v>232</v>
      </c>
      <c r="BD4" s="20" t="s">
        <v>232</v>
      </c>
      <c r="BG4" s="19" t="s">
        <v>221</v>
      </c>
      <c r="BH4" s="19" t="s">
        <v>221</v>
      </c>
      <c r="BI4" s="20"/>
      <c r="BY4" s="19" t="s">
        <v>233</v>
      </c>
      <c r="BZ4" s="19" t="s">
        <v>233</v>
      </c>
      <c r="CC4" s="19" t="s">
        <v>234</v>
      </c>
      <c r="CN4" s="20"/>
      <c r="CS4" s="19" t="s">
        <v>234</v>
      </c>
      <c r="CZ4" s="20"/>
      <c r="DA4" s="20"/>
      <c r="DN4" s="19" t="s">
        <v>235</v>
      </c>
      <c r="DO4" s="19" t="s">
        <v>235</v>
      </c>
      <c r="DT4" s="22"/>
      <c r="DW4" s="19" t="s">
        <v>228</v>
      </c>
      <c r="DZ4" s="19" t="s">
        <v>236</v>
      </c>
      <c r="EB4" s="19" t="s">
        <v>237</v>
      </c>
      <c r="FB4" s="19" t="s">
        <v>238</v>
      </c>
      <c r="FC4" s="24">
        <v>58</v>
      </c>
      <c r="FD4" s="24">
        <v>57</v>
      </c>
      <c r="FE4" s="24">
        <v>59</v>
      </c>
      <c r="FF4" s="24">
        <v>60</v>
      </c>
      <c r="FG4" s="24">
        <v>62</v>
      </c>
      <c r="FH4" s="24">
        <v>63</v>
      </c>
      <c r="FI4" s="24">
        <v>64</v>
      </c>
      <c r="FJ4" s="24">
        <v>66</v>
      </c>
      <c r="FK4" s="24">
        <v>68</v>
      </c>
      <c r="FL4" s="24">
        <v>70</v>
      </c>
    </row>
    <row r="5" spans="1:168">
      <c r="AZ5" s="20"/>
      <c r="BD5" s="20"/>
      <c r="BI5" s="20"/>
      <c r="BY5" s="19">
        <v>0.127</v>
      </c>
      <c r="BZ5" s="19">
        <v>2.5899999999999999E-2</v>
      </c>
      <c r="CC5" s="19">
        <v>0.18609999999999999</v>
      </c>
      <c r="CJ5" s="19" t="s">
        <v>239</v>
      </c>
      <c r="CN5" s="20"/>
      <c r="CS5" s="19">
        <v>0.18609999999999999</v>
      </c>
      <c r="CZ5" s="20"/>
      <c r="DA5" s="20"/>
      <c r="DN5" s="19" t="s">
        <v>240</v>
      </c>
      <c r="DO5" s="19" t="s">
        <v>240</v>
      </c>
      <c r="DT5" s="22"/>
    </row>
    <row r="6" spans="1:168">
      <c r="AY6" s="19">
        <v>23</v>
      </c>
      <c r="AZ6" s="20">
        <v>27</v>
      </c>
      <c r="BB6" s="19">
        <v>30.97</v>
      </c>
      <c r="BC6" s="19">
        <v>39</v>
      </c>
      <c r="BD6" s="20">
        <v>40</v>
      </c>
      <c r="BE6" s="19">
        <v>44.96</v>
      </c>
      <c r="BI6" s="20"/>
      <c r="BJ6" s="19">
        <v>88.91</v>
      </c>
      <c r="BK6" s="19">
        <v>93</v>
      </c>
      <c r="BN6" s="19">
        <v>138.91</v>
      </c>
      <c r="BO6" s="19">
        <v>140.12</v>
      </c>
      <c r="BP6" s="19">
        <v>144.24</v>
      </c>
      <c r="BQ6" s="19">
        <v>150.4</v>
      </c>
      <c r="BR6" s="19">
        <v>151.96</v>
      </c>
      <c r="BS6" s="19">
        <v>164.93</v>
      </c>
      <c r="BT6" s="19">
        <v>157.25</v>
      </c>
      <c r="BU6" s="19">
        <v>158.93</v>
      </c>
      <c r="BV6" s="19">
        <v>162.5</v>
      </c>
      <c r="BW6" s="19">
        <v>167.26</v>
      </c>
      <c r="BX6" s="19">
        <v>168.93</v>
      </c>
      <c r="BY6" s="19">
        <v>173.04</v>
      </c>
      <c r="BZ6" s="19">
        <v>174.97</v>
      </c>
      <c r="CC6" s="19">
        <v>178.49</v>
      </c>
      <c r="CJ6" s="19">
        <v>5.21E-2</v>
      </c>
      <c r="CN6" s="20"/>
      <c r="CS6" s="19">
        <v>178.49</v>
      </c>
      <c r="CZ6" s="20"/>
      <c r="DA6" s="20"/>
      <c r="DT6" s="22"/>
      <c r="DY6" s="19" t="s">
        <v>241</v>
      </c>
      <c r="DZ6" s="19">
        <v>57</v>
      </c>
      <c r="EA6" s="19">
        <v>58</v>
      </c>
      <c r="EB6" s="19">
        <v>59</v>
      </c>
      <c r="EC6" s="19">
        <v>60</v>
      </c>
      <c r="ED6" s="19">
        <v>62</v>
      </c>
      <c r="EE6" s="19">
        <v>63</v>
      </c>
      <c r="EF6" s="19">
        <v>64</v>
      </c>
      <c r="EG6" s="19">
        <v>65</v>
      </c>
      <c r="EH6" s="19">
        <v>66</v>
      </c>
      <c r="EI6" s="19">
        <v>67</v>
      </c>
      <c r="EJ6" s="19">
        <v>68</v>
      </c>
      <c r="EK6" s="19">
        <v>69</v>
      </c>
      <c r="EL6" s="19">
        <v>70</v>
      </c>
      <c r="EM6" s="19">
        <v>71</v>
      </c>
      <c r="FC6" s="19" t="s">
        <v>242</v>
      </c>
    </row>
    <row r="7" spans="1:168">
      <c r="AZ7" s="20"/>
      <c r="BD7" s="20"/>
      <c r="BI7" s="20"/>
      <c r="CN7" s="20"/>
      <c r="CZ7" s="20"/>
      <c r="DA7" s="20"/>
      <c r="DT7" s="22"/>
    </row>
    <row r="8" spans="1:168">
      <c r="AZ8" s="20"/>
      <c r="BD8" s="20"/>
      <c r="BI8" s="20"/>
      <c r="CN8" s="20"/>
      <c r="CZ8" s="20"/>
      <c r="DA8" s="20"/>
      <c r="DT8" s="22"/>
    </row>
    <row r="20" spans="1:168">
      <c r="A20" s="19" t="s">
        <v>243</v>
      </c>
      <c r="C20" s="25">
        <v>2.2855306221278009E-2</v>
      </c>
      <c r="F20" s="26">
        <v>9.82956816015643E-5</v>
      </c>
      <c r="G20" s="26">
        <v>2.151388221719952E-3</v>
      </c>
      <c r="H20" s="26">
        <v>8.1602968529584374E-3</v>
      </c>
      <c r="I20" s="25">
        <v>0.4761671003183493</v>
      </c>
      <c r="J20" s="26">
        <v>8.0552725979139077E-4</v>
      </c>
      <c r="K20" s="26">
        <v>3.2765227200521436E-4</v>
      </c>
      <c r="L20" s="26">
        <v>1.510476973944038E-3</v>
      </c>
      <c r="M20" s="26">
        <v>6.101938472754251E-3</v>
      </c>
      <c r="O20" s="26">
        <v>3.1852481585649764E-4</v>
      </c>
      <c r="P20" s="26">
        <v>5.921144629808516E-4</v>
      </c>
      <c r="Q20" s="26">
        <v>0.18455306767365132</v>
      </c>
      <c r="R20" s="26">
        <v>2.0130721554663224E-3</v>
      </c>
      <c r="S20" s="26">
        <v>8.2498161344170045E-4</v>
      </c>
      <c r="T20" s="27">
        <v>854564.5</v>
      </c>
      <c r="U20" s="26">
        <v>2.106336034319235E-6</v>
      </c>
      <c r="V20" s="26">
        <v>8.7077101845442918E-3</v>
      </c>
      <c r="W20" s="26">
        <v>7.0913313155414255E-5</v>
      </c>
      <c r="X20" s="26">
        <v>1.4311383166513471E-4</v>
      </c>
      <c r="Y20" s="26">
        <v>3.6509824594866739E-5</v>
      </c>
      <c r="Z20" s="26">
        <v>2.6528132165565033E-4</v>
      </c>
      <c r="AA20" s="26">
        <v>2.5656343084694017E-3</v>
      </c>
      <c r="AB20" s="26">
        <v>7.2044493618289389E-4</v>
      </c>
      <c r="AC20" s="26">
        <v>1.6686862138551274E-3</v>
      </c>
      <c r="AD20" s="26">
        <v>3.2347860615943367E-3</v>
      </c>
      <c r="AE20" s="26">
        <v>1.8787347239441845E-3</v>
      </c>
      <c r="AF20" s="26">
        <v>3.013620777990817E-3</v>
      </c>
      <c r="AG20" s="26">
        <v>3.0397549473055183E-3</v>
      </c>
      <c r="AH20" s="26">
        <v>1.0922522524630968E-2</v>
      </c>
      <c r="AI20" s="26">
        <v>0.14231868981217918</v>
      </c>
      <c r="AJ20" s="26">
        <v>7.3232623166536873E-3</v>
      </c>
      <c r="AK20" s="26">
        <v>5.8163689239717493E-2</v>
      </c>
      <c r="AL20" s="26">
        <v>6.0371803415657913E-2</v>
      </c>
      <c r="AM20" s="26">
        <v>0.22159099751978931</v>
      </c>
      <c r="AN20" s="19" t="s">
        <v>243</v>
      </c>
      <c r="AO20" s="28" t="s">
        <v>244</v>
      </c>
      <c r="AQ20" s="27">
        <f t="shared" ref="AQ20:AQ34" ca="1" si="0">((AJ20/AJ$34)/(AM20/AM$34))*555</f>
        <v>557.52225751193657</v>
      </c>
      <c r="AS20" s="27"/>
      <c r="AT20" s="27"/>
      <c r="AU20" s="29">
        <f ca="1">C20/C$34*C$35</f>
        <v>14.106891442568939</v>
      </c>
      <c r="AX20" s="27">
        <f t="shared" ref="AX20:AZ34" ca="1" si="1">F20/F$34*F$35</f>
        <v>23.916048150205945</v>
      </c>
      <c r="AY20" s="24">
        <f t="shared" ca="1" si="1"/>
        <v>2.9600945511078511</v>
      </c>
      <c r="AZ20" s="30">
        <f t="shared" ca="1" si="1"/>
        <v>17.76878734808405</v>
      </c>
      <c r="BB20" s="27">
        <f t="shared" ref="BB20:BE34" ca="1" si="2">J20/J$34*J$35</f>
        <v>172.92625662433232</v>
      </c>
      <c r="BC20" s="29">
        <f t="shared" ca="1" si="2"/>
        <v>0.93122466201782594</v>
      </c>
      <c r="BD20" s="31">
        <f t="shared" ca="1" si="2"/>
        <v>2.4511941115767106</v>
      </c>
      <c r="BE20" s="27">
        <f t="shared" ca="1" si="2"/>
        <v>10.581103016442423</v>
      </c>
      <c r="BH20" s="29">
        <f t="shared" ref="BH20:BL22" ca="1" si="3">O20/O$34*O$35</f>
        <v>25.462380721020622</v>
      </c>
      <c r="BI20" s="31">
        <f t="shared" ca="1" si="3"/>
        <v>3.3243784413854787</v>
      </c>
      <c r="BJ20" s="27">
        <f t="shared" ca="1" si="3"/>
        <v>951.94145592172458</v>
      </c>
      <c r="BK20" s="27">
        <f t="shared" ca="1" si="3"/>
        <v>52.554964089661347</v>
      </c>
      <c r="BL20" s="29">
        <f t="shared" ca="1" si="3"/>
        <v>0.92730311336156468</v>
      </c>
      <c r="BM20" s="32">
        <f t="shared" ref="BM20:BM34" ca="1" si="4">1/I20</f>
        <v>2.1001030926568292</v>
      </c>
      <c r="BN20" s="33">
        <f t="shared" ref="BN20:BZ34" ca="1" si="5">U20/U$34*U$35</f>
        <v>3.9700213186843684E-2</v>
      </c>
      <c r="BO20" s="27">
        <f t="shared" ca="1" si="5"/>
        <v>134.7301433925316</v>
      </c>
      <c r="BP20" s="29">
        <f t="shared" ca="1" si="5"/>
        <v>1.9826526750363442</v>
      </c>
      <c r="BQ20" s="32">
        <f t="shared" ca="1" si="5"/>
        <v>4.0035688002823759</v>
      </c>
      <c r="BR20" s="33">
        <f t="shared" ca="1" si="5"/>
        <v>0.31593786141222674</v>
      </c>
      <c r="BS20" s="27">
        <f t="shared" ca="1" si="5"/>
        <v>25.303922910170687</v>
      </c>
      <c r="BT20" s="27">
        <f t="shared" ca="1" si="5"/>
        <v>31.105966468996193</v>
      </c>
      <c r="BU20" s="29">
        <f t="shared" ca="1" si="5"/>
        <v>8.1939004696524087</v>
      </c>
      <c r="BV20" s="27">
        <f t="shared" ca="1" si="5"/>
        <v>82.422741694602109</v>
      </c>
      <c r="BW20" s="27">
        <f t="shared" ca="1" si="5"/>
        <v>151.48576111504988</v>
      </c>
      <c r="BX20" s="27">
        <f t="shared" ca="1" si="5"/>
        <v>34.806019885411374</v>
      </c>
      <c r="BY20" s="27">
        <f t="shared" ca="1" si="5"/>
        <v>320.77177656112451</v>
      </c>
      <c r="BZ20" s="27">
        <f t="shared" ca="1" si="5"/>
        <v>57.794797446520093</v>
      </c>
      <c r="CA20" s="27">
        <f t="shared" ref="CA20:CA34" ca="1" si="6">1/AH20</f>
        <v>91.553942575530314</v>
      </c>
      <c r="CB20" s="27">
        <f t="shared" ref="CB20:CB34" ca="1" si="7">1/AH20</f>
        <v>91.553942575530314</v>
      </c>
      <c r="CC20" s="27">
        <f t="shared" ref="CC20:CC34" ca="1" si="8">AI20/AI$34*AI$35</f>
        <v>16169.09878752558</v>
      </c>
      <c r="CD20" s="34">
        <f t="shared" ref="CD20:CD34" ca="1" si="9">AK20</f>
        <v>5.8163689239717493E-2</v>
      </c>
      <c r="CE20" s="27">
        <f t="shared" ref="CE20:CE34" ca="1" si="10">AJ20/AJ$34*AJ$35</f>
        <v>320.19961770451596</v>
      </c>
      <c r="CF20" s="27">
        <f t="shared" ref="CF20:CF34" ca="1" si="11">AM20/AM$34*AM$35</f>
        <v>4115.3208513664395</v>
      </c>
      <c r="CG20" s="27">
        <f t="shared" ref="CG20:CG34" ca="1" si="12">AL20/AL$34*AL$35</f>
        <v>1152.1928844069753</v>
      </c>
      <c r="CH20" s="35">
        <f t="shared" ref="CH20:CH34" ca="1" si="13">(BZ20/BZ$6*BZ$5)/(CC20/CC$6*CC$5)</f>
        <v>5.0746561465694841E-4</v>
      </c>
      <c r="CI20" s="35">
        <f t="shared" ref="CI20:CI34" ca="1" si="14">(BY20/BY$6*BY$5)/(CC20/CC$6*CC$5)</f>
        <v>1.3964811116348399E-2</v>
      </c>
      <c r="CJ20" s="33">
        <f t="shared" ref="CJ20:CJ34" ca="1" si="15">(BY20/BY$6*BY$5)/(CC20/CC$6*CJ$6)</f>
        <v>4.9881983661275178E-2</v>
      </c>
      <c r="CK20" s="33"/>
      <c r="CL20" s="29">
        <f t="shared" ref="CL20:CL33" ca="1" si="16">481900/CC20</f>
        <v>29.803763730591136</v>
      </c>
      <c r="CM20" s="32">
        <f t="shared" ref="CM20:CM34" ca="1" si="17">CG20/CF20</f>
        <v>0.27997644072500555</v>
      </c>
      <c r="CN20" s="31">
        <f t="shared" ref="CN20:CN34" ca="1" si="18">BY20/BS20</f>
        <v>12.676760741797594</v>
      </c>
      <c r="CO20" s="29">
        <f t="shared" ref="CO20:CO34" ca="1" si="19">BO20/BQ20</f>
        <v>33.652511075375784</v>
      </c>
      <c r="CP20" s="36">
        <f t="shared" ref="CP20:CP34" ca="1" si="20">CF20/BY20</f>
        <v>12.829435605230831</v>
      </c>
      <c r="CQ20" s="30">
        <f t="shared" ref="CQ20:CQ34" ca="1" si="21">CG20/BK20</f>
        <v>21.923578568929809</v>
      </c>
      <c r="CS20" s="30">
        <f t="shared" ref="CS20:CS34" ca="1" si="22">CC20</f>
        <v>16169.09878752558</v>
      </c>
      <c r="CT20" s="27">
        <f t="shared" ref="CT20:CT34" ca="1" si="23">BY20/BK20</f>
        <v>6.1035485822780151</v>
      </c>
      <c r="CU20" s="27">
        <f t="shared" ref="CU20:CU34" ca="1" si="24">CF20/BO20</f>
        <v>30.54491554556277</v>
      </c>
      <c r="CV20" s="29">
        <f t="shared" ref="CV20:CV34" ca="1" si="25">BJ20/BY20</f>
        <v>2.9676596430245099</v>
      </c>
      <c r="CW20" s="29">
        <f ca="1">BB20/BK20</f>
        <v>3.2903886363486357</v>
      </c>
      <c r="CX20" s="29">
        <f ca="1">CF20/BJ20</f>
        <v>4.3230818720692739</v>
      </c>
      <c r="CY20" s="27">
        <f t="shared" ref="CY20:CY34" ca="1" si="26">CC20/BY20</f>
        <v>50.406862352007721</v>
      </c>
      <c r="CZ20" s="31">
        <f t="shared" ref="CZ20:CZ34" ca="1" si="27">BY20/BO20</f>
        <v>2.3808463977253185</v>
      </c>
      <c r="DA20" s="31">
        <f t="shared" ref="DA20:DA34" ca="1" si="28">BJ20/BB20</f>
        <v>5.5048982988727788</v>
      </c>
      <c r="DB20" s="29">
        <f t="shared" ref="DB20:DB34" ca="1" si="29">CG20/BY20</f>
        <v>3.5919397172631853</v>
      </c>
      <c r="DC20" s="29">
        <f t="shared" ref="DC20:DC34" ca="1" si="30">CG20/BO20</f>
        <v>8.5518567366925549</v>
      </c>
      <c r="DD20" s="32">
        <f t="shared" ref="DD20:DD34" ca="1" si="31">BO20/BZ20</f>
        <v>2.3311811675990897</v>
      </c>
      <c r="DE20" s="27">
        <f t="shared" ref="DE20:DE34" ca="1" si="32">BY20/BP20</f>
        <v>161.78919313502271</v>
      </c>
      <c r="DF20" s="27">
        <f t="shared" ref="DF20:DF34" ca="1" si="33">BJ20/BK20</f>
        <v>18.113254806865928</v>
      </c>
      <c r="DG20" s="27">
        <f t="shared" ref="DG20:DG34" ca="1" si="34">BY20/BK20</f>
        <v>6.1035485822780151</v>
      </c>
      <c r="DH20" s="29">
        <f t="shared" ref="DH20:DH34" ca="1" si="35">BY20/BE20</f>
        <v>30.315532895073765</v>
      </c>
      <c r="DI20" s="32">
        <f t="shared" ref="DI20:DI34" ca="1" si="36">BY20/BV20</f>
        <v>3.8917872660638753</v>
      </c>
      <c r="DJ20" s="29">
        <f t="shared" ref="DJ20:DJ34" ca="1" si="37">BV20/BQ20</f>
        <v>20.587317417597205</v>
      </c>
      <c r="DK20" s="29">
        <f t="shared" ref="DK20:DK34" ca="1" si="38">BQ20/BP20</f>
        <v>2.0192991191505523</v>
      </c>
      <c r="DL20" s="27">
        <f t="shared" ref="DL20:DL34" ca="1" si="39">CF20/AU20</f>
        <v>291.72414547318709</v>
      </c>
      <c r="DN20" s="27" t="e">
        <f t="shared" ref="DN20:DN34" ca="1" si="40">(-5080/(LOG(BG20)-6.03))-273</f>
        <v>#NUM!</v>
      </c>
      <c r="DO20" s="37">
        <f t="shared" ref="DO20:DO34" ca="1" si="41">(-4800/(LOG(BH20)+LOG(1)-LOG(1)-5.711))-273</f>
        <v>841.95642225836809</v>
      </c>
      <c r="DQ20" s="27">
        <f ca="1">BY20</f>
        <v>320.77177656112451</v>
      </c>
      <c r="DR20" s="27">
        <f t="shared" ref="DR20:DR34" ca="1" si="42">CC20</f>
        <v>16169.09878752558</v>
      </c>
      <c r="DS20" s="27">
        <f ca="1">CF20</f>
        <v>4115.3208513664395</v>
      </c>
      <c r="DT20" s="37">
        <f t="shared" ref="DT20:DT34" ca="1" si="43">(-4800/(LOG(BH20)+LOG(DV20)-LOG(DU20)-5.711))-273</f>
        <v>883.57103730589643</v>
      </c>
      <c r="DU20" s="29">
        <v>0.7</v>
      </c>
      <c r="DV20" s="29">
        <v>1</v>
      </c>
      <c r="DW20" s="37">
        <f t="shared" ref="DW20:DW34" ca="1" si="44">(-4800/(LOG(BH20)+LOG(DV20)-LOG(DX20)-5.711))-273</f>
        <v>925.77994267736108</v>
      </c>
      <c r="DX20" s="19">
        <v>0.5</v>
      </c>
      <c r="DZ20" s="32">
        <f t="shared" ref="DZ20:DZ34" ca="1" si="45">BN20/$DZ$3</f>
        <v>0.12445207895562284</v>
      </c>
      <c r="EA20" s="27">
        <f t="shared" ref="EA20:EA34" ca="1" si="46">BO20/$EA$3</f>
        <v>164.30505291772147</v>
      </c>
      <c r="EB20" s="32">
        <f t="shared" ref="EB20:EB34" ca="1" si="47">DZ20^(1/3)*EC20^(2/3)</f>
        <v>1.0895531023770975</v>
      </c>
      <c r="EC20" s="32">
        <f t="shared" ref="EC20:EC34" ca="1" si="48">BP20/$EC$3</f>
        <v>3.2238254878639743</v>
      </c>
      <c r="ED20" s="32">
        <f t="shared" ref="ED20:ED34" ca="1" si="49">BQ20/$ED$3</f>
        <v>20.017844001411877</v>
      </c>
      <c r="EE20" s="29">
        <f t="shared" ref="EE20:EE34" ca="1" si="50">BR20/$EE$3</f>
        <v>4.157077123845089</v>
      </c>
      <c r="EF20" s="27">
        <f t="shared" ref="EF20:EF34" ca="1" si="51">BS20/$EF$3</f>
        <v>94.771246854571856</v>
      </c>
      <c r="EG20" s="27">
        <f t="shared" ref="EG20:EG34" ca="1" si="52">BU20/$EG$3</f>
        <v>166.20487768057626</v>
      </c>
      <c r="EH20" s="27">
        <f t="shared" ref="EH20:EH34" ca="1" si="53">BV20/$EH$3</f>
        <v>249.76588392303668</v>
      </c>
      <c r="EI20" s="27">
        <f t="shared" ref="EI20:EI34" ca="1" si="54">BT20/$EI$3</f>
        <v>411.99955588074431</v>
      </c>
      <c r="EJ20" s="27">
        <f t="shared" ref="EJ20:EJ34" ca="1" si="55">BW20/$EJ$3</f>
        <v>701.322968125231</v>
      </c>
      <c r="EK20" s="27">
        <f t="shared" ref="EK20:EK34" ca="1" si="56">BX20/$EK$3</f>
        <v>1057.9337351188867</v>
      </c>
      <c r="EL20" s="27">
        <f t="shared" ref="EL20:EL34" ca="1" si="57">BY20/$EL$3</f>
        <v>1451.4560025390249</v>
      </c>
      <c r="EM20" s="27">
        <f t="shared" ref="EM20:EM34" ca="1" si="58">BZ20/$EM$3</f>
        <v>1751.3574983793967</v>
      </c>
      <c r="EN20" s="27"/>
      <c r="EO20" s="29">
        <f t="shared" ref="EO20:EO34" ca="1" si="59">CN20</f>
        <v>12.676760741797594</v>
      </c>
      <c r="EQ20" s="27">
        <f t="shared" ref="EQ20:EQ34" ca="1" si="60">EA20/(DZ20^0.5*EB20^0.5)</f>
        <v>446.19596734892258</v>
      </c>
      <c r="ER20" s="27">
        <f t="shared" ref="ER20:ER34" ca="1" si="61">CC20</f>
        <v>16169.09878752558</v>
      </c>
      <c r="ES20" s="38">
        <f t="shared" ref="ES20:ES34" ca="1" si="62">EE20/(ED20^0.5*EF20^0.5)</f>
        <v>9.5442352254112267E-2</v>
      </c>
      <c r="ET20" s="32">
        <f t="shared" ref="ET20:ET34" ca="1" si="63">BR20/BQ20</f>
        <v>7.891405822473771E-2</v>
      </c>
      <c r="EU20" s="32"/>
      <c r="EW20" s="39">
        <f t="shared" ref="EW20:EW34" ca="1" si="64">BB20/BB$6</f>
        <v>5.583669894230944</v>
      </c>
      <c r="EX20" s="40">
        <f t="shared" ref="EX20:EX34" ca="1" si="65">BE20/BE$6+BJ20/BJ$6+BN20/BN$6+BO20/BO$6+BP20/BP$6+BQ20/BQ$6+BR20/BR$6+BS20/BS$6+BT20/BT$6+BU20/BU$6+BV20/BV$6+BW20/BW$6+BX20/BX$6+BY20/BY$6+BZ20/BZ$6</f>
        <v>16.152199665017228</v>
      </c>
      <c r="EY20" s="27">
        <f t="shared" ref="EY20:EY34" ca="1" si="66">BY20</f>
        <v>320.77177656112451</v>
      </c>
      <c r="EZ20" s="41">
        <f t="shared" ref="EZ20:EZ34" ca="1" si="67">EX20/EW20</f>
        <v>2.8927569091621455</v>
      </c>
      <c r="FC20" s="29">
        <f t="shared" ref="FC20:FC34" ca="1" si="68">EA20/FC$3</f>
        <v>456.40292477144857</v>
      </c>
      <c r="FD20" s="29">
        <f t="shared" ref="FD20:FD34" ca="1" si="69">DZ20/FD$3</f>
        <v>82.968052637081897</v>
      </c>
      <c r="FE20" s="29">
        <f t="shared" ref="FE20:FI34" ca="1" si="70">EB20/FE$3</f>
        <v>63.346110603319623</v>
      </c>
      <c r="FF20" s="29">
        <f t="shared" ca="1" si="70"/>
        <v>41.867863478752916</v>
      </c>
      <c r="FG20" s="29">
        <f t="shared" ca="1" si="70"/>
        <v>25.022305001764845</v>
      </c>
      <c r="FH20" s="29">
        <f t="shared" ca="1" si="70"/>
        <v>3.4074402654467941</v>
      </c>
      <c r="FI20" s="29">
        <f t="shared" ca="1" si="70"/>
        <v>11.846405856821482</v>
      </c>
      <c r="FJ20" s="29">
        <f t="shared" ref="FJ20:FJ34" ca="1" si="71">EH20/FJ$3</f>
        <v>6.2441470980759171</v>
      </c>
      <c r="FK20" s="29">
        <f t="shared" ref="FK20:FK34" ca="1" si="72">EJ20/FK$3</f>
        <v>5.1567865303325808</v>
      </c>
      <c r="FL20" s="29">
        <f t="shared" ref="FL20:FL34" ca="1" si="73">EL20/FL$3</f>
        <v>5.2399133665668769</v>
      </c>
    </row>
    <row r="21" spans="1:168">
      <c r="A21" s="19" t="s">
        <v>245</v>
      </c>
      <c r="C21" s="25">
        <v>2.7904250796224946E-2</v>
      </c>
      <c r="D21" s="26">
        <v>2.8680062072241827E-4</v>
      </c>
      <c r="E21" s="26">
        <v>1.1706896738381501E-4</v>
      </c>
      <c r="F21" s="26">
        <v>1.5119879173082065E-4</v>
      </c>
      <c r="G21" s="26">
        <v>2.958835578470246E-3</v>
      </c>
      <c r="H21" s="26">
        <v>8.9315548391962311E-3</v>
      </c>
      <c r="I21" s="25">
        <v>0.4808617009974166</v>
      </c>
      <c r="J21" s="26">
        <v>8.1540003732261438E-4</v>
      </c>
      <c r="K21" s="26">
        <v>2.8955302591169294E-4</v>
      </c>
      <c r="L21" s="26">
        <v>1.9550884540455679E-3</v>
      </c>
      <c r="M21" s="26">
        <v>6.3297062137749075E-3</v>
      </c>
      <c r="N21" s="26">
        <v>4.2907794976640339E-3</v>
      </c>
      <c r="O21" s="26">
        <v>3.191689057482881E-4</v>
      </c>
      <c r="P21" s="26">
        <v>5.7194979833127173E-4</v>
      </c>
      <c r="Q21" s="26">
        <v>0.18217426798407788</v>
      </c>
      <c r="R21" s="26">
        <v>2.4739718803276243E-3</v>
      </c>
      <c r="S21" s="26">
        <v>7.0351476637859993E-4</v>
      </c>
      <c r="T21" s="27">
        <v>908296.5</v>
      </c>
      <c r="U21" s="26">
        <v>2.5322127741326755E-6</v>
      </c>
      <c r="V21" s="26">
        <v>9.3509112938341167E-3</v>
      </c>
      <c r="W21" s="26">
        <v>7.9599558073822812E-5</v>
      </c>
      <c r="X21" s="26">
        <v>1.5996978960064253E-4</v>
      </c>
      <c r="Y21" s="26">
        <v>4.4368771651107317E-5</v>
      </c>
      <c r="Z21" s="26">
        <v>2.6874484268077657E-4</v>
      </c>
      <c r="AA21" s="26">
        <v>2.6476302984029263E-3</v>
      </c>
      <c r="AB21" s="26">
        <v>7.1397390609784358E-4</v>
      </c>
      <c r="AC21" s="26">
        <v>1.7063077236709964E-3</v>
      </c>
      <c r="AD21" s="26">
        <v>3.1753581200265183E-3</v>
      </c>
      <c r="AE21" s="26">
        <v>1.8765898580474548E-3</v>
      </c>
      <c r="AF21" s="26">
        <v>2.992965402817252E-3</v>
      </c>
      <c r="AG21" s="26">
        <v>2.9529637807331269E-3</v>
      </c>
      <c r="AH21" s="26">
        <v>1.1243850438705863E-2</v>
      </c>
      <c r="AI21" s="26">
        <v>0.13948308729583347</v>
      </c>
      <c r="AJ21" s="26">
        <v>7.2170265986932682E-3</v>
      </c>
      <c r="AK21" s="26">
        <v>6.1096534049304374E-2</v>
      </c>
      <c r="AL21" s="26">
        <v>6.3416516522963595E-2</v>
      </c>
      <c r="AM21" s="26">
        <v>0.22140171188593152</v>
      </c>
      <c r="AN21" s="19" t="s">
        <v>245</v>
      </c>
      <c r="AO21" s="28" t="s">
        <v>246</v>
      </c>
      <c r="AQ21" s="27">
        <f t="shared" ca="1" si="0"/>
        <v>549.90423363486775</v>
      </c>
      <c r="AS21" s="27"/>
      <c r="AT21" s="27"/>
      <c r="AU21" s="29">
        <f ca="1">C21/C$34*C$35</f>
        <v>17.223231793853067</v>
      </c>
      <c r="AV21" s="29">
        <f ca="1">D21/D$34*D$35</f>
        <v>1.4225893438994661</v>
      </c>
      <c r="AW21" s="29">
        <f ca="1">E21/E$34*E$35</f>
        <v>2.0923077439334072</v>
      </c>
      <c r="AX21" s="27">
        <f t="shared" ca="1" si="1"/>
        <v>36.787756332417757</v>
      </c>
      <c r="AY21" s="24">
        <f t="shared" ca="1" si="1"/>
        <v>4.0710611804185639</v>
      </c>
      <c r="AZ21" s="30">
        <f t="shared" ca="1" si="1"/>
        <v>19.44817712947448</v>
      </c>
      <c r="BB21" s="27">
        <f t="shared" ca="1" si="2"/>
        <v>175.04569136748611</v>
      </c>
      <c r="BC21" s="29">
        <f t="shared" ca="1" si="2"/>
        <v>0.82294231332711143</v>
      </c>
      <c r="BD21" s="31">
        <f t="shared" ca="1" si="2"/>
        <v>3.1727072897078541</v>
      </c>
      <c r="BE21" s="27">
        <f t="shared" ca="1" si="2"/>
        <v>10.97606503422136</v>
      </c>
      <c r="BF21" s="39">
        <f t="shared" ref="BF21:BF34" ca="1" si="74">N21/O21</f>
        <v>13.443601241807523</v>
      </c>
      <c r="BG21" s="29">
        <f ca="1">N21/N$34*N$35</f>
        <v>25.146220920859701</v>
      </c>
      <c r="BH21" s="29">
        <f t="shared" ca="1" si="3"/>
        <v>25.513868269955328</v>
      </c>
      <c r="BI21" s="31">
        <f t="shared" ca="1" si="3"/>
        <v>3.2111655735535392</v>
      </c>
      <c r="BJ21" s="27">
        <f t="shared" ca="1" si="3"/>
        <v>939.6713914444274</v>
      </c>
      <c r="BK21" s="27">
        <f t="shared" ca="1" si="3"/>
        <v>64.587602076951697</v>
      </c>
      <c r="BL21" s="29">
        <f t="shared" ca="1" si="3"/>
        <v>0.79077087601639151</v>
      </c>
      <c r="BM21" s="32">
        <f t="shared" ca="1" si="4"/>
        <v>2.0796000137373643</v>
      </c>
      <c r="BN21" s="33">
        <f t="shared" ca="1" si="5"/>
        <v>4.7727136282889944E-2</v>
      </c>
      <c r="BO21" s="27">
        <f t="shared" ca="1" si="5"/>
        <v>144.68207976251642</v>
      </c>
      <c r="BP21" s="29">
        <f t="shared" ca="1" si="5"/>
        <v>2.2255098475077548</v>
      </c>
      <c r="BQ21" s="32">
        <f t="shared" ca="1" si="5"/>
        <v>4.4751094368811772</v>
      </c>
      <c r="BR21" s="33">
        <f t="shared" ca="1" si="5"/>
        <v>0.3839452800578278</v>
      </c>
      <c r="BS21" s="27">
        <f t="shared" ca="1" si="5"/>
        <v>25.63429169931338</v>
      </c>
      <c r="BT21" s="27">
        <f t="shared" ca="1" si="5"/>
        <v>32.100092757783614</v>
      </c>
      <c r="BU21" s="29">
        <f t="shared" ca="1" si="5"/>
        <v>8.1203029276473817</v>
      </c>
      <c r="BV21" s="27">
        <f t="shared" ca="1" si="5"/>
        <v>84.281010768780192</v>
      </c>
      <c r="BW21" s="27">
        <f t="shared" ca="1" si="5"/>
        <v>148.70273720296322</v>
      </c>
      <c r="BX21" s="27">
        <f t="shared" ca="1" si="5"/>
        <v>34.766283437204152</v>
      </c>
      <c r="BY21" s="27">
        <f t="shared" ca="1" si="5"/>
        <v>318.57320485019466</v>
      </c>
      <c r="BZ21" s="27">
        <f t="shared" ca="1" si="5"/>
        <v>56.144638805724107</v>
      </c>
      <c r="CA21" s="27">
        <f t="shared" ca="1" si="6"/>
        <v>88.937504589850917</v>
      </c>
      <c r="CB21" s="27">
        <f t="shared" ca="1" si="7"/>
        <v>88.937504589850917</v>
      </c>
      <c r="CC21" s="27">
        <f t="shared" ca="1" si="8"/>
        <v>15846.940557503522</v>
      </c>
      <c r="CD21" s="34">
        <f t="shared" ca="1" si="9"/>
        <v>6.1096534049304374E-2</v>
      </c>
      <c r="CE21" s="27">
        <f t="shared" ca="1" si="10"/>
        <v>315.55460639580804</v>
      </c>
      <c r="CF21" s="27">
        <f t="shared" ca="1" si="11"/>
        <v>4111.8054959386563</v>
      </c>
      <c r="CG21" s="27">
        <f t="shared" ca="1" si="12"/>
        <v>1210.3010835797768</v>
      </c>
      <c r="CH21" s="35">
        <f t="shared" ca="1" si="13"/>
        <v>5.0299834028365081E-4</v>
      </c>
      <c r="CI21" s="35">
        <f t="shared" ca="1" si="14"/>
        <v>1.4151046127447241E-2</v>
      </c>
      <c r="CJ21" s="33">
        <f t="shared" ca="1" si="15"/>
        <v>5.0547210831438219E-2</v>
      </c>
      <c r="CK21" s="33"/>
      <c r="CL21" s="29">
        <f t="shared" ca="1" si="16"/>
        <v>30.40965530547286</v>
      </c>
      <c r="CM21" s="32">
        <f t="shared" ca="1" si="17"/>
        <v>0.29434784421958299</v>
      </c>
      <c r="CN21" s="31">
        <f t="shared" ca="1" si="18"/>
        <v>12.427618776715711</v>
      </c>
      <c r="CO21" s="29">
        <f t="shared" ca="1" si="19"/>
        <v>32.330400362979553</v>
      </c>
      <c r="CP21" s="36">
        <f t="shared" ca="1" si="20"/>
        <v>12.906940801478219</v>
      </c>
      <c r="CQ21" s="30">
        <f t="shared" ca="1" si="21"/>
        <v>18.738907230799281</v>
      </c>
      <c r="CS21" s="30">
        <f t="shared" ca="1" si="22"/>
        <v>15846.940557503522</v>
      </c>
      <c r="CT21" s="27">
        <f t="shared" ca="1" si="23"/>
        <v>4.9324203810916609</v>
      </c>
      <c r="CU21" s="27">
        <f t="shared" ca="1" si="24"/>
        <v>28.41959075158335</v>
      </c>
      <c r="CV21" s="29">
        <f t="shared" ca="1" si="25"/>
        <v>2.9496246926551684</v>
      </c>
      <c r="CW21" s="29">
        <f ca="1">BB21/BK21</f>
        <v>2.7102057630028002</v>
      </c>
      <c r="CX21" s="29">
        <f ca="1">CF21/BJ21</f>
        <v>4.3757908704852069</v>
      </c>
      <c r="CY21" s="27">
        <f t="shared" ca="1" si="26"/>
        <v>49.743482239679764</v>
      </c>
      <c r="CZ21" s="31">
        <f t="shared" ca="1" si="27"/>
        <v>2.2018843340730658</v>
      </c>
      <c r="DA21" s="31">
        <f t="shared" ca="1" si="28"/>
        <v>5.3681492192327491</v>
      </c>
      <c r="DB21" s="29">
        <f t="shared" ca="1" si="29"/>
        <v>3.7991302003848904</v>
      </c>
      <c r="DC21" s="29">
        <f t="shared" ca="1" si="30"/>
        <v>8.3652452713313572</v>
      </c>
      <c r="DD21" s="32">
        <f t="shared" ca="1" si="31"/>
        <v>2.5769527214015255</v>
      </c>
      <c r="DE21" s="27">
        <f t="shared" ca="1" si="32"/>
        <v>143.14616725104588</v>
      </c>
      <c r="DF21" s="27">
        <f t="shared" ca="1" si="33"/>
        <v>14.54878895062358</v>
      </c>
      <c r="DG21" s="27">
        <f t="shared" ca="1" si="34"/>
        <v>4.9324203810916609</v>
      </c>
      <c r="DH21" s="29">
        <f t="shared" ca="1" si="35"/>
        <v>29.024354707897754</v>
      </c>
      <c r="DI21" s="32">
        <f t="shared" ca="1" si="36"/>
        <v>3.7798930262497779</v>
      </c>
      <c r="DJ21" s="29">
        <f t="shared" ca="1" si="37"/>
        <v>18.833284852027635</v>
      </c>
      <c r="DK21" s="29">
        <f t="shared" ca="1" si="38"/>
        <v>2.0108243699270281</v>
      </c>
      <c r="DL21" s="27">
        <f t="shared" ca="1" si="39"/>
        <v>238.73600176513622</v>
      </c>
      <c r="DN21" s="27">
        <f t="shared" ca="1" si="40"/>
        <v>824.30426026545933</v>
      </c>
      <c r="DO21" s="37">
        <f t="shared" ca="1" si="41"/>
        <v>842.18367642614953</v>
      </c>
      <c r="DQ21" s="27">
        <f ca="1">BY21</f>
        <v>318.57320485019466</v>
      </c>
      <c r="DR21" s="27">
        <f t="shared" ca="1" si="42"/>
        <v>15846.940557503522</v>
      </c>
      <c r="DS21" s="27">
        <f ca="1">CF21</f>
        <v>4111.8054959386563</v>
      </c>
      <c r="DT21" s="37">
        <f t="shared" ca="1" si="43"/>
        <v>883.81557397876031</v>
      </c>
      <c r="DU21" s="29">
        <v>0.7</v>
      </c>
      <c r="DV21" s="29">
        <v>1</v>
      </c>
      <c r="DW21" s="37">
        <f t="shared" ca="1" si="44"/>
        <v>926.04265573608018</v>
      </c>
      <c r="DX21" s="19">
        <v>0.5</v>
      </c>
      <c r="DZ21" s="32">
        <f t="shared" ca="1" si="45"/>
        <v>0.14961484728178664</v>
      </c>
      <c r="EA21" s="27">
        <f t="shared" ca="1" si="46"/>
        <v>176.44156068599565</v>
      </c>
      <c r="EB21" s="32">
        <f t="shared" ca="1" si="47"/>
        <v>1.2512992018735187</v>
      </c>
      <c r="EC21" s="32">
        <f t="shared" ca="1" si="48"/>
        <v>3.6187151991996016</v>
      </c>
      <c r="ED21" s="32">
        <f t="shared" ca="1" si="49"/>
        <v>22.375547184405885</v>
      </c>
      <c r="EE21" s="29">
        <f t="shared" ca="1" si="50"/>
        <v>5.0519115797082605</v>
      </c>
      <c r="EF21" s="27">
        <f t="shared" ca="1" si="51"/>
        <v>96.008583143495798</v>
      </c>
      <c r="EG21" s="27">
        <f t="shared" ca="1" si="52"/>
        <v>164.71202692996718</v>
      </c>
      <c r="EH21" s="27">
        <f t="shared" ca="1" si="53"/>
        <v>255.39700232963693</v>
      </c>
      <c r="EI21" s="27">
        <f t="shared" ca="1" si="54"/>
        <v>425.1667914938227</v>
      </c>
      <c r="EJ21" s="27">
        <f t="shared" ca="1" si="55"/>
        <v>688.43859816186682</v>
      </c>
      <c r="EK21" s="27">
        <f t="shared" ca="1" si="56"/>
        <v>1056.7259403405517</v>
      </c>
      <c r="EL21" s="27">
        <f t="shared" ca="1" si="57"/>
        <v>1441.5077142542746</v>
      </c>
      <c r="EM21" s="27">
        <f t="shared" ca="1" si="58"/>
        <v>1701.3526910825485</v>
      </c>
      <c r="EN21" s="27"/>
      <c r="EO21" s="29">
        <f t="shared" ca="1" si="59"/>
        <v>12.427618776715711</v>
      </c>
      <c r="EQ21" s="27">
        <f t="shared" ca="1" si="60"/>
        <v>407.78660882945593</v>
      </c>
      <c r="ER21" s="27">
        <f t="shared" ca="1" si="61"/>
        <v>15846.940557503522</v>
      </c>
      <c r="ES21" s="38">
        <f t="shared" ca="1" si="62"/>
        <v>0.10899683271611552</v>
      </c>
      <c r="ET21" s="32">
        <f t="shared" ca="1" si="63"/>
        <v>8.5795729796813519E-2</v>
      </c>
      <c r="EU21" s="32"/>
      <c r="EW21" s="39">
        <f t="shared" ca="1" si="64"/>
        <v>5.6521049844199585</v>
      </c>
      <c r="EX21" s="40">
        <f t="shared" ca="1" si="65"/>
        <v>16.079614261564231</v>
      </c>
      <c r="EY21" s="27">
        <f t="shared" ca="1" si="66"/>
        <v>318.57320485019466</v>
      </c>
      <c r="EZ21" s="41">
        <f t="shared" ca="1" si="67"/>
        <v>2.8448895245024159</v>
      </c>
      <c r="FC21" s="29">
        <f t="shared" ca="1" si="68"/>
        <v>490.11544634998796</v>
      </c>
      <c r="FD21" s="29">
        <f t="shared" ca="1" si="69"/>
        <v>99.743231521191092</v>
      </c>
      <c r="FE21" s="29">
        <f t="shared" ca="1" si="70"/>
        <v>72.749953597297605</v>
      </c>
      <c r="FF21" s="29">
        <f t="shared" ca="1" si="70"/>
        <v>46.996301288306512</v>
      </c>
      <c r="FG21" s="29">
        <f t="shared" ca="1" si="70"/>
        <v>27.969433980507354</v>
      </c>
      <c r="FH21" s="29">
        <f t="shared" ca="1" si="70"/>
        <v>4.1409111309084103</v>
      </c>
      <c r="FI21" s="29">
        <f t="shared" ca="1" si="70"/>
        <v>12.001072892936975</v>
      </c>
      <c r="FJ21" s="29">
        <f t="shared" ca="1" si="71"/>
        <v>6.3849250582409232</v>
      </c>
      <c r="FK21" s="29">
        <f t="shared" ca="1" si="72"/>
        <v>5.0620485158960795</v>
      </c>
      <c r="FL21" s="29">
        <f t="shared" ca="1" si="73"/>
        <v>5.2039989684269843</v>
      </c>
    </row>
    <row r="22" spans="1:168">
      <c r="A22" s="19" t="s">
        <v>247</v>
      </c>
      <c r="C22" s="25">
        <v>2.9801449225923465E-2</v>
      </c>
      <c r="D22" s="26">
        <v>3.5640780728535932E-4</v>
      </c>
      <c r="E22" s="26">
        <v>1.2490263635174856E-4</v>
      </c>
      <c r="F22" s="26">
        <v>1.4373575079454424E-4</v>
      </c>
      <c r="G22" s="26">
        <v>2.099003905916867E-3</v>
      </c>
      <c r="H22" s="26">
        <v>6.9403580139521396E-3</v>
      </c>
      <c r="I22" s="25">
        <v>0.46872921250575655</v>
      </c>
      <c r="J22" s="26">
        <v>7.7100283136331848E-4</v>
      </c>
      <c r="K22" s="26">
        <v>2.3985570280919E-4</v>
      </c>
      <c r="L22" s="26">
        <v>1.4355097306793566E-3</v>
      </c>
      <c r="M22" s="26">
        <v>5.9516195057053673E-3</v>
      </c>
      <c r="N22" s="26">
        <v>3.8376912449470399E-3</v>
      </c>
      <c r="O22" s="26">
        <v>3.2034061641849596E-4</v>
      </c>
      <c r="P22" s="26">
        <v>5.5539920517150212E-4</v>
      </c>
      <c r="Q22" s="26">
        <v>0.18181808490678675</v>
      </c>
      <c r="R22" s="26">
        <v>2.355276399051664E-3</v>
      </c>
      <c r="S22" s="26">
        <v>7.4195364068976107E-4</v>
      </c>
      <c r="T22" s="27">
        <v>938064</v>
      </c>
      <c r="U22" s="26">
        <v>2.1320506916372443E-6</v>
      </c>
      <c r="V22" s="26">
        <v>8.7925770523119961E-3</v>
      </c>
      <c r="W22" s="26">
        <v>7.7393440106431966E-5</v>
      </c>
      <c r="X22" s="26">
        <v>1.5297463712497228E-4</v>
      </c>
      <c r="Y22" s="26">
        <v>4.3813641713145372E-5</v>
      </c>
      <c r="Z22" s="26">
        <v>2.6789216940421975E-4</v>
      </c>
      <c r="AA22" s="26">
        <v>2.5408714117586858E-3</v>
      </c>
      <c r="AB22" s="26">
        <v>7.0855151318744412E-4</v>
      </c>
      <c r="AC22" s="26">
        <v>1.6802336159011185E-3</v>
      </c>
      <c r="AD22" s="26">
        <v>3.1618311756980333E-3</v>
      </c>
      <c r="AE22" s="26">
        <v>1.9021445587223615E-3</v>
      </c>
      <c r="AF22" s="26">
        <v>2.9180667132875085E-3</v>
      </c>
      <c r="AG22" s="26">
        <v>3.0817016038706671E-3</v>
      </c>
      <c r="AH22" s="26">
        <v>1.0817492196694469E-2</v>
      </c>
      <c r="AI22" s="26">
        <v>0.13967996853093179</v>
      </c>
      <c r="AJ22" s="26">
        <v>7.033635231711269E-3</v>
      </c>
      <c r="AK22" s="26">
        <v>5.6304940891179142E-2</v>
      </c>
      <c r="AL22" s="26">
        <v>6.135594159886746E-2</v>
      </c>
      <c r="AM22" s="26">
        <v>0.21917587712565453</v>
      </c>
      <c r="AN22" s="19" t="s">
        <v>247</v>
      </c>
      <c r="AO22" s="28" t="s">
        <v>248</v>
      </c>
      <c r="AQ22" s="27">
        <f t="shared" ca="1" si="0"/>
        <v>541.37328437823737</v>
      </c>
      <c r="AS22" s="27"/>
      <c r="AT22" s="27"/>
      <c r="AU22" s="29">
        <f ca="1">C22/C$34*C$35</f>
        <v>18.394232174843488</v>
      </c>
      <c r="AV22" s="29">
        <f ca="1">D22/D$34*D$35</f>
        <v>1.7678551303326882</v>
      </c>
      <c r="AW22" s="29">
        <f ca="1">E22/E$34*E$35</f>
        <v>2.232314499022324</v>
      </c>
      <c r="AX22" s="27">
        <f t="shared" ca="1" si="1"/>
        <v>34.971944656148715</v>
      </c>
      <c r="AY22" s="24">
        <f t="shared" ca="1" si="1"/>
        <v>2.8880189832457859</v>
      </c>
      <c r="AZ22" s="30">
        <f t="shared" ca="1" si="1"/>
        <v>15.112409253197377</v>
      </c>
      <c r="BB22" s="27">
        <f t="shared" ca="1" si="2"/>
        <v>165.51473814672386</v>
      </c>
      <c r="BC22" s="29">
        <f t="shared" ca="1" si="2"/>
        <v>0.68169692343223387</v>
      </c>
      <c r="BD22" s="31">
        <f t="shared" ca="1" si="2"/>
        <v>2.3295376623746362</v>
      </c>
      <c r="BE22" s="27">
        <f t="shared" ca="1" si="2"/>
        <v>10.32044150981279</v>
      </c>
      <c r="BF22" s="39">
        <f t="shared" ca="1" si="74"/>
        <v>11.980033277870216</v>
      </c>
      <c r="BG22" s="29">
        <f ca="1">N22/N$34*N$35</f>
        <v>22.490885845806179</v>
      </c>
      <c r="BH22" s="29">
        <f t="shared" ca="1" si="3"/>
        <v>25.607533007189353</v>
      </c>
      <c r="BI22" s="31">
        <f t="shared" ca="1" si="3"/>
        <v>3.1182436158369624</v>
      </c>
      <c r="BJ22" s="27">
        <f t="shared" ca="1" si="3"/>
        <v>937.8341668377318</v>
      </c>
      <c r="BK22" s="27">
        <f t="shared" ca="1" si="3"/>
        <v>61.488837465298644</v>
      </c>
      <c r="BL22" s="29">
        <f t="shared" ca="1" si="3"/>
        <v>0.83397727873141692</v>
      </c>
      <c r="BM22" s="32">
        <f t="shared" ca="1" si="4"/>
        <v>2.1334279437250112</v>
      </c>
      <c r="BN22" s="33">
        <f t="shared" ca="1" si="5"/>
        <v>4.0184882945570745E-2</v>
      </c>
      <c r="BO22" s="27">
        <f t="shared" ca="1" si="5"/>
        <v>136.04324695492539</v>
      </c>
      <c r="BP22" s="29">
        <f t="shared" ca="1" si="5"/>
        <v>2.1638293887213038</v>
      </c>
      <c r="BQ22" s="32">
        <f t="shared" ca="1" si="5"/>
        <v>4.2794220328129224</v>
      </c>
      <c r="BR22" s="33">
        <f t="shared" ca="1" si="5"/>
        <v>0.37914146170614338</v>
      </c>
      <c r="BS22" s="27">
        <f t="shared" ca="1" si="5"/>
        <v>25.552959252977171</v>
      </c>
      <c r="BT22" s="27">
        <f t="shared" ca="1" si="5"/>
        <v>30.805739023402719</v>
      </c>
      <c r="BU22" s="29">
        <f t="shared" ca="1" si="5"/>
        <v>8.0586319440874625</v>
      </c>
      <c r="BV22" s="27">
        <f t="shared" ca="1" si="5"/>
        <v>82.993111682786761</v>
      </c>
      <c r="BW22" s="27">
        <f t="shared" ca="1" si="5"/>
        <v>148.06926734803517</v>
      </c>
      <c r="BX22" s="27">
        <f t="shared" ca="1" si="5"/>
        <v>35.239717716413736</v>
      </c>
      <c r="BY22" s="27">
        <f t="shared" ca="1" si="5"/>
        <v>310.60093910328351</v>
      </c>
      <c r="BZ22" s="27">
        <f t="shared" ca="1" si="5"/>
        <v>58.592328353375088</v>
      </c>
      <c r="CA22" s="27">
        <f t="shared" ca="1" si="6"/>
        <v>92.442867701404282</v>
      </c>
      <c r="CB22" s="27">
        <f t="shared" ca="1" si="7"/>
        <v>92.442867701404282</v>
      </c>
      <c r="CC22" s="27">
        <f t="shared" ca="1" si="8"/>
        <v>15869.308611509048</v>
      </c>
      <c r="CD22" s="34">
        <f t="shared" ca="1" si="9"/>
        <v>5.6304940891179142E-2</v>
      </c>
      <c r="CE22" s="27">
        <f t="shared" ca="1" si="10"/>
        <v>307.53606997599326</v>
      </c>
      <c r="CF22" s="27">
        <f t="shared" ca="1" si="11"/>
        <v>4070.4679673242722</v>
      </c>
      <c r="CG22" s="27">
        <f t="shared" ca="1" si="12"/>
        <v>1170.9751129940571</v>
      </c>
      <c r="CH22" s="35">
        <f t="shared" ca="1" si="13"/>
        <v>5.2418723297066063E-4</v>
      </c>
      <c r="CI22" s="35">
        <f t="shared" ca="1" si="14"/>
        <v>1.377747048887944E-2</v>
      </c>
      <c r="CJ22" s="33">
        <f t="shared" ca="1" si="15"/>
        <v>4.9212807254903339E-2</v>
      </c>
      <c r="CK22" s="33"/>
      <c r="CL22" s="29">
        <f t="shared" ca="1" si="16"/>
        <v>30.366792391352647</v>
      </c>
      <c r="CM22" s="32">
        <f t="shared" ca="1" si="17"/>
        <v>0.28767579609864841</v>
      </c>
      <c r="CN22" s="31">
        <f t="shared" ca="1" si="18"/>
        <v>12.155184690285742</v>
      </c>
      <c r="CO22" s="29">
        <f t="shared" ca="1" si="19"/>
        <v>31.79009826836413</v>
      </c>
      <c r="CP22" s="36">
        <f t="shared" ca="1" si="20"/>
        <v>13.105137347864643</v>
      </c>
      <c r="CQ22" s="30">
        <f t="shared" ca="1" si="21"/>
        <v>19.043702259859757</v>
      </c>
      <c r="CS22" s="30">
        <f t="shared" ca="1" si="22"/>
        <v>15869.308611509048</v>
      </c>
      <c r="CT22" s="27">
        <f t="shared" ca="1" si="23"/>
        <v>5.0513386153799349</v>
      </c>
      <c r="CU22" s="27">
        <f t="shared" ca="1" si="24"/>
        <v>29.920397068094989</v>
      </c>
      <c r="CV22" s="29">
        <f t="shared" ca="1" si="25"/>
        <v>3.0194183235417573</v>
      </c>
      <c r="CW22" s="29">
        <f ca="1">BB22/BK22</f>
        <v>2.6917851266928317</v>
      </c>
      <c r="CX22" s="29">
        <f ca="1">CF22/BJ22</f>
        <v>4.3402854270594755</v>
      </c>
      <c r="CY22" s="27">
        <f t="shared" ca="1" si="26"/>
        <v>51.092275050179609</v>
      </c>
      <c r="CZ22" s="31">
        <f t="shared" ca="1" si="27"/>
        <v>2.2831044249200665</v>
      </c>
      <c r="DA22" s="31">
        <f t="shared" ca="1" si="28"/>
        <v>5.666167118038576</v>
      </c>
      <c r="DB22" s="29">
        <f t="shared" ca="1" si="29"/>
        <v>3.7700308195290906</v>
      </c>
      <c r="DC22" s="29">
        <f t="shared" ca="1" si="30"/>
        <v>8.6073740461518913</v>
      </c>
      <c r="DD22" s="32">
        <f t="shared" ca="1" si="31"/>
        <v>2.3218610828099804</v>
      </c>
      <c r="DE22" s="27">
        <f t="shared" ca="1" si="32"/>
        <v>143.54225001391188</v>
      </c>
      <c r="DF22" s="27">
        <f t="shared" ca="1" si="33"/>
        <v>15.252104373692225</v>
      </c>
      <c r="DG22" s="27">
        <f t="shared" ca="1" si="34"/>
        <v>5.0513386153799349</v>
      </c>
      <c r="DH22" s="29">
        <f t="shared" ca="1" si="35"/>
        <v>30.095702670080605</v>
      </c>
      <c r="DI22" s="32">
        <f t="shared" ca="1" si="36"/>
        <v>3.7424905851277281</v>
      </c>
      <c r="DJ22" s="29">
        <f t="shared" ca="1" si="37"/>
        <v>19.393532829066231</v>
      </c>
      <c r="DK22" s="29">
        <f t="shared" ca="1" si="38"/>
        <v>1.9777076950331143</v>
      </c>
      <c r="DL22" s="27">
        <f t="shared" ca="1" si="39"/>
        <v>221.29045282418301</v>
      </c>
      <c r="DN22" s="27">
        <f t="shared" ca="1" si="40"/>
        <v>812.93568301082814</v>
      </c>
      <c r="DO22" s="37">
        <f t="shared" ca="1" si="41"/>
        <v>842.59615399614836</v>
      </c>
      <c r="DQ22" s="27">
        <f ca="1">BY22</f>
        <v>310.60093910328351</v>
      </c>
      <c r="DR22" s="27">
        <f t="shared" ca="1" si="42"/>
        <v>15869.308611509048</v>
      </c>
      <c r="DS22" s="27">
        <f ca="1">CF22</f>
        <v>4070.4679673242722</v>
      </c>
      <c r="DT22" s="37">
        <f t="shared" ca="1" si="43"/>
        <v>884.25942965684044</v>
      </c>
      <c r="DU22" s="29">
        <v>0.7</v>
      </c>
      <c r="DV22" s="29">
        <v>1</v>
      </c>
      <c r="DW22" s="37">
        <f t="shared" ca="1" si="44"/>
        <v>926.5195135194665</v>
      </c>
      <c r="DX22" s="19">
        <v>0.5</v>
      </c>
      <c r="DZ22" s="32">
        <f t="shared" ca="1" si="45"/>
        <v>0.12597141989207131</v>
      </c>
      <c r="EA22" s="27">
        <f t="shared" ca="1" si="46"/>
        <v>165.90639872551878</v>
      </c>
      <c r="EB22" s="32">
        <f t="shared" ca="1" si="47"/>
        <v>1.1596384523901744</v>
      </c>
      <c r="EC22" s="32">
        <f t="shared" ca="1" si="48"/>
        <v>3.5184217702785427</v>
      </c>
      <c r="ED22" s="32">
        <f t="shared" ca="1" si="49"/>
        <v>21.39711016406461</v>
      </c>
      <c r="EE22" s="29">
        <f t="shared" ca="1" si="50"/>
        <v>4.9887034435018869</v>
      </c>
      <c r="EF22" s="27">
        <f t="shared" ca="1" si="51"/>
        <v>95.703967239614869</v>
      </c>
      <c r="EG22" s="27">
        <f t="shared" ca="1" si="52"/>
        <v>163.46109420055706</v>
      </c>
      <c r="EH22" s="27">
        <f t="shared" ca="1" si="53"/>
        <v>251.49427782662653</v>
      </c>
      <c r="EI22" s="27">
        <f t="shared" ca="1" si="54"/>
        <v>408.0230334225526</v>
      </c>
      <c r="EJ22" s="27">
        <f t="shared" ca="1" si="55"/>
        <v>685.50586735201466</v>
      </c>
      <c r="EK22" s="27">
        <f t="shared" ca="1" si="56"/>
        <v>1071.1160400125757</v>
      </c>
      <c r="EL22" s="27">
        <f t="shared" ca="1" si="57"/>
        <v>1405.4341135895181</v>
      </c>
      <c r="EM22" s="27">
        <f t="shared" ca="1" si="58"/>
        <v>1775.5251016174268</v>
      </c>
      <c r="EN22" s="27"/>
      <c r="EO22" s="29">
        <f t="shared" ca="1" si="59"/>
        <v>12.155184690285742</v>
      </c>
      <c r="EQ22" s="27">
        <f t="shared" ca="1" si="60"/>
        <v>434.0760457842299</v>
      </c>
      <c r="ER22" s="27">
        <f t="shared" ca="1" si="61"/>
        <v>15869.308611509048</v>
      </c>
      <c r="ES22" s="38">
        <f t="shared" ca="1" si="62"/>
        <v>0.11024151069012329</v>
      </c>
      <c r="ET22" s="32">
        <f t="shared" ca="1" si="63"/>
        <v>8.8596417646830808E-2</v>
      </c>
      <c r="EU22" s="32"/>
      <c r="EW22" s="39">
        <f t="shared" ca="1" si="64"/>
        <v>5.3443570599523369</v>
      </c>
      <c r="EX22" s="40">
        <f t="shared" ca="1" si="65"/>
        <v>15.930794979279842</v>
      </c>
      <c r="EY22" s="27">
        <f t="shared" ca="1" si="66"/>
        <v>310.60093910328351</v>
      </c>
      <c r="EZ22" s="41">
        <f t="shared" ca="1" si="67"/>
        <v>2.9808627680692275</v>
      </c>
      <c r="FC22" s="29">
        <f t="shared" ca="1" si="68"/>
        <v>460.85110757088552</v>
      </c>
      <c r="FD22" s="29">
        <f t="shared" ca="1" si="69"/>
        <v>83.980946594714197</v>
      </c>
      <c r="FE22" s="29">
        <f t="shared" ca="1" si="70"/>
        <v>67.420840255242695</v>
      </c>
      <c r="FF22" s="29">
        <f t="shared" ca="1" si="70"/>
        <v>45.69378922439666</v>
      </c>
      <c r="FG22" s="29">
        <f t="shared" ca="1" si="70"/>
        <v>26.74638770508076</v>
      </c>
      <c r="FH22" s="29">
        <f t="shared" ca="1" si="70"/>
        <v>4.0891011831982684</v>
      </c>
      <c r="FI22" s="29">
        <f t="shared" ca="1" si="70"/>
        <v>11.962995904951859</v>
      </c>
      <c r="FJ22" s="29">
        <f t="shared" ca="1" si="71"/>
        <v>6.2873569456656631</v>
      </c>
      <c r="FK22" s="29">
        <f t="shared" ca="1" si="72"/>
        <v>5.0404843187648138</v>
      </c>
      <c r="FL22" s="29">
        <f t="shared" ca="1" si="73"/>
        <v>5.0737693631390544</v>
      </c>
    </row>
    <row r="23" spans="1:168">
      <c r="A23" s="19" t="s">
        <v>249</v>
      </c>
      <c r="C23" s="25">
        <v>1.8988940056742926E-2</v>
      </c>
      <c r="D23" s="26">
        <v>2.6671598590893533E-4</v>
      </c>
      <c r="E23" s="26">
        <v>1.096269768000943E-4</v>
      </c>
      <c r="F23" s="26">
        <v>1.3361593878223258E-4</v>
      </c>
      <c r="G23" s="26">
        <v>5.606452566470705E-3</v>
      </c>
      <c r="H23" s="26">
        <v>9.9801820220528203E-3</v>
      </c>
      <c r="I23" s="25">
        <v>0.47664674551038838</v>
      </c>
      <c r="J23" s="26">
        <v>8.2375000096729682E-4</v>
      </c>
      <c r="K23" s="26">
        <v>5.1769727632421006E-4</v>
      </c>
      <c r="L23" s="26">
        <v>3.3197628033346206E-3</v>
      </c>
      <c r="M23" s="26">
        <v>6.5122293406672492E-3</v>
      </c>
      <c r="N23" s="26">
        <v>4.5501644017733262E-3</v>
      </c>
      <c r="O23" s="26">
        <v>3.1959488060074551E-4</v>
      </c>
      <c r="P23" s="26">
        <v>6.2758219895206924E-4</v>
      </c>
      <c r="Q23" s="26">
        <v>0.18444184263086172</v>
      </c>
      <c r="R23" s="26">
        <v>2.4389809798484982E-3</v>
      </c>
      <c r="S23" s="26">
        <v>9.1003288035466522E-4</v>
      </c>
      <c r="T23" s="27">
        <v>646130.5</v>
      </c>
      <c r="U23" s="26">
        <v>1.85720995990748E-6</v>
      </c>
      <c r="V23" s="26">
        <v>8.8465101090259637E-3</v>
      </c>
      <c r="W23" s="26">
        <v>7.7228980832819369E-5</v>
      </c>
      <c r="X23" s="26">
        <v>1.6513691893510677E-4</v>
      </c>
      <c r="Y23" s="26">
        <v>4.2406294084554127E-5</v>
      </c>
      <c r="Z23" s="26">
        <v>2.7687905152287348E-4</v>
      </c>
      <c r="AA23" s="26">
        <v>2.6516831094234574E-3</v>
      </c>
      <c r="AB23" s="26">
        <v>7.6584116263407056E-4</v>
      </c>
      <c r="AC23" s="26">
        <v>1.7532577913182139E-3</v>
      </c>
      <c r="AD23" s="26">
        <v>3.3749632104763147E-3</v>
      </c>
      <c r="AE23" s="26">
        <v>1.9472330537974398E-3</v>
      </c>
      <c r="AF23" s="26">
        <v>3.0507253049758009E-3</v>
      </c>
      <c r="AG23" s="26">
        <v>3.2116835015011157E-3</v>
      </c>
      <c r="AH23" s="26">
        <v>1.0462669692887118E-2</v>
      </c>
      <c r="AI23" s="26">
        <v>0.14673777201354835</v>
      </c>
      <c r="AJ23" s="26">
        <v>7.8221040486403295E-3</v>
      </c>
      <c r="AK23" s="26">
        <v>5.8764171662610547E-2</v>
      </c>
      <c r="AL23" s="26">
        <v>6.6453139110442858E-2</v>
      </c>
      <c r="AM23" s="26">
        <v>0.22606671562478478</v>
      </c>
      <c r="AN23" s="19" t="s">
        <v>249</v>
      </c>
      <c r="AO23" s="28" t="s">
        <v>250</v>
      </c>
      <c r="AQ23" s="27">
        <f t="shared" ca="1" si="0"/>
        <v>583.70941141833123</v>
      </c>
      <c r="AR23" s="42">
        <f ca="1">[4]!AgePb76(AK23)</f>
        <v>558.37009450213372</v>
      </c>
      <c r="AS23" s="27"/>
      <c r="AT23" s="27"/>
      <c r="AU23" s="29">
        <f t="shared" ref="AU23:AY34" ca="1" si="75">C23/C$34*C$35</f>
        <v>11.720469347312138</v>
      </c>
      <c r="AV23" s="29">
        <f t="shared" ca="1" si="75"/>
        <v>1.3229654749210693</v>
      </c>
      <c r="AW23" s="29">
        <f t="shared" ca="1" si="75"/>
        <v>1.9593012360896296</v>
      </c>
      <c r="AX23" s="27">
        <f t="shared" ca="1" si="75"/>
        <v>32.509721418931477</v>
      </c>
      <c r="AY23" s="24">
        <f t="shared" ca="1" si="75"/>
        <v>7.7139167749960977</v>
      </c>
      <c r="AZ23" s="30">
        <f t="shared" ca="1" si="1"/>
        <v>21.731529531396482</v>
      </c>
      <c r="BB23" s="27">
        <f t="shared" ca="1" si="2"/>
        <v>176.83821662156396</v>
      </c>
      <c r="BC23" s="29">
        <f t="shared" ca="1" si="2"/>
        <v>1.4713539699333731</v>
      </c>
      <c r="BD23" s="31">
        <f t="shared" ca="1" si="2"/>
        <v>5.3872936666604883</v>
      </c>
      <c r="BE23" s="27">
        <f t="shared" ca="1" si="2"/>
        <v>11.292570357432089</v>
      </c>
      <c r="BF23" s="39">
        <f t="shared" ca="1" si="74"/>
        <v>14.237288135593221</v>
      </c>
      <c r="BG23" s="29">
        <f t="shared" ref="BG23:BL34" ca="1" si="76">N23/N$34*N$35</f>
        <v>26.666352660516623</v>
      </c>
      <c r="BH23" s="29">
        <f t="shared" ca="1" si="76"/>
        <v>25.547920040275599</v>
      </c>
      <c r="BI23" s="31">
        <f t="shared" ca="1" si="76"/>
        <v>3.5235091571492672</v>
      </c>
      <c r="BJ23" s="27">
        <f t="shared" ca="1" si="76"/>
        <v>951.36774706658207</v>
      </c>
      <c r="BK23" s="27">
        <f t="shared" ca="1" si="76"/>
        <v>63.674100038213588</v>
      </c>
      <c r="BL23" s="29">
        <f t="shared" ca="1" si="76"/>
        <v>1.0229031889495657</v>
      </c>
      <c r="BM23" s="32">
        <f t="shared" ca="1" si="4"/>
        <v>2.0979897784242927</v>
      </c>
      <c r="BN23" s="33">
        <f t="shared" ca="1" si="5"/>
        <v>3.5004685928418981E-2</v>
      </c>
      <c r="BO23" s="27">
        <f t="shared" ca="1" si="5"/>
        <v>136.87772677920432</v>
      </c>
      <c r="BP23" s="29">
        <f t="shared" ca="1" si="5"/>
        <v>2.1592313012218813</v>
      </c>
      <c r="BQ23" s="32">
        <f t="shared" ca="1" si="5"/>
        <v>4.6196584126845037</v>
      </c>
      <c r="BR23" s="33">
        <f t="shared" ca="1" si="5"/>
        <v>0.36696297536788786</v>
      </c>
      <c r="BS23" s="27">
        <f t="shared" ca="1" si="5"/>
        <v>26.410175173472275</v>
      </c>
      <c r="BT23" s="27">
        <f t="shared" ca="1" si="5"/>
        <v>32.149229379980184</v>
      </c>
      <c r="BU23" s="29">
        <f t="shared" ca="1" si="5"/>
        <v>8.710209409527188</v>
      </c>
      <c r="BV23" s="27">
        <f t="shared" ca="1" si="5"/>
        <v>86.600052698952624</v>
      </c>
      <c r="BW23" s="27">
        <f t="shared" ca="1" si="5"/>
        <v>158.05028862474802</v>
      </c>
      <c r="BX23" s="27">
        <f t="shared" ca="1" si="5"/>
        <v>36.075041105173909</v>
      </c>
      <c r="BY23" s="27">
        <f t="shared" ca="1" si="5"/>
        <v>324.7212068034288</v>
      </c>
      <c r="BZ23" s="27">
        <f t="shared" ca="1" si="5"/>
        <v>61.063671463425806</v>
      </c>
      <c r="CA23" s="27">
        <f t="shared" ca="1" si="6"/>
        <v>95.577900225583377</v>
      </c>
      <c r="CB23" s="27">
        <f t="shared" ca="1" si="7"/>
        <v>95.577900225583377</v>
      </c>
      <c r="CC23" s="27">
        <f t="shared" ca="1" si="8"/>
        <v>16671.159175788227</v>
      </c>
      <c r="CD23" s="34">
        <f t="shared" ca="1" si="9"/>
        <v>5.8764171662610547E-2</v>
      </c>
      <c r="CE23" s="27">
        <f t="shared" ca="1" si="10"/>
        <v>342.01078941605562</v>
      </c>
      <c r="CF23" s="27">
        <f t="shared" ca="1" si="11"/>
        <v>4198.4425316173765</v>
      </c>
      <c r="CG23" s="27">
        <f t="shared" ca="1" si="12"/>
        <v>1268.2548755815519</v>
      </c>
      <c r="CH23" s="35">
        <f t="shared" ca="1" si="13"/>
        <v>5.2002090563949444E-4</v>
      </c>
      <c r="CI23" s="35">
        <f t="shared" ca="1" si="14"/>
        <v>1.3711014341909401E-2</v>
      </c>
      <c r="CJ23" s="33">
        <f t="shared" ca="1" si="15"/>
        <v>4.8975427428586168E-2</v>
      </c>
      <c r="CK23" s="33"/>
      <c r="CL23" s="29">
        <f t="shared" ca="1" si="16"/>
        <v>28.906208315728311</v>
      </c>
      <c r="CM23" s="32">
        <f t="shared" ca="1" si="17"/>
        <v>0.30207746468616753</v>
      </c>
      <c r="CN23" s="31">
        <f t="shared" ca="1" si="18"/>
        <v>12.295306815291227</v>
      </c>
      <c r="CO23" s="29">
        <f t="shared" ca="1" si="19"/>
        <v>29.629404287418748</v>
      </c>
      <c r="CP23" s="36">
        <f t="shared" ca="1" si="20"/>
        <v>12.929375857360986</v>
      </c>
      <c r="CQ23" s="30">
        <f t="shared" ca="1" si="21"/>
        <v>19.917908141935531</v>
      </c>
      <c r="CS23" s="30">
        <f t="shared" ca="1" si="22"/>
        <v>16671.159175788227</v>
      </c>
      <c r="CT23" s="27">
        <f t="shared" ca="1" si="23"/>
        <v>5.0997376736938493</v>
      </c>
      <c r="CU23" s="27">
        <f t="shared" ca="1" si="24"/>
        <v>30.67294168604823</v>
      </c>
      <c r="CV23" s="29">
        <f t="shared" ca="1" si="25"/>
        <v>2.9297986307450996</v>
      </c>
      <c r="CW23" s="29">
        <f t="shared" ref="CW23:CW34" ca="1" si="77">BB23/BK23</f>
        <v>2.777239356589817</v>
      </c>
      <c r="CX23" s="29">
        <f t="shared" ref="CX23:CX34" ca="1" si="78">CF23/BJ23</f>
        <v>4.4130595603674019</v>
      </c>
      <c r="CY23" s="27">
        <f t="shared" ca="1" si="26"/>
        <v>51.339915060983913</v>
      </c>
      <c r="CZ23" s="31">
        <f t="shared" ca="1" si="27"/>
        <v>2.3723451173851853</v>
      </c>
      <c r="DA23" s="31">
        <f t="shared" ca="1" si="28"/>
        <v>5.3798763934750662</v>
      </c>
      <c r="DB23" s="29">
        <f t="shared" ca="1" si="29"/>
        <v>3.9056730789661507</v>
      </c>
      <c r="DC23" s="29">
        <f t="shared" ca="1" si="30"/>
        <v>9.2656044589881112</v>
      </c>
      <c r="DD23" s="32">
        <f t="shared" ca="1" si="31"/>
        <v>2.2415574350321776</v>
      </c>
      <c r="DE23" s="27">
        <f t="shared" ca="1" si="32"/>
        <v>150.38741176995407</v>
      </c>
      <c r="DF23" s="27">
        <f t="shared" ca="1" si="33"/>
        <v>14.94120445354744</v>
      </c>
      <c r="DG23" s="27">
        <f t="shared" ca="1" si="34"/>
        <v>5.0997376736938493</v>
      </c>
      <c r="DH23" s="29">
        <f t="shared" ca="1" si="35"/>
        <v>28.75529631654824</v>
      </c>
      <c r="DI23" s="32">
        <f t="shared" ca="1" si="36"/>
        <v>3.7496652332563318</v>
      </c>
      <c r="DJ23" s="29">
        <f t="shared" ca="1" si="37"/>
        <v>18.745986166676111</v>
      </c>
      <c r="DK23" s="29">
        <f t="shared" ca="1" si="38"/>
        <v>2.1394921470758126</v>
      </c>
      <c r="DL23" s="27">
        <f t="shared" ca="1" si="39"/>
        <v>358.21453964044605</v>
      </c>
      <c r="DN23" s="27">
        <f t="shared" ca="1" si="40"/>
        <v>830.37963883579778</v>
      </c>
      <c r="DO23" s="37">
        <f t="shared" ca="1" si="41"/>
        <v>842.33377206204523</v>
      </c>
      <c r="DR23" s="27">
        <f t="shared" ca="1" si="42"/>
        <v>16671.159175788227</v>
      </c>
      <c r="DS23" s="27">
        <f t="shared" ref="DS23:DS34" ca="1" si="79">CF23</f>
        <v>4198.4425316173765</v>
      </c>
      <c r="DT23" s="37">
        <f t="shared" ca="1" si="43"/>
        <v>883.97708631282785</v>
      </c>
      <c r="DU23" s="29">
        <v>0.7</v>
      </c>
      <c r="DV23" s="29">
        <v>1</v>
      </c>
      <c r="DW23" s="37">
        <f t="shared" ca="1" si="44"/>
        <v>926.21617548864378</v>
      </c>
      <c r="DX23" s="19">
        <v>0.5</v>
      </c>
      <c r="DZ23" s="32">
        <f t="shared" ca="1" si="45"/>
        <v>0.1097325577693385</v>
      </c>
      <c r="EA23" s="27">
        <f t="shared" ca="1" si="46"/>
        <v>166.92405704781015</v>
      </c>
      <c r="EB23" s="32">
        <f t="shared" ca="1" si="47"/>
        <v>1.1059305841058562</v>
      </c>
      <c r="EC23" s="32">
        <f t="shared" ca="1" si="48"/>
        <v>3.5109452052388317</v>
      </c>
      <c r="ED23" s="32">
        <f t="shared" ca="1" si="49"/>
        <v>23.098292063422516</v>
      </c>
      <c r="EE23" s="29">
        <f t="shared" ca="1" si="50"/>
        <v>4.828460202209051</v>
      </c>
      <c r="EF23" s="27">
        <f t="shared" ca="1" si="51"/>
        <v>98.914513758323125</v>
      </c>
      <c r="EG23" s="27">
        <f t="shared" ca="1" si="52"/>
        <v>176.6776756496387</v>
      </c>
      <c r="EH23" s="27">
        <f t="shared" ca="1" si="53"/>
        <v>262.42440211803824</v>
      </c>
      <c r="EI23" s="27">
        <f t="shared" ca="1" si="54"/>
        <v>425.81760768185677</v>
      </c>
      <c r="EJ23" s="27">
        <f t="shared" ca="1" si="55"/>
        <v>731.71429918864828</v>
      </c>
      <c r="EK23" s="27">
        <f t="shared" ca="1" si="56"/>
        <v>1096.5058086679001</v>
      </c>
      <c r="EL23" s="27">
        <f t="shared" ca="1" si="57"/>
        <v>1469.3267276173249</v>
      </c>
      <c r="EM23" s="27">
        <f t="shared" ca="1" si="58"/>
        <v>1850.4142867704788</v>
      </c>
      <c r="EN23" s="27"/>
      <c r="EO23" s="29">
        <f t="shared" ca="1" si="59"/>
        <v>12.295306815291227</v>
      </c>
      <c r="EQ23" s="27">
        <f t="shared" ca="1" si="60"/>
        <v>479.16738110630968</v>
      </c>
      <c r="ER23" s="27">
        <f t="shared" ca="1" si="61"/>
        <v>16671.159175788227</v>
      </c>
      <c r="ES23" s="38">
        <f t="shared" ca="1" si="62"/>
        <v>0.101015661398778</v>
      </c>
      <c r="ET23" s="32">
        <f t="shared" ca="1" si="63"/>
        <v>7.9435088611810173E-2</v>
      </c>
      <c r="EU23" s="32"/>
      <c r="EW23" s="39">
        <f t="shared" ca="1" si="64"/>
        <v>5.7099843920427498</v>
      </c>
      <c r="EX23" s="40">
        <f t="shared" ca="1" si="65"/>
        <v>16.313083538190455</v>
      </c>
      <c r="EY23" s="27">
        <f t="shared" ca="1" si="66"/>
        <v>324.7212068034288</v>
      </c>
      <c r="EZ23" s="41">
        <f t="shared" ca="1" si="67"/>
        <v>2.8569401277039992</v>
      </c>
      <c r="FC23" s="29">
        <f t="shared" ca="1" si="68"/>
        <v>463.67793624391709</v>
      </c>
      <c r="FD23" s="29">
        <f t="shared" ca="1" si="69"/>
        <v>73.155038512892332</v>
      </c>
      <c r="FE23" s="29">
        <f t="shared" ca="1" si="70"/>
        <v>64.298289773596295</v>
      </c>
      <c r="FF23" s="29">
        <f t="shared" ca="1" si="70"/>
        <v>45.596690977127686</v>
      </c>
      <c r="FG23" s="29">
        <f t="shared" ca="1" si="70"/>
        <v>28.872865079278142</v>
      </c>
      <c r="FH23" s="29">
        <f t="shared" ca="1" si="70"/>
        <v>3.9577542641057795</v>
      </c>
      <c r="FI23" s="29">
        <f t="shared" ca="1" si="70"/>
        <v>12.364314219790391</v>
      </c>
      <c r="FJ23" s="29">
        <f t="shared" ca="1" si="71"/>
        <v>6.5606100529509561</v>
      </c>
      <c r="FK23" s="29">
        <f t="shared" ca="1" si="72"/>
        <v>5.3802521999165318</v>
      </c>
      <c r="FL23" s="29">
        <f t="shared" ca="1" si="73"/>
        <v>5.3044286195571297</v>
      </c>
    </row>
    <row r="24" spans="1:168">
      <c r="A24" s="19" t="s">
        <v>251</v>
      </c>
      <c r="C24" s="25">
        <v>2.2645515351284697E-2</v>
      </c>
      <c r="D24" s="26">
        <v>2.7658899304453725E-4</v>
      </c>
      <c r="E24" s="26">
        <v>1.119697043332752E-4</v>
      </c>
      <c r="F24" s="26">
        <v>1.2888427669000401E-4</v>
      </c>
      <c r="G24" s="26">
        <v>1.2871751330057147E-3</v>
      </c>
      <c r="H24" s="26">
        <v>6.2057421876116721E-3</v>
      </c>
      <c r="I24" s="25">
        <v>0.46707876282529581</v>
      </c>
      <c r="J24" s="26">
        <v>7.3506919727727793E-4</v>
      </c>
      <c r="K24" s="26">
        <v>2.6086558775518371E-4</v>
      </c>
      <c r="L24" s="26">
        <v>1.1743954350666244E-3</v>
      </c>
      <c r="M24" s="26">
        <v>6.2475521516765437E-3</v>
      </c>
      <c r="N24" s="26">
        <v>4.5802279607886865E-3</v>
      </c>
      <c r="O24" s="26">
        <v>3.3162091155727462E-4</v>
      </c>
      <c r="P24" s="26">
        <v>6.2893621157414153E-4</v>
      </c>
      <c r="Q24" s="26">
        <v>0.18553296626328986</v>
      </c>
      <c r="R24" s="26">
        <v>2.5231777287969882E-3</v>
      </c>
      <c r="S24" s="26">
        <v>1.0813414637632684E-3</v>
      </c>
      <c r="T24" s="27">
        <v>699594</v>
      </c>
      <c r="U24" s="26">
        <v>2.8588009617006437E-6</v>
      </c>
      <c r="V24" s="26">
        <v>8.9123119981017566E-3</v>
      </c>
      <c r="W24" s="26">
        <v>8.0332307023788083E-5</v>
      </c>
      <c r="X24" s="26">
        <v>1.5051587063353889E-4</v>
      </c>
      <c r="Y24" s="26">
        <v>4.4168474858274943E-5</v>
      </c>
      <c r="Z24" s="26">
        <v>2.7730369328496244E-4</v>
      </c>
      <c r="AA24" s="26">
        <v>2.5602944946164015E-3</v>
      </c>
      <c r="AB24" s="26">
        <v>7.3780888153224104E-4</v>
      </c>
      <c r="AC24" s="26">
        <v>1.7472038544260433E-3</v>
      </c>
      <c r="AD24" s="26">
        <v>3.2385450227798789E-3</v>
      </c>
      <c r="AE24" s="26">
        <v>1.9061055412139042E-3</v>
      </c>
      <c r="AF24" s="26">
        <v>3.06463463094309E-3</v>
      </c>
      <c r="AG24" s="26">
        <v>3.0803580362324433E-3</v>
      </c>
      <c r="AH24" s="26">
        <v>1.1095721232600622E-2</v>
      </c>
      <c r="AI24" s="26">
        <v>0.14479112170773334</v>
      </c>
      <c r="AJ24" s="26">
        <v>7.169301051752874E-3</v>
      </c>
      <c r="AK24" s="26">
        <v>6.3701252093468372E-2</v>
      </c>
      <c r="AL24" s="26">
        <v>6.2078291123137133E-2</v>
      </c>
      <c r="AM24" s="26">
        <v>0.22716404085798336</v>
      </c>
      <c r="AN24" s="19" t="s">
        <v>251</v>
      </c>
      <c r="AO24" s="28" t="s">
        <v>252</v>
      </c>
      <c r="AQ24" s="27">
        <f t="shared" ca="1" si="0"/>
        <v>532.41093170333272</v>
      </c>
      <c r="AR24" s="42">
        <f ca="1">[4]!AgePb76(AK24)</f>
        <v>731.72627820342427</v>
      </c>
      <c r="AS24" s="27"/>
      <c r="AT24" s="27"/>
      <c r="AU24" s="29">
        <f t="shared" ca="1" si="75"/>
        <v>13.977403042808078</v>
      </c>
      <c r="AV24" s="29">
        <f t="shared" ca="1" si="75"/>
        <v>1.3719375960691069</v>
      </c>
      <c r="AW24" s="29">
        <f t="shared" ca="1" si="75"/>
        <v>2.0011714863287899</v>
      </c>
      <c r="AX24" s="27">
        <f t="shared" ca="1" si="75"/>
        <v>31.358473911569551</v>
      </c>
      <c r="AY24" s="24">
        <f t="shared" ca="1" si="75"/>
        <v>1.7710239644640537</v>
      </c>
      <c r="AZ24" s="30">
        <f t="shared" ca="1" si="1"/>
        <v>13.512806611775273</v>
      </c>
      <c r="BB24" s="27">
        <f t="shared" ca="1" si="2"/>
        <v>157.80069898308747</v>
      </c>
      <c r="BC24" s="29">
        <f t="shared" ca="1" si="2"/>
        <v>0.74140938288850478</v>
      </c>
      <c r="BD24" s="31">
        <f t="shared" ca="1" si="2"/>
        <v>1.9058027528756827</v>
      </c>
      <c r="BE24" s="27">
        <f t="shared" ca="1" si="2"/>
        <v>10.833605289967398</v>
      </c>
      <c r="BF24" s="39">
        <f t="shared" ca="1" si="74"/>
        <v>13.811637931034486</v>
      </c>
      <c r="BG24" s="29">
        <f t="shared" ca="1" si="76"/>
        <v>26.842540902554955</v>
      </c>
      <c r="BH24" s="29">
        <f t="shared" ca="1" si="76"/>
        <v>26.509262339319196</v>
      </c>
      <c r="BI24" s="31">
        <f t="shared" ca="1" si="76"/>
        <v>3.5311111507697581</v>
      </c>
      <c r="BJ24" s="27">
        <f t="shared" ca="1" si="76"/>
        <v>956.99586169148211</v>
      </c>
      <c r="BK24" s="27">
        <f t="shared" ca="1" si="76"/>
        <v>65.872211569108558</v>
      </c>
      <c r="BL24" s="29">
        <f t="shared" ca="1" si="76"/>
        <v>1.2154589746205187</v>
      </c>
      <c r="BM24" s="32">
        <f t="shared" ca="1" si="4"/>
        <v>2.1409665341047326</v>
      </c>
      <c r="BN24" s="33">
        <f t="shared" ca="1" si="5"/>
        <v>5.3882669141607664E-2</v>
      </c>
      <c r="BO24" s="27">
        <f t="shared" ca="1" si="5"/>
        <v>137.89584724518133</v>
      </c>
      <c r="BP24" s="29">
        <f t="shared" ca="1" si="5"/>
        <v>2.245996644713165</v>
      </c>
      <c r="BQ24" s="32">
        <f t="shared" ca="1" si="5"/>
        <v>4.210638738439842</v>
      </c>
      <c r="BR24" s="33">
        <f t="shared" ca="1" si="5"/>
        <v>0.38221201124381965</v>
      </c>
      <c r="BS24" s="27">
        <f t="shared" ca="1" si="5"/>
        <v>26.450679730465872</v>
      </c>
      <c r="BT24" s="27">
        <f t="shared" ca="1" si="5"/>
        <v>31.041226116049636</v>
      </c>
      <c r="BU24" s="29">
        <f t="shared" ca="1" si="5"/>
        <v>8.3913873736576772</v>
      </c>
      <c r="BV24" s="27">
        <f t="shared" ca="1" si="5"/>
        <v>86.301025792302482</v>
      </c>
      <c r="BW24" s="27">
        <f t="shared" ca="1" si="5"/>
        <v>151.66179411548674</v>
      </c>
      <c r="BX24" s="27">
        <f t="shared" ca="1" si="5"/>
        <v>35.313100101701728</v>
      </c>
      <c r="BY24" s="27">
        <f t="shared" ca="1" si="5"/>
        <v>326.20172460244322</v>
      </c>
      <c r="BZ24" s="27">
        <f t="shared" ca="1" si="5"/>
        <v>58.566783129877493</v>
      </c>
      <c r="CA24" s="27">
        <f t="shared" ca="1" si="6"/>
        <v>90.124830917874405</v>
      </c>
      <c r="CB24" s="27">
        <f t="shared" ca="1" si="7"/>
        <v>90.124830917874405</v>
      </c>
      <c r="CC24" s="27">
        <f t="shared" ca="1" si="8"/>
        <v>16449.996508108889</v>
      </c>
      <c r="CD24" s="34">
        <f t="shared" ca="1" si="9"/>
        <v>6.3701252093468372E-2</v>
      </c>
      <c r="CE24" s="27">
        <f t="shared" ca="1" si="10"/>
        <v>313.46787220218215</v>
      </c>
      <c r="CF24" s="27">
        <f t="shared" ca="1" si="11"/>
        <v>4218.8217232969</v>
      </c>
      <c r="CG24" s="27">
        <f t="shared" ca="1" si="12"/>
        <v>1184.7611179637615</v>
      </c>
      <c r="CH24" s="35">
        <f t="shared" ca="1" si="13"/>
        <v>5.0546285839042258E-4</v>
      </c>
      <c r="CI24" s="35">
        <f t="shared" ca="1" si="14"/>
        <v>1.3958706432181466E-2</v>
      </c>
      <c r="CJ24" s="33">
        <f t="shared" ca="1" si="15"/>
        <v>4.9860177870037825E-2</v>
      </c>
      <c r="CK24" s="33"/>
      <c r="CL24" s="29">
        <f t="shared" ca="1" si="16"/>
        <v>29.294839045251553</v>
      </c>
      <c r="CM24" s="32">
        <f t="shared" ca="1" si="17"/>
        <v>0.28082749062880558</v>
      </c>
      <c r="CN24" s="31">
        <f t="shared" ca="1" si="18"/>
        <v>12.332451488069864</v>
      </c>
      <c r="CO24" s="29">
        <f t="shared" ca="1" si="19"/>
        <v>32.749389299609099</v>
      </c>
      <c r="CP24" s="36">
        <f t="shared" ca="1" si="20"/>
        <v>12.933168052494414</v>
      </c>
      <c r="CQ24" s="30">
        <f t="shared" ca="1" si="21"/>
        <v>17.985749828982019</v>
      </c>
      <c r="CS24" s="30">
        <f t="shared" ca="1" si="22"/>
        <v>16449.996508108889</v>
      </c>
      <c r="CT24" s="27">
        <f t="shared" ca="1" si="23"/>
        <v>4.9520384519079794</v>
      </c>
      <c r="CU24" s="27">
        <f t="shared" ca="1" si="24"/>
        <v>30.594262318833707</v>
      </c>
      <c r="CV24" s="29">
        <f t="shared" ca="1" si="25"/>
        <v>2.9337547582184498</v>
      </c>
      <c r="CW24" s="29">
        <f t="shared" ca="1" si="77"/>
        <v>2.3955579329158234</v>
      </c>
      <c r="CX24" s="29">
        <f t="shared" ca="1" si="78"/>
        <v>4.4084012190399324</v>
      </c>
      <c r="CY24" s="27">
        <f t="shared" ca="1" si="26"/>
        <v>50.428907229590038</v>
      </c>
      <c r="CZ24" s="31">
        <f t="shared" ca="1" si="27"/>
        <v>2.365565976924966</v>
      </c>
      <c r="DA24" s="31">
        <f t="shared" ca="1" si="28"/>
        <v>6.0645856948583576</v>
      </c>
      <c r="DB24" s="29">
        <f t="shared" ca="1" si="29"/>
        <v>3.6319891300626428</v>
      </c>
      <c r="DC24" s="29">
        <f t="shared" ca="1" si="30"/>
        <v>8.5917099146374927</v>
      </c>
      <c r="DD24" s="32">
        <f t="shared" ca="1" si="31"/>
        <v>2.3545060847781922</v>
      </c>
      <c r="DE24" s="27">
        <f t="shared" ca="1" si="32"/>
        <v>145.23695989051768</v>
      </c>
      <c r="DF24" s="27">
        <f t="shared" ca="1" si="33"/>
        <v>14.528066371165758</v>
      </c>
      <c r="DG24" s="27">
        <f t="shared" ca="1" si="34"/>
        <v>4.9520384519079794</v>
      </c>
      <c r="DH24" s="29">
        <f t="shared" ca="1" si="35"/>
        <v>30.11017254842454</v>
      </c>
      <c r="DI24" s="32">
        <f t="shared" ca="1" si="36"/>
        <v>3.7798128308173413</v>
      </c>
      <c r="DJ24" s="29">
        <f t="shared" ca="1" si="37"/>
        <v>20.495946376126156</v>
      </c>
      <c r="DK24" s="29">
        <f t="shared" ca="1" si="38"/>
        <v>1.8747306450128649</v>
      </c>
      <c r="DL24" s="27">
        <f t="shared" ca="1" si="39"/>
        <v>301.83158562259882</v>
      </c>
      <c r="DN24" s="27">
        <f t="shared" ca="1" si="40"/>
        <v>831.06547899576117</v>
      </c>
      <c r="DO24" s="37">
        <f t="shared" ca="1" si="41"/>
        <v>846.50680131455783</v>
      </c>
      <c r="DR24" s="27">
        <f t="shared" ca="1" si="42"/>
        <v>16449.996508108889</v>
      </c>
      <c r="DS24" s="27">
        <f t="shared" ca="1" si="79"/>
        <v>4218.8217232969</v>
      </c>
      <c r="DT24" s="37">
        <f t="shared" ca="1" si="43"/>
        <v>888.468177916174</v>
      </c>
      <c r="DU24" s="29">
        <v>0.7</v>
      </c>
      <c r="DV24" s="29">
        <v>1</v>
      </c>
      <c r="DW24" s="37">
        <f t="shared" ca="1" si="44"/>
        <v>931.04185975561745</v>
      </c>
      <c r="DX24" s="19">
        <v>0.5</v>
      </c>
      <c r="DZ24" s="32">
        <f t="shared" ca="1" si="45"/>
        <v>0.16891118853168546</v>
      </c>
      <c r="EA24" s="27">
        <f t="shared" ca="1" si="46"/>
        <v>168.16566737217235</v>
      </c>
      <c r="EB24" s="32">
        <f t="shared" ca="1" si="47"/>
        <v>1.3109178111848376</v>
      </c>
      <c r="EC24" s="32">
        <f t="shared" ca="1" si="48"/>
        <v>3.6520270645742521</v>
      </c>
      <c r="ED24" s="32">
        <f t="shared" ca="1" si="49"/>
        <v>21.053193692199208</v>
      </c>
      <c r="EE24" s="29">
        <f t="shared" ca="1" si="50"/>
        <v>5.0291054111028899</v>
      </c>
      <c r="EF24" s="27">
        <f t="shared" ca="1" si="51"/>
        <v>99.066216218973295</v>
      </c>
      <c r="EG24" s="27">
        <f t="shared" ca="1" si="52"/>
        <v>170.21069723443566</v>
      </c>
      <c r="EH24" s="27">
        <f t="shared" ca="1" si="53"/>
        <v>261.51825997667419</v>
      </c>
      <c r="EI24" s="27">
        <f t="shared" ca="1" si="54"/>
        <v>411.14206776224682</v>
      </c>
      <c r="EJ24" s="27">
        <f t="shared" ca="1" si="55"/>
        <v>702.13793571984604</v>
      </c>
      <c r="EK24" s="27">
        <f t="shared" ca="1" si="56"/>
        <v>1073.3465076505086</v>
      </c>
      <c r="EL24" s="27">
        <f t="shared" ca="1" si="57"/>
        <v>1476.025903178476</v>
      </c>
      <c r="EM24" s="27">
        <f t="shared" ca="1" si="58"/>
        <v>1774.7510039356814</v>
      </c>
      <c r="EN24" s="27"/>
      <c r="EO24" s="29">
        <f t="shared" ca="1" si="59"/>
        <v>12.332451488069864</v>
      </c>
      <c r="EQ24" s="27">
        <f t="shared" ca="1" si="60"/>
        <v>357.37189425937868</v>
      </c>
      <c r="ER24" s="27">
        <f t="shared" ca="1" si="61"/>
        <v>16449.996508108889</v>
      </c>
      <c r="ES24" s="38">
        <f t="shared" ca="1" si="62"/>
        <v>0.11012069857257938</v>
      </c>
      <c r="ET24" s="32">
        <f t="shared" ca="1" si="63"/>
        <v>9.0772928998757982E-2</v>
      </c>
      <c r="EU24" s="32"/>
      <c r="EW24" s="39">
        <f t="shared" ca="1" si="64"/>
        <v>5.0952760407842259</v>
      </c>
      <c r="EX24" s="40">
        <f t="shared" ca="1" si="65"/>
        <v>16.312494198137877</v>
      </c>
      <c r="EY24" s="27">
        <f t="shared" ca="1" si="66"/>
        <v>326.20172460244322</v>
      </c>
      <c r="EZ24" s="41">
        <f t="shared" ca="1" si="67"/>
        <v>3.2014937105600234</v>
      </c>
      <c r="FC24" s="29">
        <f t="shared" ca="1" si="68"/>
        <v>467.12685381158985</v>
      </c>
      <c r="FD24" s="29">
        <f t="shared" ca="1" si="69"/>
        <v>112.60745902112365</v>
      </c>
      <c r="FE24" s="29">
        <f t="shared" ca="1" si="70"/>
        <v>76.21615181307196</v>
      </c>
      <c r="FF24" s="29">
        <f t="shared" ca="1" si="70"/>
        <v>47.428922916548728</v>
      </c>
      <c r="FG24" s="29">
        <f t="shared" ca="1" si="70"/>
        <v>26.316492115249009</v>
      </c>
      <c r="FH24" s="29">
        <f t="shared" ca="1" si="70"/>
        <v>4.1222175500843363</v>
      </c>
      <c r="FI24" s="29">
        <f t="shared" ca="1" si="70"/>
        <v>12.383277027371662</v>
      </c>
      <c r="FJ24" s="29">
        <f t="shared" ca="1" si="71"/>
        <v>6.5379564994168549</v>
      </c>
      <c r="FK24" s="29">
        <f t="shared" ca="1" si="72"/>
        <v>5.1627789391165146</v>
      </c>
      <c r="FL24" s="29">
        <f t="shared" ca="1" si="73"/>
        <v>5.3286133688753647</v>
      </c>
    </row>
    <row r="25" spans="1:168">
      <c r="A25" s="19" t="s">
        <v>253</v>
      </c>
      <c r="C25" s="25">
        <v>3.351679145124236E-2</v>
      </c>
      <c r="D25" s="26">
        <v>3.6386110472538629E-4</v>
      </c>
      <c r="E25" s="26">
        <v>8.8899306385073728E-5</v>
      </c>
      <c r="F25" s="26">
        <v>9.1153091617371377E-5</v>
      </c>
      <c r="G25" s="26">
        <v>1.5445941458679853E-3</v>
      </c>
      <c r="H25" s="26">
        <v>5.8838819797850488E-3</v>
      </c>
      <c r="I25" s="25">
        <v>0.49507472800568553</v>
      </c>
      <c r="J25" s="26">
        <v>7.6084033133647967E-4</v>
      </c>
      <c r="K25" s="26">
        <v>1.9307426823349816E-4</v>
      </c>
      <c r="L25" s="26">
        <v>1.1939051637224719E-3</v>
      </c>
      <c r="M25" s="26">
        <v>5.8241566711291614E-3</v>
      </c>
      <c r="N25" s="26">
        <v>4.4303407573018884E-3</v>
      </c>
      <c r="O25" s="26">
        <v>3.150791754752106E-4</v>
      </c>
      <c r="P25" s="26">
        <v>1.3109517434531294E-3</v>
      </c>
      <c r="Q25" s="26">
        <v>0.20439991465666588</v>
      </c>
      <c r="R25" s="26">
        <v>2.8061128665593862E-3</v>
      </c>
      <c r="S25" s="26">
        <v>1.1764758912593701E-3</v>
      </c>
      <c r="T25" s="27">
        <v>665547</v>
      </c>
      <c r="U25" s="26">
        <v>2.4040375811174869E-6</v>
      </c>
      <c r="V25" s="26">
        <v>9.0420360996293272E-3</v>
      </c>
      <c r="W25" s="26">
        <v>8.3540305943832663E-5</v>
      </c>
      <c r="X25" s="26">
        <v>1.6046950853959224E-4</v>
      </c>
      <c r="Y25" s="26">
        <v>4.9583275110548162E-5</v>
      </c>
      <c r="Z25" s="26">
        <v>2.8187340638602534E-4</v>
      </c>
      <c r="AA25" s="26">
        <v>2.8758299564117934E-3</v>
      </c>
      <c r="AB25" s="26">
        <v>7.2546842421847486E-4</v>
      </c>
      <c r="AC25" s="26">
        <v>1.783745801072902E-3</v>
      </c>
      <c r="AD25" s="26">
        <v>3.4588090698327843E-3</v>
      </c>
      <c r="AE25" s="26">
        <v>2.0171377829063912E-3</v>
      </c>
      <c r="AF25" s="26">
        <v>3.2284221349756915E-3</v>
      </c>
      <c r="AG25" s="26">
        <v>3.3546341079843593E-3</v>
      </c>
      <c r="AH25" s="26">
        <v>1.2428874294377407E-2</v>
      </c>
      <c r="AI25" s="26">
        <v>0.14365063624357108</v>
      </c>
      <c r="AJ25" s="26">
        <v>7.6344720958850393E-3</v>
      </c>
      <c r="AK25" s="26">
        <v>5.9731160575465937E-2</v>
      </c>
      <c r="AL25" s="26">
        <v>5.7172821754136065E-2</v>
      </c>
      <c r="AM25" s="26">
        <v>0.24270802813324979</v>
      </c>
      <c r="AN25" s="19" t="s">
        <v>253</v>
      </c>
      <c r="AO25" s="28" t="s">
        <v>254</v>
      </c>
      <c r="AQ25" s="27">
        <f t="shared" ca="1" si="0"/>
        <v>530.64564227439973</v>
      </c>
      <c r="AR25" s="42">
        <f ca="1">[4]!AgePb76(AK25)</f>
        <v>593.8496963336579</v>
      </c>
      <c r="AS25" s="27"/>
      <c r="AT25" s="27"/>
      <c r="AU25" s="29">
        <f t="shared" ca="1" si="75"/>
        <v>20.687438353624469</v>
      </c>
      <c r="AV25" s="29">
        <f t="shared" ca="1" si="75"/>
        <v>1.8048249998134023</v>
      </c>
      <c r="AW25" s="29">
        <f t="shared" ca="1" si="75"/>
        <v>1.5888472524915587</v>
      </c>
      <c r="AX25" s="27">
        <f t="shared" ca="1" si="75"/>
        <v>22.178204501371443</v>
      </c>
      <c r="AY25" s="24">
        <f t="shared" ca="1" si="75"/>
        <v>2.1252067240572949</v>
      </c>
      <c r="AZ25" s="30">
        <f t="shared" ca="1" si="1"/>
        <v>12.811966226709131</v>
      </c>
      <c r="BB25" s="27">
        <f t="shared" ca="1" si="2"/>
        <v>163.33310733755545</v>
      </c>
      <c r="BC25" s="29">
        <f t="shared" ca="1" si="2"/>
        <v>0.54873881716045925</v>
      </c>
      <c r="BD25" s="31">
        <f t="shared" ca="1" si="2"/>
        <v>1.9374630382190625</v>
      </c>
      <c r="BE25" s="27">
        <f t="shared" ca="1" si="2"/>
        <v>10.099413816819709</v>
      </c>
      <c r="BF25" s="39">
        <f t="shared" ca="1" si="74"/>
        <v>14.061039580352885</v>
      </c>
      <c r="BG25" s="29">
        <f t="shared" ca="1" si="76"/>
        <v>25.964123185181961</v>
      </c>
      <c r="BH25" s="29">
        <f t="shared" ca="1" si="76"/>
        <v>25.18694156259857</v>
      </c>
      <c r="BI25" s="31">
        <f t="shared" ca="1" si="76"/>
        <v>7.3602318235777107</v>
      </c>
      <c r="BJ25" s="27">
        <f t="shared" ca="1" si="76"/>
        <v>1054.3132921129034</v>
      </c>
      <c r="BK25" s="27">
        <f t="shared" ca="1" si="76"/>
        <v>73.258755545899959</v>
      </c>
      <c r="BL25" s="29">
        <f t="shared" ca="1" si="76"/>
        <v>1.3223928133481127</v>
      </c>
      <c r="BM25" s="32">
        <f t="shared" ca="1" si="4"/>
        <v>2.0198970850891742</v>
      </c>
      <c r="BN25" s="33">
        <f t="shared" ca="1" si="5"/>
        <v>4.5311290755368293E-2</v>
      </c>
      <c r="BO25" s="27">
        <f t="shared" ca="1" si="5"/>
        <v>139.90300485951016</v>
      </c>
      <c r="BP25" s="29">
        <f t="shared" ca="1" si="5"/>
        <v>2.3356885143681714</v>
      </c>
      <c r="BQ25" s="32">
        <f t="shared" ca="1" si="5"/>
        <v>4.4890889322913097</v>
      </c>
      <c r="BR25" s="33">
        <f t="shared" ca="1" si="5"/>
        <v>0.42906899920968672</v>
      </c>
      <c r="BS25" s="27">
        <f t="shared" ca="1" si="5"/>
        <v>26.886562917827959</v>
      </c>
      <c r="BT25" s="27">
        <f t="shared" ca="1" si="5"/>
        <v>34.866804633606222</v>
      </c>
      <c r="BU25" s="29">
        <f t="shared" ca="1" si="5"/>
        <v>8.2510345529206273</v>
      </c>
      <c r="BV25" s="27">
        <f t="shared" ca="1" si="5"/>
        <v>88.105971146608312</v>
      </c>
      <c r="BW25" s="27">
        <f t="shared" ca="1" si="5"/>
        <v>161.9768091361849</v>
      </c>
      <c r="BX25" s="27">
        <f t="shared" ca="1" si="5"/>
        <v>37.370117712020473</v>
      </c>
      <c r="BY25" s="27">
        <f t="shared" ca="1" si="5"/>
        <v>343.63537419457185</v>
      </c>
      <c r="BZ25" s="27">
        <f t="shared" ca="1" si="5"/>
        <v>63.781588364549577</v>
      </c>
      <c r="CA25" s="27">
        <f t="shared" ca="1" si="6"/>
        <v>80.457809477756285</v>
      </c>
      <c r="CB25" s="27">
        <f t="shared" ca="1" si="7"/>
        <v>80.457809477756285</v>
      </c>
      <c r="CC25" s="27">
        <f t="shared" ca="1" si="8"/>
        <v>16320.42377131576</v>
      </c>
      <c r="CD25" s="34">
        <f t="shared" ca="1" si="9"/>
        <v>5.9731160575465937E-2</v>
      </c>
      <c r="CE25" s="27">
        <f t="shared" ca="1" si="10"/>
        <v>333.80683918956032</v>
      </c>
      <c r="CF25" s="27">
        <f t="shared" ca="1" si="11"/>
        <v>4507.4999442682456</v>
      </c>
      <c r="CG25" s="27">
        <f t="shared" ca="1" si="12"/>
        <v>1091.1404775014378</v>
      </c>
      <c r="CH25" s="35">
        <f t="shared" ca="1" si="13"/>
        <v>5.5483977596978333E-4</v>
      </c>
      <c r="CI25" s="35">
        <f t="shared" ca="1" si="14"/>
        <v>1.482146605866571E-2</v>
      </c>
      <c r="CJ25" s="33">
        <f t="shared" ca="1" si="15"/>
        <v>5.2941935384216668E-2</v>
      </c>
      <c r="CK25" s="33"/>
      <c r="CL25" s="29">
        <f t="shared" ca="1" si="16"/>
        <v>29.527419554323803</v>
      </c>
      <c r="CM25" s="32">
        <f t="shared" ca="1" si="17"/>
        <v>0.24207221098004367</v>
      </c>
      <c r="CN25" s="31">
        <f t="shared" ca="1" si="18"/>
        <v>12.78093355572474</v>
      </c>
      <c r="CO25" s="29">
        <f t="shared" ca="1" si="19"/>
        <v>31.165122137177445</v>
      </c>
      <c r="CP25" s="36">
        <f t="shared" ca="1" si="20"/>
        <v>13.117101098317157</v>
      </c>
      <c r="CQ25" s="30">
        <f t="shared" ca="1" si="21"/>
        <v>14.894335419304092</v>
      </c>
      <c r="CS25" s="30">
        <f t="shared" ca="1" si="22"/>
        <v>16320.42377131576</v>
      </c>
      <c r="CT25" s="27">
        <f t="shared" ca="1" si="23"/>
        <v>4.6907072285614868</v>
      </c>
      <c r="CU25" s="27">
        <f t="shared" ca="1" si="24"/>
        <v>32.218750046109818</v>
      </c>
      <c r="CV25" s="29">
        <f t="shared" ca="1" si="25"/>
        <v>3.0681162979336762</v>
      </c>
      <c r="CW25" s="29">
        <f t="shared" ca="1" si="77"/>
        <v>2.2295370173906353</v>
      </c>
      <c r="CX25" s="29">
        <f t="shared" ca="1" si="78"/>
        <v>4.2752946187702534</v>
      </c>
      <c r="CY25" s="27">
        <f t="shared" ca="1" si="26"/>
        <v>47.493433438185193</v>
      </c>
      <c r="CZ25" s="31">
        <f t="shared" ca="1" si="27"/>
        <v>2.4562401253614863</v>
      </c>
      <c r="DA25" s="31">
        <f t="shared" ca="1" si="28"/>
        <v>6.4549882708959112</v>
      </c>
      <c r="DB25" s="29">
        <f t="shared" ca="1" si="29"/>
        <v>3.1752856645183933</v>
      </c>
      <c r="DC25" s="29">
        <f t="shared" ca="1" si="30"/>
        <v>7.7992640586751882</v>
      </c>
      <c r="DD25" s="32">
        <f t="shared" ca="1" si="31"/>
        <v>2.1934700663125786</v>
      </c>
      <c r="DE25" s="27">
        <f t="shared" ca="1" si="32"/>
        <v>147.12380185999626</v>
      </c>
      <c r="DF25" s="27">
        <f t="shared" ca="1" si="33"/>
        <v>14.391635296784804</v>
      </c>
      <c r="DG25" s="27">
        <f t="shared" ca="1" si="34"/>
        <v>4.6907072285614868</v>
      </c>
      <c r="DH25" s="29">
        <f t="shared" ca="1" si="35"/>
        <v>34.02527913276279</v>
      </c>
      <c r="DI25" s="32">
        <f t="shared" ca="1" si="36"/>
        <v>3.9002506836087498</v>
      </c>
      <c r="DJ25" s="29">
        <f t="shared" ca="1" si="37"/>
        <v>19.62669318329532</v>
      </c>
      <c r="DK25" s="29">
        <f t="shared" ca="1" si="38"/>
        <v>1.9219553055453784</v>
      </c>
      <c r="DL25" s="27">
        <f t="shared" ca="1" si="39"/>
        <v>217.88584295544379</v>
      </c>
      <c r="DN25" s="27">
        <f t="shared" ca="1" si="40"/>
        <v>827.60902396243068</v>
      </c>
      <c r="DO25" s="37">
        <f t="shared" ca="1" si="41"/>
        <v>840.73442865220181</v>
      </c>
      <c r="DR25" s="27">
        <f t="shared" ca="1" si="42"/>
        <v>16320.42377131576</v>
      </c>
      <c r="DS25" s="27">
        <f t="shared" ca="1" si="79"/>
        <v>4507.4999442682456</v>
      </c>
      <c r="DT25" s="37">
        <f t="shared" ca="1" si="43"/>
        <v>882.25617581415122</v>
      </c>
      <c r="DU25" s="29">
        <v>0.7</v>
      </c>
      <c r="DV25" s="29">
        <v>1</v>
      </c>
      <c r="DW25" s="37">
        <f t="shared" ca="1" si="44"/>
        <v>924.36741717057953</v>
      </c>
      <c r="DX25" s="19">
        <v>0.5</v>
      </c>
      <c r="DZ25" s="32">
        <f t="shared" ca="1" si="45"/>
        <v>0.14204166380993194</v>
      </c>
      <c r="EA25" s="27">
        <f t="shared" ca="1" si="46"/>
        <v>170.61342056037824</v>
      </c>
      <c r="EB25" s="32">
        <f t="shared" ca="1" si="47"/>
        <v>1.2700820839726368</v>
      </c>
      <c r="EC25" s="32">
        <f t="shared" ca="1" si="48"/>
        <v>3.797867503037677</v>
      </c>
      <c r="ED25" s="32">
        <f t="shared" ca="1" si="49"/>
        <v>22.445444661456548</v>
      </c>
      <c r="EE25" s="29">
        <f t="shared" ca="1" si="50"/>
        <v>5.6456447264432468</v>
      </c>
      <c r="EF25" s="27">
        <f t="shared" ca="1" si="51"/>
        <v>100.6987375199549</v>
      </c>
      <c r="EG25" s="27">
        <f t="shared" ca="1" si="52"/>
        <v>167.36378403490119</v>
      </c>
      <c r="EH25" s="27">
        <f t="shared" ca="1" si="53"/>
        <v>266.98779135335849</v>
      </c>
      <c r="EI25" s="27">
        <f t="shared" ca="1" si="54"/>
        <v>461.81198190206919</v>
      </c>
      <c r="EJ25" s="27">
        <f t="shared" ca="1" si="55"/>
        <v>749.89263488974495</v>
      </c>
      <c r="EK25" s="27">
        <f t="shared" ca="1" si="56"/>
        <v>1135.869839271139</v>
      </c>
      <c r="EL25" s="27">
        <f t="shared" ca="1" si="57"/>
        <v>1554.9111954505513</v>
      </c>
      <c r="EM25" s="27">
        <f t="shared" ca="1" si="58"/>
        <v>1932.7754049863508</v>
      </c>
      <c r="EN25" s="27"/>
      <c r="EO25" s="29">
        <f t="shared" ca="1" si="59"/>
        <v>12.78093355572474</v>
      </c>
      <c r="EQ25" s="27">
        <f t="shared" ca="1" si="60"/>
        <v>401.68851972263644</v>
      </c>
      <c r="ER25" s="27">
        <f t="shared" ca="1" si="61"/>
        <v>16320.42377131576</v>
      </c>
      <c r="ES25" s="38">
        <f t="shared" ca="1" si="62"/>
        <v>0.11875104099012454</v>
      </c>
      <c r="ET25" s="32">
        <f t="shared" ca="1" si="63"/>
        <v>9.5580418584107305E-2</v>
      </c>
      <c r="EU25" s="32"/>
      <c r="EW25" s="39">
        <f t="shared" ca="1" si="64"/>
        <v>5.2739137015678219</v>
      </c>
      <c r="EX25" s="40">
        <f t="shared" ca="1" si="65"/>
        <v>17.649365497159174</v>
      </c>
      <c r="EY25" s="27">
        <f t="shared" ca="1" si="66"/>
        <v>343.63537419457185</v>
      </c>
      <c r="EZ25" s="41">
        <f t="shared" ca="1" si="67"/>
        <v>3.3465404433736552</v>
      </c>
      <c r="FC25" s="29">
        <f t="shared" ca="1" si="68"/>
        <v>473.9261682232729</v>
      </c>
      <c r="FD25" s="29">
        <f t="shared" ca="1" si="69"/>
        <v>94.694442539954622</v>
      </c>
      <c r="FE25" s="29">
        <f t="shared" ca="1" si="70"/>
        <v>73.841981626316098</v>
      </c>
      <c r="FF25" s="29">
        <f t="shared" ca="1" si="70"/>
        <v>49.322954584904899</v>
      </c>
      <c r="FG25" s="29">
        <f t="shared" ca="1" si="70"/>
        <v>28.056805826820685</v>
      </c>
      <c r="FH25" s="29">
        <f t="shared" ca="1" si="70"/>
        <v>4.6275776446256121</v>
      </c>
      <c r="FI25" s="29">
        <f t="shared" ca="1" si="70"/>
        <v>12.587342189994363</v>
      </c>
      <c r="FJ25" s="29">
        <f t="shared" ca="1" si="71"/>
        <v>6.6746947838339619</v>
      </c>
      <c r="FK25" s="29">
        <f t="shared" ca="1" si="72"/>
        <v>5.513916433012831</v>
      </c>
      <c r="FL25" s="29">
        <f t="shared" ca="1" si="73"/>
        <v>5.6133978175110153</v>
      </c>
    </row>
    <row r="26" spans="1:168">
      <c r="A26" s="19" t="s">
        <v>255</v>
      </c>
      <c r="C26" s="25">
        <v>2.3628134726061775E-2</v>
      </c>
      <c r="D26" s="26">
        <v>2.7686533412634248E-4</v>
      </c>
      <c r="E26" s="26">
        <v>1.2627221095025734E-4</v>
      </c>
      <c r="F26" s="26">
        <v>2.3706747775680613E-4</v>
      </c>
      <c r="G26" s="26">
        <v>3.0563279697123575E-3</v>
      </c>
      <c r="H26" s="26">
        <v>1.086628878356378E-2</v>
      </c>
      <c r="I26" s="25">
        <v>0.47743498393714295</v>
      </c>
      <c r="J26" s="26">
        <v>7.9743112207108049E-4</v>
      </c>
      <c r="K26" s="26">
        <v>4.112445158185424E-4</v>
      </c>
      <c r="L26" s="26">
        <v>2.1862289098998644E-3</v>
      </c>
      <c r="M26" s="26">
        <v>6.8979266053828814E-3</v>
      </c>
      <c r="N26" s="26">
        <v>4.4999583596502801E-3</v>
      </c>
      <c r="O26" s="26">
        <v>3.208886419128913E-4</v>
      </c>
      <c r="P26" s="26">
        <v>6.1834076840816684E-4</v>
      </c>
      <c r="Q26" s="26">
        <v>0.1798911012730155</v>
      </c>
      <c r="R26" s="26">
        <v>2.3197728279398637E-3</v>
      </c>
      <c r="S26" s="26">
        <v>8.7481584278962339E-4</v>
      </c>
      <c r="T26" s="27">
        <v>678428.5</v>
      </c>
      <c r="U26" s="26">
        <v>1.6213941483885186E-6</v>
      </c>
      <c r="V26" s="26">
        <v>9.2093713633787499E-3</v>
      </c>
      <c r="W26" s="26">
        <v>8.2101503695673162E-5</v>
      </c>
      <c r="X26" s="26">
        <v>1.594862244142161E-4</v>
      </c>
      <c r="Y26" s="26">
        <v>4.4367239878631279E-5</v>
      </c>
      <c r="Z26" s="26">
        <v>2.8462837277620263E-4</v>
      </c>
      <c r="AA26" s="26">
        <v>2.5563981072925638E-3</v>
      </c>
      <c r="AB26" s="26">
        <v>7.2495971695371478E-4</v>
      </c>
      <c r="AC26" s="26">
        <v>1.7272760995938898E-3</v>
      </c>
      <c r="AD26" s="26">
        <v>3.1285537090496641E-3</v>
      </c>
      <c r="AE26" s="26">
        <v>1.8702535835881501E-3</v>
      </c>
      <c r="AF26" s="26">
        <v>2.8946798864336229E-3</v>
      </c>
      <c r="AG26" s="26">
        <v>3.0231630894044102E-3</v>
      </c>
      <c r="AH26" s="26">
        <v>1.0609445210512235E-2</v>
      </c>
      <c r="AI26" s="26">
        <v>0.13976675508178091</v>
      </c>
      <c r="AJ26" s="26">
        <v>6.8531908668341612E-3</v>
      </c>
      <c r="AK26" s="26">
        <v>6.0868068998150303E-2</v>
      </c>
      <c r="AL26" s="26">
        <v>6.583302440861491E-2</v>
      </c>
      <c r="AM26" s="26">
        <v>0.20675015863867749</v>
      </c>
      <c r="AN26" s="19" t="s">
        <v>255</v>
      </c>
      <c r="AO26" s="28" t="s">
        <v>256</v>
      </c>
      <c r="AQ26" s="27">
        <f t="shared" ca="1" si="0"/>
        <v>559.18653841011064</v>
      </c>
      <c r="AR26" s="42">
        <f ca="1">[4]!AgePb76(AK26)</f>
        <v>634.57511566807625</v>
      </c>
      <c r="AS26" s="27"/>
      <c r="AT26" s="27"/>
      <c r="AU26" s="29">
        <f t="shared" ca="1" si="75"/>
        <v>14.583901363816794</v>
      </c>
      <c r="AV26" s="29">
        <f t="shared" ca="1" si="75"/>
        <v>1.3733083039750644</v>
      </c>
      <c r="AW26" s="29">
        <f t="shared" ca="1" si="75"/>
        <v>2.256792134747593</v>
      </c>
      <c r="AX26" s="27">
        <f t="shared" ca="1" si="75"/>
        <v>57.680226847213014</v>
      </c>
      <c r="AY26" s="24">
        <f t="shared" ca="1" si="75"/>
        <v>4.2052009387275193</v>
      </c>
      <c r="AZ26" s="30">
        <f t="shared" ca="1" si="1"/>
        <v>23.660998875061285</v>
      </c>
      <c r="BB26" s="27">
        <f t="shared" ca="1" si="2"/>
        <v>171.18822135355717</v>
      </c>
      <c r="BC26" s="29">
        <f t="shared" ca="1" si="2"/>
        <v>1.1688032343133334</v>
      </c>
      <c r="BD26" s="31">
        <f t="shared" ca="1" si="2"/>
        <v>3.5478008092454774</v>
      </c>
      <c r="BE26" s="27">
        <f t="shared" ca="1" si="2"/>
        <v>11.961391013251333</v>
      </c>
      <c r="BF26" s="39">
        <f t="shared" ca="1" si="74"/>
        <v>14.023426734037669</v>
      </c>
      <c r="BG26" s="29">
        <f t="shared" ca="1" si="76"/>
        <v>26.37211889076093</v>
      </c>
      <c r="BH26" s="29">
        <f t="shared" ca="1" si="76"/>
        <v>25.651341316898591</v>
      </c>
      <c r="BI26" s="31">
        <f t="shared" ca="1" si="76"/>
        <v>3.4716238978143603</v>
      </c>
      <c r="BJ26" s="27">
        <f t="shared" ca="1" si="76"/>
        <v>927.89461054103936</v>
      </c>
      <c r="BK26" s="27">
        <f t="shared" ca="1" si="76"/>
        <v>60.561951213472675</v>
      </c>
      <c r="BL26" s="29">
        <f t="shared" ca="1" si="76"/>
        <v>0.98331822360567778</v>
      </c>
      <c r="BM26" s="32">
        <f t="shared" ca="1" si="4"/>
        <v>2.0945260268812973</v>
      </c>
      <c r="BN26" s="33">
        <f t="shared" ca="1" si="5"/>
        <v>3.0560030451992556E-2</v>
      </c>
      <c r="BO26" s="27">
        <f t="shared" ca="1" si="5"/>
        <v>142.49210160271633</v>
      </c>
      <c r="BP26" s="29">
        <f t="shared" ca="1" si="5"/>
        <v>2.2954612989240157</v>
      </c>
      <c r="BQ26" s="32">
        <f t="shared" ca="1" si="5"/>
        <v>4.4615818381106438</v>
      </c>
      <c r="BR26" s="33">
        <f t="shared" ca="1" si="5"/>
        <v>0.38393202486075073</v>
      </c>
      <c r="BS26" s="27">
        <f t="shared" ca="1" si="5"/>
        <v>27.149346052057236</v>
      </c>
      <c r="BT26" s="27">
        <f t="shared" ca="1" si="5"/>
        <v>30.993985987927939</v>
      </c>
      <c r="BU26" s="29">
        <f t="shared" ca="1" si="5"/>
        <v>8.2452488273414897</v>
      </c>
      <c r="BV26" s="27">
        <f t="shared" ca="1" si="5"/>
        <v>85.316718391997853</v>
      </c>
      <c r="BW26" s="27">
        <f t="shared" ca="1" si="5"/>
        <v>146.51087607664323</v>
      </c>
      <c r="BX26" s="27">
        <f t="shared" ca="1" si="5"/>
        <v>34.648895659132442</v>
      </c>
      <c r="BY26" s="27">
        <f t="shared" ca="1" si="5"/>
        <v>308.11162988002764</v>
      </c>
      <c r="BZ26" s="27">
        <f t="shared" ca="1" si="5"/>
        <v>57.479336798119476</v>
      </c>
      <c r="CA26" s="27">
        <f t="shared" ca="1" si="6"/>
        <v>94.255635441631071</v>
      </c>
      <c r="CB26" s="27">
        <f t="shared" ca="1" si="7"/>
        <v>94.255635441631071</v>
      </c>
      <c r="CC26" s="27">
        <f t="shared" ca="1" si="8"/>
        <v>15879.168597684864</v>
      </c>
      <c r="CD26" s="34">
        <f t="shared" ca="1" si="9"/>
        <v>6.0868068998150303E-2</v>
      </c>
      <c r="CE26" s="27">
        <f t="shared" ca="1" si="10"/>
        <v>299.64638718814717</v>
      </c>
      <c r="CF26" s="27">
        <f t="shared" ca="1" si="11"/>
        <v>3839.7012892777088</v>
      </c>
      <c r="CG26" s="27">
        <f t="shared" ca="1" si="12"/>
        <v>1256.4200171453533</v>
      </c>
      <c r="CH26" s="35">
        <f t="shared" ca="1" si="13"/>
        <v>5.1391072041144222E-4</v>
      </c>
      <c r="CI26" s="35">
        <f t="shared" ca="1" si="14"/>
        <v>1.3658564643151631E-2</v>
      </c>
      <c r="CJ26" s="33">
        <f t="shared" ca="1" si="15"/>
        <v>4.8788078312677889E-2</v>
      </c>
      <c r="CK26" s="33"/>
      <c r="CL26" s="29">
        <f t="shared" ca="1" si="16"/>
        <v>30.347936482660661</v>
      </c>
      <c r="CM26" s="32">
        <f t="shared" ca="1" si="17"/>
        <v>0.32721816685425031</v>
      </c>
      <c r="CN26" s="31">
        <f t="shared" ca="1" si="18"/>
        <v>11.348768006759432</v>
      </c>
      <c r="CO26" s="29">
        <f t="shared" ca="1" si="19"/>
        <v>31.93757433418677</v>
      </c>
      <c r="CP26" s="36">
        <f t="shared" ca="1" si="20"/>
        <v>12.462045949946161</v>
      </c>
      <c r="CQ26" s="30">
        <f t="shared" ca="1" si="21"/>
        <v>20.746029346324114</v>
      </c>
      <c r="CS26" s="30">
        <f t="shared" ca="1" si="22"/>
        <v>15879.168597684864</v>
      </c>
      <c r="CT26" s="27">
        <f t="shared" ca="1" si="23"/>
        <v>5.0875446333288679</v>
      </c>
      <c r="CU26" s="27">
        <f t="shared" ca="1" si="24"/>
        <v>26.946765793259328</v>
      </c>
      <c r="CV26" s="29">
        <f t="shared" ca="1" si="25"/>
        <v>3.011553348058762</v>
      </c>
      <c r="CW26" s="29">
        <f t="shared" ca="1" si="77"/>
        <v>2.82666291167109</v>
      </c>
      <c r="CX26" s="29">
        <f t="shared" ca="1" si="78"/>
        <v>4.1380790939596528</v>
      </c>
      <c r="CY26" s="27">
        <f t="shared" ca="1" si="26"/>
        <v>51.537063381437072</v>
      </c>
      <c r="CZ26" s="31">
        <f t="shared" ca="1" si="27"/>
        <v>2.1623067272814658</v>
      </c>
      <c r="DA26" s="31">
        <f t="shared" ca="1" si="28"/>
        <v>5.4203180756498837</v>
      </c>
      <c r="DB26" s="29">
        <f t="shared" ca="1" si="29"/>
        <v>4.0778078309948169</v>
      </c>
      <c r="DC26" s="29">
        <f t="shared" ca="1" si="30"/>
        <v>8.8174713055211349</v>
      </c>
      <c r="DD26" s="32">
        <f t="shared" ca="1" si="31"/>
        <v>2.4790143648174134</v>
      </c>
      <c r="DE26" s="27">
        <f t="shared" ca="1" si="32"/>
        <v>134.22645375221668</v>
      </c>
      <c r="DF26" s="27">
        <f t="shared" ca="1" si="33"/>
        <v>15.321412073899939</v>
      </c>
      <c r="DG26" s="27">
        <f t="shared" ca="1" si="34"/>
        <v>5.0875446333288679</v>
      </c>
      <c r="DH26" s="29">
        <f t="shared" ca="1" si="35"/>
        <v>25.758846068880164</v>
      </c>
      <c r="DI26" s="32">
        <f t="shared" ca="1" si="36"/>
        <v>3.6113863224833844</v>
      </c>
      <c r="DJ26" s="29">
        <f t="shared" ca="1" si="37"/>
        <v>19.122526827419378</v>
      </c>
      <c r="DK26" s="29">
        <f t="shared" ca="1" si="38"/>
        <v>1.943653696188206</v>
      </c>
      <c r="DL26" s="27">
        <f t="shared" ca="1" si="39"/>
        <v>263.28354762492785</v>
      </c>
      <c r="DN26" s="27">
        <f t="shared" ca="1" si="40"/>
        <v>829.226046927884</v>
      </c>
      <c r="DO26" s="37">
        <f t="shared" ca="1" si="41"/>
        <v>842.78866234100906</v>
      </c>
      <c r="DR26" s="27">
        <f t="shared" ca="1" si="42"/>
        <v>15879.168597684864</v>
      </c>
      <c r="DS26" s="27">
        <f t="shared" ca="1" si="79"/>
        <v>3839.7012892777088</v>
      </c>
      <c r="DT26" s="37">
        <f t="shared" ca="1" si="43"/>
        <v>884.46658674534115</v>
      </c>
      <c r="DU26" s="29">
        <v>0.7</v>
      </c>
      <c r="DV26" s="29">
        <v>1</v>
      </c>
      <c r="DW26" s="37">
        <f t="shared" ca="1" si="44"/>
        <v>926.74207797956228</v>
      </c>
      <c r="DX26" s="19">
        <v>0.5</v>
      </c>
      <c r="DZ26" s="32">
        <f t="shared" ca="1" si="45"/>
        <v>9.5799468501544069E-2</v>
      </c>
      <c r="EA26" s="27">
        <f t="shared" ca="1" si="46"/>
        <v>173.7708556130687</v>
      </c>
      <c r="EB26" s="32">
        <f t="shared" ca="1" si="47"/>
        <v>1.1009922773035852</v>
      </c>
      <c r="EC26" s="32">
        <f t="shared" ca="1" si="48"/>
        <v>3.7324573966244157</v>
      </c>
      <c r="ED26" s="32">
        <f t="shared" ca="1" si="49"/>
        <v>22.307909190553218</v>
      </c>
      <c r="EE26" s="29">
        <f t="shared" ca="1" si="50"/>
        <v>5.0517371692204041</v>
      </c>
      <c r="EF26" s="27">
        <f t="shared" ca="1" si="51"/>
        <v>101.68294401519563</v>
      </c>
      <c r="EG26" s="27">
        <f t="shared" ca="1" si="52"/>
        <v>167.24642651808296</v>
      </c>
      <c r="EH26" s="27">
        <f t="shared" ca="1" si="53"/>
        <v>258.53551027878137</v>
      </c>
      <c r="EI26" s="27">
        <f t="shared" ca="1" si="54"/>
        <v>410.51637070103232</v>
      </c>
      <c r="EJ26" s="27">
        <f t="shared" ca="1" si="55"/>
        <v>678.29109294742238</v>
      </c>
      <c r="EK26" s="27">
        <f t="shared" ca="1" si="56"/>
        <v>1053.1579227699831</v>
      </c>
      <c r="EL26" s="27">
        <f t="shared" ca="1" si="57"/>
        <v>1394.1702709503513</v>
      </c>
      <c r="EM26" s="27">
        <f t="shared" ca="1" si="58"/>
        <v>1741.7980847914992</v>
      </c>
      <c r="EN26" s="27"/>
      <c r="EO26" s="29">
        <f t="shared" ca="1" si="59"/>
        <v>11.348768006759432</v>
      </c>
      <c r="EQ26" s="27">
        <f t="shared" ca="1" si="60"/>
        <v>535.06094635478917</v>
      </c>
      <c r="ER26" s="27">
        <f t="shared" ca="1" si="61"/>
        <v>15879.168597684864</v>
      </c>
      <c r="ES26" s="38">
        <f t="shared" ca="1" si="62"/>
        <v>0.10606870271939328</v>
      </c>
      <c r="ET26" s="32">
        <f t="shared" ca="1" si="63"/>
        <v>8.6052893075101652E-2</v>
      </c>
      <c r="EU26" s="32"/>
      <c r="EW26" s="39">
        <f t="shared" ca="1" si="64"/>
        <v>5.5275499306928371</v>
      </c>
      <c r="EX26" s="40">
        <f t="shared" ca="1" si="65"/>
        <v>15.896397523540388</v>
      </c>
      <c r="EY26" s="27">
        <f t="shared" ca="1" si="66"/>
        <v>308.11162988002764</v>
      </c>
      <c r="EZ26" s="41">
        <f t="shared" ca="1" si="67"/>
        <v>2.8758487436309585</v>
      </c>
      <c r="FC26" s="29">
        <f t="shared" ca="1" si="68"/>
        <v>482.69682114741306</v>
      </c>
      <c r="FD26" s="29">
        <f t="shared" ca="1" si="69"/>
        <v>63.866312334362711</v>
      </c>
      <c r="FE26" s="29">
        <f t="shared" ca="1" si="70"/>
        <v>64.011178912999142</v>
      </c>
      <c r="FF26" s="29">
        <f t="shared" ca="1" si="70"/>
        <v>48.473472683433968</v>
      </c>
      <c r="FG26" s="29">
        <f t="shared" ca="1" si="70"/>
        <v>27.884886488191523</v>
      </c>
      <c r="FH26" s="29">
        <f t="shared" ca="1" si="70"/>
        <v>4.1407681714921347</v>
      </c>
      <c r="FI26" s="29">
        <f t="shared" ca="1" si="70"/>
        <v>12.710368001899454</v>
      </c>
      <c r="FJ26" s="29">
        <f t="shared" ca="1" si="71"/>
        <v>6.4633877569695342</v>
      </c>
      <c r="FK26" s="29">
        <f t="shared" ca="1" si="72"/>
        <v>4.9874345069663413</v>
      </c>
      <c r="FL26" s="29">
        <f t="shared" ca="1" si="73"/>
        <v>5.0331056713009072</v>
      </c>
    </row>
    <row r="27" spans="1:168">
      <c r="A27" s="19" t="s">
        <v>257</v>
      </c>
      <c r="C27" s="25">
        <v>2.4662613014039998E-2</v>
      </c>
      <c r="D27" s="26">
        <v>3.7615555631596669E-4</v>
      </c>
      <c r="E27" s="26">
        <v>1.2571579897969356E-4</v>
      </c>
      <c r="F27" s="26">
        <v>1.05631026361636E-4</v>
      </c>
      <c r="G27" s="26">
        <v>3.1942227267384858E-3</v>
      </c>
      <c r="H27" s="26">
        <v>9.9932901981846338E-3</v>
      </c>
      <c r="I27" s="25">
        <v>0.46667341118290384</v>
      </c>
      <c r="J27" s="26">
        <v>8.1008582892832116E-4</v>
      </c>
      <c r="K27" s="26">
        <v>4.2475574684855042E-4</v>
      </c>
      <c r="L27" s="26">
        <v>2.0352569586298318E-3</v>
      </c>
      <c r="M27" s="26">
        <v>5.1275680613433591E-3</v>
      </c>
      <c r="N27" s="26">
        <v>4.2929341769929671E-3</v>
      </c>
      <c r="O27" s="26">
        <v>2.9591564990604793E-4</v>
      </c>
      <c r="P27" s="26">
        <v>1.467676162052872E-3</v>
      </c>
      <c r="Q27" s="26">
        <v>0.19347140746647704</v>
      </c>
      <c r="R27" s="26">
        <v>2.8843221240465312E-3</v>
      </c>
      <c r="S27" s="26">
        <v>8.0636642659164383E-4</v>
      </c>
      <c r="T27" s="27">
        <v>672151</v>
      </c>
      <c r="U27" s="26">
        <v>2.3804174954734873E-6</v>
      </c>
      <c r="W27" s="26">
        <v>7.423927064007939E-5</v>
      </c>
      <c r="X27" s="26">
        <v>1.5264427189723737E-4</v>
      </c>
      <c r="Y27" s="26">
        <v>3.9723216955713817E-5</v>
      </c>
      <c r="Z27" s="26">
        <v>2.8059171227893734E-4</v>
      </c>
      <c r="AA27" s="26">
        <v>2.6744982402267747E-3</v>
      </c>
      <c r="AB27" s="26">
        <v>7.2602733611941363E-4</v>
      </c>
      <c r="AC27" s="26">
        <v>1.6851372186706063E-3</v>
      </c>
      <c r="AD27" s="26">
        <v>3.3283691710146476E-3</v>
      </c>
      <c r="AE27" s="26">
        <v>2.0538539703132182E-3</v>
      </c>
      <c r="AF27" s="26">
        <v>3.2259616266781324E-3</v>
      </c>
      <c r="AG27" s="26">
        <v>3.3040690757483566E-3</v>
      </c>
      <c r="AH27" s="26">
        <v>1.0420277586435191E-2</v>
      </c>
      <c r="AI27" s="26">
        <v>0.14640609029816218</v>
      </c>
      <c r="AJ27" s="26">
        <v>8.1636418007263248E-3</v>
      </c>
      <c r="AK27" s="26">
        <v>6.0231083248286924E-2</v>
      </c>
      <c r="AL27" s="26">
        <v>5.4782333136452969E-2</v>
      </c>
      <c r="AM27" s="26">
        <v>0.24126245441872435</v>
      </c>
      <c r="AN27" s="19" t="s">
        <v>257</v>
      </c>
      <c r="AO27" s="28" t="s">
        <v>258</v>
      </c>
      <c r="AQ27" s="27">
        <f t="shared" ca="1" si="0"/>
        <v>570.82624290358535</v>
      </c>
      <c r="AR27" s="42">
        <f ca="1">[4]!AgePb76(AK27)</f>
        <v>611.88637733293001</v>
      </c>
      <c r="AS27" s="27"/>
      <c r="AT27" s="27"/>
      <c r="AU27" s="29">
        <f t="shared" ca="1" si="75"/>
        <v>15.222408359387794</v>
      </c>
      <c r="AV27" s="29">
        <f t="shared" ca="1" si="75"/>
        <v>1.8658079773878309</v>
      </c>
      <c r="AW27" s="29">
        <f t="shared" ca="1" si="75"/>
        <v>2.2468476968590192</v>
      </c>
      <c r="AX27" s="27">
        <f t="shared" ca="1" si="75"/>
        <v>25.700790425978958</v>
      </c>
      <c r="AY27" s="24">
        <f t="shared" ca="1" si="75"/>
        <v>4.3949303026695876</v>
      </c>
      <c r="AZ27" s="30">
        <f t="shared" ca="1" si="1"/>
        <v>21.760072168803479</v>
      </c>
      <c r="BB27" s="27">
        <f t="shared" ca="1" si="2"/>
        <v>173.90486571152417</v>
      </c>
      <c r="BC27" s="29">
        <f t="shared" ca="1" si="2"/>
        <v>1.2072036747325707</v>
      </c>
      <c r="BD27" s="31">
        <f t="shared" ca="1" si="2"/>
        <v>3.3028043185011833</v>
      </c>
      <c r="BE27" s="27">
        <f t="shared" ca="1" si="2"/>
        <v>8.8914901589305355</v>
      </c>
      <c r="BF27" s="39">
        <f t="shared" ca="1" si="74"/>
        <v>14.507290095525388</v>
      </c>
      <c r="BG27" s="29">
        <f t="shared" ca="1" si="76"/>
        <v>25.158848473137432</v>
      </c>
      <c r="BH27" s="29">
        <f t="shared" ca="1" si="76"/>
        <v>23.655038992662337</v>
      </c>
      <c r="BI27" s="31">
        <f t="shared" ca="1" si="76"/>
        <v>8.2401483110229883</v>
      </c>
      <c r="BJ27" s="27">
        <f t="shared" ca="1" si="76"/>
        <v>997.94306117165593</v>
      </c>
      <c r="BK27" s="27">
        <f t="shared" ca="1" si="76"/>
        <v>75.300552561250271</v>
      </c>
      <c r="BL27" s="29">
        <f t="shared" ca="1" si="76"/>
        <v>0.90637910676479871</v>
      </c>
      <c r="BM27" s="32">
        <f t="shared" ca="1" si="4"/>
        <v>2.1428261735873115</v>
      </c>
      <c r="BN27" s="33">
        <f t="shared" ca="1" si="5"/>
        <v>4.4866099475211821E-2</v>
      </c>
      <c r="BP27" s="29">
        <f t="shared" ca="1" si="5"/>
        <v>2.0756425271615231</v>
      </c>
      <c r="BQ27" s="32">
        <f t="shared" ca="1" si="5"/>
        <v>4.2701801593820408</v>
      </c>
      <c r="BR27" s="33">
        <f t="shared" ca="1" si="5"/>
        <v>0.34374496050486802</v>
      </c>
      <c r="BS27" s="27">
        <f t="shared" ca="1" si="5"/>
        <v>26.764308215997602</v>
      </c>
      <c r="BT27" s="27">
        <f t="shared" ca="1" si="5"/>
        <v>32.425841947644642</v>
      </c>
      <c r="BU27" s="29">
        <f t="shared" ca="1" si="5"/>
        <v>8.2573912753536565</v>
      </c>
      <c r="BV27" s="27">
        <f t="shared" ca="1" si="5"/>
        <v>83.235319223717241</v>
      </c>
      <c r="BW27" s="27">
        <f t="shared" ca="1" si="5"/>
        <v>155.86827924394947</v>
      </c>
      <c r="BX27" s="27">
        <f t="shared" ca="1" si="5"/>
        <v>38.050333142496797</v>
      </c>
      <c r="BY27" s="27">
        <f t="shared" ca="1" si="5"/>
        <v>343.37347607400682</v>
      </c>
      <c r="BZ27" s="27">
        <f t="shared" ca="1" si="5"/>
        <v>62.820196460722926</v>
      </c>
      <c r="CA27" s="27">
        <f t="shared" ca="1" si="6"/>
        <v>95.966733295259857</v>
      </c>
      <c r="CB27" s="27">
        <f t="shared" ca="1" si="7"/>
        <v>95.966733295259857</v>
      </c>
      <c r="CC27" s="27">
        <f t="shared" ca="1" si="8"/>
        <v>16633.476181171198</v>
      </c>
      <c r="CD27" s="34">
        <f t="shared" ca="1" si="9"/>
        <v>6.0231083248286924E-2</v>
      </c>
      <c r="CE27" s="27">
        <f t="shared" ca="1" si="10"/>
        <v>356.94405998877585</v>
      </c>
      <c r="CF27" s="27">
        <f t="shared" ca="1" si="11"/>
        <v>4480.653187332452</v>
      </c>
      <c r="CG27" s="27">
        <f t="shared" ca="1" si="12"/>
        <v>1045.5181203790733</v>
      </c>
      <c r="CH27" s="35">
        <f t="shared" ca="1" si="13"/>
        <v>5.3619154107670372E-4</v>
      </c>
      <c r="CI27" s="35">
        <f t="shared" ca="1" si="14"/>
        <v>1.4531433383284333E-2</v>
      </c>
      <c r="CJ27" s="33">
        <f t="shared" ca="1" si="15"/>
        <v>5.1905945347969572E-2</v>
      </c>
      <c r="CK27" s="33"/>
      <c r="CL27" s="29">
        <f t="shared" ca="1" si="16"/>
        <v>28.971695077514966</v>
      </c>
      <c r="CM27" s="32">
        <f t="shared" ca="1" si="17"/>
        <v>0.23334055921465335</v>
      </c>
      <c r="CN27" s="31">
        <f t="shared" ca="1" si="18"/>
        <v>12.829529285900433</v>
      </c>
      <c r="CO27" s="29">
        <f t="shared" ca="1" si="19"/>
        <v>0</v>
      </c>
      <c r="CP27" s="36">
        <f t="shared" ca="1" si="20"/>
        <v>13.048920489032598</v>
      </c>
      <c r="CQ27" s="30">
        <f t="shared" ca="1" si="21"/>
        <v>13.884600906861044</v>
      </c>
      <c r="CS27" s="30">
        <f t="shared" ca="1" si="22"/>
        <v>16633.476181171198</v>
      </c>
      <c r="CT27" s="27">
        <f t="shared" ca="1" si="23"/>
        <v>4.5600392612617711</v>
      </c>
      <c r="CU27" s="27" t="e">
        <f t="shared" ca="1" si="24"/>
        <v>#DIV/0!</v>
      </c>
      <c r="CV27" s="29">
        <f t="shared" ca="1" si="25"/>
        <v>2.9062904700203771</v>
      </c>
      <c r="CW27" s="29">
        <f t="shared" ca="1" si="77"/>
        <v>2.3094766213045794</v>
      </c>
      <c r="CX27" s="29">
        <f t="shared" ca="1" si="78"/>
        <v>4.4898886135566167</v>
      </c>
      <c r="CY27" s="27">
        <f t="shared" ca="1" si="26"/>
        <v>48.441354211023004</v>
      </c>
      <c r="CZ27" s="31" t="e">
        <f t="shared" ca="1" si="27"/>
        <v>#DIV/0!</v>
      </c>
      <c r="DA27" s="31">
        <f t="shared" ca="1" si="28"/>
        <v>5.7384424356881301</v>
      </c>
      <c r="DB27" s="29">
        <f t="shared" ca="1" si="29"/>
        <v>3.0448424040584139</v>
      </c>
      <c r="DC27" s="29" t="e">
        <f t="shared" ca="1" si="30"/>
        <v>#DIV/0!</v>
      </c>
      <c r="DD27" s="32">
        <f t="shared" ca="1" si="31"/>
        <v>0</v>
      </c>
      <c r="DE27" s="27">
        <f t="shared" ca="1" si="32"/>
        <v>165.42996762721756</v>
      </c>
      <c r="DF27" s="27">
        <f t="shared" ca="1" si="33"/>
        <v>13.252798647923845</v>
      </c>
      <c r="DG27" s="27">
        <f t="shared" ca="1" si="34"/>
        <v>4.5600392612617711</v>
      </c>
      <c r="DH27" s="29">
        <f t="shared" ca="1" si="35"/>
        <v>38.618214712763923</v>
      </c>
      <c r="DI27" s="32">
        <f t="shared" ca="1" si="36"/>
        <v>4.1253338039240113</v>
      </c>
      <c r="DJ27" s="29">
        <f t="shared" ca="1" si="37"/>
        <v>19.492226584595119</v>
      </c>
      <c r="DK27" s="29">
        <f t="shared" ca="1" si="38"/>
        <v>2.0572811086221026</v>
      </c>
      <c r="DL27" s="27">
        <f t="shared" ca="1" si="39"/>
        <v>294.34588020161698</v>
      </c>
      <c r="DN27" s="27">
        <f t="shared" ca="1" si="40"/>
        <v>824.35594146809808</v>
      </c>
      <c r="DO27" s="37">
        <f t="shared" ca="1" si="41"/>
        <v>833.73634330203959</v>
      </c>
      <c r="DR27" s="27">
        <f t="shared" ca="1" si="42"/>
        <v>16633.476181171198</v>
      </c>
      <c r="DS27" s="27">
        <f t="shared" ca="1" si="79"/>
        <v>4480.653187332452</v>
      </c>
      <c r="DT27" s="37">
        <f t="shared" ca="1" si="43"/>
        <v>874.7283282185997</v>
      </c>
      <c r="DU27" s="29">
        <v>0.7</v>
      </c>
      <c r="DV27" s="29">
        <v>1</v>
      </c>
      <c r="DW27" s="37">
        <f t="shared" ca="1" si="44"/>
        <v>916.28267921704537</v>
      </c>
      <c r="DX27" s="19">
        <v>0.5</v>
      </c>
      <c r="DZ27" s="32">
        <f t="shared" ca="1" si="45"/>
        <v>0.14064607985959818</v>
      </c>
      <c r="EA27" s="27">
        <f t="shared" ca="1" si="46"/>
        <v>0</v>
      </c>
      <c r="EB27" s="32">
        <f t="shared" ca="1" si="47"/>
        <v>1.1701121985036704</v>
      </c>
      <c r="EC27" s="32">
        <f t="shared" ca="1" si="48"/>
        <v>3.3750284994496309</v>
      </c>
      <c r="ED27" s="32">
        <f t="shared" ca="1" si="49"/>
        <v>21.350900796910203</v>
      </c>
      <c r="EE27" s="29">
        <f t="shared" ca="1" si="50"/>
        <v>4.5229600066430002</v>
      </c>
      <c r="EF27" s="27">
        <f t="shared" ca="1" si="51"/>
        <v>100.24085474156405</v>
      </c>
      <c r="EG27" s="27">
        <f t="shared" ca="1" si="52"/>
        <v>167.4927236380052</v>
      </c>
      <c r="EH27" s="27">
        <f t="shared" ca="1" si="53"/>
        <v>252.2282400718704</v>
      </c>
      <c r="EI27" s="27">
        <f t="shared" ca="1" si="54"/>
        <v>429.48135029992903</v>
      </c>
      <c r="EJ27" s="27">
        <f t="shared" ca="1" si="55"/>
        <v>721.61240390717353</v>
      </c>
      <c r="EK27" s="27">
        <f t="shared" ca="1" si="56"/>
        <v>1156.5450803190515</v>
      </c>
      <c r="EL27" s="27">
        <f t="shared" ca="1" si="57"/>
        <v>1553.7261360814789</v>
      </c>
      <c r="EM27" s="27">
        <f t="shared" ca="1" si="58"/>
        <v>1903.6423169916038</v>
      </c>
      <c r="EN27" s="27"/>
      <c r="EO27" s="29">
        <f t="shared" ca="1" si="59"/>
        <v>12.829529285900433</v>
      </c>
      <c r="EQ27" s="27">
        <f t="shared" ca="1" si="60"/>
        <v>0</v>
      </c>
      <c r="ER27" s="27">
        <f t="shared" ca="1" si="61"/>
        <v>16633.476181171198</v>
      </c>
      <c r="ES27" s="38">
        <f t="shared" ca="1" si="62"/>
        <v>9.7766994754012723E-2</v>
      </c>
      <c r="ET27" s="32">
        <f t="shared" ca="1" si="63"/>
        <v>8.0498936268443788E-2</v>
      </c>
      <c r="EU27" s="32"/>
      <c r="EW27" s="39">
        <f t="shared" ca="1" si="64"/>
        <v>5.6152685086058822</v>
      </c>
      <c r="EX27" s="40">
        <f t="shared" ca="1" si="65"/>
        <v>15.900509922782915</v>
      </c>
      <c r="EY27" s="27">
        <f t="shared" ca="1" si="66"/>
        <v>343.37347607400682</v>
      </c>
      <c r="EZ27" s="41">
        <f t="shared" ca="1" si="67"/>
        <v>2.8316562063619957</v>
      </c>
      <c r="FC27" s="29">
        <f t="shared" ca="1" si="68"/>
        <v>0</v>
      </c>
      <c r="FD27" s="29">
        <f t="shared" ca="1" si="69"/>
        <v>93.764053239732121</v>
      </c>
      <c r="FE27" s="29">
        <f t="shared" ca="1" si="70"/>
        <v>68.029778982771532</v>
      </c>
      <c r="FF27" s="29">
        <f t="shared" ca="1" si="70"/>
        <v>43.831538953891311</v>
      </c>
      <c r="FG27" s="29">
        <f t="shared" ca="1" si="70"/>
        <v>26.688625996137752</v>
      </c>
      <c r="FH27" s="29">
        <f t="shared" ca="1" si="70"/>
        <v>3.7073442677401642</v>
      </c>
      <c r="FI27" s="29">
        <f t="shared" ca="1" si="70"/>
        <v>12.530106842695506</v>
      </c>
      <c r="FJ27" s="29">
        <f t="shared" ca="1" si="71"/>
        <v>6.3057060017967599</v>
      </c>
      <c r="FK27" s="29">
        <f t="shared" ca="1" si="72"/>
        <v>5.3059735581409821</v>
      </c>
      <c r="FL27" s="29">
        <f t="shared" ca="1" si="73"/>
        <v>5.6091196248428838</v>
      </c>
    </row>
    <row r="28" spans="1:168">
      <c r="A28" s="19" t="s">
        <v>259</v>
      </c>
      <c r="C28" s="25">
        <v>2.1891862061567059E-2</v>
      </c>
      <c r="D28" s="26">
        <v>2.6303655589217357E-4</v>
      </c>
      <c r="E28" s="26">
        <v>1.1501402345873472E-4</v>
      </c>
      <c r="F28" s="26">
        <v>1.506013221970876E-4</v>
      </c>
      <c r="G28" s="26">
        <v>2.4508817913717821E-3</v>
      </c>
      <c r="H28" s="26">
        <v>6.944938712482477E-3</v>
      </c>
      <c r="I28" s="25">
        <v>0.48013609820856634</v>
      </c>
      <c r="J28" s="26">
        <v>8.0748354474251814E-4</v>
      </c>
      <c r="K28" s="26">
        <v>3.6206208281628596E-4</v>
      </c>
      <c r="L28" s="26">
        <v>1.4696007105081555E-3</v>
      </c>
      <c r="M28" s="26">
        <v>6.454452899436483E-3</v>
      </c>
      <c r="N28" s="26">
        <v>4.5885953538460584E-3</v>
      </c>
      <c r="O28" s="26">
        <v>3.3699624631362005E-4</v>
      </c>
      <c r="P28" s="26">
        <v>5.9802134619014752E-4</v>
      </c>
      <c r="Q28" s="26">
        <v>0.17998740519079434</v>
      </c>
      <c r="R28" s="26">
        <v>2.2735642072232933E-3</v>
      </c>
      <c r="S28" s="26">
        <v>9.5157342278639264E-4</v>
      </c>
      <c r="T28" s="27">
        <v>646298</v>
      </c>
      <c r="U28" s="26">
        <v>2.3209107872838847E-6</v>
      </c>
      <c r="V28" s="26">
        <v>9.504439128699145E-3</v>
      </c>
      <c r="W28" s="26">
        <v>7.1638779634162561E-5</v>
      </c>
      <c r="X28" s="26">
        <v>1.5720302399202844E-4</v>
      </c>
      <c r="Y28" s="26">
        <v>4.3787850186755957E-5</v>
      </c>
      <c r="Z28" s="26">
        <v>2.6953510609656843E-4</v>
      </c>
      <c r="AA28" s="26">
        <v>2.5940046232542885E-3</v>
      </c>
      <c r="AB28" s="26">
        <v>7.4346508885993765E-4</v>
      </c>
      <c r="AC28" s="26">
        <v>1.7293364155028591E-3</v>
      </c>
      <c r="AD28" s="26">
        <v>3.1881577847989629E-3</v>
      </c>
      <c r="AE28" s="26">
        <v>1.9119147307691913E-3</v>
      </c>
      <c r="AF28" s="26">
        <v>3.0744331562220523E-3</v>
      </c>
      <c r="AG28" s="26">
        <v>3.1342610787387037E-3</v>
      </c>
      <c r="AH28" s="26">
        <v>1.1274597786160565E-2</v>
      </c>
      <c r="AI28" s="26">
        <v>0.14370924867475995</v>
      </c>
      <c r="AJ28" s="26">
        <v>7.1358723065830304E-3</v>
      </c>
      <c r="AK28" s="26">
        <v>5.8761031245256841E-2</v>
      </c>
      <c r="AL28" s="26">
        <v>6.4999427508672464E-2</v>
      </c>
      <c r="AM28" s="26">
        <v>0.22797966263240793</v>
      </c>
      <c r="AN28" s="19" t="s">
        <v>259</v>
      </c>
      <c r="AO28" s="28" t="s">
        <v>260</v>
      </c>
      <c r="AQ28" s="27">
        <f t="shared" ca="1" si="0"/>
        <v>528.03255022691087</v>
      </c>
      <c r="AR28" s="42">
        <f ca="1">[4]!AgePb76(AK28)</f>
        <v>558.25357182841879</v>
      </c>
      <c r="AS28" s="27"/>
      <c r="AT28" s="27"/>
      <c r="AU28" s="29">
        <f t="shared" ca="1" si="75"/>
        <v>13.512228564704445</v>
      </c>
      <c r="AV28" s="29">
        <f t="shared" ca="1" si="75"/>
        <v>1.3047147545415789</v>
      </c>
      <c r="AW28" s="29">
        <f t="shared" ca="1" si="75"/>
        <v>2.0555808880989477</v>
      </c>
      <c r="AX28" s="27">
        <f t="shared" ca="1" si="75"/>
        <v>36.642387686468886</v>
      </c>
      <c r="AY28" s="24">
        <f t="shared" ca="1" si="75"/>
        <v>3.3721676835476471</v>
      </c>
      <c r="AZ28" s="30">
        <f t="shared" ca="1" si="1"/>
        <v>15.122383578832572</v>
      </c>
      <c r="BB28" s="27">
        <f t="shared" ca="1" si="2"/>
        <v>173.34622134852626</v>
      </c>
      <c r="BC28" s="29">
        <f t="shared" ca="1" si="2"/>
        <v>1.0290212200777913</v>
      </c>
      <c r="BD28" s="31">
        <f t="shared" ca="1" si="2"/>
        <v>2.3848603256496923</v>
      </c>
      <c r="BE28" s="27">
        <f t="shared" ca="1" si="2"/>
        <v>11.192382772893856</v>
      </c>
      <c r="BF28" s="39">
        <f t="shared" ca="1" si="74"/>
        <v>13.616161616161614</v>
      </c>
      <c r="BG28" s="29">
        <f t="shared" ca="1" si="76"/>
        <v>26.891578219542904</v>
      </c>
      <c r="BH28" s="29">
        <f t="shared" ca="1" si="76"/>
        <v>26.938958279024764</v>
      </c>
      <c r="BI28" s="31">
        <f t="shared" ca="1" si="76"/>
        <v>3.357542156215056</v>
      </c>
      <c r="BJ28" s="27">
        <f t="shared" ca="1" si="76"/>
        <v>928.39135488052375</v>
      </c>
      <c r="BK28" s="27">
        <f t="shared" ca="1" si="76"/>
        <v>59.355589883702265</v>
      </c>
      <c r="BL28" s="29">
        <f t="shared" ca="1" si="76"/>
        <v>1.0695959560367818</v>
      </c>
      <c r="BM28" s="32">
        <f t="shared" ca="1" si="4"/>
        <v>2.0827427967426226</v>
      </c>
      <c r="BN28" s="33">
        <f t="shared" ca="1" si="5"/>
        <v>4.374451727622615E-2</v>
      </c>
      <c r="BO28" s="27">
        <f t="shared" ca="1" si="5"/>
        <v>147.05754090760877</v>
      </c>
      <c r="BP28" s="29">
        <f t="shared" ca="1" si="5"/>
        <v>2.0029358629278367</v>
      </c>
      <c r="BQ28" s="32">
        <f t="shared" ca="1" si="5"/>
        <v>4.3977099546685841</v>
      </c>
      <c r="BR28" s="33">
        <f t="shared" ca="1" si="5"/>
        <v>0.37891827466593025</v>
      </c>
      <c r="BS28" s="27">
        <f t="shared" ca="1" si="5"/>
        <v>25.709671166013575</v>
      </c>
      <c r="BT28" s="27">
        <f t="shared" ca="1" si="5"/>
        <v>31.449930555187425</v>
      </c>
      <c r="BU28" s="29">
        <f t="shared" ca="1" si="5"/>
        <v>8.4557176195254886</v>
      </c>
      <c r="BV28" s="27">
        <f t="shared" ca="1" si="5"/>
        <v>85.418485209847873</v>
      </c>
      <c r="BW28" s="27">
        <f t="shared" ca="1" si="5"/>
        <v>149.302148392189</v>
      </c>
      <c r="BX28" s="27">
        <f t="shared" ca="1" si="5"/>
        <v>35.420722942011494</v>
      </c>
      <c r="BY28" s="27">
        <f t="shared" ca="1" si="5"/>
        <v>327.24468607402804</v>
      </c>
      <c r="BZ28" s="27">
        <f t="shared" ca="1" si="5"/>
        <v>59.59164055338853</v>
      </c>
      <c r="CA28" s="27">
        <f t="shared" ca="1" si="6"/>
        <v>88.69496003019178</v>
      </c>
      <c r="CB28" s="27">
        <f t="shared" ca="1" si="7"/>
        <v>88.69496003019178</v>
      </c>
      <c r="CC28" s="27">
        <f t="shared" ca="1" si="8"/>
        <v>16327.082841823791</v>
      </c>
      <c r="CD28" s="34">
        <f t="shared" ca="1" si="9"/>
        <v>5.8761031245256841E-2</v>
      </c>
      <c r="CE28" s="27">
        <f t="shared" ca="1" si="10"/>
        <v>312.00624609063561</v>
      </c>
      <c r="CF28" s="27">
        <f t="shared" ca="1" si="11"/>
        <v>4233.9692037121104</v>
      </c>
      <c r="CG28" s="27">
        <f t="shared" ca="1" si="12"/>
        <v>1240.5108615091597</v>
      </c>
      <c r="CH28" s="35">
        <f t="shared" ca="1" si="13"/>
        <v>5.1817974629595918E-4</v>
      </c>
      <c r="CI28" s="35">
        <f t="shared" ca="1" si="14"/>
        <v>1.410875648447907E-2</v>
      </c>
      <c r="CJ28" s="33">
        <f t="shared" ca="1" si="15"/>
        <v>5.03961532007976E-2</v>
      </c>
      <c r="CK28" s="33"/>
      <c r="CL28" s="29">
        <f t="shared" ca="1" si="16"/>
        <v>29.515376670078201</v>
      </c>
      <c r="CM28" s="32">
        <f t="shared" ca="1" si="17"/>
        <v>0.29299005302673159</v>
      </c>
      <c r="CN28" s="31">
        <f t="shared" ca="1" si="18"/>
        <v>12.728466418762412</v>
      </c>
      <c r="CO28" s="29">
        <f t="shared" ca="1" si="19"/>
        <v>33.439572510118204</v>
      </c>
      <c r="CP28" s="36">
        <f t="shared" ca="1" si="20"/>
        <v>12.938236689210342</v>
      </c>
      <c r="CQ28" s="30">
        <f t="shared" ca="1" si="21"/>
        <v>20.89964675508644</v>
      </c>
      <c r="CS28" s="30">
        <f t="shared" ca="1" si="22"/>
        <v>16327.082841823791</v>
      </c>
      <c r="CT28" s="27">
        <f t="shared" ca="1" si="23"/>
        <v>5.5132917845684188</v>
      </c>
      <c r="CU28" s="27">
        <f t="shared" ca="1" si="24"/>
        <v>28.791241697507839</v>
      </c>
      <c r="CV28" s="29">
        <f t="shared" ca="1" si="25"/>
        <v>2.8369944399051499</v>
      </c>
      <c r="CW28" s="29">
        <f t="shared" ca="1" si="77"/>
        <v>2.9204700296664612</v>
      </c>
      <c r="CX28" s="29">
        <f t="shared" ca="1" si="78"/>
        <v>4.5605435482076278</v>
      </c>
      <c r="CY28" s="27">
        <f t="shared" ca="1" si="26"/>
        <v>49.892583551777953</v>
      </c>
      <c r="CZ28" s="31">
        <f t="shared" ca="1" si="27"/>
        <v>2.2252832738419359</v>
      </c>
      <c r="DA28" s="31">
        <f t="shared" ca="1" si="28"/>
        <v>5.3557057526735452</v>
      </c>
      <c r="DB28" s="29">
        <f t="shared" ca="1" si="29"/>
        <v>3.7907746536441422</v>
      </c>
      <c r="DC28" s="29">
        <f t="shared" ca="1" si="30"/>
        <v>8.4355474316582661</v>
      </c>
      <c r="DD28" s="32">
        <f t="shared" ca="1" si="31"/>
        <v>2.4677545296954695</v>
      </c>
      <c r="DE28" s="27">
        <f t="shared" ca="1" si="32"/>
        <v>163.38250871182203</v>
      </c>
      <c r="DF28" s="27">
        <f t="shared" ca="1" si="33"/>
        <v>15.641178138395345</v>
      </c>
      <c r="DG28" s="27">
        <f t="shared" ca="1" si="34"/>
        <v>5.5132917845684188</v>
      </c>
      <c r="DH28" s="29">
        <f t="shared" ca="1" si="35"/>
        <v>29.238160695018564</v>
      </c>
      <c r="DI28" s="32">
        <f t="shared" ca="1" si="36"/>
        <v>3.8310757357741121</v>
      </c>
      <c r="DJ28" s="29">
        <f t="shared" ca="1" si="37"/>
        <v>19.423401290748629</v>
      </c>
      <c r="DK28" s="29">
        <f t="shared" ca="1" si="38"/>
        <v>2.1956319401261966</v>
      </c>
      <c r="DL28" s="27">
        <f t="shared" ca="1" si="39"/>
        <v>313.34351572262057</v>
      </c>
      <c r="DN28" s="27">
        <f t="shared" ca="1" si="40"/>
        <v>831.25571458509808</v>
      </c>
      <c r="DO28" s="37">
        <f t="shared" ca="1" si="41"/>
        <v>848.33309998714026</v>
      </c>
      <c r="DR28" s="27">
        <f t="shared" ca="1" si="42"/>
        <v>16327.082841823791</v>
      </c>
      <c r="DS28" s="27">
        <f t="shared" ca="1" si="79"/>
        <v>4233.9692037121104</v>
      </c>
      <c r="DT28" s="37">
        <f t="shared" ca="1" si="43"/>
        <v>890.43406929319394</v>
      </c>
      <c r="DU28" s="29">
        <v>0.7</v>
      </c>
      <c r="DV28" s="29">
        <v>1</v>
      </c>
      <c r="DW28" s="37">
        <f t="shared" ca="1" si="44"/>
        <v>933.15464329180668</v>
      </c>
      <c r="DX28" s="19">
        <v>0.5</v>
      </c>
      <c r="DZ28" s="32">
        <f t="shared" ca="1" si="45"/>
        <v>0.1371301482013359</v>
      </c>
      <c r="EA28" s="27">
        <f t="shared" ca="1" si="46"/>
        <v>179.33846452147412</v>
      </c>
      <c r="EB28" s="32">
        <f t="shared" ca="1" si="47"/>
        <v>1.1330235403249977</v>
      </c>
      <c r="EC28" s="32">
        <f t="shared" ca="1" si="48"/>
        <v>3.2568062811834744</v>
      </c>
      <c r="ED28" s="32">
        <f t="shared" ca="1" si="49"/>
        <v>21.988549773342918</v>
      </c>
      <c r="EE28" s="29">
        <f t="shared" ca="1" si="50"/>
        <v>4.9857667719201348</v>
      </c>
      <c r="EF28" s="27">
        <f t="shared" ca="1" si="51"/>
        <v>96.29090324349653</v>
      </c>
      <c r="EG28" s="27">
        <f t="shared" ca="1" si="52"/>
        <v>171.51557037577058</v>
      </c>
      <c r="EH28" s="27">
        <f t="shared" ca="1" si="53"/>
        <v>258.84389457529659</v>
      </c>
      <c r="EI28" s="27">
        <f t="shared" ca="1" si="54"/>
        <v>416.55537159188646</v>
      </c>
      <c r="EJ28" s="27">
        <f t="shared" ca="1" si="55"/>
        <v>691.21364996383795</v>
      </c>
      <c r="EK28" s="27">
        <f t="shared" ca="1" si="56"/>
        <v>1076.6177186021732</v>
      </c>
      <c r="EL28" s="27">
        <f t="shared" ca="1" si="57"/>
        <v>1480.7451858553304</v>
      </c>
      <c r="EM28" s="27">
        <f t="shared" ca="1" si="58"/>
        <v>1805.8072894966219</v>
      </c>
      <c r="EN28" s="27"/>
      <c r="EO28" s="29">
        <f t="shared" ca="1" si="59"/>
        <v>12.728466418762412</v>
      </c>
      <c r="EQ28" s="27">
        <f t="shared" ca="1" si="60"/>
        <v>454.97497292018176</v>
      </c>
      <c r="ER28" s="27">
        <f t="shared" ca="1" si="61"/>
        <v>16327.082841823791</v>
      </c>
      <c r="ES28" s="38">
        <f t="shared" ca="1" si="62"/>
        <v>0.10835302366563382</v>
      </c>
      <c r="ET28" s="32">
        <f t="shared" ca="1" si="63"/>
        <v>8.6162634319180767E-2</v>
      </c>
      <c r="EU28" s="32"/>
      <c r="EW28" s="39">
        <f t="shared" ca="1" si="64"/>
        <v>5.5972302663392401</v>
      </c>
      <c r="EX28" s="40">
        <f t="shared" ca="1" si="65"/>
        <v>16.055092520937613</v>
      </c>
      <c r="EY28" s="27">
        <f t="shared" ca="1" si="66"/>
        <v>327.24468607402804</v>
      </c>
      <c r="EZ28" s="41">
        <f t="shared" ca="1" si="67"/>
        <v>2.8683995042137393</v>
      </c>
      <c r="FC28" s="29">
        <f t="shared" ca="1" si="68"/>
        <v>498.16240144853924</v>
      </c>
      <c r="FD28" s="29">
        <f t="shared" ca="1" si="69"/>
        <v>91.420098800890599</v>
      </c>
      <c r="FE28" s="29">
        <f t="shared" ca="1" si="70"/>
        <v>65.873461646802198</v>
      </c>
      <c r="FF28" s="29">
        <f t="shared" ca="1" si="70"/>
        <v>42.296185469915251</v>
      </c>
      <c r="FG28" s="29">
        <f t="shared" ca="1" si="70"/>
        <v>27.485687216678645</v>
      </c>
      <c r="FH28" s="29">
        <f t="shared" ca="1" si="70"/>
        <v>4.086694075344373</v>
      </c>
      <c r="FI28" s="29">
        <f t="shared" ca="1" si="70"/>
        <v>12.036362905437066</v>
      </c>
      <c r="FJ28" s="29">
        <f t="shared" ca="1" si="71"/>
        <v>6.4710973643824143</v>
      </c>
      <c r="FK28" s="29">
        <f t="shared" ca="1" si="72"/>
        <v>5.082453308557632</v>
      </c>
      <c r="FL28" s="29">
        <f t="shared" ca="1" si="73"/>
        <v>5.3456504904524564</v>
      </c>
    </row>
    <row r="29" spans="1:168">
      <c r="A29" s="19" t="s">
        <v>261</v>
      </c>
      <c r="C29" s="25">
        <v>2.0549950210216428E-2</v>
      </c>
      <c r="D29" s="26">
        <v>2.4517793296339335E-4</v>
      </c>
      <c r="E29" s="26">
        <v>1.0482059699164885E-4</v>
      </c>
      <c r="F29" s="26">
        <v>1.4265827590570748E-4</v>
      </c>
      <c r="G29" s="26">
        <v>2.0478365412270913E-3</v>
      </c>
      <c r="H29" s="26">
        <v>6.8951500021091948E-3</v>
      </c>
      <c r="I29" s="25">
        <v>0.47495848720869144</v>
      </c>
      <c r="J29" s="26">
        <v>8.0302803695309532E-4</v>
      </c>
      <c r="K29" s="26">
        <v>2.9758823145921778E-4</v>
      </c>
      <c r="L29" s="26">
        <v>1.3946763919727876E-3</v>
      </c>
      <c r="M29" s="26">
        <v>6.8368595237821321E-3</v>
      </c>
      <c r="N29" s="26">
        <v>4.6199805954065575E-3</v>
      </c>
      <c r="O29" s="26">
        <v>3.4330023814728319E-4</v>
      </c>
      <c r="P29" s="26">
        <v>5.5529350406307643E-4</v>
      </c>
      <c r="Q29" s="26">
        <v>0.18124005322841047</v>
      </c>
      <c r="R29" s="26">
        <v>2.3199610374171182E-3</v>
      </c>
      <c r="S29" s="26">
        <v>9.0350241406948067E-4</v>
      </c>
      <c r="T29" s="27">
        <v>651907.5</v>
      </c>
      <c r="U29" s="26">
        <v>1.6873559515728843E-6</v>
      </c>
      <c r="V29" s="26">
        <v>8.9385380594639574E-3</v>
      </c>
      <c r="W29" s="26">
        <v>8.0686293684303377E-5</v>
      </c>
      <c r="X29" s="26">
        <v>1.685821991616909E-4</v>
      </c>
      <c r="Y29" s="26">
        <v>4.157031480693197E-5</v>
      </c>
      <c r="Z29" s="26">
        <v>2.7289147616801462E-4</v>
      </c>
      <c r="AA29" s="26">
        <v>2.5422829670364785E-3</v>
      </c>
      <c r="AB29" s="26">
        <v>7.1073477960191176E-4</v>
      </c>
      <c r="AC29" s="26">
        <v>1.7190577906630415E-3</v>
      </c>
      <c r="AD29" s="26">
        <v>3.190125388443401E-3</v>
      </c>
      <c r="AE29" s="26">
        <v>1.8762886861505149E-3</v>
      </c>
      <c r="AF29" s="26">
        <v>2.9912219141519309E-3</v>
      </c>
      <c r="AG29" s="26">
        <v>3.0822368715398016E-3</v>
      </c>
      <c r="AH29" s="26">
        <v>1.0880761457722146E-2</v>
      </c>
      <c r="AI29" s="26">
        <v>0.14001449592158396</v>
      </c>
      <c r="AJ29" s="26">
        <v>7.0220084904683558E-3</v>
      </c>
      <c r="AK29" s="26">
        <v>6.0838412303121654E-2</v>
      </c>
      <c r="AL29" s="26">
        <v>6.3404087236302697E-2</v>
      </c>
      <c r="AM29" s="26">
        <v>0.21652642437769165</v>
      </c>
      <c r="AN29" s="19" t="s">
        <v>261</v>
      </c>
      <c r="AO29" s="28" t="s">
        <v>262</v>
      </c>
      <c r="AQ29" s="27">
        <f t="shared" ca="1" si="0"/>
        <v>547.09176530413595</v>
      </c>
      <c r="AR29" s="42">
        <f ca="1">[4]!AgePb76(AK29)</f>
        <v>633.52595006611534</v>
      </c>
      <c r="AS29" s="27"/>
      <c r="AT29" s="27"/>
      <c r="AU29" s="29">
        <f t="shared" ca="1" si="75"/>
        <v>12.683965550889463</v>
      </c>
      <c r="AV29" s="29">
        <f t="shared" ca="1" si="75"/>
        <v>1.2161323567378088</v>
      </c>
      <c r="AW29" s="29">
        <f t="shared" ca="1" si="75"/>
        <v>1.8733995157769767</v>
      </c>
      <c r="AX29" s="27">
        <f t="shared" ca="1" si="75"/>
        <v>34.709787245953315</v>
      </c>
      <c r="AY29" s="24">
        <f t="shared" ca="1" si="75"/>
        <v>2.8176178181359077</v>
      </c>
      <c r="AZ29" s="30">
        <f t="shared" ca="1" si="1"/>
        <v>15.013970242541077</v>
      </c>
      <c r="BB29" s="27">
        <f t="shared" ca="1" si="2"/>
        <v>172.38973691672072</v>
      </c>
      <c r="BC29" s="29">
        <f t="shared" ca="1" si="2"/>
        <v>0.84577927253525176</v>
      </c>
      <c r="BD29" s="31">
        <f t="shared" ca="1" si="2"/>
        <v>2.2632735344732282</v>
      </c>
      <c r="BE29" s="27">
        <f t="shared" ca="1" si="2"/>
        <v>11.855497274037772</v>
      </c>
      <c r="BF29" s="39">
        <f t="shared" ca="1" si="74"/>
        <v>13.457551385165326</v>
      </c>
      <c r="BG29" s="29">
        <f t="shared" ca="1" si="76"/>
        <v>27.075512215303934</v>
      </c>
      <c r="BH29" s="29">
        <f t="shared" ca="1" si="76"/>
        <v>27.442889627982051</v>
      </c>
      <c r="BI29" s="31">
        <f t="shared" ca="1" si="76"/>
        <v>3.1176501655700797</v>
      </c>
      <c r="BJ29" s="27">
        <f t="shared" ca="1" si="76"/>
        <v>934.85262703230626</v>
      </c>
      <c r="BK29" s="27">
        <f t="shared" ca="1" si="76"/>
        <v>60.566864769249392</v>
      </c>
      <c r="BL29" s="29">
        <f t="shared" ca="1" si="76"/>
        <v>1.0155627566062426</v>
      </c>
      <c r="BM29" s="32">
        <f t="shared" ca="1" si="4"/>
        <v>2.1054471641868169</v>
      </c>
      <c r="BN29" s="33">
        <f t="shared" ca="1" si="5"/>
        <v>3.1803278255733571E-2</v>
      </c>
      <c r="BO29" s="27">
        <f t="shared" ca="1" si="5"/>
        <v>138.30163027344776</v>
      </c>
      <c r="BP29" s="29">
        <f t="shared" ca="1" si="5"/>
        <v>2.2558936946205592</v>
      </c>
      <c r="BQ29" s="32">
        <f t="shared" ca="1" si="5"/>
        <v>4.7160391486545707</v>
      </c>
      <c r="BR29" s="33">
        <f t="shared" ca="1" si="5"/>
        <v>0.35972882653020721</v>
      </c>
      <c r="BS29" s="27">
        <f t="shared" ca="1" si="5"/>
        <v>26.02981933557118</v>
      </c>
      <c r="BT29" s="27">
        <f t="shared" ca="1" si="5"/>
        <v>30.822852838491336</v>
      </c>
      <c r="BU29" s="29">
        <f t="shared" ca="1" si="5"/>
        <v>8.0834630821806339</v>
      </c>
      <c r="BV29" s="27">
        <f t="shared" ca="1" si="5"/>
        <v>84.910784940549945</v>
      </c>
      <c r="BW29" s="27">
        <f t="shared" ca="1" si="5"/>
        <v>149.39429171479983</v>
      </c>
      <c r="BX29" s="27">
        <f t="shared" ca="1" si="5"/>
        <v>34.760703833601674</v>
      </c>
      <c r="BY29" s="27">
        <f t="shared" ca="1" si="5"/>
        <v>318.38762677060561</v>
      </c>
      <c r="BZ29" s="27">
        <f t="shared" ca="1" si="5"/>
        <v>58.602505386410172</v>
      </c>
      <c r="CA29" s="27">
        <f t="shared" ca="1" si="6"/>
        <v>91.905332534451773</v>
      </c>
      <c r="CB29" s="27">
        <f t="shared" ca="1" si="7"/>
        <v>91.905332534451773</v>
      </c>
      <c r="CC29" s="27">
        <f t="shared" ca="1" si="8"/>
        <v>15907.314908740469</v>
      </c>
      <c r="CD29" s="34">
        <f t="shared" ca="1" si="9"/>
        <v>6.0838412303121654E-2</v>
      </c>
      <c r="CE29" s="27">
        <f t="shared" ca="1" si="10"/>
        <v>307.02770663460865</v>
      </c>
      <c r="CF29" s="27">
        <f t="shared" ca="1" si="11"/>
        <v>4021.2631338227307</v>
      </c>
      <c r="CG29" s="27">
        <f t="shared" ca="1" si="12"/>
        <v>1210.0638712581515</v>
      </c>
      <c r="CH29" s="35">
        <f t="shared" ca="1" si="13"/>
        <v>5.2302565674831999E-4</v>
      </c>
      <c r="CI29" s="35">
        <f t="shared" ca="1" si="14"/>
        <v>1.4089125383078549E-2</v>
      </c>
      <c r="CJ29" s="33">
        <f t="shared" ca="1" si="15"/>
        <v>5.0326031358750814E-2</v>
      </c>
      <c r="CK29" s="33"/>
      <c r="CL29" s="29">
        <f t="shared" ca="1" si="16"/>
        <v>30.294239019258626</v>
      </c>
      <c r="CM29" s="32">
        <f t="shared" ca="1" si="17"/>
        <v>0.30091636159801094</v>
      </c>
      <c r="CN29" s="31">
        <f t="shared" ca="1" si="18"/>
        <v>12.231649504209635</v>
      </c>
      <c r="CO29" s="29">
        <f t="shared" ca="1" si="19"/>
        <v>29.325801994859084</v>
      </c>
      <c r="CP29" s="36">
        <f t="shared" ca="1" si="20"/>
        <v>12.630086082836383</v>
      </c>
      <c r="CQ29" s="30">
        <f t="shared" ca="1" si="21"/>
        <v>19.978974904319582</v>
      </c>
      <c r="CS29" s="30">
        <f t="shared" ca="1" si="22"/>
        <v>15907.314908740469</v>
      </c>
      <c r="CT29" s="27">
        <f t="shared" ca="1" si="23"/>
        <v>5.256795575990509</v>
      </c>
      <c r="CU29" s="27">
        <f t="shared" ca="1" si="24"/>
        <v>29.076035661126728</v>
      </c>
      <c r="CV29" s="29">
        <f t="shared" ca="1" si="25"/>
        <v>2.9362090371239713</v>
      </c>
      <c r="CW29" s="29">
        <f t="shared" ca="1" si="77"/>
        <v>2.8462714319702629</v>
      </c>
      <c r="CX29" s="29">
        <f t="shared" ca="1" si="78"/>
        <v>4.3014941794497039</v>
      </c>
      <c r="CY29" s="27">
        <f t="shared" ca="1" si="26"/>
        <v>49.962101448752264</v>
      </c>
      <c r="CZ29" s="31">
        <f t="shared" ca="1" si="27"/>
        <v>2.3021249000542849</v>
      </c>
      <c r="DA29" s="31">
        <f t="shared" ca="1" si="28"/>
        <v>5.4229018719595912</v>
      </c>
      <c r="DB29" s="29">
        <f t="shared" ca="1" si="29"/>
        <v>3.8005995507167989</v>
      </c>
      <c r="DC29" s="29">
        <f t="shared" ca="1" si="30"/>
        <v>8.749454860840272</v>
      </c>
      <c r="DD29" s="32">
        <f t="shared" ca="1" si="31"/>
        <v>2.3599951804367683</v>
      </c>
      <c r="DE29" s="27">
        <f t="shared" ca="1" si="32"/>
        <v>141.13591767636831</v>
      </c>
      <c r="DF29" s="27">
        <f t="shared" ca="1" si="33"/>
        <v>15.435050676536644</v>
      </c>
      <c r="DG29" s="27">
        <f t="shared" ca="1" si="34"/>
        <v>5.256795575990509</v>
      </c>
      <c r="DH29" s="29">
        <f t="shared" ca="1" si="35"/>
        <v>26.855695666839662</v>
      </c>
      <c r="DI29" s="32">
        <f t="shared" ca="1" si="36"/>
        <v>3.7496724001965571</v>
      </c>
      <c r="DJ29" s="29">
        <f t="shared" ca="1" si="37"/>
        <v>18.004681951118656</v>
      </c>
      <c r="DK29" s="29">
        <f t="shared" ca="1" si="38"/>
        <v>2.0905413938167894</v>
      </c>
      <c r="DL29" s="27">
        <f t="shared" ca="1" si="39"/>
        <v>317.03516677721814</v>
      </c>
      <c r="DN29" s="27">
        <f t="shared" ca="1" si="40"/>
        <v>831.96677115088323</v>
      </c>
      <c r="DO29" s="37">
        <f t="shared" ca="1" si="41"/>
        <v>850.44556532839238</v>
      </c>
      <c r="DR29" s="27">
        <f t="shared" ca="1" si="42"/>
        <v>15907.314908740469</v>
      </c>
      <c r="DS29" s="27">
        <f t="shared" ca="1" si="79"/>
        <v>4021.2631338227307</v>
      </c>
      <c r="DT29" s="37">
        <f t="shared" ca="1" si="43"/>
        <v>892.7083003300022</v>
      </c>
      <c r="DU29" s="29">
        <v>0.7</v>
      </c>
      <c r="DV29" s="29">
        <v>1</v>
      </c>
      <c r="DW29" s="37">
        <f t="shared" ca="1" si="44"/>
        <v>935.5991328551595</v>
      </c>
      <c r="DX29" s="19">
        <v>0.5</v>
      </c>
      <c r="DZ29" s="32">
        <f t="shared" ca="1" si="45"/>
        <v>9.9696797039917143E-2</v>
      </c>
      <c r="EA29" s="27">
        <f t="shared" ca="1" si="46"/>
        <v>168.66052472371678</v>
      </c>
      <c r="EB29" s="32">
        <f t="shared" ca="1" si="47"/>
        <v>1.1028659920681703</v>
      </c>
      <c r="EC29" s="32">
        <f t="shared" ca="1" si="48"/>
        <v>3.6681198286513159</v>
      </c>
      <c r="ED29" s="32">
        <f t="shared" ca="1" si="49"/>
        <v>23.580195743272853</v>
      </c>
      <c r="EE29" s="29">
        <f t="shared" ca="1" si="50"/>
        <v>4.7332740332921999</v>
      </c>
      <c r="EF29" s="27">
        <f t="shared" ca="1" si="51"/>
        <v>97.489960058319014</v>
      </c>
      <c r="EG29" s="27">
        <f t="shared" ca="1" si="52"/>
        <v>163.96476840122992</v>
      </c>
      <c r="EH29" s="27">
        <f t="shared" ca="1" si="53"/>
        <v>257.30540891075742</v>
      </c>
      <c r="EI29" s="27">
        <f t="shared" ca="1" si="54"/>
        <v>408.24970647008394</v>
      </c>
      <c r="EJ29" s="27">
        <f t="shared" ca="1" si="55"/>
        <v>691.64023942036965</v>
      </c>
      <c r="EK29" s="27">
        <f t="shared" ca="1" si="56"/>
        <v>1056.5563475258868</v>
      </c>
      <c r="EL29" s="27">
        <f t="shared" ca="1" si="57"/>
        <v>1440.6679944371294</v>
      </c>
      <c r="EM29" s="27">
        <f t="shared" ca="1" si="58"/>
        <v>1775.833496557884</v>
      </c>
      <c r="EN29" s="27"/>
      <c r="EO29" s="29">
        <f t="shared" ca="1" si="59"/>
        <v>12.231649504209635</v>
      </c>
      <c r="EQ29" s="27">
        <f t="shared" ca="1" si="60"/>
        <v>508.6411255932324</v>
      </c>
      <c r="ER29" s="27">
        <f t="shared" ca="1" si="61"/>
        <v>15907.314908740469</v>
      </c>
      <c r="ES29" s="38">
        <f t="shared" ca="1" si="62"/>
        <v>9.8720648481912074E-2</v>
      </c>
      <c r="ET29" s="32">
        <f t="shared" ca="1" si="63"/>
        <v>7.6277743926878458E-2</v>
      </c>
      <c r="EU29" s="32"/>
      <c r="EW29" s="39">
        <f t="shared" ca="1" si="64"/>
        <v>5.5663460418702204</v>
      </c>
      <c r="EX29" s="40">
        <f t="shared" ca="1" si="65"/>
        <v>16.015975347437223</v>
      </c>
      <c r="EY29" s="27">
        <f t="shared" ca="1" si="66"/>
        <v>318.38762677060561</v>
      </c>
      <c r="EZ29" s="41">
        <f t="shared" ca="1" si="67"/>
        <v>2.8772870437742428</v>
      </c>
      <c r="FC29" s="29">
        <f t="shared" ca="1" si="68"/>
        <v>468.50145756587995</v>
      </c>
      <c r="FD29" s="29">
        <f t="shared" ca="1" si="69"/>
        <v>66.464531359944758</v>
      </c>
      <c r="FE29" s="29">
        <f t="shared" ca="1" si="70"/>
        <v>64.120115817916883</v>
      </c>
      <c r="FF29" s="29">
        <f t="shared" ca="1" si="70"/>
        <v>47.637919852614495</v>
      </c>
      <c r="FG29" s="29">
        <f t="shared" ca="1" si="70"/>
        <v>29.475244679091066</v>
      </c>
      <c r="FH29" s="29">
        <f t="shared" ca="1" si="70"/>
        <v>3.8797328141739342</v>
      </c>
      <c r="FI29" s="29">
        <f t="shared" ca="1" si="70"/>
        <v>12.186245007289877</v>
      </c>
      <c r="FJ29" s="29">
        <f t="shared" ca="1" si="71"/>
        <v>6.4326352227689352</v>
      </c>
      <c r="FK29" s="29">
        <f t="shared" ca="1" si="72"/>
        <v>5.0855899957380117</v>
      </c>
      <c r="FL29" s="29">
        <f t="shared" ca="1" si="73"/>
        <v>5.2009674889427053</v>
      </c>
    </row>
    <row r="30" spans="1:168">
      <c r="A30" s="19" t="s">
        <v>263</v>
      </c>
      <c r="C30" s="25">
        <v>2.5542961313869923E-2</v>
      </c>
      <c r="D30" s="26">
        <v>2.9899443854932215E-4</v>
      </c>
      <c r="E30" s="26">
        <v>1.1225134849317334E-4</v>
      </c>
      <c r="F30" s="26">
        <v>1.2586535643399301E-4</v>
      </c>
      <c r="G30" s="26">
        <v>3.7220183974052213E-3</v>
      </c>
      <c r="H30" s="26">
        <v>9.2811572625980301E-3</v>
      </c>
      <c r="I30" s="25">
        <v>0.47640217217918396</v>
      </c>
      <c r="J30" s="26">
        <v>8.2762893557209274E-4</v>
      </c>
      <c r="K30" s="26">
        <v>4.6236253383915795E-4</v>
      </c>
      <c r="L30" s="26">
        <v>2.1937561022221915E-3</v>
      </c>
      <c r="M30" s="26">
        <v>6.1578983465145187E-3</v>
      </c>
      <c r="N30" s="26">
        <v>4.4540924093172214E-3</v>
      </c>
      <c r="O30" s="26">
        <v>3.1933839003824509E-4</v>
      </c>
      <c r="P30" s="26">
        <v>6.1031854466768844E-4</v>
      </c>
      <c r="Q30" s="26">
        <v>0.18123108648260014</v>
      </c>
      <c r="R30" s="26">
        <v>2.5060049334082362E-3</v>
      </c>
      <c r="S30" s="26">
        <v>8.6307672983309484E-4</v>
      </c>
      <c r="T30" s="27">
        <v>648841.5</v>
      </c>
      <c r="U30" s="26">
        <v>1.8494501353566317E-6</v>
      </c>
      <c r="W30" s="26">
        <v>7.7831026529591587E-5</v>
      </c>
      <c r="X30" s="26">
        <v>1.5658677812686148E-4</v>
      </c>
      <c r="Y30" s="26">
        <v>4.0996144667072008E-5</v>
      </c>
      <c r="Z30" s="26">
        <v>2.6755378624825939E-4</v>
      </c>
      <c r="AA30" s="26">
        <v>2.610807107745112E-3</v>
      </c>
      <c r="AB30" s="26">
        <v>7.0330478758423023E-4</v>
      </c>
      <c r="AC30" s="26">
        <v>1.6747798447951721E-3</v>
      </c>
      <c r="AD30" s="26">
        <v>3.1535693488574123E-3</v>
      </c>
      <c r="AE30" s="26">
        <v>1.9270242938118681E-3</v>
      </c>
      <c r="AF30" s="26">
        <v>2.9806971348164384E-3</v>
      </c>
      <c r="AG30" s="26">
        <v>3.1142685334810839E-3</v>
      </c>
      <c r="AH30" s="26">
        <v>1.0422422116957685E-2</v>
      </c>
      <c r="AI30" s="26">
        <v>0.1439207418144493</v>
      </c>
      <c r="AJ30" s="26">
        <v>7.4364848734244041E-3</v>
      </c>
      <c r="AK30" s="26">
        <v>5.3263144805289007E-2</v>
      </c>
      <c r="AL30" s="26">
        <v>6.0035925568879309E-2</v>
      </c>
      <c r="AM30" s="26">
        <v>0.21868823125524492</v>
      </c>
      <c r="AN30" s="19" t="s">
        <v>263</v>
      </c>
      <c r="AO30" s="28" t="s">
        <v>264</v>
      </c>
      <c r="AQ30" s="27">
        <f t="shared" ca="1" si="0"/>
        <v>573.65663191614078</v>
      </c>
      <c r="AR30" s="42">
        <f ca="1">[4]!AgePb76(AK30)</f>
        <v>340.02303041604205</v>
      </c>
      <c r="AS30" s="27"/>
      <c r="AT30" s="27"/>
      <c r="AU30" s="29">
        <f t="shared" ca="1" si="75"/>
        <v>15.765782304025162</v>
      </c>
      <c r="AV30" s="29">
        <f t="shared" ca="1" si="75"/>
        <v>1.4830731575617593</v>
      </c>
      <c r="AW30" s="29">
        <f t="shared" ca="1" si="75"/>
        <v>2.0062051538322923</v>
      </c>
      <c r="AX30" s="27">
        <f t="shared" ca="1" si="75"/>
        <v>30.623948843651998</v>
      </c>
      <c r="AY30" s="24">
        <f t="shared" ca="1" si="75"/>
        <v>5.121124242501562</v>
      </c>
      <c r="AZ30" s="30">
        <f t="shared" ca="1" si="1"/>
        <v>20.209425308276863</v>
      </c>
      <c r="BB30" s="27">
        <f t="shared" ca="1" si="2"/>
        <v>177.67092542532518</v>
      </c>
      <c r="BC30" s="29">
        <f t="shared" ca="1" si="2"/>
        <v>1.3140863991848755</v>
      </c>
      <c r="BD30" s="31">
        <f t="shared" ca="1" si="2"/>
        <v>3.5600158974695741</v>
      </c>
      <c r="BE30" s="27">
        <f t="shared" ca="1" si="2"/>
        <v>10.678140571260187</v>
      </c>
      <c r="BF30" s="39">
        <f t="shared" ca="1" si="74"/>
        <v>13.947876447876448</v>
      </c>
      <c r="BG30" s="29">
        <f t="shared" ca="1" si="76"/>
        <v>26.103320337852729</v>
      </c>
      <c r="BH30" s="29">
        <f t="shared" ca="1" si="76"/>
        <v>25.527416581742315</v>
      </c>
      <c r="BI30" s="31">
        <f t="shared" ca="1" si="76"/>
        <v>3.4265837758072757</v>
      </c>
      <c r="BJ30" s="27">
        <f t="shared" ca="1" si="76"/>
        <v>934.80637574442915</v>
      </c>
      <c r="BK30" s="27">
        <f t="shared" ca="1" si="76"/>
        <v>65.423884050135015</v>
      </c>
      <c r="BL30" s="29">
        <f t="shared" ca="1" si="76"/>
        <v>0.97012312226605102</v>
      </c>
      <c r="BM30" s="32">
        <f t="shared" ca="1" si="4"/>
        <v>2.0990668355388626</v>
      </c>
      <c r="BN30" s="33">
        <f t="shared" ca="1" si="5"/>
        <v>3.4858428786186335E-2</v>
      </c>
      <c r="BP30" s="29">
        <f t="shared" ca="1" si="5"/>
        <v>2.1760637894823516</v>
      </c>
      <c r="BQ30" s="32">
        <f t="shared" ca="1" si="5"/>
        <v>4.3804706515880945</v>
      </c>
      <c r="BR30" s="33">
        <f t="shared" ca="1" si="5"/>
        <v>0.35476024374223014</v>
      </c>
      <c r="BS30" s="27">
        <f t="shared" ca="1" si="5"/>
        <v>25.520682493953647</v>
      </c>
      <c r="BT30" s="27">
        <f t="shared" ca="1" si="5"/>
        <v>31.653645292491198</v>
      </c>
      <c r="BU30" s="29">
        <f t="shared" ca="1" si="5"/>
        <v>7.9989588931363524</v>
      </c>
      <c r="BV30" s="27">
        <f t="shared" ca="1" si="5"/>
        <v>82.723729240842559</v>
      </c>
      <c r="BW30" s="27">
        <f t="shared" ca="1" si="5"/>
        <v>147.68236413300914</v>
      </c>
      <c r="BX30" s="27">
        <f t="shared" ca="1" si="5"/>
        <v>35.700647374673927</v>
      </c>
      <c r="BY30" s="27">
        <f t="shared" ca="1" si="5"/>
        <v>317.26736233985315</v>
      </c>
      <c r="BZ30" s="27">
        <f t="shared" ca="1" si="5"/>
        <v>59.211522707169138</v>
      </c>
      <c r="CA30" s="27">
        <f t="shared" ca="1" si="6"/>
        <v>95.946987060998154</v>
      </c>
      <c r="CB30" s="27">
        <f t="shared" ca="1" si="7"/>
        <v>95.946987060998154</v>
      </c>
      <c r="CC30" s="27">
        <f t="shared" ca="1" si="8"/>
        <v>16351.110982281198</v>
      </c>
      <c r="CD30" s="34">
        <f t="shared" ca="1" si="9"/>
        <v>5.3263144805289007E-2</v>
      </c>
      <c r="CE30" s="27">
        <f t="shared" ca="1" si="10"/>
        <v>325.15011897374774</v>
      </c>
      <c r="CF30" s="27">
        <f t="shared" ca="1" si="11"/>
        <v>4061.4115560032296</v>
      </c>
      <c r="CG30" s="27">
        <f t="shared" ca="1" si="12"/>
        <v>1145.7826723014368</v>
      </c>
      <c r="CH30" s="35">
        <f t="shared" ca="1" si="13"/>
        <v>5.1411781377864638E-4</v>
      </c>
      <c r="CI30" s="35">
        <f t="shared" ca="1" si="14"/>
        <v>1.365849546073937E-2</v>
      </c>
      <c r="CJ30" s="33">
        <f t="shared" ca="1" si="15"/>
        <v>4.878783119469475E-2</v>
      </c>
      <c r="CK30" s="33"/>
      <c r="CL30" s="29">
        <f t="shared" ca="1" si="16"/>
        <v>29.472003493964941</v>
      </c>
      <c r="CM30" s="32">
        <f t="shared" ca="1" si="17"/>
        <v>0.28211439705189179</v>
      </c>
      <c r="CN30" s="31">
        <f t="shared" ca="1" si="18"/>
        <v>12.431774205686704</v>
      </c>
      <c r="CO30" s="29">
        <f t="shared" ca="1" si="19"/>
        <v>0</v>
      </c>
      <c r="CP30" s="36">
        <f t="shared" ca="1" si="20"/>
        <v>12.801227097707871</v>
      </c>
      <c r="CQ30" s="30">
        <f t="shared" ca="1" si="21"/>
        <v>17.513216907504475</v>
      </c>
      <c r="CS30" s="30">
        <f t="shared" ca="1" si="22"/>
        <v>16351.110982281198</v>
      </c>
      <c r="CT30" s="27">
        <f t="shared" ca="1" si="23"/>
        <v>4.8494119073812216</v>
      </c>
      <c r="CU30" s="27" t="e">
        <f t="shared" ca="1" si="24"/>
        <v>#DIV/0!</v>
      </c>
      <c r="CV30" s="29">
        <f t="shared" ca="1" si="25"/>
        <v>2.9464309497523269</v>
      </c>
      <c r="CW30" s="29">
        <f t="shared" ca="1" si="77"/>
        <v>2.7156890485006069</v>
      </c>
      <c r="CX30" s="29">
        <f t="shared" ca="1" si="78"/>
        <v>4.3446553868109223</v>
      </c>
      <c r="CY30" s="27">
        <f t="shared" ca="1" si="26"/>
        <v>51.537324424710526</v>
      </c>
      <c r="CZ30" s="31" t="e">
        <f t="shared" ca="1" si="27"/>
        <v>#DIV/0!</v>
      </c>
      <c r="DA30" s="31">
        <f t="shared" ca="1" si="28"/>
        <v>5.2614482279900479</v>
      </c>
      <c r="DB30" s="29">
        <f t="shared" ca="1" si="29"/>
        <v>3.6114104641941949</v>
      </c>
      <c r="DC30" s="29" t="e">
        <f t="shared" ca="1" si="30"/>
        <v>#DIV/0!</v>
      </c>
      <c r="DD30" s="32">
        <f t="shared" ca="1" si="31"/>
        <v>0</v>
      </c>
      <c r="DE30" s="27">
        <f t="shared" ca="1" si="32"/>
        <v>145.79874168823224</v>
      </c>
      <c r="DF30" s="27">
        <f t="shared" ca="1" si="33"/>
        <v>14.288457332005496</v>
      </c>
      <c r="DG30" s="27">
        <f t="shared" ca="1" si="34"/>
        <v>4.8494119073812216</v>
      </c>
      <c r="DH30" s="29">
        <f t="shared" ca="1" si="35"/>
        <v>29.71185481428914</v>
      </c>
      <c r="DI30" s="32">
        <f t="shared" ca="1" si="36"/>
        <v>3.8352642615537591</v>
      </c>
      <c r="DJ30" s="29">
        <f t="shared" ca="1" si="37"/>
        <v>18.884666927480023</v>
      </c>
      <c r="DK30" s="29">
        <f t="shared" ca="1" si="38"/>
        <v>2.0130249272840177</v>
      </c>
      <c r="DL30" s="27">
        <f t="shared" ca="1" si="39"/>
        <v>257.60926274913174</v>
      </c>
      <c r="DN30" s="27">
        <f t="shared" ca="1" si="40"/>
        <v>828.16301203033845</v>
      </c>
      <c r="DO30" s="37">
        <f t="shared" ca="1" si="41"/>
        <v>842.2434147090637</v>
      </c>
      <c r="DR30" s="27">
        <f t="shared" ca="1" si="42"/>
        <v>16351.110982281198</v>
      </c>
      <c r="DS30" s="27">
        <f t="shared" ca="1" si="79"/>
        <v>4061.4115560032296</v>
      </c>
      <c r="DT30" s="37">
        <f t="shared" ca="1" si="43"/>
        <v>883.87985592982659</v>
      </c>
      <c r="DU30" s="29">
        <v>0.7</v>
      </c>
      <c r="DV30" s="29">
        <v>1</v>
      </c>
      <c r="DW30" s="37">
        <f t="shared" ca="1" si="44"/>
        <v>926.11171643095417</v>
      </c>
      <c r="DX30" s="19">
        <v>0.5</v>
      </c>
      <c r="DZ30" s="32">
        <f t="shared" ca="1" si="45"/>
        <v>0.1092740714300512</v>
      </c>
      <c r="EA30" s="27">
        <f t="shared" ca="1" si="46"/>
        <v>0</v>
      </c>
      <c r="EB30" s="32">
        <f t="shared" ca="1" si="47"/>
        <v>1.1101203037771599</v>
      </c>
      <c r="EC30" s="32">
        <f t="shared" ca="1" si="48"/>
        <v>3.5383151048493522</v>
      </c>
      <c r="ED30" s="32">
        <f t="shared" ca="1" si="49"/>
        <v>21.902353257940472</v>
      </c>
      <c r="EE30" s="29">
        <f t="shared" ca="1" si="50"/>
        <v>4.6678979439767128</v>
      </c>
      <c r="EF30" s="27">
        <f t="shared" ca="1" si="51"/>
        <v>95.583080501699044</v>
      </c>
      <c r="EG30" s="27">
        <f t="shared" ca="1" si="52"/>
        <v>162.2506874875528</v>
      </c>
      <c r="EH30" s="27">
        <f t="shared" ca="1" si="53"/>
        <v>250.67796739649259</v>
      </c>
      <c r="EI30" s="27">
        <f t="shared" ca="1" si="54"/>
        <v>419.25358003299601</v>
      </c>
      <c r="EJ30" s="27">
        <f t="shared" ca="1" si="55"/>
        <v>683.71464876393122</v>
      </c>
      <c r="EK30" s="27">
        <f t="shared" ca="1" si="56"/>
        <v>1085.1260600204841</v>
      </c>
      <c r="EL30" s="27">
        <f t="shared" ca="1" si="57"/>
        <v>1435.5989246147201</v>
      </c>
      <c r="EM30" s="27">
        <f t="shared" ca="1" si="58"/>
        <v>1794.2885668839133</v>
      </c>
      <c r="EN30" s="27"/>
      <c r="EO30" s="29">
        <f t="shared" ca="1" si="59"/>
        <v>12.431774205686704</v>
      </c>
      <c r="EQ30" s="27">
        <f t="shared" ca="1" si="60"/>
        <v>0</v>
      </c>
      <c r="ER30" s="27">
        <f t="shared" ca="1" si="61"/>
        <v>16351.110982281198</v>
      </c>
      <c r="ES30" s="38">
        <f t="shared" ca="1" si="62"/>
        <v>0.10202003099359314</v>
      </c>
      <c r="ET30" s="32">
        <f t="shared" ca="1" si="63"/>
        <v>8.0986787027922558E-2</v>
      </c>
      <c r="EU30" s="32"/>
      <c r="EW30" s="39">
        <f t="shared" ca="1" si="64"/>
        <v>5.7368719866104358</v>
      </c>
      <c r="EX30" s="40">
        <f t="shared" ca="1" si="65"/>
        <v>14.979991696139912</v>
      </c>
      <c r="EY30" s="27">
        <f t="shared" ca="1" si="66"/>
        <v>317.26736233985315</v>
      </c>
      <c r="EZ30" s="41">
        <f t="shared" ca="1" si="67"/>
        <v>2.6111776123125008</v>
      </c>
      <c r="FC30" s="29">
        <f t="shared" ca="1" si="68"/>
        <v>0</v>
      </c>
      <c r="FD30" s="29">
        <f t="shared" ca="1" si="69"/>
        <v>72.849380953367472</v>
      </c>
      <c r="FE30" s="29">
        <f t="shared" ca="1" si="70"/>
        <v>64.541878126579064</v>
      </c>
      <c r="FF30" s="29">
        <f t="shared" ca="1" si="70"/>
        <v>45.95214421882276</v>
      </c>
      <c r="FG30" s="29">
        <f t="shared" ca="1" si="70"/>
        <v>27.377941572425588</v>
      </c>
      <c r="FH30" s="29">
        <f t="shared" ca="1" si="70"/>
        <v>3.8261458557186172</v>
      </c>
      <c r="FI30" s="29">
        <f t="shared" ca="1" si="70"/>
        <v>11.94788506271238</v>
      </c>
      <c r="FJ30" s="29">
        <f t="shared" ca="1" si="71"/>
        <v>6.2669491849123151</v>
      </c>
      <c r="FK30" s="29">
        <f t="shared" ca="1" si="72"/>
        <v>5.0273135938524351</v>
      </c>
      <c r="FL30" s="29">
        <f t="shared" ca="1" si="73"/>
        <v>5.1826675978870762</v>
      </c>
    </row>
    <row r="31" spans="1:168">
      <c r="A31" s="19" t="s">
        <v>265</v>
      </c>
      <c r="D31" s="26">
        <v>2.607469276017083E-4</v>
      </c>
      <c r="E31" s="26">
        <v>1.0294016981470247E-4</v>
      </c>
      <c r="F31" s="26">
        <v>1.2070649353906737E-4</v>
      </c>
      <c r="G31" s="26">
        <v>2.4729155007516723E-3</v>
      </c>
      <c r="H31" s="26">
        <v>7.3866103578712388E-3</v>
      </c>
      <c r="I31" s="25">
        <v>0.46866961065101559</v>
      </c>
      <c r="J31" s="26">
        <v>7.9909266339661807E-4</v>
      </c>
      <c r="K31" s="26">
        <v>3.1273955144212908E-4</v>
      </c>
      <c r="L31" s="26">
        <v>1.6754688349942233E-3</v>
      </c>
      <c r="M31" s="26">
        <v>5.8860091768287428E-3</v>
      </c>
      <c r="N31" s="26">
        <v>4.4159765233708148E-3</v>
      </c>
      <c r="O31" s="26">
        <v>3.0850698608426568E-4</v>
      </c>
      <c r="P31" s="26">
        <v>6.1137055169138016E-4</v>
      </c>
      <c r="Q31" s="26">
        <v>0.17915586970596212</v>
      </c>
      <c r="R31" s="26">
        <v>2.5785728730183368E-3</v>
      </c>
      <c r="S31" s="26">
        <v>9.3743484592678284E-4</v>
      </c>
      <c r="T31" s="27">
        <v>637911</v>
      </c>
      <c r="U31" s="26">
        <v>2.0379018389712674E-6</v>
      </c>
      <c r="V31" s="26">
        <v>8.9256965313343085E-3</v>
      </c>
      <c r="W31" s="26">
        <v>7.2423896123440421E-5</v>
      </c>
      <c r="X31" s="26">
        <v>1.4030170352917571E-4</v>
      </c>
      <c r="Y31" s="26">
        <v>3.7936326540849743E-5</v>
      </c>
      <c r="Z31" s="26">
        <v>2.6100819706824304E-4</v>
      </c>
      <c r="AA31" s="26">
        <v>2.7263468832904067E-3</v>
      </c>
      <c r="AB31" s="26">
        <v>7.0124724817934372E-4</v>
      </c>
      <c r="AC31" s="26">
        <v>1.715756586733886E-3</v>
      </c>
      <c r="AD31" s="26">
        <v>3.2956530508696878E-3</v>
      </c>
      <c r="AE31" s="26">
        <v>1.9869542929969856E-3</v>
      </c>
      <c r="AF31" s="26">
        <v>3.027329308738471E-3</v>
      </c>
      <c r="AG31" s="26">
        <v>3.1203412388248518E-3</v>
      </c>
      <c r="AH31" s="26">
        <v>1.0692714187402318E-2</v>
      </c>
      <c r="AI31" s="26">
        <v>0.14481448038989764</v>
      </c>
      <c r="AJ31" s="26">
        <v>7.6720733770071379E-3</v>
      </c>
      <c r="AK31" s="26">
        <v>5.9459349012075759E-2</v>
      </c>
      <c r="AL31" s="26">
        <v>6.2074176491704963E-2</v>
      </c>
      <c r="AM31" s="26">
        <v>0.23071400242353557</v>
      </c>
      <c r="AN31" s="19" t="s">
        <v>265</v>
      </c>
      <c r="AO31" s="28" t="s">
        <v>266</v>
      </c>
      <c r="AQ31" s="27">
        <f t="shared" ca="1" si="0"/>
        <v>560.98148318554604</v>
      </c>
      <c r="AR31" s="42">
        <f ca="1">[4]!AgePb76(AK31)</f>
        <v>583.95641131057721</v>
      </c>
      <c r="AS31" s="27"/>
      <c r="AT31" s="27"/>
      <c r="AV31" s="29">
        <f t="shared" ca="1" si="75"/>
        <v>1.2933577330703487</v>
      </c>
      <c r="AW31" s="29">
        <f t="shared" ca="1" si="75"/>
        <v>1.8397916995285548</v>
      </c>
      <c r="AX31" s="27">
        <f t="shared" ca="1" si="75"/>
        <v>29.368760300421133</v>
      </c>
      <c r="AY31" s="24">
        <f t="shared" ca="1" si="75"/>
        <v>3.4024838591302968</v>
      </c>
      <c r="AZ31" s="30">
        <f t="shared" ca="1" si="1"/>
        <v>16.084109565767235</v>
      </c>
      <c r="BB31" s="27">
        <f t="shared" ca="1" si="2"/>
        <v>171.54491210257822</v>
      </c>
      <c r="BC31" s="29">
        <f t="shared" ca="1" si="2"/>
        <v>0.88884103048938545</v>
      </c>
      <c r="BD31" s="31">
        <f t="shared" ca="1" si="2"/>
        <v>2.7189420383844189</v>
      </c>
      <c r="BE31" s="27">
        <f t="shared" ca="1" si="2"/>
        <v>10.206669525403894</v>
      </c>
      <c r="BF31" s="39">
        <f t="shared" ca="1" si="74"/>
        <v>14.314024390243901</v>
      </c>
      <c r="BG31" s="29">
        <f t="shared" ca="1" si="76"/>
        <v>25.879941231766196</v>
      </c>
      <c r="BH31" s="29">
        <f t="shared" ca="1" si="76"/>
        <v>24.66157091606695</v>
      </c>
      <c r="BI31" s="31">
        <f t="shared" ca="1" si="76"/>
        <v>3.4324901835854957</v>
      </c>
      <c r="BJ31" s="27">
        <f t="shared" ca="1" si="76"/>
        <v>924.10221945698515</v>
      </c>
      <c r="BK31" s="27">
        <f t="shared" ca="1" si="76"/>
        <v>67.318404050281799</v>
      </c>
      <c r="BL31" s="29">
        <f t="shared" ca="1" si="76"/>
        <v>1.0537037881062483</v>
      </c>
      <c r="BM31" s="32">
        <f t="shared" ca="1" si="4"/>
        <v>2.1336992569476152</v>
      </c>
      <c r="BN31" s="33">
        <f t="shared" ca="1" si="5"/>
        <v>3.841036574544885E-2</v>
      </c>
      <c r="BO31" s="27">
        <f t="shared" ca="1" si="5"/>
        <v>138.10293958558381</v>
      </c>
      <c r="BP31" s="29">
        <f t="shared" ca="1" si="5"/>
        <v>2.0248867948250733</v>
      </c>
      <c r="BQ31" s="32">
        <f t="shared" ca="1" si="5"/>
        <v>3.9249003142490695</v>
      </c>
      <c r="BR31" s="33">
        <f t="shared" ca="1" si="5"/>
        <v>0.3282820996854946</v>
      </c>
      <c r="BS31" s="27">
        <f t="shared" ca="1" si="5"/>
        <v>24.896329889785846</v>
      </c>
      <c r="BT31" s="27">
        <f t="shared" ca="1" si="5"/>
        <v>33.054459263556062</v>
      </c>
      <c r="BU31" s="29">
        <f t="shared" ca="1" si="5"/>
        <v>7.9755576972235138</v>
      </c>
      <c r="BV31" s="27">
        <f t="shared" ca="1" si="5"/>
        <v>84.747725956497234</v>
      </c>
      <c r="BW31" s="27">
        <f t="shared" ca="1" si="5"/>
        <v>154.33617595596633</v>
      </c>
      <c r="BX31" s="27">
        <f t="shared" ca="1" si="5"/>
        <v>36.810929053500153</v>
      </c>
      <c r="BY31" s="27">
        <f t="shared" ca="1" si="5"/>
        <v>322.23092158497172</v>
      </c>
      <c r="BZ31" s="27">
        <f t="shared" ca="1" si="5"/>
        <v>59.326982927278841</v>
      </c>
      <c r="CA31" s="27">
        <f t="shared" ca="1" si="6"/>
        <v>93.521624395249958</v>
      </c>
      <c r="CB31" s="27">
        <f t="shared" ca="1" si="7"/>
        <v>93.521624395249958</v>
      </c>
      <c r="CC31" s="27">
        <f t="shared" ca="1" si="8"/>
        <v>16452.650332704659</v>
      </c>
      <c r="CD31" s="34">
        <f t="shared" ca="1" si="9"/>
        <v>5.9459349012075759E-2</v>
      </c>
      <c r="CE31" s="27">
        <f t="shared" ca="1" si="10"/>
        <v>335.45090372253713</v>
      </c>
      <c r="CF31" s="27">
        <f t="shared" ca="1" si="11"/>
        <v>4284.7505336537461</v>
      </c>
      <c r="CG31" s="27">
        <f t="shared" ca="1" si="12"/>
        <v>1184.6825904262378</v>
      </c>
      <c r="CH31" s="35">
        <f t="shared" ca="1" si="13"/>
        <v>5.1194120195883239E-4</v>
      </c>
      <c r="CI31" s="35">
        <f t="shared" ca="1" si="14"/>
        <v>1.3786565121170755E-2</v>
      </c>
      <c r="CJ31" s="33">
        <f t="shared" ca="1" si="15"/>
        <v>4.9245293071974609E-2</v>
      </c>
      <c r="CK31" s="33"/>
      <c r="CL31" s="29">
        <f t="shared" ca="1" si="16"/>
        <v>29.290113766174002</v>
      </c>
      <c r="CM31" s="32">
        <f t="shared" ca="1" si="17"/>
        <v>0.27648811316350325</v>
      </c>
      <c r="CN31" s="31">
        <f t="shared" ca="1" si="18"/>
        <v>12.94290857373209</v>
      </c>
      <c r="CO31" s="29">
        <f t="shared" ca="1" si="19"/>
        <v>35.186355965325028</v>
      </c>
      <c r="CP31" s="36">
        <f t="shared" ca="1" si="20"/>
        <v>13.297142659612401</v>
      </c>
      <c r="CQ31" s="30">
        <f t="shared" ca="1" si="21"/>
        <v>17.598197805482268</v>
      </c>
      <c r="CS31" s="30">
        <f t="shared" ca="1" si="22"/>
        <v>16452.650332704659</v>
      </c>
      <c r="CT31" s="27">
        <f t="shared" ca="1" si="23"/>
        <v>4.7866690562701013</v>
      </c>
      <c r="CU31" s="27">
        <f t="shared" ca="1" si="24"/>
        <v>31.025773575213741</v>
      </c>
      <c r="CV31" s="29">
        <f t="shared" ca="1" si="25"/>
        <v>2.8678260140633371</v>
      </c>
      <c r="CW31" s="29">
        <f t="shared" ca="1" si="77"/>
        <v>2.5482617201448661</v>
      </c>
      <c r="CX31" s="29">
        <f t="shared" ca="1" si="78"/>
        <v>4.6366629615623287</v>
      </c>
      <c r="CY31" s="27">
        <f t="shared" ca="1" si="26"/>
        <v>51.058570827958619</v>
      </c>
      <c r="CZ31" s="31">
        <f t="shared" ca="1" si="27"/>
        <v>2.3332662038325545</v>
      </c>
      <c r="DA31" s="31">
        <f t="shared" ca="1" si="28"/>
        <v>5.3869404118753597</v>
      </c>
      <c r="DB31" s="29">
        <f t="shared" ca="1" si="29"/>
        <v>3.67650188442216</v>
      </c>
      <c r="DC31" s="29">
        <f t="shared" ca="1" si="30"/>
        <v>8.5782575952489246</v>
      </c>
      <c r="DD31" s="32">
        <f t="shared" ca="1" si="31"/>
        <v>2.3278267791717315</v>
      </c>
      <c r="DE31" s="27">
        <f t="shared" ca="1" si="32"/>
        <v>159.13527729475302</v>
      </c>
      <c r="DF31" s="27">
        <f t="shared" ca="1" si="33"/>
        <v>13.727334040283399</v>
      </c>
      <c r="DG31" s="27">
        <f t="shared" ca="1" si="34"/>
        <v>4.7866690562701013</v>
      </c>
      <c r="DH31" s="29">
        <f t="shared" ca="1" si="35"/>
        <v>31.570623579313011</v>
      </c>
      <c r="DI31" s="32">
        <f t="shared" ca="1" si="36"/>
        <v>3.8022367909951891</v>
      </c>
      <c r="DJ31" s="29">
        <f t="shared" ca="1" si="37"/>
        <v>21.592325707948984</v>
      </c>
      <c r="DK31" s="29">
        <f t="shared" ca="1" si="38"/>
        <v>1.9383307374416134</v>
      </c>
      <c r="DL31" s="27" t="e">
        <f t="shared" ca="1" si="39"/>
        <v>#DIV/0!</v>
      </c>
      <c r="DN31" s="27">
        <f t="shared" ca="1" si="40"/>
        <v>827.27281879241241</v>
      </c>
      <c r="DO31" s="37">
        <f t="shared" ca="1" si="41"/>
        <v>838.37370845680653</v>
      </c>
      <c r="DR31" s="27">
        <f t="shared" ca="1" si="42"/>
        <v>16452.650332704659</v>
      </c>
      <c r="DS31" s="27">
        <f t="shared" ca="1" si="79"/>
        <v>4284.7505336537461</v>
      </c>
      <c r="DT31" s="37">
        <f t="shared" ca="1" si="43"/>
        <v>879.71635250473241</v>
      </c>
      <c r="DU31" s="29">
        <v>0.7</v>
      </c>
      <c r="DV31" s="29">
        <v>1</v>
      </c>
      <c r="DW31" s="37">
        <f t="shared" ca="1" si="44"/>
        <v>921.63927514220654</v>
      </c>
      <c r="DX31" s="19">
        <v>0.5</v>
      </c>
      <c r="DZ31" s="32">
        <f t="shared" ca="1" si="45"/>
        <v>0.12040867004842899</v>
      </c>
      <c r="EA31" s="27">
        <f t="shared" ca="1" si="46"/>
        <v>168.41821900680952</v>
      </c>
      <c r="EB31" s="32">
        <f t="shared" ca="1" si="47"/>
        <v>1.0928729449870813</v>
      </c>
      <c r="EC31" s="32">
        <f t="shared" ca="1" si="48"/>
        <v>3.2924988533741031</v>
      </c>
      <c r="ED31" s="32">
        <f t="shared" ca="1" si="49"/>
        <v>19.624501571245347</v>
      </c>
      <c r="EE31" s="29">
        <f t="shared" ca="1" si="50"/>
        <v>4.3195013116512451</v>
      </c>
      <c r="EF31" s="27">
        <f t="shared" ca="1" si="51"/>
        <v>93.244681235152981</v>
      </c>
      <c r="EG31" s="27">
        <f t="shared" ca="1" si="52"/>
        <v>161.77601819925994</v>
      </c>
      <c r="EH31" s="27">
        <f t="shared" ca="1" si="53"/>
        <v>256.81129077726433</v>
      </c>
      <c r="EI31" s="27">
        <f t="shared" ca="1" si="54"/>
        <v>437.80740746431871</v>
      </c>
      <c r="EJ31" s="27">
        <f t="shared" ca="1" si="55"/>
        <v>714.51933312947369</v>
      </c>
      <c r="EK31" s="27">
        <f t="shared" ca="1" si="56"/>
        <v>1118.8732235106429</v>
      </c>
      <c r="EL31" s="27">
        <f t="shared" ca="1" si="57"/>
        <v>1458.0584687102794</v>
      </c>
      <c r="EM31" s="27">
        <f t="shared" ca="1" si="58"/>
        <v>1797.787361432692</v>
      </c>
      <c r="EN31" s="27"/>
      <c r="EO31" s="29">
        <f t="shared" ca="1" si="59"/>
        <v>12.94290857373209</v>
      </c>
      <c r="EQ31" s="27">
        <f t="shared" ca="1" si="60"/>
        <v>464.27505842772229</v>
      </c>
      <c r="ER31" s="27">
        <f t="shared" ca="1" si="61"/>
        <v>16452.650332704659</v>
      </c>
      <c r="ES31" s="38">
        <f t="shared" ca="1" si="62"/>
        <v>0.10097695222449632</v>
      </c>
      <c r="ET31" s="32">
        <f t="shared" ca="1" si="63"/>
        <v>8.3640875793377464E-2</v>
      </c>
      <c r="EU31" s="32"/>
      <c r="EW31" s="39">
        <f t="shared" ca="1" si="64"/>
        <v>5.539067229660259</v>
      </c>
      <c r="EX31" s="40">
        <f t="shared" ca="1" si="65"/>
        <v>15.923619805970276</v>
      </c>
      <c r="EY31" s="27">
        <f t="shared" ca="1" si="66"/>
        <v>322.23092158497172</v>
      </c>
      <c r="EZ31" s="41">
        <f t="shared" ca="1" si="67"/>
        <v>2.8747836315658795</v>
      </c>
      <c r="FC31" s="29">
        <f t="shared" ca="1" si="68"/>
        <v>467.82838613002644</v>
      </c>
      <c r="FD31" s="29">
        <f t="shared" ca="1" si="69"/>
        <v>80.272446698952663</v>
      </c>
      <c r="FE31" s="29">
        <f t="shared" ca="1" si="70"/>
        <v>63.539124708551242</v>
      </c>
      <c r="FF31" s="29">
        <f t="shared" ca="1" si="70"/>
        <v>42.759725368494848</v>
      </c>
      <c r="FG31" s="29">
        <f t="shared" ca="1" si="70"/>
        <v>24.530626964056683</v>
      </c>
      <c r="FH31" s="29">
        <f t="shared" ca="1" si="70"/>
        <v>3.5405748456157746</v>
      </c>
      <c r="FI31" s="29">
        <f t="shared" ca="1" si="70"/>
        <v>11.655585154394123</v>
      </c>
      <c r="FJ31" s="29">
        <f t="shared" ca="1" si="71"/>
        <v>6.420282269431608</v>
      </c>
      <c r="FK31" s="29">
        <f t="shared" ca="1" si="72"/>
        <v>5.2538186259520128</v>
      </c>
      <c r="FL31" s="29">
        <f t="shared" ca="1" si="73"/>
        <v>5.2637489845136436</v>
      </c>
    </row>
    <row r="32" spans="1:168">
      <c r="A32" s="19" t="s">
        <v>267</v>
      </c>
      <c r="C32" s="25">
        <v>2.1456981041005213E-2</v>
      </c>
      <c r="D32" s="26">
        <v>3.2909480124241122E-4</v>
      </c>
      <c r="E32" s="26">
        <v>1.0708640357887984E-4</v>
      </c>
      <c r="F32" s="26">
        <v>1.3294385224792642E-4</v>
      </c>
      <c r="G32" s="26">
        <v>3.3019178391321927E-3</v>
      </c>
      <c r="H32" s="26">
        <v>8.9882058691707119E-3</v>
      </c>
      <c r="I32" s="25">
        <v>0.47750088542172714</v>
      </c>
      <c r="J32" s="26">
        <v>8.2880958574800111E-4</v>
      </c>
      <c r="K32" s="26">
        <v>3.5573580896203498E-4</v>
      </c>
      <c r="L32" s="26">
        <v>1.978016467277007E-3</v>
      </c>
      <c r="M32" s="26">
        <v>5.6584716837430301E-3</v>
      </c>
      <c r="N32" s="26">
        <v>4.1409528704902257E-3</v>
      </c>
      <c r="O32" s="26">
        <v>3.2549042960975625E-4</v>
      </c>
      <c r="P32" s="26">
        <v>1.3171627640202221E-3</v>
      </c>
      <c r="Q32" s="26">
        <v>0.19550621048903488</v>
      </c>
      <c r="R32" s="26">
        <v>2.6684887026456089E-3</v>
      </c>
      <c r="S32" s="26">
        <v>8.1490141260025641E-4</v>
      </c>
      <c r="T32" s="27">
        <v>638114</v>
      </c>
      <c r="U32" s="26">
        <v>2.037253531500641E-6</v>
      </c>
      <c r="V32" s="26">
        <v>8.5903145832876265E-3</v>
      </c>
      <c r="W32" s="26">
        <v>8.6191495563488657E-5</v>
      </c>
      <c r="X32" s="26">
        <v>1.5577153925474133E-4</v>
      </c>
      <c r="Y32" s="26">
        <v>3.9177952528858477E-5</v>
      </c>
      <c r="Z32" s="26">
        <v>2.6970102520866178E-4</v>
      </c>
      <c r="AA32" s="26">
        <v>2.7312256639618207E-3</v>
      </c>
      <c r="AB32" s="26">
        <v>7.22180258281958E-4</v>
      </c>
      <c r="AC32" s="26">
        <v>1.7630078637986316E-3</v>
      </c>
      <c r="AD32" s="26">
        <v>3.497546415426293E-3</v>
      </c>
      <c r="AE32" s="26">
        <v>2.0471786128079517E-3</v>
      </c>
      <c r="AF32" s="26">
        <v>3.1804661862927315E-3</v>
      </c>
      <c r="AG32" s="26">
        <v>3.3632966314274038E-3</v>
      </c>
      <c r="AH32" s="26">
        <v>1.0170596476491661E-2</v>
      </c>
      <c r="AI32" s="26">
        <v>0.14509202117489978</v>
      </c>
      <c r="AJ32" s="26">
        <v>7.9640941900663512E-3</v>
      </c>
      <c r="AK32" s="26">
        <v>5.8146399055489961E-2</v>
      </c>
      <c r="AL32" s="26">
        <v>5.6828403702159802E-2</v>
      </c>
      <c r="AM32" s="26">
        <v>0.23547830011565332</v>
      </c>
      <c r="AN32" s="19" t="s">
        <v>267</v>
      </c>
      <c r="AO32" s="28" t="s">
        <v>268</v>
      </c>
      <c r="AQ32" s="27">
        <f t="shared" ca="1" si="0"/>
        <v>570.55199407591954</v>
      </c>
      <c r="AR32" s="42">
        <f ca="1">[4]!AgePb76(AK32)</f>
        <v>535.28252086625537</v>
      </c>
      <c r="AS32" s="27"/>
      <c r="AT32" s="27"/>
      <c r="AU32" s="29">
        <f t="shared" ca="1" si="75"/>
        <v>13.243808649954492</v>
      </c>
      <c r="AV32" s="29">
        <f t="shared" ca="1" si="75"/>
        <v>1.6323770715729555</v>
      </c>
      <c r="AW32" s="29">
        <f t="shared" ca="1" si="75"/>
        <v>1.9138950012558562</v>
      </c>
      <c r="AX32" s="27">
        <f t="shared" ca="1" si="75"/>
        <v>32.346197918675131</v>
      </c>
      <c r="AY32" s="24">
        <f t="shared" ca="1" si="75"/>
        <v>4.5431079826248588</v>
      </c>
      <c r="AZ32" s="30">
        <f t="shared" ca="1" si="1"/>
        <v>19.571532948852738</v>
      </c>
      <c r="BB32" s="27">
        <f t="shared" ca="1" si="2"/>
        <v>177.92438105059549</v>
      </c>
      <c r="BC32" s="29">
        <f t="shared" ca="1" si="2"/>
        <v>1.0110412372267543</v>
      </c>
      <c r="BD32" s="31">
        <f t="shared" ca="1" si="2"/>
        <v>3.2099147493332127</v>
      </c>
      <c r="BE32" s="27">
        <f t="shared" ca="1" si="2"/>
        <v>9.8121067704378877</v>
      </c>
      <c r="BF32" s="39">
        <f t="shared" ca="1" si="74"/>
        <v>12.722195474241694</v>
      </c>
      <c r="BG32" s="29">
        <f t="shared" ca="1" si="76"/>
        <v>24.268158212489116</v>
      </c>
      <c r="BH32" s="29">
        <f t="shared" ca="1" si="76"/>
        <v>26.01920110207675</v>
      </c>
      <c r="BI32" s="31">
        <f t="shared" ca="1" si="76"/>
        <v>7.3951030928392294</v>
      </c>
      <c r="BJ32" s="27">
        <f t="shared" ca="1" si="76"/>
        <v>1008.4387596513632</v>
      </c>
      <c r="BK32" s="27">
        <f t="shared" ca="1" si="76"/>
        <v>69.665822737844309</v>
      </c>
      <c r="BL32" s="29">
        <f t="shared" ca="1" si="76"/>
        <v>0.91597267705694818</v>
      </c>
      <c r="BM32" s="32">
        <f t="shared" ca="1" si="4"/>
        <v>2.0942369543813588</v>
      </c>
      <c r="BN32" s="33">
        <f t="shared" ca="1" si="5"/>
        <v>3.8398146448824215E-2</v>
      </c>
      <c r="BO32" s="27">
        <f t="shared" ca="1" si="5"/>
        <v>132.91373863677424</v>
      </c>
      <c r="BP32" s="29">
        <f t="shared" ca="1" si="5"/>
        <v>2.4098126521012317</v>
      </c>
      <c r="BQ32" s="32">
        <f t="shared" ca="1" si="5"/>
        <v>4.3576645756468491</v>
      </c>
      <c r="BR32" s="33">
        <f t="shared" ca="1" si="5"/>
        <v>0.33902651337902068</v>
      </c>
      <c r="BS32" s="27">
        <f t="shared" ca="1" si="5"/>
        <v>25.725497400576682</v>
      </c>
      <c r="BT32" s="27">
        <f t="shared" ca="1" si="5"/>
        <v>33.113610011374497</v>
      </c>
      <c r="BU32" s="29">
        <f t="shared" ca="1" si="5"/>
        <v>8.2136369628226635</v>
      </c>
      <c r="BV32" s="27">
        <f t="shared" ca="1" si="5"/>
        <v>87.081645762336606</v>
      </c>
      <c r="BW32" s="27">
        <f t="shared" ca="1" si="5"/>
        <v>163.79088777046624</v>
      </c>
      <c r="BX32" s="27">
        <f t="shared" ca="1" si="5"/>
        <v>37.926663407164092</v>
      </c>
      <c r="BY32" s="27">
        <f t="shared" ca="1" si="5"/>
        <v>338.53091149373961</v>
      </c>
      <c r="BZ32" s="27">
        <f t="shared" ca="1" si="5"/>
        <v>63.946288742193602</v>
      </c>
      <c r="CA32" s="27">
        <f t="shared" ca="1" si="6"/>
        <v>98.322650231124811</v>
      </c>
      <c r="CB32" s="27">
        <f t="shared" ca="1" si="7"/>
        <v>98.322650231124811</v>
      </c>
      <c r="CC32" s="27">
        <f t="shared" ca="1" si="8"/>
        <v>16484.182272579801</v>
      </c>
      <c r="CD32" s="34">
        <f t="shared" ca="1" si="9"/>
        <v>5.8146399055489961E-2</v>
      </c>
      <c r="CE32" s="27">
        <f t="shared" ca="1" si="10"/>
        <v>348.21911393544787</v>
      </c>
      <c r="CF32" s="27">
        <f t="shared" ca="1" si="11"/>
        <v>4373.2316265408263</v>
      </c>
      <c r="CG32" s="27">
        <f t="shared" ca="1" si="12"/>
        <v>1084.5672760017881</v>
      </c>
      <c r="CH32" s="35">
        <f t="shared" ca="1" si="13"/>
        <v>5.5074634665587541E-4</v>
      </c>
      <c r="CI32" s="35">
        <f t="shared" ca="1" si="14"/>
        <v>1.4456250110845068E-2</v>
      </c>
      <c r="CJ32" s="33">
        <f t="shared" ca="1" si="15"/>
        <v>5.1637392430484971E-2</v>
      </c>
      <c r="CK32" s="33"/>
      <c r="CL32" s="29">
        <f t="shared" ca="1" si="16"/>
        <v>29.234085866764797</v>
      </c>
      <c r="CM32" s="32">
        <f t="shared" ca="1" si="17"/>
        <v>0.24800133370929356</v>
      </c>
      <c r="CN32" s="31">
        <f t="shared" ca="1" si="18"/>
        <v>13.159353392566507</v>
      </c>
      <c r="CO32" s="29">
        <f t="shared" ca="1" si="19"/>
        <v>30.501140307946855</v>
      </c>
      <c r="CP32" s="36">
        <f t="shared" ca="1" si="20"/>
        <v>12.918263821889422</v>
      </c>
      <c r="CQ32" s="30">
        <f t="shared" ca="1" si="21"/>
        <v>15.568139919671436</v>
      </c>
      <c r="CS32" s="30">
        <f t="shared" ca="1" si="22"/>
        <v>16484.182272579801</v>
      </c>
      <c r="CT32" s="27">
        <f t="shared" ca="1" si="23"/>
        <v>4.8593542455910841</v>
      </c>
      <c r="CU32" s="27">
        <f t="shared" ca="1" si="24"/>
        <v>32.902780941945842</v>
      </c>
      <c r="CV32" s="29">
        <f t="shared" ca="1" si="25"/>
        <v>2.9788675876058428</v>
      </c>
      <c r="CW32" s="29">
        <f t="shared" ca="1" si="77"/>
        <v>2.5539694222823308</v>
      </c>
      <c r="CX32" s="29">
        <f t="shared" ca="1" si="78"/>
        <v>4.3366357993347435</v>
      </c>
      <c r="CY32" s="27">
        <f t="shared" ca="1" si="26"/>
        <v>48.693285348285364</v>
      </c>
      <c r="CZ32" s="31">
        <f t="shared" ca="1" si="27"/>
        <v>2.5469971348776412</v>
      </c>
      <c r="DA32" s="31">
        <f t="shared" ca="1" si="28"/>
        <v>5.6677941139758605</v>
      </c>
      <c r="DB32" s="29">
        <f t="shared" ca="1" si="29"/>
        <v>3.2037466570370925</v>
      </c>
      <c r="DC32" s="29">
        <f t="shared" ca="1" si="30"/>
        <v>8.1599335563472941</v>
      </c>
      <c r="DD32" s="32">
        <f t="shared" ca="1" si="31"/>
        <v>2.0785215412989859</v>
      </c>
      <c r="DE32" s="27">
        <f t="shared" ca="1" si="32"/>
        <v>140.48017848962581</v>
      </c>
      <c r="DF32" s="27">
        <f t="shared" ca="1" si="33"/>
        <v>14.475372858886121</v>
      </c>
      <c r="DG32" s="27">
        <f t="shared" ca="1" si="34"/>
        <v>4.8593542455910841</v>
      </c>
      <c r="DH32" s="29">
        <f t="shared" ca="1" si="35"/>
        <v>34.501348121656434</v>
      </c>
      <c r="DI32" s="32">
        <f t="shared" ca="1" si="36"/>
        <v>3.8875116395670659</v>
      </c>
      <c r="DJ32" s="29">
        <f t="shared" ca="1" si="37"/>
        <v>19.983558681638605</v>
      </c>
      <c r="DK32" s="29">
        <f t="shared" ca="1" si="38"/>
        <v>1.8083001480829604</v>
      </c>
      <c r="DL32" s="27">
        <f t="shared" ca="1" si="39"/>
        <v>330.20951465920291</v>
      </c>
      <c r="DN32" s="27">
        <f t="shared" ca="1" si="40"/>
        <v>820.65775368139475</v>
      </c>
      <c r="DO32" s="37">
        <f t="shared" ca="1" si="41"/>
        <v>844.39489453492661</v>
      </c>
      <c r="DR32" s="27">
        <f t="shared" ca="1" si="42"/>
        <v>16484.182272579801</v>
      </c>
      <c r="DS32" s="27">
        <f t="shared" ca="1" si="79"/>
        <v>4373.2316265408263</v>
      </c>
      <c r="DT32" s="37">
        <f t="shared" ca="1" si="43"/>
        <v>886.19514777175959</v>
      </c>
      <c r="DU32" s="29">
        <v>0.7</v>
      </c>
      <c r="DV32" s="29">
        <v>1</v>
      </c>
      <c r="DW32" s="37">
        <f t="shared" ca="1" si="44"/>
        <v>928.59931470230458</v>
      </c>
      <c r="DX32" s="19">
        <v>0.5</v>
      </c>
      <c r="DZ32" s="32">
        <f t="shared" ca="1" si="45"/>
        <v>0.12037036504333609</v>
      </c>
      <c r="EA32" s="27">
        <f t="shared" ca="1" si="46"/>
        <v>162.08992516679785</v>
      </c>
      <c r="EB32" s="32">
        <f t="shared" ca="1" si="47"/>
        <v>1.2271904553122486</v>
      </c>
      <c r="EC32" s="32">
        <f t="shared" ca="1" si="48"/>
        <v>3.9183945562621654</v>
      </c>
      <c r="ED32" s="32">
        <f t="shared" ca="1" si="49"/>
        <v>21.788322878234244</v>
      </c>
      <c r="EE32" s="29">
        <f t="shared" ca="1" si="50"/>
        <v>4.460875176039746</v>
      </c>
      <c r="EF32" s="27">
        <f t="shared" ca="1" si="51"/>
        <v>96.350177530249738</v>
      </c>
      <c r="EG32" s="27">
        <f t="shared" ca="1" si="52"/>
        <v>166.60521222764024</v>
      </c>
      <c r="EH32" s="27">
        <f t="shared" ca="1" si="53"/>
        <v>263.88377503738366</v>
      </c>
      <c r="EI32" s="27">
        <f t="shared" ca="1" si="54"/>
        <v>438.59086107780792</v>
      </c>
      <c r="EJ32" s="27">
        <f t="shared" ca="1" si="55"/>
        <v>758.29114708549184</v>
      </c>
      <c r="EK32" s="27">
        <f t="shared" ca="1" si="56"/>
        <v>1152.7861217983007</v>
      </c>
      <c r="EL32" s="27">
        <f t="shared" ca="1" si="57"/>
        <v>1531.8140791571927</v>
      </c>
      <c r="EM32" s="27">
        <f t="shared" ca="1" si="58"/>
        <v>1937.7663255210182</v>
      </c>
      <c r="EN32" s="27"/>
      <c r="EO32" s="29">
        <f t="shared" ca="1" si="59"/>
        <v>13.159353392566507</v>
      </c>
      <c r="EQ32" s="27">
        <f t="shared" ca="1" si="60"/>
        <v>421.73558625964768</v>
      </c>
      <c r="ER32" s="27">
        <f t="shared" ca="1" si="61"/>
        <v>16484.182272579801</v>
      </c>
      <c r="ES32" s="38">
        <f t="shared" ca="1" si="62"/>
        <v>9.7360301518594164E-2</v>
      </c>
      <c r="ET32" s="32">
        <f t="shared" ca="1" si="63"/>
        <v>7.7800048051815868E-2</v>
      </c>
      <c r="EU32" s="32"/>
      <c r="EW32" s="39">
        <f t="shared" ca="1" si="64"/>
        <v>5.7450558944331771</v>
      </c>
      <c r="EX32" s="40">
        <f t="shared" ca="1" si="65"/>
        <v>17.036981715775358</v>
      </c>
      <c r="EY32" s="27">
        <f t="shared" ca="1" si="66"/>
        <v>338.53091149373961</v>
      </c>
      <c r="EZ32" s="41">
        <f t="shared" ca="1" si="67"/>
        <v>2.9655032133427612</v>
      </c>
      <c r="FC32" s="29">
        <f t="shared" ca="1" si="68"/>
        <v>450.24979212999403</v>
      </c>
      <c r="FD32" s="29">
        <f t="shared" ca="1" si="69"/>
        <v>80.246910028890724</v>
      </c>
      <c r="FE32" s="29">
        <f t="shared" ca="1" si="70"/>
        <v>71.348282285595843</v>
      </c>
      <c r="FF32" s="29">
        <f t="shared" ca="1" si="70"/>
        <v>50.888240990417735</v>
      </c>
      <c r="FG32" s="29">
        <f t="shared" ca="1" si="70"/>
        <v>27.235403597792804</v>
      </c>
      <c r="FH32" s="29">
        <f t="shared" ca="1" si="70"/>
        <v>3.6564550623276606</v>
      </c>
      <c r="FI32" s="29">
        <f t="shared" ca="1" si="70"/>
        <v>12.043772191281217</v>
      </c>
      <c r="FJ32" s="29">
        <f t="shared" ca="1" si="71"/>
        <v>6.5970943759345912</v>
      </c>
      <c r="FK32" s="29">
        <f t="shared" ca="1" si="72"/>
        <v>5.5756701991580284</v>
      </c>
      <c r="FL32" s="29">
        <f t="shared" ca="1" si="73"/>
        <v>5.5300147261992514</v>
      </c>
    </row>
    <row r="33" spans="1:168">
      <c r="A33" s="19" t="s">
        <v>269</v>
      </c>
      <c r="C33" s="25">
        <v>2.2484854628797932E-2</v>
      </c>
      <c r="D33" s="26">
        <v>3.3084453371745874E-4</v>
      </c>
      <c r="E33" s="26">
        <v>1.081859005742759E-4</v>
      </c>
      <c r="F33" s="26">
        <v>1.364766445501156E-4</v>
      </c>
      <c r="G33" s="26">
        <v>4.8070689138947631E-3</v>
      </c>
      <c r="H33" s="26">
        <v>9.2730771920807916E-3</v>
      </c>
      <c r="I33" s="25">
        <v>0.483767006862863</v>
      </c>
      <c r="J33" s="26">
        <v>8.3182645828962026E-4</v>
      </c>
      <c r="K33" s="26">
        <v>4.7072654559799954E-4</v>
      </c>
      <c r="L33" s="26">
        <v>2.3591337059853E-3</v>
      </c>
      <c r="M33" s="26">
        <v>5.5933158402233082E-3</v>
      </c>
      <c r="N33" s="26">
        <v>4.0850262593113877E-3</v>
      </c>
      <c r="O33" s="26">
        <v>3.0868345093638434E-4</v>
      </c>
      <c r="P33" s="26">
        <v>1.1559912330127834E-3</v>
      </c>
      <c r="Q33" s="26">
        <v>0.19221202969585094</v>
      </c>
      <c r="R33" s="26">
        <v>2.6954792176980607E-3</v>
      </c>
      <c r="S33" s="26">
        <v>8.652252532610976E-4</v>
      </c>
      <c r="T33" s="27">
        <v>636250.5</v>
      </c>
      <c r="U33" s="26">
        <v>1.8860495983893137E-6</v>
      </c>
      <c r="W33" s="26">
        <v>7.748520433382763E-5</v>
      </c>
      <c r="X33" s="26">
        <v>1.5921402026403123E-4</v>
      </c>
      <c r="Y33" s="26">
        <v>3.7249479568188941E-5</v>
      </c>
      <c r="Z33" s="26">
        <v>2.7221982536752425E-4</v>
      </c>
      <c r="AA33" s="26">
        <v>2.6737372570499619E-3</v>
      </c>
      <c r="AB33" s="26">
        <v>7.512764233584099E-4</v>
      </c>
      <c r="AC33" s="26">
        <v>1.7383090465154841E-3</v>
      </c>
      <c r="AD33" s="26">
        <v>3.3134224125036704E-3</v>
      </c>
      <c r="AE33" s="26">
        <v>2.0031418442893168E-3</v>
      </c>
      <c r="AF33" s="26">
        <v>3.1035993946828596E-3</v>
      </c>
      <c r="AG33" s="26">
        <v>3.3176136338334251E-3</v>
      </c>
      <c r="AH33" s="26">
        <v>9.8522515895861779E-3</v>
      </c>
      <c r="AI33" s="26">
        <v>0.1457425180805359</v>
      </c>
      <c r="AJ33" s="26">
        <v>7.6155539366963166E-3</v>
      </c>
      <c r="AK33" s="26">
        <v>6.0676105171915636E-2</v>
      </c>
      <c r="AL33" s="26">
        <v>5.6527735538125318E-2</v>
      </c>
      <c r="AM33" s="26">
        <v>0.22758614728004142</v>
      </c>
      <c r="AN33" s="19" t="s">
        <v>269</v>
      </c>
      <c r="AO33" s="28" t="s">
        <v>270</v>
      </c>
      <c r="AQ33" s="27">
        <f t="shared" ca="1" si="0"/>
        <v>564.50189783458404</v>
      </c>
      <c r="AR33" s="42">
        <f ca="1">[4]!AgePb76(AK33)</f>
        <v>627.7716760092386</v>
      </c>
      <c r="AS33" s="27"/>
      <c r="AT33" s="27"/>
      <c r="AU33" s="29">
        <f t="shared" ca="1" si="75"/>
        <v>13.878239052211642</v>
      </c>
      <c r="AV33" s="29">
        <f t="shared" ca="1" si="75"/>
        <v>1.6410561001169226</v>
      </c>
      <c r="AW33" s="29">
        <f t="shared" ca="1" si="75"/>
        <v>1.9335456920350487</v>
      </c>
      <c r="AX33" s="27">
        <f t="shared" ca="1" si="75"/>
        <v>33.205751760992548</v>
      </c>
      <c r="AY33" s="24">
        <f t="shared" ca="1" si="75"/>
        <v>6.6140449943729749</v>
      </c>
      <c r="AZ33" s="30">
        <f t="shared" ca="1" si="1"/>
        <v>20.191831211228017</v>
      </c>
      <c r="BB33" s="27">
        <f t="shared" ca="1" si="2"/>
        <v>178.57202701042314</v>
      </c>
      <c r="BC33" s="29">
        <f t="shared" ca="1" si="2"/>
        <v>1.3378578626805304</v>
      </c>
      <c r="BD33" s="31">
        <f t="shared" ca="1" si="2"/>
        <v>3.8283898055287762</v>
      </c>
      <c r="BE33" s="27">
        <f t="shared" ca="1" si="2"/>
        <v>9.6991228890887555</v>
      </c>
      <c r="BF33" s="39">
        <f t="shared" ca="1" si="74"/>
        <v>13.233706720977597</v>
      </c>
      <c r="BG33" s="29">
        <f t="shared" ca="1" si="76"/>
        <v>23.940398904227361</v>
      </c>
      <c r="BH33" s="29">
        <f t="shared" ca="1" si="76"/>
        <v>24.675677243187625</v>
      </c>
      <c r="BI33" s="31">
        <f t="shared" ca="1" si="76"/>
        <v>6.4902186548728018</v>
      </c>
      <c r="BJ33" s="27">
        <f t="shared" ca="1" si="76"/>
        <v>991.44707644684377</v>
      </c>
      <c r="BK33" s="27">
        <f t="shared" ca="1" si="76"/>
        <v>70.370459948930502</v>
      </c>
      <c r="BL33" s="29">
        <f t="shared" ca="1" si="76"/>
        <v>0.97253812452968391</v>
      </c>
      <c r="BM33" s="32">
        <f t="shared" ca="1" si="4"/>
        <v>2.0671107905535142</v>
      </c>
      <c r="BN33" s="33">
        <f t="shared" ca="1" si="5"/>
        <v>3.5548255319677272E-2</v>
      </c>
      <c r="BP33" s="29">
        <f t="shared" ca="1" si="5"/>
        <v>2.1663950083887973</v>
      </c>
      <c r="BQ33" s="32">
        <f t="shared" ca="1" si="5"/>
        <v>4.4539670043080148</v>
      </c>
      <c r="BR33" s="33">
        <f t="shared" ca="1" si="5"/>
        <v>0.32233846763390628</v>
      </c>
      <c r="BS33" s="27">
        <f t="shared" ca="1" si="5"/>
        <v>25.965753761816895</v>
      </c>
      <c r="BT33" s="27">
        <f t="shared" ca="1" si="5"/>
        <v>32.416615723508464</v>
      </c>
      <c r="BU33" s="29">
        <f t="shared" ca="1" si="5"/>
        <v>8.5445589649234588</v>
      </c>
      <c r="BV33" s="27">
        <f t="shared" ca="1" si="5"/>
        <v>85.861677490178423</v>
      </c>
      <c r="BW33" s="27">
        <f t="shared" ca="1" si="5"/>
        <v>155.16831917050882</v>
      </c>
      <c r="BX33" s="27">
        <f t="shared" ca="1" si="5"/>
        <v>37.110824629494061</v>
      </c>
      <c r="BY33" s="27">
        <f t="shared" ca="1" si="5"/>
        <v>330.34915966772155</v>
      </c>
      <c r="BZ33" s="27">
        <f t="shared" ca="1" si="5"/>
        <v>63.077718861245067</v>
      </c>
      <c r="CA33" s="27">
        <f t="shared" ca="1" si="6"/>
        <v>101.49964106245513</v>
      </c>
      <c r="CB33" s="27">
        <f t="shared" ca="1" si="7"/>
        <v>101.49964106245513</v>
      </c>
      <c r="CC33" s="27">
        <f t="shared" ca="1" si="8"/>
        <v>16558.086471262988</v>
      </c>
      <c r="CD33" s="34">
        <f t="shared" ca="1" si="9"/>
        <v>6.0676105171915636E-2</v>
      </c>
      <c r="CE33" s="27">
        <f t="shared" ca="1" si="10"/>
        <v>332.9796685819847</v>
      </c>
      <c r="CF33" s="27">
        <f t="shared" ca="1" si="11"/>
        <v>4226.6609558453074</v>
      </c>
      <c r="CG33" s="27">
        <f t="shared" ca="1" si="12"/>
        <v>1078.8290389512381</v>
      </c>
      <c r="CH33" s="35">
        <f t="shared" ca="1" si="13"/>
        <v>5.4084089342273098E-4</v>
      </c>
      <c r="CI33" s="35">
        <f t="shared" ca="1" si="14"/>
        <v>1.4043902026331037E-2</v>
      </c>
      <c r="CJ33" s="33">
        <f t="shared" ca="1" si="15"/>
        <v>5.0164494570061523E-2</v>
      </c>
      <c r="CK33" s="33"/>
      <c r="CL33" s="29">
        <f t="shared" ca="1" si="16"/>
        <v>29.103604503838692</v>
      </c>
      <c r="CM33" s="32">
        <f t="shared" ca="1" si="17"/>
        <v>0.25524380834456561</v>
      </c>
      <c r="CN33" s="31">
        <f t="shared" ca="1" si="18"/>
        <v>12.722494509422095</v>
      </c>
      <c r="CO33" s="29">
        <f t="shared" ca="1" si="19"/>
        <v>0</v>
      </c>
      <c r="CP33" s="36">
        <f t="shared" ca="1" si="20"/>
        <v>12.794526131371585</v>
      </c>
      <c r="CQ33" s="30">
        <f t="shared" ca="1" si="21"/>
        <v>15.330708932898402</v>
      </c>
      <c r="CS33" s="30">
        <f t="shared" ca="1" si="22"/>
        <v>16558.086471262988</v>
      </c>
      <c r="CT33" s="27">
        <f t="shared" ca="1" si="23"/>
        <v>4.6944294510432885</v>
      </c>
      <c r="CU33" s="27" t="e">
        <f t="shared" ca="1" si="24"/>
        <v>#DIV/0!</v>
      </c>
      <c r="CV33" s="29">
        <f t="shared" ca="1" si="25"/>
        <v>3.0012096214928503</v>
      </c>
      <c r="CW33" s="29">
        <f t="shared" ca="1" si="77"/>
        <v>2.537599258836976</v>
      </c>
      <c r="CX33" s="29">
        <f t="shared" ca="1" si="78"/>
        <v>4.2631231220055135</v>
      </c>
      <c r="CY33" s="27">
        <f t="shared" ca="1" si="26"/>
        <v>50.122986502880096</v>
      </c>
      <c r="CZ33" s="31" t="e">
        <f t="shared" ca="1" si="27"/>
        <v>#DIV/0!</v>
      </c>
      <c r="DA33" s="31">
        <f t="shared" ca="1" si="28"/>
        <v>5.5520850216309281</v>
      </c>
      <c r="DB33" s="29">
        <f t="shared" ca="1" si="29"/>
        <v>3.2657235757353451</v>
      </c>
      <c r="DC33" s="29" t="e">
        <f t="shared" ca="1" si="30"/>
        <v>#DIV/0!</v>
      </c>
      <c r="DD33" s="32">
        <f t="shared" ca="1" si="31"/>
        <v>0</v>
      </c>
      <c r="DE33" s="27">
        <f t="shared" ca="1" si="32"/>
        <v>152.48796197763147</v>
      </c>
      <c r="DF33" s="27">
        <f t="shared" ca="1" si="33"/>
        <v>14.088966835890517</v>
      </c>
      <c r="DG33" s="27">
        <f t="shared" ca="1" si="34"/>
        <v>4.6944294510432885</v>
      </c>
      <c r="DH33" s="29">
        <f t="shared" ca="1" si="35"/>
        <v>34.059694205891049</v>
      </c>
      <c r="DI33" s="32">
        <f t="shared" ca="1" si="36"/>
        <v>3.8474575541050857</v>
      </c>
      <c r="DJ33" s="29">
        <f t="shared" ca="1" si="37"/>
        <v>19.277573768986244</v>
      </c>
      <c r="DK33" s="29">
        <f t="shared" ca="1" si="38"/>
        <v>2.0559348535521886</v>
      </c>
      <c r="DL33" s="27">
        <f t="shared" ca="1" si="39"/>
        <v>304.55311656933486</v>
      </c>
      <c r="DN33" s="27">
        <f t="shared" ca="1" si="40"/>
        <v>819.26908300540867</v>
      </c>
      <c r="DO33" s="37">
        <f t="shared" ca="1" si="41"/>
        <v>838.43761676481586</v>
      </c>
      <c r="DR33" s="27">
        <f t="shared" ca="1" si="42"/>
        <v>16558.086471262988</v>
      </c>
      <c r="DS33" s="27">
        <f t="shared" ca="1" si="79"/>
        <v>4226.6609558453074</v>
      </c>
      <c r="DT33" s="37">
        <f t="shared" ca="1" si="43"/>
        <v>879.78510412217679</v>
      </c>
      <c r="DU33" s="29">
        <v>0.7</v>
      </c>
      <c r="DV33" s="29">
        <v>1</v>
      </c>
      <c r="DW33" s="37">
        <f t="shared" ca="1" si="44"/>
        <v>921.71311868603061</v>
      </c>
      <c r="DX33" s="19">
        <v>0.5</v>
      </c>
      <c r="DZ33" s="32">
        <f t="shared" ca="1" si="45"/>
        <v>0.11143653705227985</v>
      </c>
      <c r="EA33" s="27">
        <f t="shared" ca="1" si="46"/>
        <v>0</v>
      </c>
      <c r="EB33" s="32">
        <f t="shared" ca="1" si="47"/>
        <v>1.1140830230344709</v>
      </c>
      <c r="EC33" s="32">
        <f t="shared" ca="1" si="48"/>
        <v>3.5225935095752803</v>
      </c>
      <c r="ED33" s="32">
        <f t="shared" ca="1" si="49"/>
        <v>22.269835021540072</v>
      </c>
      <c r="EE33" s="29">
        <f t="shared" ca="1" si="50"/>
        <v>4.2412956267619251</v>
      </c>
      <c r="EF33" s="27">
        <f t="shared" ca="1" si="51"/>
        <v>97.250014089201855</v>
      </c>
      <c r="EG33" s="27">
        <f t="shared" ca="1" si="52"/>
        <v>173.31762606335619</v>
      </c>
      <c r="EH33" s="27">
        <f t="shared" ca="1" si="53"/>
        <v>260.18690148538917</v>
      </c>
      <c r="EI33" s="27">
        <f t="shared" ca="1" si="54"/>
        <v>429.35914865574125</v>
      </c>
      <c r="EJ33" s="27">
        <f t="shared" ca="1" si="55"/>
        <v>718.37184801161493</v>
      </c>
      <c r="EK33" s="27">
        <f t="shared" ca="1" si="56"/>
        <v>1127.9885905621295</v>
      </c>
      <c r="EL33" s="27">
        <f t="shared" ca="1" si="57"/>
        <v>1494.792577681998</v>
      </c>
      <c r="EM33" s="27">
        <f t="shared" ca="1" si="58"/>
        <v>1911.4460260983353</v>
      </c>
      <c r="EN33" s="27"/>
      <c r="EO33" s="29">
        <f t="shared" ca="1" si="59"/>
        <v>12.722494509422095</v>
      </c>
      <c r="EQ33" s="27">
        <f t="shared" ca="1" si="60"/>
        <v>0</v>
      </c>
      <c r="ER33" s="27">
        <f t="shared" ca="1" si="61"/>
        <v>16558.086471262988</v>
      </c>
      <c r="ES33" s="38">
        <f t="shared" ca="1" si="62"/>
        <v>9.1137100682705488E-2</v>
      </c>
      <c r="ET33" s="32">
        <f t="shared" ca="1" si="63"/>
        <v>7.237109464936102E-2</v>
      </c>
      <c r="EU33" s="32"/>
      <c r="EW33" s="39">
        <f t="shared" ca="1" si="64"/>
        <v>5.7659679370495045</v>
      </c>
      <c r="EX33" s="40">
        <f t="shared" ca="1" si="65"/>
        <v>15.776580418698121</v>
      </c>
      <c r="EY33" s="27">
        <f t="shared" ca="1" si="66"/>
        <v>330.34915966772155</v>
      </c>
      <c r="EZ33" s="41">
        <f t="shared" ca="1" si="67"/>
        <v>2.7361547256142273</v>
      </c>
      <c r="FC33" s="29">
        <f t="shared" ca="1" si="68"/>
        <v>0</v>
      </c>
      <c r="FD33" s="29">
        <f t="shared" ca="1" si="69"/>
        <v>74.291024701519902</v>
      </c>
      <c r="FE33" s="29">
        <f t="shared" ca="1" si="70"/>
        <v>64.77226878107389</v>
      </c>
      <c r="FF33" s="29">
        <f t="shared" ca="1" si="70"/>
        <v>45.747967656821821</v>
      </c>
      <c r="FG33" s="29">
        <f t="shared" ca="1" si="70"/>
        <v>27.837293776925087</v>
      </c>
      <c r="FH33" s="29">
        <f t="shared" ca="1" si="70"/>
        <v>3.4764718252146927</v>
      </c>
      <c r="FI33" s="29">
        <f t="shared" ca="1" si="70"/>
        <v>12.156251761150232</v>
      </c>
      <c r="FJ33" s="29">
        <f t="shared" ca="1" si="71"/>
        <v>6.5046725371347289</v>
      </c>
      <c r="FK33" s="29">
        <f t="shared" ca="1" si="72"/>
        <v>5.2821459412618745</v>
      </c>
      <c r="FL33" s="29">
        <f t="shared" ca="1" si="73"/>
        <v>5.3963630963249027</v>
      </c>
    </row>
    <row r="34" spans="1:168">
      <c r="A34" s="43" t="s">
        <v>271</v>
      </c>
      <c r="B34" s="43"/>
      <c r="C34" s="44">
        <f ca="1">AVERAGE(C15:C33)</f>
        <v>2.4302277699865753E-2</v>
      </c>
      <c r="D34" s="44">
        <f t="shared" ref="D34:AL34" ca="1" si="80">AVERAGE(D15:D33)</f>
        <v>3.0240696862272404E-4</v>
      </c>
      <c r="E34" s="44">
        <f t="shared" ca="1" si="80"/>
        <v>1.1190415723810561E-4</v>
      </c>
      <c r="F34" s="44">
        <f t="shared" ca="1" si="80"/>
        <v>1.3563099858634838E-4</v>
      </c>
      <c r="G34" s="44">
        <f t="shared" ca="1" si="80"/>
        <v>2.907188516548931E-3</v>
      </c>
      <c r="H34" s="44">
        <f t="shared" ca="1" si="80"/>
        <v>8.2664810195440842E-3</v>
      </c>
      <c r="I34" s="44">
        <f t="shared" ca="1" si="80"/>
        <v>0.47643577898678469</v>
      </c>
      <c r="J34" s="44">
        <f t="shared" ca="1" si="80"/>
        <v>8.0121255955426624E-4</v>
      </c>
      <c r="K34" s="44">
        <f t="shared" ca="1" si="80"/>
        <v>3.5185093927306478E-4</v>
      </c>
      <c r="L34" s="44">
        <f t="shared" ca="1" si="80"/>
        <v>1.8486626173058601E-3</v>
      </c>
      <c r="M34" s="44">
        <f t="shared" ca="1" si="80"/>
        <v>6.1128360352115671E-3</v>
      </c>
      <c r="N34" s="44">
        <f t="shared" ca="1" si="80"/>
        <v>4.3682092623738835E-3</v>
      </c>
      <c r="O34" s="44">
        <f t="shared" ca="1" si="80"/>
        <v>3.2024638132892899E-4</v>
      </c>
      <c r="P34" s="44">
        <f t="shared" ca="1" si="80"/>
        <v>8.0150774961209302E-4</v>
      </c>
      <c r="Q34" s="44">
        <f t="shared" ca="1" si="80"/>
        <v>0.18611537911767709</v>
      </c>
      <c r="R34" s="44">
        <f t="shared" ca="1" si="80"/>
        <v>2.4897684238176809E-3</v>
      </c>
      <c r="S34" s="44">
        <f t="shared" ca="1" si="80"/>
        <v>8.8965690026755252E-4</v>
      </c>
      <c r="T34" s="37">
        <f t="shared" ca="1" si="80"/>
        <v>708721.32142857148</v>
      </c>
      <c r="U34" s="44">
        <f t="shared" ca="1" si="80"/>
        <v>2.1222415349822422E-6</v>
      </c>
      <c r="V34" s="44">
        <f t="shared" ca="1" si="80"/>
        <v>8.9836742185101116E-3</v>
      </c>
      <c r="W34" s="44">
        <f t="shared" ca="1" si="80"/>
        <v>7.7971812524333978E-5</v>
      </c>
      <c r="X34" s="44">
        <f t="shared" ca="1" si="80"/>
        <v>1.5585502265278358E-4</v>
      </c>
      <c r="Y34" s="44">
        <f t="shared" ca="1" si="80"/>
        <v>4.1832771938964202E-5</v>
      </c>
      <c r="Z34" s="44">
        <f t="shared" ca="1" si="80"/>
        <v>2.7257885615335138E-4</v>
      </c>
      <c r="AA34" s="44">
        <f t="shared" ca="1" si="80"/>
        <v>2.6393746020671473E-3</v>
      </c>
      <c r="AB34" s="44">
        <f t="shared" ca="1" si="80"/>
        <v>7.2537746162799194E-4</v>
      </c>
      <c r="AC34" s="44">
        <f t="shared" ca="1" si="80"/>
        <v>1.7208639904655691E-3</v>
      </c>
      <c r="AD34" s="44">
        <f t="shared" ca="1" si="80"/>
        <v>3.2671207100979718E-3</v>
      </c>
      <c r="AE34" s="44">
        <f t="shared" ca="1" si="80"/>
        <v>1.9431825380970666E-3</v>
      </c>
      <c r="AF34" s="44">
        <f t="shared" ca="1" si="80"/>
        <v>3.0533445409290281E-3</v>
      </c>
      <c r="AG34" s="44">
        <f t="shared" ca="1" si="80"/>
        <v>3.1557390093303766E-3</v>
      </c>
      <c r="AH34" s="44">
        <f t="shared" ca="1" si="80"/>
        <v>1.0806728342226029E-2</v>
      </c>
      <c r="AI34" s="44">
        <f ca="1">AVERAGE(AI15:AI33)</f>
        <v>0.14329483050284764</v>
      </c>
      <c r="AJ34" s="44">
        <f t="shared" ca="1" si="80"/>
        <v>7.4330515132244677E-3</v>
      </c>
      <c r="AK34" s="44">
        <f t="shared" ca="1" si="80"/>
        <v>5.9286095882238009E-2</v>
      </c>
      <c r="AL34" s="44">
        <f t="shared" ca="1" si="80"/>
        <v>6.1095259079722679E-2</v>
      </c>
      <c r="AM34" s="44">
        <f ca="1">AVERAGE(AM15:AM33)</f>
        <v>0.22593519659209785</v>
      </c>
      <c r="AN34" s="43" t="s">
        <v>271</v>
      </c>
      <c r="AO34" s="20"/>
      <c r="AP34" s="45"/>
      <c r="AQ34" s="37">
        <f t="shared" ca="1" si="0"/>
        <v>555</v>
      </c>
      <c r="AR34" s="46">
        <f ca="1">[4]!AgePb76(AK34)</f>
        <v>577.61813947129474</v>
      </c>
      <c r="AS34" s="37"/>
      <c r="AT34" s="37"/>
      <c r="AU34" s="47">
        <f t="shared" ca="1" si="75"/>
        <v>15</v>
      </c>
      <c r="AV34" s="47">
        <f t="shared" ca="1" si="75"/>
        <v>1.5</v>
      </c>
      <c r="AW34" s="47">
        <f t="shared" ca="1" si="75"/>
        <v>2</v>
      </c>
      <c r="AX34" s="37">
        <f t="shared" ca="1" si="75"/>
        <v>33</v>
      </c>
      <c r="AY34" s="47">
        <f t="shared" ca="1" si="75"/>
        <v>4</v>
      </c>
      <c r="AZ34" s="48">
        <f t="shared" ca="1" si="1"/>
        <v>18</v>
      </c>
      <c r="BA34" s="43"/>
      <c r="BB34" s="37">
        <f t="shared" ca="1" si="2"/>
        <v>172</v>
      </c>
      <c r="BC34" s="47">
        <f t="shared" ca="1" si="2"/>
        <v>1</v>
      </c>
      <c r="BD34" s="49">
        <f t="shared" ca="1" si="2"/>
        <v>3</v>
      </c>
      <c r="BE34" s="37">
        <f t="shared" ca="1" si="2"/>
        <v>10.6</v>
      </c>
      <c r="BF34" s="47">
        <f t="shared" ca="1" si="74"/>
        <v>13.640151823877261</v>
      </c>
      <c r="BG34" s="47">
        <f t="shared" ca="1" si="76"/>
        <v>25.6</v>
      </c>
      <c r="BH34" s="47">
        <f t="shared" ca="1" si="76"/>
        <v>25.6</v>
      </c>
      <c r="BI34" s="49">
        <f t="shared" ca="1" si="76"/>
        <v>4.5</v>
      </c>
      <c r="BJ34" s="37">
        <f t="shared" ca="1" si="76"/>
        <v>960</v>
      </c>
      <c r="BK34" s="37">
        <f t="shared" ca="1" si="76"/>
        <v>65</v>
      </c>
      <c r="BL34" s="47">
        <f t="shared" ca="1" si="76"/>
        <v>1</v>
      </c>
      <c r="BM34" s="50">
        <f t="shared" ca="1" si="4"/>
        <v>2.0989187716477899</v>
      </c>
      <c r="BN34" s="51">
        <f t="shared" ca="1" si="5"/>
        <v>0.04</v>
      </c>
      <c r="BO34" s="37">
        <f t="shared" ca="1" si="5"/>
        <v>139</v>
      </c>
      <c r="BP34" s="47">
        <f t="shared" ca="1" si="5"/>
        <v>2.1800000000000002</v>
      </c>
      <c r="BQ34" s="50">
        <f t="shared" ca="1" si="5"/>
        <v>4.3600000000000003</v>
      </c>
      <c r="BR34" s="51">
        <f t="shared" ca="1" si="5"/>
        <v>0.36199999999999999</v>
      </c>
      <c r="BS34" s="37">
        <f t="shared" ca="1" si="5"/>
        <v>26</v>
      </c>
      <c r="BT34" s="37">
        <f t="shared" ca="1" si="5"/>
        <v>32</v>
      </c>
      <c r="BU34" s="47">
        <f t="shared" ca="1" si="5"/>
        <v>8.25</v>
      </c>
      <c r="BV34" s="37">
        <f t="shared" ca="1" si="5"/>
        <v>85</v>
      </c>
      <c r="BW34" s="37">
        <f t="shared" ca="1" si="5"/>
        <v>153</v>
      </c>
      <c r="BX34" s="37">
        <f t="shared" ca="1" si="5"/>
        <v>36</v>
      </c>
      <c r="BY34" s="37">
        <f ca="1">AF34/AF$34*AF$35</f>
        <v>325</v>
      </c>
      <c r="BZ34" s="37">
        <f t="shared" ca="1" si="5"/>
        <v>60</v>
      </c>
      <c r="CA34" s="37">
        <f t="shared" ca="1" si="6"/>
        <v>92.534943817604528</v>
      </c>
      <c r="CB34" s="37">
        <f t="shared" ca="1" si="7"/>
        <v>92.534943817604528</v>
      </c>
      <c r="CC34" s="37">
        <f t="shared" ca="1" si="8"/>
        <v>16280</v>
      </c>
      <c r="CD34" s="52">
        <f t="shared" ca="1" si="9"/>
        <v>5.9286095882238009E-2</v>
      </c>
      <c r="CE34" s="37">
        <f t="shared" ca="1" si="10"/>
        <v>325</v>
      </c>
      <c r="CF34" s="37">
        <f t="shared" ca="1" si="11"/>
        <v>4196</v>
      </c>
      <c r="CG34" s="37">
        <f t="shared" ca="1" si="12"/>
        <v>1166</v>
      </c>
      <c r="CH34" s="53">
        <f t="shared" ca="1" si="13"/>
        <v>5.2323951990240064E-4</v>
      </c>
      <c r="CI34" s="53">
        <f t="shared" ca="1" si="14"/>
        <v>1.4052503151529932E-2</v>
      </c>
      <c r="CJ34" s="51">
        <f t="shared" ca="1" si="15"/>
        <v>5.019521759116545E-2</v>
      </c>
      <c r="CK34" s="51"/>
      <c r="CL34" s="29">
        <f ca="1">481900/CC34</f>
        <v>29.600737100737099</v>
      </c>
      <c r="CM34" s="50">
        <f t="shared" ca="1" si="17"/>
        <v>0.2778836987607245</v>
      </c>
      <c r="CN34" s="49">
        <f t="shared" ca="1" si="18"/>
        <v>12.5</v>
      </c>
      <c r="CO34" s="47">
        <f t="shared" ca="1" si="19"/>
        <v>31.880733944954127</v>
      </c>
      <c r="CP34" s="54">
        <f t="shared" ca="1" si="20"/>
        <v>12.910769230769231</v>
      </c>
      <c r="CQ34" s="48">
        <f t="shared" ca="1" si="21"/>
        <v>17.938461538461539</v>
      </c>
      <c r="CS34" s="48">
        <f t="shared" ca="1" si="22"/>
        <v>16280</v>
      </c>
      <c r="CT34" s="37">
        <f t="shared" ca="1" si="23"/>
        <v>5</v>
      </c>
      <c r="CU34" s="37">
        <f t="shared" ca="1" si="24"/>
        <v>30.187050359712231</v>
      </c>
      <c r="CV34" s="47">
        <f t="shared" ca="1" si="25"/>
        <v>2.953846153846154</v>
      </c>
      <c r="CW34" s="29">
        <f t="shared" ca="1" si="77"/>
        <v>2.6461538461538461</v>
      </c>
      <c r="CX34" s="29">
        <f t="shared" ca="1" si="78"/>
        <v>4.3708333333333336</v>
      </c>
      <c r="CY34" s="37">
        <f t="shared" ca="1" si="26"/>
        <v>50.092307692307692</v>
      </c>
      <c r="CZ34" s="49">
        <f t="shared" ca="1" si="27"/>
        <v>2.3381294964028778</v>
      </c>
      <c r="DA34" s="49">
        <f t="shared" ca="1" si="28"/>
        <v>5.5813953488372094</v>
      </c>
      <c r="DB34" s="47">
        <f t="shared" ca="1" si="29"/>
        <v>3.5876923076923077</v>
      </c>
      <c r="DC34" s="47">
        <f t="shared" ca="1" si="30"/>
        <v>8.3884892086330929</v>
      </c>
      <c r="DD34" s="50">
        <f t="shared" ca="1" si="31"/>
        <v>2.3166666666666669</v>
      </c>
      <c r="DE34" s="37">
        <f t="shared" ca="1" si="32"/>
        <v>149.08256880733944</v>
      </c>
      <c r="DF34" s="37">
        <f t="shared" ca="1" si="33"/>
        <v>14.76923076923077</v>
      </c>
      <c r="DG34" s="37">
        <f t="shared" ca="1" si="34"/>
        <v>5</v>
      </c>
      <c r="DH34" s="47">
        <f t="shared" ca="1" si="35"/>
        <v>30.660377358490567</v>
      </c>
      <c r="DI34" s="50">
        <f t="shared" ca="1" si="36"/>
        <v>3.8235294117647061</v>
      </c>
      <c r="DJ34" s="47">
        <f t="shared" ca="1" si="37"/>
        <v>19.495412844036696</v>
      </c>
      <c r="DK34" s="47">
        <f t="shared" ca="1" si="38"/>
        <v>2</v>
      </c>
      <c r="DL34" s="37">
        <f t="shared" ca="1" si="39"/>
        <v>279.73333333333335</v>
      </c>
      <c r="DN34" s="27">
        <f t="shared" ca="1" si="40"/>
        <v>826.14836812655244</v>
      </c>
      <c r="DO34" s="37">
        <f t="shared" ca="1" si="41"/>
        <v>842.56302496611056</v>
      </c>
      <c r="DR34" s="27">
        <f t="shared" ca="1" si="42"/>
        <v>16280</v>
      </c>
      <c r="DS34" s="27">
        <f t="shared" ca="1" si="79"/>
        <v>4196</v>
      </c>
      <c r="DT34" s="37">
        <f t="shared" ca="1" si="43"/>
        <v>884.22377997332546</v>
      </c>
      <c r="DU34" s="29">
        <v>0.7</v>
      </c>
      <c r="DV34" s="29">
        <v>1</v>
      </c>
      <c r="DW34" s="37">
        <f t="shared" ca="1" si="44"/>
        <v>926.48121267332931</v>
      </c>
      <c r="DX34" s="19">
        <v>0.5</v>
      </c>
      <c r="DZ34" s="32">
        <f t="shared" ca="1" si="45"/>
        <v>0.12539184952978055</v>
      </c>
      <c r="EA34" s="27">
        <f t="shared" ca="1" si="46"/>
        <v>169.51219512195124</v>
      </c>
      <c r="EB34" s="32">
        <f t="shared" ca="1" si="47"/>
        <v>1.1636186892593574</v>
      </c>
      <c r="EC34" s="32">
        <f t="shared" ca="1" si="48"/>
        <v>3.5447154471544717</v>
      </c>
      <c r="ED34" s="32">
        <f t="shared" ca="1" si="49"/>
        <v>21.8</v>
      </c>
      <c r="EE34" s="29">
        <f t="shared" ca="1" si="50"/>
        <v>4.7631578947368425</v>
      </c>
      <c r="EF34" s="27">
        <f t="shared" ca="1" si="51"/>
        <v>97.378277153558045</v>
      </c>
      <c r="EG34" s="27">
        <f t="shared" ca="1" si="52"/>
        <v>167.34279918864098</v>
      </c>
      <c r="EH34" s="27">
        <f t="shared" ca="1" si="53"/>
        <v>257.57575757575756</v>
      </c>
      <c r="EI34" s="27">
        <f t="shared" ca="1" si="54"/>
        <v>423.84105960264901</v>
      </c>
      <c r="EJ34" s="27">
        <f t="shared" ca="1" si="55"/>
        <v>708.33333333333337</v>
      </c>
      <c r="EK34" s="27">
        <f t="shared" ca="1" si="56"/>
        <v>1094.224924012158</v>
      </c>
      <c r="EL34" s="27">
        <f t="shared" ca="1" si="57"/>
        <v>1470.5882352941176</v>
      </c>
      <c r="EM34" s="27">
        <f t="shared" ca="1" si="58"/>
        <v>1818.181818181818</v>
      </c>
      <c r="EN34" s="27"/>
      <c r="EO34" s="29">
        <f t="shared" ca="1" si="59"/>
        <v>12.5</v>
      </c>
      <c r="EQ34" s="27">
        <f t="shared" ca="1" si="60"/>
        <v>443.77307597863393</v>
      </c>
      <c r="ER34" s="27">
        <f t="shared" ca="1" si="61"/>
        <v>16280</v>
      </c>
      <c r="ES34" s="38">
        <f t="shared" ca="1" si="62"/>
        <v>0.1033798001205951</v>
      </c>
      <c r="ET34" s="32">
        <f t="shared" ca="1" si="63"/>
        <v>8.3027522935779807E-2</v>
      </c>
      <c r="EU34" s="32"/>
      <c r="EW34" s="39">
        <f t="shared" ca="1" si="64"/>
        <v>5.5537617048756864</v>
      </c>
      <c r="EX34" s="40">
        <f t="shared" ca="1" si="65"/>
        <v>16.357051546031546</v>
      </c>
      <c r="EY34" s="27">
        <f t="shared" ca="1" si="66"/>
        <v>325</v>
      </c>
      <c r="EZ34" s="41">
        <f t="shared" ca="1" si="67"/>
        <v>2.9452202696546332</v>
      </c>
      <c r="FC34" s="29">
        <f t="shared" ca="1" si="68"/>
        <v>470.8672086720868</v>
      </c>
      <c r="FD34" s="29">
        <f t="shared" ca="1" si="69"/>
        <v>83.594566353187034</v>
      </c>
      <c r="FE34" s="29">
        <f t="shared" ca="1" si="70"/>
        <v>67.652249375544031</v>
      </c>
      <c r="FF34" s="29">
        <f t="shared" ca="1" si="70"/>
        <v>46.035265547460675</v>
      </c>
      <c r="FG34" s="29">
        <f t="shared" ca="1" si="70"/>
        <v>27.25</v>
      </c>
      <c r="FH34" s="29">
        <f t="shared" ca="1" si="70"/>
        <v>3.9042277825711826</v>
      </c>
      <c r="FI34" s="29">
        <f t="shared" ca="1" si="70"/>
        <v>12.172284644194756</v>
      </c>
      <c r="FJ34" s="29">
        <f t="shared" ca="1" si="71"/>
        <v>6.4393939393939394</v>
      </c>
      <c r="FK34" s="29">
        <f t="shared" ca="1" si="72"/>
        <v>5.2083333333333339</v>
      </c>
      <c r="FL34" s="29">
        <f t="shared" ca="1" si="73"/>
        <v>5.3089827988957312</v>
      </c>
    </row>
    <row r="35" spans="1:168">
      <c r="A35" s="43" t="s">
        <v>272</v>
      </c>
      <c r="B35" s="43"/>
      <c r="C35" s="55">
        <v>15</v>
      </c>
      <c r="D35" s="56">
        <v>1.5</v>
      </c>
      <c r="E35" s="57">
        <v>2</v>
      </c>
      <c r="F35" s="58">
        <v>33</v>
      </c>
      <c r="G35" s="58">
        <v>4</v>
      </c>
      <c r="H35" s="55">
        <v>18</v>
      </c>
      <c r="I35" s="51"/>
      <c r="J35" s="37">
        <v>172</v>
      </c>
      <c r="K35" s="55">
        <v>1</v>
      </c>
      <c r="L35" s="55">
        <v>3</v>
      </c>
      <c r="M35" s="47">
        <v>10.6</v>
      </c>
      <c r="N35" s="47">
        <v>25.6</v>
      </c>
      <c r="O35" s="47">
        <v>25.6</v>
      </c>
      <c r="P35" s="59">
        <v>4.5</v>
      </c>
      <c r="Q35" s="37">
        <v>960</v>
      </c>
      <c r="R35" s="55">
        <v>65</v>
      </c>
      <c r="S35" s="37">
        <v>1</v>
      </c>
      <c r="T35" s="51">
        <v>1</v>
      </c>
      <c r="U35" s="51">
        <v>0.04</v>
      </c>
      <c r="V35" s="37">
        <v>139</v>
      </c>
      <c r="W35" s="50">
        <v>2.1800000000000002</v>
      </c>
      <c r="X35" s="50">
        <v>4.3600000000000003</v>
      </c>
      <c r="Y35" s="51">
        <v>0.36199999999999999</v>
      </c>
      <c r="Z35" s="37">
        <v>26</v>
      </c>
      <c r="AA35" s="37">
        <v>32</v>
      </c>
      <c r="AB35" s="50">
        <v>8.25</v>
      </c>
      <c r="AC35" s="37">
        <v>85</v>
      </c>
      <c r="AD35" s="37">
        <v>153</v>
      </c>
      <c r="AE35" s="37">
        <v>36</v>
      </c>
      <c r="AF35" s="37">
        <v>325</v>
      </c>
      <c r="AG35" s="37">
        <v>60</v>
      </c>
      <c r="AH35" s="51"/>
      <c r="AI35" s="37">
        <v>16280</v>
      </c>
      <c r="AJ35" s="37">
        <v>325</v>
      </c>
      <c r="AL35" s="37">
        <v>1166</v>
      </c>
      <c r="AM35" s="37">
        <v>4196</v>
      </c>
      <c r="AN35" s="43" t="s">
        <v>272</v>
      </c>
      <c r="AO35" s="20"/>
      <c r="AP35" s="45"/>
      <c r="CT35" s="27"/>
      <c r="DG35" s="27"/>
    </row>
    <row r="36" spans="1:168">
      <c r="A36" s="60" t="s">
        <v>273</v>
      </c>
      <c r="B36" s="60"/>
      <c r="C36" s="61">
        <f t="shared" ref="C36:AL36" ca="1" si="81">STDEV(C15:C33)</f>
        <v>4.0270431370970899E-3</v>
      </c>
      <c r="D36" s="61">
        <f t="shared" ca="1" si="81"/>
        <v>4.3837992201974174E-5</v>
      </c>
      <c r="E36" s="61">
        <f t="shared" ca="1" si="81"/>
        <v>1.0426764586991428E-5</v>
      </c>
      <c r="F36" s="61">
        <f t="shared" ca="1" si="81"/>
        <v>3.4550662202727928E-5</v>
      </c>
      <c r="G36" s="61">
        <f t="shared" ca="1" si="81"/>
        <v>1.1981854059417772E-3</v>
      </c>
      <c r="H36" s="61">
        <f t="shared" ca="1" si="81"/>
        <v>1.563481086036665E-3</v>
      </c>
      <c r="I36" s="61">
        <f t="shared" ca="1" si="81"/>
        <v>7.5520433433910608E-3</v>
      </c>
      <c r="J36" s="61">
        <f t="shared" ca="1" si="81"/>
        <v>2.7986407710973384E-5</v>
      </c>
      <c r="K36" s="61">
        <f t="shared" ca="1" si="81"/>
        <v>9.5185383277257226E-5</v>
      </c>
      <c r="L36" s="61">
        <f t="shared" ca="1" si="81"/>
        <v>5.7303706631095226E-4</v>
      </c>
      <c r="M36" s="61">
        <f t="shared" ca="1" si="81"/>
        <v>4.8769496538667674E-4</v>
      </c>
      <c r="N36" s="61">
        <f t="shared" ca="1" si="81"/>
        <v>2.319919831161696E-4</v>
      </c>
      <c r="O36" s="61">
        <f t="shared" ca="1" si="81"/>
        <v>1.1977262307484385E-5</v>
      </c>
      <c r="P36" s="61">
        <f t="shared" ca="1" si="81"/>
        <v>3.4197377325638002E-4</v>
      </c>
      <c r="Q36" s="61">
        <f t="shared" ca="1" si="81"/>
        <v>7.4716164617940244E-3</v>
      </c>
      <c r="R36" s="61">
        <f t="shared" ca="1" si="81"/>
        <v>2.3070193562356253E-4</v>
      </c>
      <c r="S36" s="61">
        <f t="shared" ca="1" si="81"/>
        <v>1.2416761795570397E-4</v>
      </c>
      <c r="T36" s="62">
        <f t="shared" ca="1" si="81"/>
        <v>106619.42493037984</v>
      </c>
      <c r="U36" s="61">
        <f t="shared" ca="1" si="81"/>
        <v>3.4543528340886909E-7</v>
      </c>
      <c r="V36" s="61">
        <f t="shared" ca="1" si="81"/>
        <v>2.7515737199578763E-4</v>
      </c>
      <c r="W36" s="61">
        <f t="shared" ca="1" si="81"/>
        <v>4.5319332032440438E-6</v>
      </c>
      <c r="X36" s="61">
        <f t="shared" ca="1" si="81"/>
        <v>7.6688340849797661E-6</v>
      </c>
      <c r="Y36" s="61">
        <f t="shared" ca="1" si="81"/>
        <v>3.543634323862329E-6</v>
      </c>
      <c r="Z36" s="61">
        <f t="shared" ca="1" si="81"/>
        <v>6.8130208197987623E-6</v>
      </c>
      <c r="AA36" s="61">
        <f t="shared" ca="1" si="81"/>
        <v>9.4105767641265299E-5</v>
      </c>
      <c r="AB36" s="61">
        <f t="shared" ca="1" si="81"/>
        <v>1.8650548997477696E-5</v>
      </c>
      <c r="AC36" s="61">
        <f t="shared" ca="1" si="81"/>
        <v>3.4978381554130084E-5</v>
      </c>
      <c r="AD36" s="61">
        <f t="shared" ca="1" si="81"/>
        <v>1.1562747239430452E-4</v>
      </c>
      <c r="AE36" s="61">
        <f t="shared" ca="1" si="81"/>
        <v>6.6064845186761706E-5</v>
      </c>
      <c r="AF36" s="61">
        <f t="shared" ca="1" si="81"/>
        <v>1.0311501460360853E-4</v>
      </c>
      <c r="AG36" s="61">
        <f t="shared" ca="1" si="81"/>
        <v>1.3188613473056796E-4</v>
      </c>
      <c r="AH36" s="61">
        <f t="shared" ca="1" si="81"/>
        <v>6.1562215429139565E-4</v>
      </c>
      <c r="AI36" s="61">
        <f t="shared" ca="1" si="81"/>
        <v>2.5980844416460163E-3</v>
      </c>
      <c r="AJ36" s="61">
        <f t="shared" ca="1" si="81"/>
        <v>3.9021486320397119E-4</v>
      </c>
      <c r="AK36" s="61">
        <f t="shared" ca="1" si="81"/>
        <v>2.4652487807056644E-3</v>
      </c>
      <c r="AL36" s="61">
        <f t="shared" ca="1" si="81"/>
        <v>3.6696236481146239E-3</v>
      </c>
      <c r="AM36" s="61">
        <f ca="1">STDEV(AM15:AM33)</f>
        <v>9.738170285958192E-3</v>
      </c>
      <c r="AN36" s="43"/>
      <c r="AO36" s="20"/>
      <c r="AP36" s="45"/>
      <c r="AU36" s="63">
        <f t="shared" ref="AU36:AZ36" ca="1" si="82">STDEV(AU14:AU32)</f>
        <v>2.5721417797412478</v>
      </c>
      <c r="AV36" s="63">
        <f t="shared" ca="1" si="82"/>
        <v>0.22275850284605611</v>
      </c>
      <c r="AW36" s="63">
        <f t="shared" ca="1" si="82"/>
        <v>0.19351750048405458</v>
      </c>
      <c r="AX36" s="63">
        <f t="shared" ca="1" si="82"/>
        <v>8.7494677145734112</v>
      </c>
      <c r="AY36" s="63">
        <f t="shared" ca="1" si="82"/>
        <v>1.5267851095057039</v>
      </c>
      <c r="AZ36" s="63">
        <f t="shared" ca="1" si="82"/>
        <v>3.482075928967086</v>
      </c>
      <c r="BB36" s="63">
        <f ca="1">STDEV(BB14:BB32)</f>
        <v>5.9352786797470323</v>
      </c>
      <c r="BC36" s="63">
        <f ca="1">STDEV(BC14:BC32)</f>
        <v>0.26275443024148221</v>
      </c>
      <c r="BD36" s="63">
        <f ca="1">STDEV(BD15:BD33)</f>
        <v>0.92992154590013287</v>
      </c>
      <c r="BE36" s="63">
        <f t="shared" ref="BE36:CC36" ca="1" si="83">STDEV(BE15:BE33)</f>
        <v>0.8456903805894459</v>
      </c>
      <c r="BF36" s="63">
        <f t="shared" ca="1" si="83"/>
        <v>0.69803595557244058</v>
      </c>
      <c r="BG36" s="63">
        <f t="shared" ca="1" si="83"/>
        <v>1.3595948387660888</v>
      </c>
      <c r="BH36" s="63">
        <f t="shared" ca="1" si="83"/>
        <v>0.9574438087300553</v>
      </c>
      <c r="BI36" s="63">
        <f t="shared" ca="1" si="83"/>
        <v>1.9199839058305865</v>
      </c>
      <c r="BJ36" s="63">
        <f t="shared" ca="1" si="83"/>
        <v>38.539275138504493</v>
      </c>
      <c r="BK36" s="63">
        <f t="shared" ca="1" si="83"/>
        <v>6.0228998295904832</v>
      </c>
      <c r="BL36" s="63">
        <f t="shared" ca="1" si="83"/>
        <v>0.13956798167738668</v>
      </c>
      <c r="BM36" s="63">
        <f t="shared" ca="1" si="83"/>
        <v>3.2898833844419571E-2</v>
      </c>
      <c r="BN36" s="63">
        <f t="shared" ca="1" si="83"/>
        <v>6.5107628460726761E-3</v>
      </c>
      <c r="BO36" s="63">
        <f t="shared" ca="1" si="83"/>
        <v>4.2573755210993101</v>
      </c>
      <c r="BP36" s="63">
        <f t="shared" ca="1" si="83"/>
        <v>0.12670751215367831</v>
      </c>
      <c r="BQ36" s="63">
        <f t="shared" ca="1" si="83"/>
        <v>0.21453345578090149</v>
      </c>
      <c r="BR36" s="63">
        <f t="shared" ca="1" si="83"/>
        <v>3.0664848772390806E-2</v>
      </c>
      <c r="BS36" s="63">
        <f t="shared" ca="1" si="83"/>
        <v>0.64986163569168376</v>
      </c>
      <c r="BT36" s="63">
        <f t="shared" ca="1" si="83"/>
        <v>1.1409462537684407</v>
      </c>
      <c r="BU36" s="63">
        <f t="shared" ca="1" si="83"/>
        <v>0.21211994770809806</v>
      </c>
      <c r="BV36" s="63">
        <f t="shared" ca="1" si="83"/>
        <v>1.7277149435245946</v>
      </c>
      <c r="BW36" s="63">
        <f t="shared" ca="1" si="83"/>
        <v>5.4148606207449737</v>
      </c>
      <c r="BX36" s="63">
        <f t="shared" ca="1" si="83"/>
        <v>1.223937731064896</v>
      </c>
      <c r="BY36" s="63">
        <f t="shared" ca="1" si="83"/>
        <v>10.975629935289355</v>
      </c>
      <c r="BZ36" s="63">
        <f t="shared" ca="1" si="83"/>
        <v>2.5075483303396147</v>
      </c>
      <c r="CA36" s="63">
        <f t="shared" ca="1" si="83"/>
        <v>5.0399064500864066</v>
      </c>
      <c r="CB36" s="63">
        <f t="shared" ca="1" si="83"/>
        <v>5.0399064500864066</v>
      </c>
      <c r="CC36" s="62">
        <f t="shared" ca="1" si="83"/>
        <v>295.17334687936733</v>
      </c>
      <c r="CD36" s="27"/>
      <c r="CE36" s="27"/>
      <c r="CF36" s="62">
        <f ca="1">STDEV(CF15:CF33)</f>
        <v>180.854347335927</v>
      </c>
      <c r="CG36" s="62">
        <f ca="1">STDEV(CG15:CG33)</f>
        <v>70.034585958925035</v>
      </c>
      <c r="CL36" s="63">
        <f ca="1">STDEV(CL14:CL32)</f>
        <v>0.54186779159723852</v>
      </c>
      <c r="CM36" s="63">
        <f ca="1">STDEV(CM14:CM32)</f>
        <v>2.6204370316202406E-2</v>
      </c>
      <c r="CN36" s="63">
        <f ca="1">STDEV(CN14:CN32)</f>
        <v>0.45607270684956946</v>
      </c>
      <c r="CO36" s="63">
        <f ca="1">STDEV(CO14:CO32)</f>
        <v>12.115501799514819</v>
      </c>
      <c r="CQ36" s="63">
        <f ca="1">STDEV(CQ14:CQ32)</f>
        <v>2.4456280043681473</v>
      </c>
      <c r="CT36" s="27"/>
      <c r="DG36" s="27"/>
    </row>
    <row r="37" spans="1:168">
      <c r="A37" s="60" t="s">
        <v>274</v>
      </c>
      <c r="B37" s="60"/>
      <c r="C37" s="63">
        <f ca="1">C36/C34*100</f>
        <v>16.570640772158303</v>
      </c>
      <c r="D37" s="63">
        <f t="shared" ref="D37:AM37" ca="1" si="84">D36/D34*100</f>
        <v>14.496356483327419</v>
      </c>
      <c r="E37" s="63">
        <f t="shared" ca="1" si="84"/>
        <v>9.3175846584553046</v>
      </c>
      <c r="F37" s="63">
        <f t="shared" ca="1" si="84"/>
        <v>25.474015942403849</v>
      </c>
      <c r="G37" s="63">
        <f t="shared" ca="1" si="84"/>
        <v>41.214575495232097</v>
      </c>
      <c r="H37" s="63">
        <f t="shared" ca="1" si="84"/>
        <v>18.913502400116737</v>
      </c>
      <c r="I37" s="63">
        <f t="shared" ca="1" si="84"/>
        <v>1.5851125537741235</v>
      </c>
      <c r="J37" s="63">
        <f t="shared" ca="1" si="84"/>
        <v>3.4930066156904598</v>
      </c>
      <c r="K37" s="63">
        <f t="shared" ca="1" si="84"/>
        <v>27.052758044049352</v>
      </c>
      <c r="L37" s="63">
        <f t="shared" ca="1" si="84"/>
        <v>30.997384863337864</v>
      </c>
      <c r="M37" s="63">
        <f t="shared" ca="1" si="84"/>
        <v>7.9782111376360101</v>
      </c>
      <c r="N37" s="63">
        <f t="shared" ca="1" si="84"/>
        <v>5.3109173389302011</v>
      </c>
      <c r="O37" s="63">
        <f t="shared" ca="1" si="84"/>
        <v>3.7400148778519346</v>
      </c>
      <c r="P37" s="63">
        <f t="shared" ca="1" si="84"/>
        <v>42.666309018457476</v>
      </c>
      <c r="Q37" s="63">
        <f t="shared" ca="1" si="84"/>
        <v>4.0145078269270096</v>
      </c>
      <c r="R37" s="63">
        <f t="shared" ca="1" si="84"/>
        <v>9.2659997378316898</v>
      </c>
      <c r="S37" s="63">
        <f t="shared" ca="1" si="84"/>
        <v>13.956798167738846</v>
      </c>
      <c r="T37" s="63">
        <f t="shared" ca="1" si="84"/>
        <v>15.04391383561973</v>
      </c>
      <c r="U37" s="63">
        <f t="shared" ca="1" si="84"/>
        <v>16.276907115181853</v>
      </c>
      <c r="V37" s="63">
        <f t="shared" ca="1" si="84"/>
        <v>3.0628600871216904</v>
      </c>
      <c r="W37" s="63">
        <f t="shared" ca="1" si="84"/>
        <v>5.8122711997103913</v>
      </c>
      <c r="X37" s="63">
        <f t="shared" ca="1" si="84"/>
        <v>4.9204921050664643</v>
      </c>
      <c r="Y37" s="63">
        <f t="shared" ca="1" si="84"/>
        <v>8.4709526995548909</v>
      </c>
      <c r="Z37" s="63">
        <f t="shared" ca="1" si="84"/>
        <v>2.4994678295831552</v>
      </c>
      <c r="AA37" s="63">
        <f t="shared" ca="1" si="84"/>
        <v>3.5654570430268615</v>
      </c>
      <c r="AB37" s="63">
        <f t="shared" ca="1" si="84"/>
        <v>2.5711508813107549</v>
      </c>
      <c r="AC37" s="63">
        <f t="shared" ca="1" si="84"/>
        <v>2.0326058159115119</v>
      </c>
      <c r="AD37" s="63">
        <f t="shared" ca="1" si="84"/>
        <v>3.5391245887219509</v>
      </c>
      <c r="AE37" s="63">
        <f t="shared" ca="1" si="84"/>
        <v>3.3998270307357825</v>
      </c>
      <c r="AF37" s="63">
        <f t="shared" ca="1" si="84"/>
        <v>3.3771169031659354</v>
      </c>
      <c r="AG37" s="63">
        <f t="shared" ca="1" si="84"/>
        <v>4.1792472172327448</v>
      </c>
      <c r="AH37" s="63">
        <f t="shared" ca="1" si="84"/>
        <v>5.6966561460226961</v>
      </c>
      <c r="AI37" s="63">
        <f t="shared" ca="1" si="84"/>
        <v>1.8131040963088936</v>
      </c>
      <c r="AJ37" s="63">
        <f t="shared" ca="1" si="84"/>
        <v>5.2497263406519226</v>
      </c>
      <c r="AK37" s="63">
        <f t="shared" ca="1" si="84"/>
        <v>4.1582241907149227</v>
      </c>
      <c r="AL37" s="63">
        <f t="shared" ca="1" si="84"/>
        <v>6.0063967374721559</v>
      </c>
      <c r="AM37" s="63">
        <f t="shared" ca="1" si="84"/>
        <v>4.3101608040023223</v>
      </c>
      <c r="AN37" s="43"/>
      <c r="AO37" s="20"/>
      <c r="AP37" s="45"/>
      <c r="AU37" s="63">
        <f t="shared" ref="AU37:AZ37" ca="1" si="85">AU36/AU33*100</f>
        <v>18.533632185355319</v>
      </c>
      <c r="AV37" s="63">
        <f t="shared" ca="1" si="85"/>
        <v>13.574094318298133</v>
      </c>
      <c r="AW37" s="63">
        <f t="shared" ca="1" si="85"/>
        <v>10.008426554449729</v>
      </c>
      <c r="AX37" s="63">
        <f t="shared" ca="1" si="85"/>
        <v>26.349253519541104</v>
      </c>
      <c r="AY37" s="63">
        <f t="shared" ca="1" si="85"/>
        <v>23.083984321313896</v>
      </c>
      <c r="AZ37" s="63">
        <f t="shared" ca="1" si="85"/>
        <v>17.244973437727715</v>
      </c>
      <c r="BB37" s="63">
        <f ca="1">BB36/BB33*100</f>
        <v>3.3237449219303503</v>
      </c>
      <c r="BC37" s="63">
        <f ca="1">BC36/BC33*100</f>
        <v>19.639936167436183</v>
      </c>
      <c r="BD37" s="63">
        <f ca="1">BD36/BD34*100</f>
        <v>30.997384863337764</v>
      </c>
      <c r="BE37" s="63">
        <f t="shared" ref="BE37:CC37" ca="1" si="86">BE36/BE34*100</f>
        <v>7.9782111376362819</v>
      </c>
      <c r="BF37" s="63">
        <f t="shared" ca="1" si="86"/>
        <v>5.117508694811737</v>
      </c>
      <c r="BG37" s="63">
        <f t="shared" ca="1" si="86"/>
        <v>5.3109173389300341</v>
      </c>
      <c r="BH37" s="63">
        <f t="shared" ca="1" si="86"/>
        <v>3.7400148778517788</v>
      </c>
      <c r="BI37" s="63">
        <f t="shared" ca="1" si="86"/>
        <v>42.666309018457476</v>
      </c>
      <c r="BJ37" s="63">
        <f t="shared" ca="1" si="86"/>
        <v>4.0145078269275514</v>
      </c>
      <c r="BK37" s="63">
        <f t="shared" ca="1" si="86"/>
        <v>9.2659997378315122</v>
      </c>
      <c r="BL37" s="63">
        <f t="shared" ca="1" si="86"/>
        <v>13.956798167738668</v>
      </c>
      <c r="BM37" s="63">
        <f t="shared" ca="1" si="86"/>
        <v>1.5674181530422833</v>
      </c>
      <c r="BN37" s="63">
        <f t="shared" ca="1" si="86"/>
        <v>16.27690711518169</v>
      </c>
      <c r="BO37" s="63">
        <f t="shared" ca="1" si="86"/>
        <v>3.0628600871218059</v>
      </c>
      <c r="BP37" s="63">
        <f t="shared" ca="1" si="86"/>
        <v>5.8122711997100138</v>
      </c>
      <c r="BQ37" s="63">
        <f t="shared" ca="1" si="86"/>
        <v>4.9204921050665478</v>
      </c>
      <c r="BR37" s="63">
        <f t="shared" ca="1" si="86"/>
        <v>8.4709526995554718</v>
      </c>
      <c r="BS37" s="63">
        <f t="shared" ca="1" si="86"/>
        <v>2.4994678295833994</v>
      </c>
      <c r="BT37" s="63">
        <f t="shared" ca="1" si="86"/>
        <v>3.5654570430263774</v>
      </c>
      <c r="BU37" s="63">
        <f t="shared" ca="1" si="86"/>
        <v>2.5711508813102792</v>
      </c>
      <c r="BV37" s="63">
        <f t="shared" ca="1" si="86"/>
        <v>2.0326058159112876</v>
      </c>
      <c r="BW37" s="63">
        <f t="shared" ca="1" si="86"/>
        <v>3.5391245887222049</v>
      </c>
      <c r="BX37" s="63">
        <f t="shared" ca="1" si="86"/>
        <v>3.399827030735822</v>
      </c>
      <c r="BY37" s="63">
        <f t="shared" ca="1" si="86"/>
        <v>3.3771169031659554</v>
      </c>
      <c r="BZ37" s="63">
        <f t="shared" ca="1" si="86"/>
        <v>4.1792472172326915</v>
      </c>
      <c r="CA37" s="63">
        <f t="shared" ca="1" si="86"/>
        <v>5.4464899876316535</v>
      </c>
      <c r="CB37" s="63">
        <f t="shared" ca="1" si="86"/>
        <v>5.4464899876316535</v>
      </c>
      <c r="CC37" s="63">
        <f t="shared" ca="1" si="86"/>
        <v>1.8131040963106102</v>
      </c>
      <c r="CF37" s="63">
        <f ca="1">CF36/CF34*100</f>
        <v>4.3101608040020736</v>
      </c>
      <c r="CG37" s="63">
        <f ca="1">CG36/CG34*100</f>
        <v>6.0063967374721301</v>
      </c>
      <c r="CL37" s="63">
        <f ca="1">CL36/CL33*100</f>
        <v>1.8618580098068869</v>
      </c>
      <c r="CM37" s="63">
        <f ca="1">CM36/CM33*100</f>
        <v>10.266407826366503</v>
      </c>
      <c r="CN37" s="63">
        <f ca="1">CN36/CN33*100</f>
        <v>3.5847742477845732</v>
      </c>
      <c r="CO37" s="63" t="e">
        <f ca="1">CO36/CO33*100</f>
        <v>#DIV/0!</v>
      </c>
      <c r="CQ37" s="63">
        <f ca="1">CQ36/CQ33*100</f>
        <v>15.952478225713602</v>
      </c>
      <c r="CT37" s="27"/>
      <c r="DG37" s="27"/>
    </row>
    <row r="40" spans="1:168">
      <c r="A40" s="19" t="s">
        <v>259</v>
      </c>
      <c r="C40" s="25">
        <v>2.1891862061567059E-2</v>
      </c>
      <c r="D40" s="26">
        <v>2.6303655589217357E-4</v>
      </c>
      <c r="E40" s="26">
        <v>1.1501402345873472E-4</v>
      </c>
      <c r="F40" s="26">
        <v>1.506013221970876E-4</v>
      </c>
      <c r="G40" s="26">
        <v>2.4508817913717821E-3</v>
      </c>
      <c r="H40" s="26">
        <v>6.944938712482477E-3</v>
      </c>
      <c r="I40" s="25">
        <v>0.48013609820856634</v>
      </c>
      <c r="J40" s="26">
        <v>8.0748354474251814E-4</v>
      </c>
      <c r="K40" s="26">
        <v>3.6206208281628596E-4</v>
      </c>
      <c r="L40" s="26">
        <v>1.4696007105081555E-3</v>
      </c>
      <c r="M40" s="26">
        <v>6.454452899436483E-3</v>
      </c>
      <c r="N40" s="26">
        <v>4.5885953538460584E-3</v>
      </c>
      <c r="O40" s="26">
        <v>3.3699624631362005E-4</v>
      </c>
      <c r="P40" s="26">
        <v>5.9802134619014752E-4</v>
      </c>
      <c r="Q40" s="26">
        <v>0.17998740519079434</v>
      </c>
      <c r="R40" s="26">
        <v>2.2735642072232933E-3</v>
      </c>
      <c r="S40" s="26">
        <v>9.5157342278639264E-4</v>
      </c>
      <c r="T40" s="27">
        <v>646298</v>
      </c>
      <c r="U40" s="26">
        <v>2.3209107872838847E-6</v>
      </c>
      <c r="V40" s="26">
        <v>9.504439128699145E-3</v>
      </c>
      <c r="W40" s="26">
        <v>7.1638779634162561E-5</v>
      </c>
      <c r="X40" s="26">
        <v>1.5720302399202844E-4</v>
      </c>
      <c r="Y40" s="26">
        <v>4.3787850186755957E-5</v>
      </c>
      <c r="Z40" s="26">
        <v>2.6953510609656843E-4</v>
      </c>
      <c r="AA40" s="26">
        <v>2.5940046232542885E-3</v>
      </c>
      <c r="AB40" s="26">
        <v>7.4346508885993765E-4</v>
      </c>
      <c r="AC40" s="26">
        <v>1.7293364155028591E-3</v>
      </c>
      <c r="AD40" s="26">
        <v>3.1881577847989629E-3</v>
      </c>
      <c r="AE40" s="26">
        <v>1.9119147307691913E-3</v>
      </c>
      <c r="AF40" s="26">
        <v>3.0744331562220523E-3</v>
      </c>
      <c r="AG40" s="26">
        <v>3.1342610787387037E-3</v>
      </c>
      <c r="AH40" s="26">
        <v>1.1274597786160565E-2</v>
      </c>
      <c r="AI40" s="26">
        <v>0.14370924867475995</v>
      </c>
      <c r="AJ40" s="26">
        <v>7.1358723065830304E-3</v>
      </c>
      <c r="AK40" s="26">
        <v>5.8761031245256841E-2</v>
      </c>
      <c r="AL40" s="26">
        <v>6.4999427508672464E-2</v>
      </c>
      <c r="AM40" s="26">
        <v>0.22797966263240793</v>
      </c>
      <c r="AN40" s="19" t="s">
        <v>259</v>
      </c>
      <c r="AO40" s="28" t="s">
        <v>260</v>
      </c>
      <c r="AQ40" s="27">
        <f t="shared" ref="AQ40:AQ56" ca="1" si="87">((AJ40/AJ$34)/(AM40/AM$34))*555</f>
        <v>528.03255022691087</v>
      </c>
      <c r="AR40" s="42">
        <f ca="1">[4]!AgePb76(AK40)</f>
        <v>558.25357182841879</v>
      </c>
      <c r="AS40" s="27"/>
      <c r="AT40" s="27"/>
      <c r="AU40" s="29">
        <f t="shared" ref="AU40:AZ55" ca="1" si="88">C40/C$34*C$35</f>
        <v>13.512228564704445</v>
      </c>
      <c r="AV40" s="29">
        <f t="shared" ca="1" si="88"/>
        <v>1.3047147545415789</v>
      </c>
      <c r="AW40" s="29">
        <f t="shared" ca="1" si="88"/>
        <v>2.0555808880989477</v>
      </c>
      <c r="AX40" s="27">
        <f t="shared" ca="1" si="88"/>
        <v>36.642387686468886</v>
      </c>
      <c r="AY40" s="24">
        <f t="shared" ca="1" si="88"/>
        <v>3.3721676835476471</v>
      </c>
      <c r="AZ40" s="30">
        <f t="shared" ca="1" si="88"/>
        <v>15.122383578832572</v>
      </c>
      <c r="BB40" s="27">
        <f t="shared" ref="BB40:BE55" ca="1" si="89">J40/J$34*J$35</f>
        <v>173.34622134852626</v>
      </c>
      <c r="BC40" s="29">
        <f t="shared" ca="1" si="89"/>
        <v>1.0290212200777913</v>
      </c>
      <c r="BD40" s="31">
        <f t="shared" ca="1" si="89"/>
        <v>2.3848603256496923</v>
      </c>
      <c r="BE40" s="27">
        <f t="shared" ca="1" si="89"/>
        <v>11.192382772893856</v>
      </c>
      <c r="BF40" s="39">
        <f t="shared" ref="BF40:BF56" ca="1" si="90">N40/O40</f>
        <v>13.616161616161614</v>
      </c>
      <c r="BG40" s="29">
        <f t="shared" ref="BG40:BL55" ca="1" si="91">N40/N$34*N$35</f>
        <v>26.891578219542904</v>
      </c>
      <c r="BH40" s="29">
        <f t="shared" ca="1" si="91"/>
        <v>26.938958279024764</v>
      </c>
      <c r="BI40" s="31">
        <f t="shared" ca="1" si="91"/>
        <v>3.357542156215056</v>
      </c>
      <c r="BJ40" s="27">
        <f t="shared" ca="1" si="91"/>
        <v>928.39135488052375</v>
      </c>
      <c r="BK40" s="27">
        <f t="shared" ca="1" si="91"/>
        <v>59.355589883702265</v>
      </c>
      <c r="BL40" s="29">
        <f t="shared" ca="1" si="91"/>
        <v>1.0695959560367818</v>
      </c>
      <c r="BM40" s="32">
        <f t="shared" ref="BM40:BM56" ca="1" si="92">1/I40</f>
        <v>2.0827427967426226</v>
      </c>
      <c r="BN40" s="33">
        <f t="shared" ref="BN40:BZ55" ca="1" si="93">U40/U$34*U$35</f>
        <v>4.374451727622615E-2</v>
      </c>
      <c r="BO40" s="27">
        <f t="shared" ca="1" si="93"/>
        <v>147.05754090760877</v>
      </c>
      <c r="BP40" s="29">
        <f t="shared" ca="1" si="93"/>
        <v>2.0029358629278367</v>
      </c>
      <c r="BQ40" s="32">
        <f t="shared" ca="1" si="93"/>
        <v>4.3977099546685841</v>
      </c>
      <c r="BR40" s="33">
        <f t="shared" ca="1" si="93"/>
        <v>0.37891827466593025</v>
      </c>
      <c r="BS40" s="27">
        <f t="shared" ca="1" si="93"/>
        <v>25.709671166013575</v>
      </c>
      <c r="BT40" s="27">
        <f t="shared" ca="1" si="93"/>
        <v>31.449930555187425</v>
      </c>
      <c r="BU40" s="29">
        <f t="shared" ca="1" si="93"/>
        <v>8.4557176195254886</v>
      </c>
      <c r="BV40" s="27">
        <f t="shared" ca="1" si="93"/>
        <v>85.418485209847873</v>
      </c>
      <c r="BW40" s="27">
        <f t="shared" ca="1" si="93"/>
        <v>149.302148392189</v>
      </c>
      <c r="BX40" s="27">
        <f t="shared" ca="1" si="93"/>
        <v>35.420722942011494</v>
      </c>
      <c r="BY40" s="27">
        <f t="shared" ca="1" si="93"/>
        <v>327.24468607402804</v>
      </c>
      <c r="BZ40" s="27">
        <f t="shared" ca="1" si="93"/>
        <v>59.59164055338853</v>
      </c>
      <c r="CA40" s="27">
        <f t="shared" ref="CA40:CA56" ca="1" si="94">1/AH40</f>
        <v>88.69496003019178</v>
      </c>
      <c r="CB40" s="27">
        <f t="shared" ref="CB40:CB56" ca="1" si="95">1/AH40</f>
        <v>88.69496003019178</v>
      </c>
      <c r="CC40" s="27">
        <f t="shared" ref="CC40:CC56" ca="1" si="96">AI40/AI$34*AI$35</f>
        <v>16327.082841823791</v>
      </c>
      <c r="CD40" s="34">
        <f t="shared" ref="CD40:CD56" ca="1" si="97">AK40</f>
        <v>5.8761031245256841E-2</v>
      </c>
      <c r="CE40" s="27">
        <f t="shared" ref="CE40:CE56" ca="1" si="98">AJ40/AJ$34*AJ$35</f>
        <v>312.00624609063561</v>
      </c>
      <c r="CF40" s="27">
        <f t="shared" ref="CF40:CF56" ca="1" si="99">AM40/AM$34*AM$35</f>
        <v>4233.9692037121104</v>
      </c>
      <c r="CG40" s="27">
        <f t="shared" ref="CG40:CG56" ca="1" si="100">AL40/AL$34*AL$35</f>
        <v>1240.5108615091597</v>
      </c>
      <c r="CH40" s="35">
        <f t="shared" ref="CH40:CH56" ca="1" si="101">(BZ40/BZ$6*BZ$5)/(CC40/CC$6*CC$5)</f>
        <v>5.1817974629595918E-4</v>
      </c>
      <c r="CI40" s="35">
        <f t="shared" ref="CI40:CI56" ca="1" si="102">(BY40/BY$6*BY$5)/(CC40/CC$6*CC$5)</f>
        <v>1.410875648447907E-2</v>
      </c>
      <c r="CJ40" s="33">
        <f t="shared" ref="CJ40:CJ56" ca="1" si="103">(BY40/BY$6*BY$5)/(CC40/CC$6*CJ$6)</f>
        <v>5.03961532007976E-2</v>
      </c>
      <c r="CK40" s="33"/>
      <c r="CL40" s="29">
        <f t="shared" ref="CL40:CL56" ca="1" si="104">481900/CC40</f>
        <v>29.515376670078201</v>
      </c>
      <c r="CM40" s="32">
        <f t="shared" ref="CM40:CM56" ca="1" si="105">CG40/CF40</f>
        <v>0.29299005302673159</v>
      </c>
      <c r="CN40" s="31">
        <f t="shared" ref="CN40:CN56" ca="1" si="106">BY40/BS40</f>
        <v>12.728466418762412</v>
      </c>
      <c r="CO40" s="29">
        <f t="shared" ref="CO40:CO56" ca="1" si="107">BO40/BQ40</f>
        <v>33.439572510118204</v>
      </c>
      <c r="CP40" s="36">
        <f t="shared" ref="CP40:CP56" ca="1" si="108">CF40/BY40</f>
        <v>12.938236689210342</v>
      </c>
      <c r="CQ40" s="30">
        <f t="shared" ref="CQ40:CQ56" ca="1" si="109">CG40/BK40</f>
        <v>20.89964675508644</v>
      </c>
      <c r="CS40" s="30">
        <f t="shared" ref="CS40:CS56" ca="1" si="110">CC40</f>
        <v>16327.082841823791</v>
      </c>
      <c r="CT40" s="27">
        <f t="shared" ref="CT40:CT56" ca="1" si="111">BY40/BK40</f>
        <v>5.5132917845684188</v>
      </c>
      <c r="CU40" s="27">
        <f t="shared" ref="CU40:CU56" ca="1" si="112">CF40/BO40</f>
        <v>28.791241697507839</v>
      </c>
      <c r="CV40" s="29">
        <f t="shared" ref="CV40:CV56" ca="1" si="113">BJ40/BY40</f>
        <v>2.8369944399051499</v>
      </c>
      <c r="CW40" s="29">
        <f t="shared" ref="CW40:CW56" ca="1" si="114">BB40/BK40</f>
        <v>2.9204700296664612</v>
      </c>
      <c r="CX40" s="29">
        <f t="shared" ref="CX40:CX56" ca="1" si="115">CF40/BJ40</f>
        <v>4.5605435482076278</v>
      </c>
      <c r="CY40" s="27">
        <f t="shared" ref="CY40:CY56" ca="1" si="116">CC40/BY40</f>
        <v>49.892583551777953</v>
      </c>
      <c r="CZ40" s="31">
        <f t="shared" ref="CZ40:CZ56" ca="1" si="117">BY40/BO40</f>
        <v>2.2252832738419359</v>
      </c>
      <c r="DA40" s="31">
        <f t="shared" ref="DA40:DA56" ca="1" si="118">BJ40/BB40</f>
        <v>5.3557057526735452</v>
      </c>
      <c r="DB40" s="29">
        <f t="shared" ref="DB40:DB56" ca="1" si="119">CG40/BY40</f>
        <v>3.7907746536441422</v>
      </c>
      <c r="DC40" s="29">
        <f t="shared" ref="DC40:DC56" ca="1" si="120">CG40/BO40</f>
        <v>8.4355474316582661</v>
      </c>
      <c r="DD40" s="32">
        <f t="shared" ref="DD40:DD56" ca="1" si="121">BO40/BZ40</f>
        <v>2.4677545296954695</v>
      </c>
      <c r="DE40" s="27">
        <f t="shared" ref="DE40:DE56" ca="1" si="122">BY40/BP40</f>
        <v>163.38250871182203</v>
      </c>
      <c r="DF40" s="27">
        <f t="shared" ref="DF40:DF56" ca="1" si="123">BJ40/BK40</f>
        <v>15.641178138395345</v>
      </c>
      <c r="DG40" s="27">
        <f t="shared" ref="DG40:DG56" ca="1" si="124">BY40/BK40</f>
        <v>5.5132917845684188</v>
      </c>
      <c r="DH40" s="29">
        <f t="shared" ref="DH40:DH56" ca="1" si="125">BY40/BE40</f>
        <v>29.238160695018564</v>
      </c>
      <c r="DI40" s="32">
        <f t="shared" ref="DI40:DI56" ca="1" si="126">BY40/BV40</f>
        <v>3.8310757357741121</v>
      </c>
      <c r="DJ40" s="29">
        <f t="shared" ref="DJ40:DJ56" ca="1" si="127">BV40/BQ40</f>
        <v>19.423401290748629</v>
      </c>
      <c r="DK40" s="29">
        <f t="shared" ref="DK40:DK56" ca="1" si="128">BQ40/BP40</f>
        <v>2.1956319401261966</v>
      </c>
      <c r="DL40" s="27">
        <f t="shared" ref="DL40:DL56" ca="1" si="129">CF40/AU40</f>
        <v>313.34351572262057</v>
      </c>
      <c r="DN40" s="27">
        <f t="shared" ref="DN40:DN56" ca="1" si="130">(-5080/(LOG(BG40)-6.03))-273</f>
        <v>831.25571458509808</v>
      </c>
      <c r="DO40" s="37">
        <f t="shared" ref="DO40:DO56" ca="1" si="131">(-4800/(LOG(BH40)+LOG(1)-LOG(1)-5.711))-273</f>
        <v>848.33309998714026</v>
      </c>
      <c r="DP40" s="27">
        <f t="shared" ref="DP40:DP56" ca="1" si="132">BI40</f>
        <v>3.357542156215056</v>
      </c>
      <c r="DR40" s="27">
        <f t="shared" ref="DR40:DR56" ca="1" si="133">CC40</f>
        <v>16327.082841823791</v>
      </c>
      <c r="DS40" s="27">
        <f t="shared" ref="DS40:DS56" ca="1" si="134">CF40</f>
        <v>4233.9692037121104</v>
      </c>
      <c r="DT40" s="37">
        <f t="shared" ref="DT40:DT56" ca="1" si="135">(-4800/(LOG(BH40)+LOG(DV40)-LOG(DU40)-5.711))-273</f>
        <v>890.43406929319394</v>
      </c>
      <c r="DU40" s="29">
        <v>0.7</v>
      </c>
      <c r="DV40" s="29">
        <v>1</v>
      </c>
      <c r="DW40" s="37">
        <f t="shared" ref="DW40:DW56" ca="1" si="136">(-4800/(LOG(BH40)+LOG(DV40)-LOG(DX40)-5.711))-273</f>
        <v>933.15464329180668</v>
      </c>
      <c r="DX40" s="19">
        <v>0.5</v>
      </c>
      <c r="DZ40" s="32">
        <f t="shared" ref="DZ40:DZ56" ca="1" si="137">BN40/$DZ$3</f>
        <v>0.1371301482013359</v>
      </c>
      <c r="EA40" s="27">
        <f t="shared" ref="EA40:EA56" ca="1" si="138">BO40/$EA$3</f>
        <v>179.33846452147412</v>
      </c>
      <c r="EB40" s="32">
        <f t="shared" ref="EB40:EB56" ca="1" si="139">DZ40^(1/3)*EC40^(2/3)</f>
        <v>1.1330235403249977</v>
      </c>
      <c r="EC40" s="32">
        <f t="shared" ref="EC40:EC56" ca="1" si="140">BP40/$EC$3</f>
        <v>3.2568062811834744</v>
      </c>
      <c r="ED40" s="32">
        <f t="shared" ref="ED40:ED56" ca="1" si="141">BQ40/$ED$3</f>
        <v>21.988549773342918</v>
      </c>
      <c r="EE40" s="29">
        <f t="shared" ref="EE40:EE56" ca="1" si="142">BR40/$EE$3</f>
        <v>4.9857667719201348</v>
      </c>
      <c r="EF40" s="27">
        <f t="shared" ref="EF40:EF56" ca="1" si="143">BS40/$EF$3</f>
        <v>96.29090324349653</v>
      </c>
      <c r="EG40" s="27">
        <f t="shared" ref="EG40:EG56" ca="1" si="144">BU40/$EG$3</f>
        <v>171.51557037577058</v>
      </c>
      <c r="EH40" s="27">
        <f t="shared" ref="EH40:EH56" ca="1" si="145">BV40/$EH$3</f>
        <v>258.84389457529659</v>
      </c>
      <c r="EI40" s="27">
        <f t="shared" ref="EI40:EI56" ca="1" si="146">BT40/$EI$3</f>
        <v>416.55537159188646</v>
      </c>
      <c r="EJ40" s="27">
        <f t="shared" ref="EJ40:EJ56" ca="1" si="147">BW40/$EJ$3</f>
        <v>691.21364996383795</v>
      </c>
      <c r="EK40" s="27">
        <f t="shared" ref="EK40:EK56" ca="1" si="148">BX40/$EK$3</f>
        <v>1076.6177186021732</v>
      </c>
      <c r="EL40" s="27">
        <f t="shared" ref="EL40:EL56" ca="1" si="149">BY40/$EL$3</f>
        <v>1480.7451858553304</v>
      </c>
      <c r="EM40" s="27">
        <f t="shared" ref="EM40:EM56" ca="1" si="150">BZ40/$EM$3</f>
        <v>1805.8072894966219</v>
      </c>
      <c r="EN40" s="27"/>
      <c r="EO40" s="29">
        <f t="shared" ref="EO40:EO56" ca="1" si="151">CN40</f>
        <v>12.728466418762412</v>
      </c>
      <c r="EQ40" s="27">
        <f t="shared" ref="EQ40:EQ56" ca="1" si="152">EA40/(DZ40^0.5*EB40^0.5)</f>
        <v>454.97497292018176</v>
      </c>
      <c r="ER40" s="27">
        <f t="shared" ref="ER40:ER56" ca="1" si="153">CC40</f>
        <v>16327.082841823791</v>
      </c>
      <c r="ES40" s="38">
        <f t="shared" ref="ES40:ES56" ca="1" si="154">EE40/(ED40^0.5*EF40^0.5)</f>
        <v>0.10835302366563382</v>
      </c>
      <c r="ET40" s="32">
        <f t="shared" ref="ET40:ET56" ca="1" si="155">BR40/BQ40</f>
        <v>8.6162634319180767E-2</v>
      </c>
      <c r="EU40" s="32"/>
      <c r="EW40" s="39">
        <f t="shared" ref="EW40:EW56" ca="1" si="156">BB40/BB$6</f>
        <v>5.5972302663392401</v>
      </c>
      <c r="EX40" s="40">
        <f t="shared" ref="EX40:EX56" ca="1" si="157">BE40/BE$6+BJ40/BJ$6+BN40/BN$6+BO40/BO$6+BP40/BP$6+BQ40/BQ$6+BR40/BR$6+BS40/BS$6+BT40/BT$6+BU40/BU$6+BV40/BV$6+BW40/BW$6+BX40/BX$6+BY40/BY$6+BZ40/BZ$6</f>
        <v>16.055092520937613</v>
      </c>
      <c r="EY40" s="27">
        <f t="shared" ref="EY40:EY56" ca="1" si="158">BY40</f>
        <v>327.24468607402804</v>
      </c>
      <c r="EZ40" s="41">
        <f t="shared" ref="EZ40:EZ56" ca="1" si="159">EX40/EW40</f>
        <v>2.8683995042137393</v>
      </c>
      <c r="FC40" s="29">
        <f t="shared" ref="FC40:FC56" ca="1" si="160">EA40/FC$3</f>
        <v>498.16240144853924</v>
      </c>
      <c r="FD40" s="29">
        <f t="shared" ref="FD40:FD56" ca="1" si="161">DZ40/FD$3</f>
        <v>91.420098800890599</v>
      </c>
      <c r="FE40" s="29">
        <f t="shared" ref="FE40:FI55" ca="1" si="162">EB40/FE$3</f>
        <v>65.873461646802198</v>
      </c>
      <c r="FF40" s="29">
        <f t="shared" ca="1" si="162"/>
        <v>42.296185469915251</v>
      </c>
      <c r="FG40" s="29">
        <f t="shared" ca="1" si="162"/>
        <v>27.485687216678645</v>
      </c>
      <c r="FH40" s="29">
        <f t="shared" ca="1" si="162"/>
        <v>4.086694075344373</v>
      </c>
      <c r="FI40" s="29">
        <f t="shared" ca="1" si="162"/>
        <v>12.036362905437066</v>
      </c>
      <c r="FJ40" s="29">
        <f t="shared" ref="FJ40:FJ56" ca="1" si="163">EH40/FJ$3</f>
        <v>6.4710973643824143</v>
      </c>
      <c r="FK40" s="29">
        <f t="shared" ref="FK40:FK56" ca="1" si="164">EJ40/FK$3</f>
        <v>5.082453308557632</v>
      </c>
      <c r="FL40" s="29">
        <f t="shared" ref="FL40:FL56" ca="1" si="165">EL40/FL$3</f>
        <v>5.3456504904524564</v>
      </c>
    </row>
    <row r="41" spans="1:168">
      <c r="A41" s="19" t="s">
        <v>261</v>
      </c>
      <c r="C41" s="25">
        <v>2.0549950210216428E-2</v>
      </c>
      <c r="D41" s="26">
        <v>2.4517793296339335E-4</v>
      </c>
      <c r="E41" s="26">
        <v>1.0482059699164885E-4</v>
      </c>
      <c r="F41" s="26">
        <v>1.4265827590570748E-4</v>
      </c>
      <c r="G41" s="26">
        <v>2.0478365412270913E-3</v>
      </c>
      <c r="H41" s="26">
        <v>6.8951500021091948E-3</v>
      </c>
      <c r="I41" s="25">
        <v>0.47495848720869144</v>
      </c>
      <c r="J41" s="26">
        <v>8.0302803695309532E-4</v>
      </c>
      <c r="K41" s="26">
        <v>2.9758823145921778E-4</v>
      </c>
      <c r="L41" s="26">
        <v>1.3946763919727876E-3</v>
      </c>
      <c r="M41" s="26">
        <v>6.8368595237821321E-3</v>
      </c>
      <c r="N41" s="26">
        <v>4.6199805954065575E-3</v>
      </c>
      <c r="O41" s="26">
        <v>3.4330023814728319E-4</v>
      </c>
      <c r="P41" s="26">
        <v>5.5529350406307643E-4</v>
      </c>
      <c r="Q41" s="26">
        <v>0.18124005322841047</v>
      </c>
      <c r="R41" s="26">
        <v>2.3199610374171182E-3</v>
      </c>
      <c r="S41" s="26">
        <v>9.0350241406948067E-4</v>
      </c>
      <c r="T41" s="27">
        <v>651907.5</v>
      </c>
      <c r="U41" s="26">
        <v>1.6873559515728843E-6</v>
      </c>
      <c r="V41" s="26">
        <v>8.9385380594639574E-3</v>
      </c>
      <c r="W41" s="26">
        <v>8.0686293684303377E-5</v>
      </c>
      <c r="X41" s="26">
        <v>1.685821991616909E-4</v>
      </c>
      <c r="Y41" s="26">
        <v>4.157031480693197E-5</v>
      </c>
      <c r="Z41" s="26">
        <v>2.7289147616801462E-4</v>
      </c>
      <c r="AA41" s="26">
        <v>2.5422829670364785E-3</v>
      </c>
      <c r="AB41" s="26">
        <v>7.1073477960191176E-4</v>
      </c>
      <c r="AC41" s="26">
        <v>1.7190577906630415E-3</v>
      </c>
      <c r="AD41" s="26">
        <v>3.190125388443401E-3</v>
      </c>
      <c r="AE41" s="26">
        <v>1.8762886861505149E-3</v>
      </c>
      <c r="AF41" s="26">
        <v>2.9912219141519309E-3</v>
      </c>
      <c r="AG41" s="26">
        <v>3.0822368715398016E-3</v>
      </c>
      <c r="AH41" s="26">
        <v>1.0880761457722146E-2</v>
      </c>
      <c r="AI41" s="26">
        <v>0.14001449592158396</v>
      </c>
      <c r="AJ41" s="26">
        <v>7.0220084904683558E-3</v>
      </c>
      <c r="AK41" s="26">
        <v>6.0838412303121654E-2</v>
      </c>
      <c r="AL41" s="26">
        <v>6.3404087236302697E-2</v>
      </c>
      <c r="AM41" s="26">
        <v>0.21652642437769165</v>
      </c>
      <c r="AN41" s="19" t="s">
        <v>261</v>
      </c>
      <c r="AO41" s="28" t="s">
        <v>262</v>
      </c>
      <c r="AQ41" s="27">
        <f t="shared" ca="1" si="87"/>
        <v>547.09176530413595</v>
      </c>
      <c r="AR41" s="42">
        <f ca="1">[4]!AgePb76(AK41)</f>
        <v>633.52595006611534</v>
      </c>
      <c r="AS41" s="27"/>
      <c r="AT41" s="27"/>
      <c r="AU41" s="29">
        <f t="shared" ca="1" si="88"/>
        <v>12.683965550889463</v>
      </c>
      <c r="AV41" s="29">
        <f t="shared" ca="1" si="88"/>
        <v>1.2161323567378088</v>
      </c>
      <c r="AW41" s="29">
        <f t="shared" ca="1" si="88"/>
        <v>1.8733995157769767</v>
      </c>
      <c r="AX41" s="27">
        <f t="shared" ca="1" si="88"/>
        <v>34.709787245953315</v>
      </c>
      <c r="AY41" s="24">
        <f t="shared" ca="1" si="88"/>
        <v>2.8176178181359077</v>
      </c>
      <c r="AZ41" s="30">
        <f t="shared" ca="1" si="88"/>
        <v>15.013970242541077</v>
      </c>
      <c r="BB41" s="27">
        <f t="shared" ca="1" si="89"/>
        <v>172.38973691672072</v>
      </c>
      <c r="BC41" s="29">
        <f t="shared" ca="1" si="89"/>
        <v>0.84577927253525176</v>
      </c>
      <c r="BD41" s="31">
        <f t="shared" ca="1" si="89"/>
        <v>2.2632735344732282</v>
      </c>
      <c r="BE41" s="27">
        <f t="shared" ca="1" si="89"/>
        <v>11.855497274037772</v>
      </c>
      <c r="BF41" s="39">
        <f t="shared" ca="1" si="90"/>
        <v>13.457551385165326</v>
      </c>
      <c r="BG41" s="29">
        <f t="shared" ca="1" si="91"/>
        <v>27.075512215303934</v>
      </c>
      <c r="BH41" s="29">
        <f t="shared" ca="1" si="91"/>
        <v>27.442889627982051</v>
      </c>
      <c r="BI41" s="31">
        <f t="shared" ca="1" si="91"/>
        <v>3.1176501655700797</v>
      </c>
      <c r="BJ41" s="27">
        <f t="shared" ca="1" si="91"/>
        <v>934.85262703230626</v>
      </c>
      <c r="BK41" s="27">
        <f t="shared" ca="1" si="91"/>
        <v>60.566864769249392</v>
      </c>
      <c r="BL41" s="29">
        <f t="shared" ca="1" si="91"/>
        <v>1.0155627566062426</v>
      </c>
      <c r="BM41" s="32">
        <f t="shared" ca="1" si="92"/>
        <v>2.1054471641868169</v>
      </c>
      <c r="BN41" s="33">
        <f t="shared" ca="1" si="93"/>
        <v>3.1803278255733571E-2</v>
      </c>
      <c r="BO41" s="27">
        <f t="shared" ca="1" si="93"/>
        <v>138.30163027344776</v>
      </c>
      <c r="BP41" s="29">
        <f t="shared" ca="1" si="93"/>
        <v>2.2558936946205592</v>
      </c>
      <c r="BQ41" s="32">
        <f t="shared" ca="1" si="93"/>
        <v>4.7160391486545707</v>
      </c>
      <c r="BR41" s="33">
        <f t="shared" ca="1" si="93"/>
        <v>0.35972882653020721</v>
      </c>
      <c r="BS41" s="27">
        <f t="shared" ca="1" si="93"/>
        <v>26.02981933557118</v>
      </c>
      <c r="BT41" s="27">
        <f t="shared" ca="1" si="93"/>
        <v>30.822852838491336</v>
      </c>
      <c r="BU41" s="29">
        <f t="shared" ca="1" si="93"/>
        <v>8.0834630821806339</v>
      </c>
      <c r="BV41" s="27">
        <f t="shared" ca="1" si="93"/>
        <v>84.910784940549945</v>
      </c>
      <c r="BW41" s="27">
        <f t="shared" ca="1" si="93"/>
        <v>149.39429171479983</v>
      </c>
      <c r="BX41" s="27">
        <f t="shared" ca="1" si="93"/>
        <v>34.760703833601674</v>
      </c>
      <c r="BY41" s="27">
        <f t="shared" ca="1" si="93"/>
        <v>318.38762677060561</v>
      </c>
      <c r="BZ41" s="27">
        <f t="shared" ca="1" si="93"/>
        <v>58.602505386410172</v>
      </c>
      <c r="CA41" s="27">
        <f t="shared" ca="1" si="94"/>
        <v>91.905332534451773</v>
      </c>
      <c r="CB41" s="27">
        <f t="shared" ca="1" si="95"/>
        <v>91.905332534451773</v>
      </c>
      <c r="CC41" s="27">
        <f t="shared" ca="1" si="96"/>
        <v>15907.314908740469</v>
      </c>
      <c r="CD41" s="34">
        <f t="shared" ca="1" si="97"/>
        <v>6.0838412303121654E-2</v>
      </c>
      <c r="CE41" s="27">
        <f t="shared" ca="1" si="98"/>
        <v>307.02770663460865</v>
      </c>
      <c r="CF41" s="27">
        <f t="shared" ca="1" si="99"/>
        <v>4021.2631338227307</v>
      </c>
      <c r="CG41" s="27">
        <f t="shared" ca="1" si="100"/>
        <v>1210.0638712581515</v>
      </c>
      <c r="CH41" s="35">
        <f t="shared" ca="1" si="101"/>
        <v>5.2302565674831999E-4</v>
      </c>
      <c r="CI41" s="35">
        <f t="shared" ca="1" si="102"/>
        <v>1.4089125383078549E-2</v>
      </c>
      <c r="CJ41" s="33">
        <f t="shared" ca="1" si="103"/>
        <v>5.0326031358750814E-2</v>
      </c>
      <c r="CK41" s="33"/>
      <c r="CL41" s="29">
        <f t="shared" ca="1" si="104"/>
        <v>30.294239019258626</v>
      </c>
      <c r="CM41" s="32">
        <f t="shared" ca="1" si="105"/>
        <v>0.30091636159801094</v>
      </c>
      <c r="CN41" s="31">
        <f t="shared" ca="1" si="106"/>
        <v>12.231649504209635</v>
      </c>
      <c r="CO41" s="29">
        <f t="shared" ca="1" si="107"/>
        <v>29.325801994859084</v>
      </c>
      <c r="CP41" s="36">
        <f t="shared" ca="1" si="108"/>
        <v>12.630086082836383</v>
      </c>
      <c r="CQ41" s="30">
        <f t="shared" ca="1" si="109"/>
        <v>19.978974904319582</v>
      </c>
      <c r="CS41" s="30">
        <f t="shared" ca="1" si="110"/>
        <v>15907.314908740469</v>
      </c>
      <c r="CT41" s="27">
        <f t="shared" ca="1" si="111"/>
        <v>5.256795575990509</v>
      </c>
      <c r="CU41" s="27">
        <f t="shared" ca="1" si="112"/>
        <v>29.076035661126728</v>
      </c>
      <c r="CV41" s="29">
        <f t="shared" ca="1" si="113"/>
        <v>2.9362090371239713</v>
      </c>
      <c r="CW41" s="29">
        <f t="shared" ca="1" si="114"/>
        <v>2.8462714319702629</v>
      </c>
      <c r="CX41" s="29">
        <f t="shared" ca="1" si="115"/>
        <v>4.3014941794497039</v>
      </c>
      <c r="CY41" s="27">
        <f t="shared" ca="1" si="116"/>
        <v>49.962101448752264</v>
      </c>
      <c r="CZ41" s="31">
        <f t="shared" ca="1" si="117"/>
        <v>2.3021249000542849</v>
      </c>
      <c r="DA41" s="31">
        <f t="shared" ca="1" si="118"/>
        <v>5.4229018719595912</v>
      </c>
      <c r="DB41" s="29">
        <f t="shared" ca="1" si="119"/>
        <v>3.8005995507167989</v>
      </c>
      <c r="DC41" s="29">
        <f t="shared" ca="1" si="120"/>
        <v>8.749454860840272</v>
      </c>
      <c r="DD41" s="32">
        <f t="shared" ca="1" si="121"/>
        <v>2.3599951804367683</v>
      </c>
      <c r="DE41" s="27">
        <f t="shared" ca="1" si="122"/>
        <v>141.13591767636831</v>
      </c>
      <c r="DF41" s="27">
        <f t="shared" ca="1" si="123"/>
        <v>15.435050676536644</v>
      </c>
      <c r="DG41" s="27">
        <f t="shared" ca="1" si="124"/>
        <v>5.256795575990509</v>
      </c>
      <c r="DH41" s="29">
        <f t="shared" ca="1" si="125"/>
        <v>26.855695666839662</v>
      </c>
      <c r="DI41" s="32">
        <f t="shared" ca="1" si="126"/>
        <v>3.7496724001965571</v>
      </c>
      <c r="DJ41" s="29">
        <f t="shared" ca="1" si="127"/>
        <v>18.004681951118656</v>
      </c>
      <c r="DK41" s="29">
        <f t="shared" ca="1" si="128"/>
        <v>2.0905413938167894</v>
      </c>
      <c r="DL41" s="27">
        <f t="shared" ca="1" si="129"/>
        <v>317.03516677721814</v>
      </c>
      <c r="DN41" s="27">
        <f t="shared" ca="1" si="130"/>
        <v>831.96677115088323</v>
      </c>
      <c r="DO41" s="37">
        <f t="shared" ca="1" si="131"/>
        <v>850.44556532839238</v>
      </c>
      <c r="DP41" s="27">
        <f t="shared" ca="1" si="132"/>
        <v>3.1176501655700797</v>
      </c>
      <c r="DR41" s="27">
        <f t="shared" ca="1" si="133"/>
        <v>15907.314908740469</v>
      </c>
      <c r="DS41" s="27">
        <f t="shared" ca="1" si="134"/>
        <v>4021.2631338227307</v>
      </c>
      <c r="DT41" s="37">
        <f t="shared" ca="1" si="135"/>
        <v>892.7083003300022</v>
      </c>
      <c r="DU41" s="29">
        <v>0.7</v>
      </c>
      <c r="DV41" s="29">
        <v>1</v>
      </c>
      <c r="DW41" s="37">
        <f t="shared" ca="1" si="136"/>
        <v>935.5991328551595</v>
      </c>
      <c r="DX41" s="19">
        <v>0.5</v>
      </c>
      <c r="DZ41" s="32">
        <f t="shared" ca="1" si="137"/>
        <v>9.9696797039917143E-2</v>
      </c>
      <c r="EA41" s="27">
        <f t="shared" ca="1" si="138"/>
        <v>168.66052472371678</v>
      </c>
      <c r="EB41" s="32">
        <f t="shared" ca="1" si="139"/>
        <v>1.1028659920681703</v>
      </c>
      <c r="EC41" s="32">
        <f t="shared" ca="1" si="140"/>
        <v>3.6681198286513159</v>
      </c>
      <c r="ED41" s="32">
        <f t="shared" ca="1" si="141"/>
        <v>23.580195743272853</v>
      </c>
      <c r="EE41" s="29">
        <f t="shared" ca="1" si="142"/>
        <v>4.7332740332921999</v>
      </c>
      <c r="EF41" s="27">
        <f t="shared" ca="1" si="143"/>
        <v>97.489960058319014</v>
      </c>
      <c r="EG41" s="27">
        <f t="shared" ca="1" si="144"/>
        <v>163.96476840122992</v>
      </c>
      <c r="EH41" s="27">
        <f t="shared" ca="1" si="145"/>
        <v>257.30540891075742</v>
      </c>
      <c r="EI41" s="27">
        <f t="shared" ca="1" si="146"/>
        <v>408.24970647008394</v>
      </c>
      <c r="EJ41" s="27">
        <f t="shared" ca="1" si="147"/>
        <v>691.64023942036965</v>
      </c>
      <c r="EK41" s="27">
        <f t="shared" ca="1" si="148"/>
        <v>1056.5563475258868</v>
      </c>
      <c r="EL41" s="27">
        <f t="shared" ca="1" si="149"/>
        <v>1440.6679944371294</v>
      </c>
      <c r="EM41" s="27">
        <f t="shared" ca="1" si="150"/>
        <v>1775.833496557884</v>
      </c>
      <c r="EN41" s="27"/>
      <c r="EO41" s="29">
        <f t="shared" ca="1" si="151"/>
        <v>12.231649504209635</v>
      </c>
      <c r="EQ41" s="27">
        <f t="shared" ca="1" si="152"/>
        <v>508.6411255932324</v>
      </c>
      <c r="ER41" s="27">
        <f t="shared" ca="1" si="153"/>
        <v>15907.314908740469</v>
      </c>
      <c r="ES41" s="38">
        <f t="shared" ca="1" si="154"/>
        <v>9.8720648481912074E-2</v>
      </c>
      <c r="ET41" s="32">
        <f t="shared" ca="1" si="155"/>
        <v>7.6277743926878458E-2</v>
      </c>
      <c r="EU41" s="32"/>
      <c r="EW41" s="39">
        <f t="shared" ca="1" si="156"/>
        <v>5.5663460418702204</v>
      </c>
      <c r="EX41" s="40">
        <f t="shared" ca="1" si="157"/>
        <v>16.015975347437223</v>
      </c>
      <c r="EY41" s="27">
        <f t="shared" ca="1" si="158"/>
        <v>318.38762677060561</v>
      </c>
      <c r="EZ41" s="41">
        <f t="shared" ca="1" si="159"/>
        <v>2.8772870437742428</v>
      </c>
      <c r="FC41" s="29">
        <f t="shared" ca="1" si="160"/>
        <v>468.50145756587995</v>
      </c>
      <c r="FD41" s="29">
        <f t="shared" ca="1" si="161"/>
        <v>66.464531359944758</v>
      </c>
      <c r="FE41" s="29">
        <f t="shared" ca="1" si="162"/>
        <v>64.120115817916883</v>
      </c>
      <c r="FF41" s="29">
        <f t="shared" ca="1" si="162"/>
        <v>47.637919852614495</v>
      </c>
      <c r="FG41" s="29">
        <f t="shared" ca="1" si="162"/>
        <v>29.475244679091066</v>
      </c>
      <c r="FH41" s="29">
        <f t="shared" ca="1" si="162"/>
        <v>3.8797328141739342</v>
      </c>
      <c r="FI41" s="29">
        <f t="shared" ca="1" si="162"/>
        <v>12.186245007289877</v>
      </c>
      <c r="FJ41" s="29">
        <f t="shared" ca="1" si="163"/>
        <v>6.4326352227689352</v>
      </c>
      <c r="FK41" s="29">
        <f t="shared" ca="1" si="164"/>
        <v>5.0855899957380117</v>
      </c>
      <c r="FL41" s="29">
        <f t="shared" ca="1" si="165"/>
        <v>5.2009674889427053</v>
      </c>
    </row>
    <row r="42" spans="1:168">
      <c r="A42" s="19" t="s">
        <v>263</v>
      </c>
      <c r="C42" s="25">
        <v>2.5542961313869923E-2</v>
      </c>
      <c r="D42" s="26">
        <v>2.9899443854932215E-4</v>
      </c>
      <c r="E42" s="26">
        <v>1.1225134849317334E-4</v>
      </c>
      <c r="F42" s="26">
        <v>1.2586535643399301E-4</v>
      </c>
      <c r="G42" s="26">
        <v>3.7220183974052213E-3</v>
      </c>
      <c r="H42" s="26">
        <v>9.2811572625980301E-3</v>
      </c>
      <c r="I42" s="25">
        <v>0.47640217217918396</v>
      </c>
      <c r="J42" s="26">
        <v>8.2762893557209274E-4</v>
      </c>
      <c r="K42" s="26">
        <v>4.6236253383915795E-4</v>
      </c>
      <c r="L42" s="26">
        <v>2.1937561022221915E-3</v>
      </c>
      <c r="M42" s="26">
        <v>6.1578983465145187E-3</v>
      </c>
      <c r="N42" s="26">
        <v>4.4540924093172214E-3</v>
      </c>
      <c r="O42" s="26">
        <v>3.1933839003824509E-4</v>
      </c>
      <c r="P42" s="26">
        <v>6.1031854466768844E-4</v>
      </c>
      <c r="Q42" s="26">
        <v>0.18123108648260014</v>
      </c>
      <c r="R42" s="26">
        <v>2.5060049334082362E-3</v>
      </c>
      <c r="S42" s="26">
        <v>8.6307672983309484E-4</v>
      </c>
      <c r="T42" s="27">
        <v>648841.5</v>
      </c>
      <c r="U42" s="26">
        <v>1.8494501353566317E-6</v>
      </c>
      <c r="V42" s="26">
        <v>7.9588004158180382E-3</v>
      </c>
      <c r="W42" s="26">
        <v>7.7831026529591587E-5</v>
      </c>
      <c r="X42" s="26">
        <v>1.5658677812686148E-4</v>
      </c>
      <c r="Y42" s="26">
        <v>4.0996144667072008E-5</v>
      </c>
      <c r="Z42" s="26">
        <v>2.6755378624825939E-4</v>
      </c>
      <c r="AA42" s="26">
        <v>2.610807107745112E-3</v>
      </c>
      <c r="AB42" s="26">
        <v>7.0330478758423023E-4</v>
      </c>
      <c r="AC42" s="26">
        <v>1.6747798447951721E-3</v>
      </c>
      <c r="AD42" s="26">
        <v>3.1535693488574123E-3</v>
      </c>
      <c r="AE42" s="26">
        <v>1.9270242938118681E-3</v>
      </c>
      <c r="AF42" s="26">
        <v>2.9806971348164384E-3</v>
      </c>
      <c r="AG42" s="26">
        <v>3.1142685334810839E-3</v>
      </c>
      <c r="AH42" s="26">
        <v>1.0422422116957685E-2</v>
      </c>
      <c r="AI42" s="26">
        <v>0.1439207418144493</v>
      </c>
      <c r="AJ42" s="26">
        <v>7.4364848734244041E-3</v>
      </c>
      <c r="AK42" s="26">
        <v>5.3263144805289007E-2</v>
      </c>
      <c r="AL42" s="26">
        <v>6.0035925568879309E-2</v>
      </c>
      <c r="AM42" s="26">
        <v>0.21868823125524492</v>
      </c>
      <c r="AN42" s="19" t="s">
        <v>263</v>
      </c>
      <c r="AO42" s="28" t="s">
        <v>264</v>
      </c>
      <c r="AQ42" s="27">
        <f t="shared" ca="1" si="87"/>
        <v>573.65663191614078</v>
      </c>
      <c r="AR42" s="42">
        <f ca="1">[4]!AgePb76(AK42)</f>
        <v>340.02303041604205</v>
      </c>
      <c r="AS42" s="27"/>
      <c r="AT42" s="27"/>
      <c r="AU42" s="29">
        <f t="shared" ca="1" si="88"/>
        <v>15.765782304025162</v>
      </c>
      <c r="AV42" s="29">
        <f t="shared" ca="1" si="88"/>
        <v>1.4830731575617593</v>
      </c>
      <c r="AW42" s="29">
        <f t="shared" ca="1" si="88"/>
        <v>2.0062051538322923</v>
      </c>
      <c r="AX42" s="27">
        <f t="shared" ca="1" si="88"/>
        <v>30.623948843651998</v>
      </c>
      <c r="AY42" s="24">
        <f t="shared" ca="1" si="88"/>
        <v>5.121124242501562</v>
      </c>
      <c r="AZ42" s="30">
        <f t="shared" ca="1" si="88"/>
        <v>20.209425308276863</v>
      </c>
      <c r="BB42" s="27">
        <f t="shared" ca="1" si="89"/>
        <v>177.67092542532518</v>
      </c>
      <c r="BC42" s="29">
        <f t="shared" ca="1" si="89"/>
        <v>1.3140863991848755</v>
      </c>
      <c r="BD42" s="31">
        <f t="shared" ca="1" si="89"/>
        <v>3.5600158974695741</v>
      </c>
      <c r="BE42" s="27">
        <f t="shared" ca="1" si="89"/>
        <v>10.678140571260187</v>
      </c>
      <c r="BF42" s="39">
        <f t="shared" ca="1" si="90"/>
        <v>13.947876447876448</v>
      </c>
      <c r="BG42" s="29">
        <f t="shared" ca="1" si="91"/>
        <v>26.103320337852729</v>
      </c>
      <c r="BH42" s="29">
        <f t="shared" ca="1" si="91"/>
        <v>25.527416581742315</v>
      </c>
      <c r="BI42" s="31">
        <f t="shared" ca="1" si="91"/>
        <v>3.4265837758072757</v>
      </c>
      <c r="BJ42" s="27">
        <f t="shared" ca="1" si="91"/>
        <v>934.80637574442915</v>
      </c>
      <c r="BK42" s="27">
        <f t="shared" ca="1" si="91"/>
        <v>65.423884050135015</v>
      </c>
      <c r="BL42" s="29">
        <f t="shared" ca="1" si="91"/>
        <v>0.97012312226605102</v>
      </c>
      <c r="BM42" s="32">
        <f t="shared" ca="1" si="92"/>
        <v>2.0990668355388626</v>
      </c>
      <c r="BN42" s="33">
        <f t="shared" ca="1" si="93"/>
        <v>3.4858428786186335E-2</v>
      </c>
      <c r="BO42" s="27">
        <f t="shared" ca="1" si="93"/>
        <v>123.14262860504486</v>
      </c>
      <c r="BP42" s="29">
        <f t="shared" ca="1" si="93"/>
        <v>2.1760637894823516</v>
      </c>
      <c r="BQ42" s="32">
        <f t="shared" ca="1" si="93"/>
        <v>4.3804706515880945</v>
      </c>
      <c r="BR42" s="33">
        <f t="shared" ca="1" si="93"/>
        <v>0.35476024374223014</v>
      </c>
      <c r="BS42" s="27">
        <f t="shared" ca="1" si="93"/>
        <v>25.520682493953647</v>
      </c>
      <c r="BT42" s="27">
        <f t="shared" ca="1" si="93"/>
        <v>31.653645292491198</v>
      </c>
      <c r="BU42" s="29">
        <f t="shared" ca="1" si="93"/>
        <v>7.9989588931363524</v>
      </c>
      <c r="BV42" s="27">
        <f t="shared" ca="1" si="93"/>
        <v>82.723729240842559</v>
      </c>
      <c r="BW42" s="27">
        <f t="shared" ca="1" si="93"/>
        <v>147.68236413300914</v>
      </c>
      <c r="BX42" s="27">
        <f t="shared" ca="1" si="93"/>
        <v>35.700647374673927</v>
      </c>
      <c r="BY42" s="27">
        <f t="shared" ca="1" si="93"/>
        <v>317.26736233985315</v>
      </c>
      <c r="BZ42" s="27">
        <f t="shared" ca="1" si="93"/>
        <v>59.211522707169138</v>
      </c>
      <c r="CA42" s="27">
        <f t="shared" ca="1" si="94"/>
        <v>95.946987060998154</v>
      </c>
      <c r="CB42" s="27">
        <f t="shared" ca="1" si="95"/>
        <v>95.946987060998154</v>
      </c>
      <c r="CC42" s="27">
        <f t="shared" ca="1" si="96"/>
        <v>16351.110982281198</v>
      </c>
      <c r="CD42" s="34">
        <f t="shared" ca="1" si="97"/>
        <v>5.3263144805289007E-2</v>
      </c>
      <c r="CE42" s="27">
        <f t="shared" ca="1" si="98"/>
        <v>325.15011897374774</v>
      </c>
      <c r="CF42" s="27">
        <f t="shared" ca="1" si="99"/>
        <v>4061.4115560032296</v>
      </c>
      <c r="CG42" s="27">
        <f t="shared" ca="1" si="100"/>
        <v>1145.7826723014368</v>
      </c>
      <c r="CH42" s="35">
        <f t="shared" ca="1" si="101"/>
        <v>5.1411781377864638E-4</v>
      </c>
      <c r="CI42" s="35">
        <f t="shared" ca="1" si="102"/>
        <v>1.365849546073937E-2</v>
      </c>
      <c r="CJ42" s="33">
        <f t="shared" ca="1" si="103"/>
        <v>4.878783119469475E-2</v>
      </c>
      <c r="CK42" s="33"/>
      <c r="CL42" s="29">
        <f t="shared" ca="1" si="104"/>
        <v>29.472003493964941</v>
      </c>
      <c r="CM42" s="32">
        <f t="shared" ca="1" si="105"/>
        <v>0.28211439705189179</v>
      </c>
      <c r="CN42" s="31">
        <f t="shared" ca="1" si="106"/>
        <v>12.431774205686704</v>
      </c>
      <c r="CO42" s="29">
        <f t="shared" ca="1" si="107"/>
        <v>28.111734651252775</v>
      </c>
      <c r="CP42" s="36">
        <f t="shared" ca="1" si="108"/>
        <v>12.801227097707871</v>
      </c>
      <c r="CQ42" s="30">
        <f t="shared" ca="1" si="109"/>
        <v>17.513216907504475</v>
      </c>
      <c r="CS42" s="30">
        <f t="shared" ca="1" si="110"/>
        <v>16351.110982281198</v>
      </c>
      <c r="CT42" s="27">
        <f t="shared" ca="1" si="111"/>
        <v>4.8494119073812216</v>
      </c>
      <c r="CU42" s="27">
        <f t="shared" ca="1" si="112"/>
        <v>32.981361548074368</v>
      </c>
      <c r="CV42" s="29">
        <f t="shared" ca="1" si="113"/>
        <v>2.9464309497523269</v>
      </c>
      <c r="CW42" s="29">
        <f t="shared" ca="1" si="114"/>
        <v>2.7156890485006069</v>
      </c>
      <c r="CX42" s="29">
        <f t="shared" ca="1" si="115"/>
        <v>4.3446553868109223</v>
      </c>
      <c r="CY42" s="27">
        <f t="shared" ca="1" si="116"/>
        <v>51.537324424710526</v>
      </c>
      <c r="CZ42" s="31">
        <f t="shared" ca="1" si="117"/>
        <v>2.5764218770855072</v>
      </c>
      <c r="DA42" s="31">
        <f t="shared" ca="1" si="118"/>
        <v>5.2614482279900479</v>
      </c>
      <c r="DB42" s="29">
        <f t="shared" ca="1" si="119"/>
        <v>3.6114104641941949</v>
      </c>
      <c r="DC42" s="29">
        <f t="shared" ca="1" si="120"/>
        <v>9.3045169270854498</v>
      </c>
      <c r="DD42" s="32">
        <f t="shared" ca="1" si="121"/>
        <v>2.0797071748018929</v>
      </c>
      <c r="DE42" s="27">
        <f t="shared" ca="1" si="122"/>
        <v>145.79874168823224</v>
      </c>
      <c r="DF42" s="27">
        <f t="shared" ca="1" si="123"/>
        <v>14.288457332005496</v>
      </c>
      <c r="DG42" s="27">
        <f t="shared" ca="1" si="124"/>
        <v>4.8494119073812216</v>
      </c>
      <c r="DH42" s="29">
        <f t="shared" ca="1" si="125"/>
        <v>29.71185481428914</v>
      </c>
      <c r="DI42" s="32">
        <f t="shared" ca="1" si="126"/>
        <v>3.8352642615537591</v>
      </c>
      <c r="DJ42" s="29">
        <f t="shared" ca="1" si="127"/>
        <v>18.884666927480023</v>
      </c>
      <c r="DK42" s="29">
        <f t="shared" ca="1" si="128"/>
        <v>2.0130249272840177</v>
      </c>
      <c r="DL42" s="27">
        <f t="shared" ca="1" si="129"/>
        <v>257.60926274913174</v>
      </c>
      <c r="DN42" s="27">
        <f t="shared" ca="1" si="130"/>
        <v>828.16301203033845</v>
      </c>
      <c r="DO42" s="37">
        <f t="shared" ca="1" si="131"/>
        <v>842.2434147090637</v>
      </c>
      <c r="DP42" s="27">
        <f t="shared" ca="1" si="132"/>
        <v>3.4265837758072757</v>
      </c>
      <c r="DR42" s="27">
        <f t="shared" ca="1" si="133"/>
        <v>16351.110982281198</v>
      </c>
      <c r="DS42" s="27">
        <f t="shared" ca="1" si="134"/>
        <v>4061.4115560032296</v>
      </c>
      <c r="DT42" s="37">
        <f t="shared" ca="1" si="135"/>
        <v>883.87985592982659</v>
      </c>
      <c r="DU42" s="29">
        <v>0.7</v>
      </c>
      <c r="DV42" s="29">
        <v>1</v>
      </c>
      <c r="DW42" s="37">
        <f t="shared" ca="1" si="136"/>
        <v>926.11171643095417</v>
      </c>
      <c r="DX42" s="19">
        <v>0.5</v>
      </c>
      <c r="DZ42" s="32">
        <f t="shared" ca="1" si="137"/>
        <v>0.1092740714300512</v>
      </c>
      <c r="EA42" s="27">
        <f t="shared" ca="1" si="138"/>
        <v>150.17393732322546</v>
      </c>
      <c r="EB42" s="32">
        <f t="shared" ca="1" si="139"/>
        <v>1.1101203037771599</v>
      </c>
      <c r="EC42" s="32">
        <f t="shared" ca="1" si="140"/>
        <v>3.5383151048493522</v>
      </c>
      <c r="ED42" s="32">
        <f t="shared" ca="1" si="141"/>
        <v>21.902353257940472</v>
      </c>
      <c r="EE42" s="29">
        <f t="shared" ca="1" si="142"/>
        <v>4.6678979439767128</v>
      </c>
      <c r="EF42" s="27">
        <f t="shared" ca="1" si="143"/>
        <v>95.583080501699044</v>
      </c>
      <c r="EG42" s="27">
        <f t="shared" ca="1" si="144"/>
        <v>162.2506874875528</v>
      </c>
      <c r="EH42" s="27">
        <f t="shared" ca="1" si="145"/>
        <v>250.67796739649259</v>
      </c>
      <c r="EI42" s="27">
        <f t="shared" ca="1" si="146"/>
        <v>419.25358003299601</v>
      </c>
      <c r="EJ42" s="27">
        <f t="shared" ca="1" si="147"/>
        <v>683.71464876393122</v>
      </c>
      <c r="EK42" s="27">
        <f t="shared" ca="1" si="148"/>
        <v>1085.1260600204841</v>
      </c>
      <c r="EL42" s="27">
        <f t="shared" ca="1" si="149"/>
        <v>1435.5989246147201</v>
      </c>
      <c r="EM42" s="27">
        <f t="shared" ca="1" si="150"/>
        <v>1794.2885668839133</v>
      </c>
      <c r="EN42" s="27"/>
      <c r="EO42" s="29">
        <f t="shared" ca="1" si="151"/>
        <v>12.431774205686704</v>
      </c>
      <c r="EQ42" s="27">
        <f t="shared" ca="1" si="152"/>
        <v>431.17242872636325</v>
      </c>
      <c r="ER42" s="27">
        <f t="shared" ca="1" si="153"/>
        <v>16351.110982281198</v>
      </c>
      <c r="ES42" s="38">
        <f t="shared" ca="1" si="154"/>
        <v>0.10202003099359314</v>
      </c>
      <c r="ET42" s="32">
        <f t="shared" ca="1" si="155"/>
        <v>8.0986787027922558E-2</v>
      </c>
      <c r="EU42" s="32"/>
      <c r="EW42" s="39">
        <f t="shared" ca="1" si="156"/>
        <v>5.7368719866104358</v>
      </c>
      <c r="EX42" s="40">
        <f t="shared" ca="1" si="157"/>
        <v>15.858828611676914</v>
      </c>
      <c r="EY42" s="27">
        <f t="shared" ca="1" si="158"/>
        <v>317.26736233985315</v>
      </c>
      <c r="EZ42" s="41">
        <f t="shared" ca="1" si="159"/>
        <v>2.7643685703098493</v>
      </c>
      <c r="FC42" s="29">
        <f t="shared" ca="1" si="160"/>
        <v>417.14982589784853</v>
      </c>
      <c r="FD42" s="29">
        <f t="shared" ca="1" si="161"/>
        <v>72.849380953367472</v>
      </c>
      <c r="FE42" s="29">
        <f t="shared" ca="1" si="162"/>
        <v>64.541878126579064</v>
      </c>
      <c r="FF42" s="29">
        <f t="shared" ca="1" si="162"/>
        <v>45.95214421882276</v>
      </c>
      <c r="FG42" s="29">
        <f t="shared" ca="1" si="162"/>
        <v>27.377941572425588</v>
      </c>
      <c r="FH42" s="29">
        <f t="shared" ca="1" si="162"/>
        <v>3.8261458557186172</v>
      </c>
      <c r="FI42" s="29">
        <f t="shared" ca="1" si="162"/>
        <v>11.94788506271238</v>
      </c>
      <c r="FJ42" s="29">
        <f t="shared" ca="1" si="163"/>
        <v>6.2669491849123151</v>
      </c>
      <c r="FK42" s="29">
        <f t="shared" ca="1" si="164"/>
        <v>5.0273135938524351</v>
      </c>
      <c r="FL42" s="29">
        <f t="shared" ca="1" si="165"/>
        <v>5.1826675978870762</v>
      </c>
    </row>
    <row r="43" spans="1:168">
      <c r="A43" s="19" t="s">
        <v>265</v>
      </c>
      <c r="C43" s="25">
        <v>1.5468197496724989E-2</v>
      </c>
      <c r="D43" s="26">
        <v>2.607469276017083E-4</v>
      </c>
      <c r="E43" s="26">
        <v>1.0294016981470247E-4</v>
      </c>
      <c r="F43" s="26">
        <v>1.2070649353906737E-4</v>
      </c>
      <c r="G43" s="26">
        <v>2.4729155007516723E-3</v>
      </c>
      <c r="H43" s="26">
        <v>7.3866103578712388E-3</v>
      </c>
      <c r="I43" s="25">
        <v>0.46866961065101559</v>
      </c>
      <c r="J43" s="26">
        <v>7.9909266339661807E-4</v>
      </c>
      <c r="K43" s="26">
        <v>3.1273955144212908E-4</v>
      </c>
      <c r="L43" s="26">
        <v>1.6754688349942233E-3</v>
      </c>
      <c r="M43" s="26">
        <v>5.8860091768287428E-3</v>
      </c>
      <c r="N43" s="26">
        <v>4.4159765233708148E-3</v>
      </c>
      <c r="O43" s="26">
        <v>3.0850698608426568E-4</v>
      </c>
      <c r="P43" s="26">
        <v>6.1137055169138016E-4</v>
      </c>
      <c r="Q43" s="26">
        <v>0.17915586970596212</v>
      </c>
      <c r="R43" s="26">
        <v>2.5785728730183368E-3</v>
      </c>
      <c r="S43" s="26">
        <v>9.3743484592678284E-4</v>
      </c>
      <c r="T43" s="27">
        <v>637911</v>
      </c>
      <c r="U43" s="26">
        <v>2.0379018389712674E-6</v>
      </c>
      <c r="V43" s="26">
        <v>8.9256965313343085E-3</v>
      </c>
      <c r="W43" s="26">
        <v>7.2423896123440421E-5</v>
      </c>
      <c r="X43" s="26">
        <v>1.4030170352917571E-4</v>
      </c>
      <c r="Y43" s="26">
        <v>3.7936326540849743E-5</v>
      </c>
      <c r="Z43" s="26">
        <v>2.6100819706824304E-4</v>
      </c>
      <c r="AA43" s="26">
        <v>2.7263468832904067E-3</v>
      </c>
      <c r="AB43" s="26">
        <v>7.0124724817934372E-4</v>
      </c>
      <c r="AC43" s="26">
        <v>1.715756586733886E-3</v>
      </c>
      <c r="AD43" s="26">
        <v>3.2956530508696878E-3</v>
      </c>
      <c r="AE43" s="26">
        <v>1.9869542929969856E-3</v>
      </c>
      <c r="AF43" s="26">
        <v>3.027329308738471E-3</v>
      </c>
      <c r="AG43" s="26">
        <v>3.1203412388248518E-3</v>
      </c>
      <c r="AH43" s="26">
        <v>1.0692714187402318E-2</v>
      </c>
      <c r="AI43" s="26">
        <v>0.14481448038989764</v>
      </c>
      <c r="AJ43" s="26">
        <v>7.6720733770071379E-3</v>
      </c>
      <c r="AK43" s="26">
        <v>5.9459349012075759E-2</v>
      </c>
      <c r="AL43" s="26">
        <v>6.2074176491704963E-2</v>
      </c>
      <c r="AM43" s="26">
        <v>0.23071400242353557</v>
      </c>
      <c r="AN43" s="19" t="s">
        <v>265</v>
      </c>
      <c r="AO43" s="28" t="s">
        <v>266</v>
      </c>
      <c r="AQ43" s="27">
        <f t="shared" ca="1" si="87"/>
        <v>560.98148318554604</v>
      </c>
      <c r="AR43" s="42">
        <f ca="1">[4]!AgePb76(AK43)</f>
        <v>583.95641131057721</v>
      </c>
      <c r="AS43" s="27"/>
      <c r="AT43" s="27"/>
      <c r="AU43" s="29">
        <f t="shared" ca="1" si="88"/>
        <v>9.5473751603190902</v>
      </c>
      <c r="AV43" s="29">
        <f t="shared" ca="1" si="88"/>
        <v>1.2933577330703487</v>
      </c>
      <c r="AW43" s="29">
        <f t="shared" ca="1" si="88"/>
        <v>1.8397916995285548</v>
      </c>
      <c r="AX43" s="27">
        <f t="shared" ca="1" si="88"/>
        <v>29.368760300421133</v>
      </c>
      <c r="AY43" s="24">
        <f t="shared" ca="1" si="88"/>
        <v>3.4024838591302968</v>
      </c>
      <c r="AZ43" s="30">
        <f t="shared" ca="1" si="88"/>
        <v>16.084109565767235</v>
      </c>
      <c r="BB43" s="27">
        <f t="shared" ca="1" si="89"/>
        <v>171.54491210257822</v>
      </c>
      <c r="BC43" s="29">
        <f t="shared" ca="1" si="89"/>
        <v>0.88884103048938545</v>
      </c>
      <c r="BD43" s="31">
        <f t="shared" ca="1" si="89"/>
        <v>2.7189420383844189</v>
      </c>
      <c r="BE43" s="27">
        <f t="shared" ca="1" si="89"/>
        <v>10.206669525403894</v>
      </c>
      <c r="BF43" s="39">
        <f t="shared" ca="1" si="90"/>
        <v>14.314024390243901</v>
      </c>
      <c r="BG43" s="29">
        <f t="shared" ca="1" si="91"/>
        <v>25.879941231766196</v>
      </c>
      <c r="BH43" s="29">
        <f t="shared" ca="1" si="91"/>
        <v>24.66157091606695</v>
      </c>
      <c r="BI43" s="31">
        <f t="shared" ca="1" si="91"/>
        <v>3.4324901835854957</v>
      </c>
      <c r="BJ43" s="27">
        <f t="shared" ca="1" si="91"/>
        <v>924.10221945698515</v>
      </c>
      <c r="BK43" s="27">
        <f t="shared" ca="1" si="91"/>
        <v>67.318404050281799</v>
      </c>
      <c r="BL43" s="29">
        <f t="shared" ca="1" si="91"/>
        <v>1.0537037881062483</v>
      </c>
      <c r="BM43" s="32">
        <f t="shared" ca="1" si="92"/>
        <v>2.1336992569476152</v>
      </c>
      <c r="BN43" s="33">
        <f t="shared" ca="1" si="93"/>
        <v>3.841036574544885E-2</v>
      </c>
      <c r="BO43" s="27">
        <f t="shared" ca="1" si="93"/>
        <v>138.10293958558381</v>
      </c>
      <c r="BP43" s="29">
        <f t="shared" ca="1" si="93"/>
        <v>2.0248867948250733</v>
      </c>
      <c r="BQ43" s="32">
        <f t="shared" ca="1" si="93"/>
        <v>3.9249003142490695</v>
      </c>
      <c r="BR43" s="33">
        <f t="shared" ca="1" si="93"/>
        <v>0.3282820996854946</v>
      </c>
      <c r="BS43" s="27">
        <f t="shared" ca="1" si="93"/>
        <v>24.896329889785846</v>
      </c>
      <c r="BT43" s="27">
        <f t="shared" ca="1" si="93"/>
        <v>33.054459263556062</v>
      </c>
      <c r="BU43" s="29">
        <f t="shared" ca="1" si="93"/>
        <v>7.9755576972235138</v>
      </c>
      <c r="BV43" s="27">
        <f t="shared" ca="1" si="93"/>
        <v>84.747725956497234</v>
      </c>
      <c r="BW43" s="27">
        <f t="shared" ca="1" si="93"/>
        <v>154.33617595596633</v>
      </c>
      <c r="BX43" s="27">
        <f t="shared" ca="1" si="93"/>
        <v>36.810929053500153</v>
      </c>
      <c r="BY43" s="27">
        <f t="shared" ca="1" si="93"/>
        <v>322.23092158497172</v>
      </c>
      <c r="BZ43" s="27">
        <f t="shared" ca="1" si="93"/>
        <v>59.326982927278841</v>
      </c>
      <c r="CA43" s="27">
        <f t="shared" ca="1" si="94"/>
        <v>93.521624395249958</v>
      </c>
      <c r="CB43" s="27">
        <f t="shared" ca="1" si="95"/>
        <v>93.521624395249958</v>
      </c>
      <c r="CC43" s="27">
        <f t="shared" ca="1" si="96"/>
        <v>16452.650332704659</v>
      </c>
      <c r="CD43" s="34">
        <f t="shared" ca="1" si="97"/>
        <v>5.9459349012075759E-2</v>
      </c>
      <c r="CE43" s="27">
        <f t="shared" ca="1" si="98"/>
        <v>335.45090372253713</v>
      </c>
      <c r="CF43" s="27">
        <f t="shared" ca="1" si="99"/>
        <v>4284.7505336537461</v>
      </c>
      <c r="CG43" s="27">
        <f t="shared" ca="1" si="100"/>
        <v>1184.6825904262378</v>
      </c>
      <c r="CH43" s="35">
        <f t="shared" ca="1" si="101"/>
        <v>5.1194120195883239E-4</v>
      </c>
      <c r="CI43" s="35">
        <f t="shared" ca="1" si="102"/>
        <v>1.3786565121170755E-2</v>
      </c>
      <c r="CJ43" s="33">
        <f t="shared" ca="1" si="103"/>
        <v>4.9245293071974609E-2</v>
      </c>
      <c r="CK43" s="33"/>
      <c r="CL43" s="29">
        <f t="shared" ca="1" si="104"/>
        <v>29.290113766174002</v>
      </c>
      <c r="CM43" s="32">
        <f t="shared" ca="1" si="105"/>
        <v>0.27648811316350325</v>
      </c>
      <c r="CN43" s="31">
        <f t="shared" ca="1" si="106"/>
        <v>12.94290857373209</v>
      </c>
      <c r="CO43" s="29">
        <f t="shared" ca="1" si="107"/>
        <v>35.186355965325028</v>
      </c>
      <c r="CP43" s="36">
        <f t="shared" ca="1" si="108"/>
        <v>13.297142659612401</v>
      </c>
      <c r="CQ43" s="30">
        <f t="shared" ca="1" si="109"/>
        <v>17.598197805482268</v>
      </c>
      <c r="CS43" s="30">
        <f t="shared" ca="1" si="110"/>
        <v>16452.650332704659</v>
      </c>
      <c r="CT43" s="27">
        <f t="shared" ca="1" si="111"/>
        <v>4.7866690562701013</v>
      </c>
      <c r="CU43" s="27">
        <f t="shared" ca="1" si="112"/>
        <v>31.025773575213741</v>
      </c>
      <c r="CV43" s="29">
        <f t="shared" ca="1" si="113"/>
        <v>2.8678260140633371</v>
      </c>
      <c r="CW43" s="29">
        <f t="shared" ca="1" si="114"/>
        <v>2.5482617201448661</v>
      </c>
      <c r="CX43" s="29">
        <f t="shared" ca="1" si="115"/>
        <v>4.6366629615623287</v>
      </c>
      <c r="CY43" s="27">
        <f t="shared" ca="1" si="116"/>
        <v>51.058570827958619</v>
      </c>
      <c r="CZ43" s="31">
        <f t="shared" ca="1" si="117"/>
        <v>2.3332662038325545</v>
      </c>
      <c r="DA43" s="31">
        <f t="shared" ca="1" si="118"/>
        <v>5.3869404118753597</v>
      </c>
      <c r="DB43" s="29">
        <f t="shared" ca="1" si="119"/>
        <v>3.67650188442216</v>
      </c>
      <c r="DC43" s="29">
        <f t="shared" ca="1" si="120"/>
        <v>8.5782575952489246</v>
      </c>
      <c r="DD43" s="32">
        <f t="shared" ca="1" si="121"/>
        <v>2.3278267791717315</v>
      </c>
      <c r="DE43" s="27">
        <f t="shared" ca="1" si="122"/>
        <v>159.13527729475302</v>
      </c>
      <c r="DF43" s="27">
        <f t="shared" ca="1" si="123"/>
        <v>13.727334040283399</v>
      </c>
      <c r="DG43" s="27">
        <f t="shared" ca="1" si="124"/>
        <v>4.7866690562701013</v>
      </c>
      <c r="DH43" s="29">
        <f t="shared" ca="1" si="125"/>
        <v>31.570623579313011</v>
      </c>
      <c r="DI43" s="32">
        <f t="shared" ca="1" si="126"/>
        <v>3.8022367909951891</v>
      </c>
      <c r="DJ43" s="29">
        <f t="shared" ca="1" si="127"/>
        <v>21.592325707948984</v>
      </c>
      <c r="DK43" s="29">
        <f t="shared" ca="1" si="128"/>
        <v>1.9383307374416134</v>
      </c>
      <c r="DL43" s="27">
        <f t="shared" ca="1" si="129"/>
        <v>448.78832786021388</v>
      </c>
      <c r="DN43" s="27">
        <f t="shared" ca="1" si="130"/>
        <v>827.27281879241241</v>
      </c>
      <c r="DO43" s="37">
        <f t="shared" ca="1" si="131"/>
        <v>838.37370845680653</v>
      </c>
      <c r="DP43" s="27">
        <f t="shared" ca="1" si="132"/>
        <v>3.4324901835854957</v>
      </c>
      <c r="DR43" s="27">
        <f t="shared" ca="1" si="133"/>
        <v>16452.650332704659</v>
      </c>
      <c r="DS43" s="27">
        <f t="shared" ca="1" si="134"/>
        <v>4284.7505336537461</v>
      </c>
      <c r="DT43" s="37">
        <f t="shared" ca="1" si="135"/>
        <v>879.71635250473241</v>
      </c>
      <c r="DU43" s="29">
        <v>0.7</v>
      </c>
      <c r="DV43" s="29">
        <v>1</v>
      </c>
      <c r="DW43" s="37">
        <f t="shared" ca="1" si="136"/>
        <v>921.63927514220654</v>
      </c>
      <c r="DX43" s="19">
        <v>0.5</v>
      </c>
      <c r="DZ43" s="32">
        <f t="shared" ca="1" si="137"/>
        <v>0.12040867004842899</v>
      </c>
      <c r="EA43" s="27">
        <f t="shared" ca="1" si="138"/>
        <v>168.41821900680952</v>
      </c>
      <c r="EB43" s="32">
        <f t="shared" ca="1" si="139"/>
        <v>1.0928729449870813</v>
      </c>
      <c r="EC43" s="32">
        <f t="shared" ca="1" si="140"/>
        <v>3.2924988533741031</v>
      </c>
      <c r="ED43" s="32">
        <f t="shared" ca="1" si="141"/>
        <v>19.624501571245347</v>
      </c>
      <c r="EE43" s="29">
        <f t="shared" ca="1" si="142"/>
        <v>4.3195013116512451</v>
      </c>
      <c r="EF43" s="27">
        <f t="shared" ca="1" si="143"/>
        <v>93.244681235152981</v>
      </c>
      <c r="EG43" s="27">
        <f t="shared" ca="1" si="144"/>
        <v>161.77601819925994</v>
      </c>
      <c r="EH43" s="27">
        <f t="shared" ca="1" si="145"/>
        <v>256.81129077726433</v>
      </c>
      <c r="EI43" s="27">
        <f t="shared" ca="1" si="146"/>
        <v>437.80740746431871</v>
      </c>
      <c r="EJ43" s="27">
        <f t="shared" ca="1" si="147"/>
        <v>714.51933312947369</v>
      </c>
      <c r="EK43" s="27">
        <f t="shared" ca="1" si="148"/>
        <v>1118.8732235106429</v>
      </c>
      <c r="EL43" s="27">
        <f t="shared" ca="1" si="149"/>
        <v>1458.0584687102794</v>
      </c>
      <c r="EM43" s="27">
        <f t="shared" ca="1" si="150"/>
        <v>1797.787361432692</v>
      </c>
      <c r="EN43" s="27"/>
      <c r="EO43" s="29">
        <f t="shared" ca="1" si="151"/>
        <v>12.94290857373209</v>
      </c>
      <c r="EQ43" s="27">
        <f t="shared" ca="1" si="152"/>
        <v>464.27505842772229</v>
      </c>
      <c r="ER43" s="27">
        <f t="shared" ca="1" si="153"/>
        <v>16452.650332704659</v>
      </c>
      <c r="ES43" s="38">
        <f t="shared" ca="1" si="154"/>
        <v>0.10097695222449632</v>
      </c>
      <c r="ET43" s="32">
        <f t="shared" ca="1" si="155"/>
        <v>8.3640875793377464E-2</v>
      </c>
      <c r="EU43" s="32"/>
      <c r="EW43" s="39">
        <f t="shared" ca="1" si="156"/>
        <v>5.539067229660259</v>
      </c>
      <c r="EX43" s="40">
        <f t="shared" ca="1" si="157"/>
        <v>15.923619805970276</v>
      </c>
      <c r="EY43" s="27">
        <f t="shared" ca="1" si="158"/>
        <v>322.23092158497172</v>
      </c>
      <c r="EZ43" s="41">
        <f t="shared" ca="1" si="159"/>
        <v>2.8747836315658795</v>
      </c>
      <c r="FC43" s="29">
        <f t="shared" ca="1" si="160"/>
        <v>467.82838613002644</v>
      </c>
      <c r="FD43" s="29">
        <f t="shared" ca="1" si="161"/>
        <v>80.272446698952663</v>
      </c>
      <c r="FE43" s="29">
        <f t="shared" ca="1" si="162"/>
        <v>63.539124708551242</v>
      </c>
      <c r="FF43" s="29">
        <f t="shared" ca="1" si="162"/>
        <v>42.759725368494848</v>
      </c>
      <c r="FG43" s="29">
        <f t="shared" ca="1" si="162"/>
        <v>24.530626964056683</v>
      </c>
      <c r="FH43" s="29">
        <f t="shared" ca="1" si="162"/>
        <v>3.5405748456157746</v>
      </c>
      <c r="FI43" s="29">
        <f t="shared" ca="1" si="162"/>
        <v>11.655585154394123</v>
      </c>
      <c r="FJ43" s="29">
        <f t="shared" ca="1" si="163"/>
        <v>6.420282269431608</v>
      </c>
      <c r="FK43" s="29">
        <f t="shared" ca="1" si="164"/>
        <v>5.2538186259520128</v>
      </c>
      <c r="FL43" s="29">
        <f t="shared" ca="1" si="165"/>
        <v>5.2637489845136436</v>
      </c>
    </row>
    <row r="44" spans="1:168">
      <c r="A44" s="19" t="s">
        <v>267</v>
      </c>
      <c r="C44" s="25">
        <v>2.1456981041005213E-2</v>
      </c>
      <c r="D44" s="26">
        <v>3.2909480124241122E-4</v>
      </c>
      <c r="E44" s="26">
        <v>1.0708640357887984E-4</v>
      </c>
      <c r="F44" s="26">
        <v>1.3294385224792642E-4</v>
      </c>
      <c r="G44" s="26">
        <v>3.3019178391321927E-3</v>
      </c>
      <c r="H44" s="26">
        <v>8.9882058691707119E-3</v>
      </c>
      <c r="I44" s="25">
        <v>0.47750088542172714</v>
      </c>
      <c r="J44" s="26">
        <v>8.2880958574800111E-4</v>
      </c>
      <c r="K44" s="26">
        <v>3.5573580896203498E-4</v>
      </c>
      <c r="L44" s="26">
        <v>1.978016467277007E-3</v>
      </c>
      <c r="M44" s="26">
        <v>5.6584716837430301E-3</v>
      </c>
      <c r="N44" s="26">
        <v>4.1409528704902257E-3</v>
      </c>
      <c r="O44" s="26">
        <v>3.2549042960975625E-4</v>
      </c>
      <c r="P44" s="26">
        <v>1.3171627640202221E-3</v>
      </c>
      <c r="Q44" s="26">
        <v>0.19550621048903488</v>
      </c>
      <c r="R44" s="26">
        <v>2.6684887026456089E-3</v>
      </c>
      <c r="S44" s="26">
        <v>8.1490141260025641E-4</v>
      </c>
      <c r="T44" s="27">
        <v>638114</v>
      </c>
      <c r="U44" s="26">
        <v>2.037253531500641E-6</v>
      </c>
      <c r="V44" s="26">
        <v>8.5903145832876265E-3</v>
      </c>
      <c r="W44" s="26">
        <v>8.6191495563488657E-5</v>
      </c>
      <c r="X44" s="26">
        <v>1.5577153925474133E-4</v>
      </c>
      <c r="Y44" s="26">
        <v>3.9177952528858477E-5</v>
      </c>
      <c r="Z44" s="26">
        <v>2.6970102520866178E-4</v>
      </c>
      <c r="AA44" s="26">
        <v>2.7312256639618207E-3</v>
      </c>
      <c r="AB44" s="26">
        <v>7.22180258281958E-4</v>
      </c>
      <c r="AC44" s="26">
        <v>1.7630078637986316E-3</v>
      </c>
      <c r="AD44" s="26">
        <v>3.497546415426293E-3</v>
      </c>
      <c r="AE44" s="26">
        <v>2.0471786128079517E-3</v>
      </c>
      <c r="AF44" s="26">
        <v>3.1804661862927315E-3</v>
      </c>
      <c r="AG44" s="26">
        <v>3.3632966314274038E-3</v>
      </c>
      <c r="AH44" s="26">
        <v>1.0170596476491661E-2</v>
      </c>
      <c r="AI44" s="26">
        <v>0.14509202117489978</v>
      </c>
      <c r="AJ44" s="26">
        <v>7.9640941900663512E-3</v>
      </c>
      <c r="AK44" s="26">
        <v>5.8146399055489961E-2</v>
      </c>
      <c r="AL44" s="26">
        <v>5.6828403702159802E-2</v>
      </c>
      <c r="AM44" s="26">
        <v>0.23547830011565332</v>
      </c>
      <c r="AN44" s="19" t="s">
        <v>267</v>
      </c>
      <c r="AO44" s="28" t="s">
        <v>268</v>
      </c>
      <c r="AQ44" s="27">
        <f t="shared" ca="1" si="87"/>
        <v>570.55199407591954</v>
      </c>
      <c r="AR44" s="42">
        <f ca="1">[4]!AgePb76(AK44)</f>
        <v>535.28252086625537</v>
      </c>
      <c r="AS44" s="27"/>
      <c r="AT44" s="27"/>
      <c r="AU44" s="29">
        <f t="shared" ca="1" si="88"/>
        <v>13.243808649954492</v>
      </c>
      <c r="AV44" s="29">
        <f t="shared" ca="1" si="88"/>
        <v>1.6323770715729555</v>
      </c>
      <c r="AW44" s="29">
        <f t="shared" ca="1" si="88"/>
        <v>1.9138950012558562</v>
      </c>
      <c r="AX44" s="27">
        <f t="shared" ca="1" si="88"/>
        <v>32.346197918675131</v>
      </c>
      <c r="AY44" s="24">
        <f t="shared" ca="1" si="88"/>
        <v>4.5431079826248588</v>
      </c>
      <c r="AZ44" s="30">
        <f t="shared" ca="1" si="88"/>
        <v>19.571532948852738</v>
      </c>
      <c r="BB44" s="27">
        <f t="shared" ca="1" si="89"/>
        <v>177.92438105059549</v>
      </c>
      <c r="BC44" s="29">
        <f t="shared" ca="1" si="89"/>
        <v>1.0110412372267543</v>
      </c>
      <c r="BD44" s="31">
        <f t="shared" ca="1" si="89"/>
        <v>3.2099147493332127</v>
      </c>
      <c r="BE44" s="27">
        <f t="shared" ca="1" si="89"/>
        <v>9.8121067704378877</v>
      </c>
      <c r="BF44" s="39">
        <f t="shared" ca="1" si="90"/>
        <v>12.722195474241694</v>
      </c>
      <c r="BG44" s="29">
        <f t="shared" ca="1" si="91"/>
        <v>24.268158212489116</v>
      </c>
      <c r="BH44" s="29">
        <f t="shared" ca="1" si="91"/>
        <v>26.01920110207675</v>
      </c>
      <c r="BI44" s="31">
        <f t="shared" ca="1" si="91"/>
        <v>7.3951030928392294</v>
      </c>
      <c r="BJ44" s="27">
        <f t="shared" ca="1" si="91"/>
        <v>1008.4387596513632</v>
      </c>
      <c r="BK44" s="27">
        <f t="shared" ca="1" si="91"/>
        <v>69.665822737844309</v>
      </c>
      <c r="BL44" s="29">
        <f t="shared" ca="1" si="91"/>
        <v>0.91597267705694818</v>
      </c>
      <c r="BM44" s="32">
        <f t="shared" ca="1" si="92"/>
        <v>2.0942369543813588</v>
      </c>
      <c r="BN44" s="33">
        <f t="shared" ca="1" si="93"/>
        <v>3.8398146448824215E-2</v>
      </c>
      <c r="BO44" s="27">
        <f t="shared" ca="1" si="93"/>
        <v>132.91373863677424</v>
      </c>
      <c r="BP44" s="29">
        <f t="shared" ca="1" si="93"/>
        <v>2.4098126521012317</v>
      </c>
      <c r="BQ44" s="32">
        <f t="shared" ca="1" si="93"/>
        <v>4.3576645756468491</v>
      </c>
      <c r="BR44" s="33">
        <f t="shared" ca="1" si="93"/>
        <v>0.33902651337902068</v>
      </c>
      <c r="BS44" s="27">
        <f t="shared" ca="1" si="93"/>
        <v>25.725497400576682</v>
      </c>
      <c r="BT44" s="27">
        <f t="shared" ca="1" si="93"/>
        <v>33.113610011374497</v>
      </c>
      <c r="BU44" s="29">
        <f t="shared" ca="1" si="93"/>
        <v>8.2136369628226635</v>
      </c>
      <c r="BV44" s="27">
        <f t="shared" ca="1" si="93"/>
        <v>87.081645762336606</v>
      </c>
      <c r="BW44" s="27">
        <f t="shared" ca="1" si="93"/>
        <v>163.79088777046624</v>
      </c>
      <c r="BX44" s="27">
        <f t="shared" ca="1" si="93"/>
        <v>37.926663407164092</v>
      </c>
      <c r="BY44" s="27">
        <f t="shared" ca="1" si="93"/>
        <v>338.53091149373961</v>
      </c>
      <c r="BZ44" s="27">
        <f t="shared" ca="1" si="93"/>
        <v>63.946288742193602</v>
      </c>
      <c r="CA44" s="27">
        <f t="shared" ca="1" si="94"/>
        <v>98.322650231124811</v>
      </c>
      <c r="CB44" s="27">
        <f t="shared" ca="1" si="95"/>
        <v>98.322650231124811</v>
      </c>
      <c r="CC44" s="27">
        <f t="shared" ca="1" si="96"/>
        <v>16484.182272579801</v>
      </c>
      <c r="CD44" s="34">
        <f t="shared" ca="1" si="97"/>
        <v>5.8146399055489961E-2</v>
      </c>
      <c r="CE44" s="27">
        <f t="shared" ca="1" si="98"/>
        <v>348.21911393544787</v>
      </c>
      <c r="CF44" s="27">
        <f t="shared" ca="1" si="99"/>
        <v>4373.2316265408263</v>
      </c>
      <c r="CG44" s="27">
        <f t="shared" ca="1" si="100"/>
        <v>1084.5672760017881</v>
      </c>
      <c r="CH44" s="35">
        <f t="shared" ca="1" si="101"/>
        <v>5.5074634665587541E-4</v>
      </c>
      <c r="CI44" s="35">
        <f t="shared" ca="1" si="102"/>
        <v>1.4456250110845068E-2</v>
      </c>
      <c r="CJ44" s="33">
        <f t="shared" ca="1" si="103"/>
        <v>5.1637392430484971E-2</v>
      </c>
      <c r="CK44" s="33"/>
      <c r="CL44" s="29">
        <f t="shared" ca="1" si="104"/>
        <v>29.234085866764797</v>
      </c>
      <c r="CM44" s="32">
        <f t="shared" ca="1" si="105"/>
        <v>0.24800133370929356</v>
      </c>
      <c r="CN44" s="31">
        <f t="shared" ca="1" si="106"/>
        <v>13.159353392566507</v>
      </c>
      <c r="CO44" s="29">
        <f t="shared" ca="1" si="107"/>
        <v>30.501140307946855</v>
      </c>
      <c r="CP44" s="36">
        <f t="shared" ca="1" si="108"/>
        <v>12.918263821889422</v>
      </c>
      <c r="CQ44" s="30">
        <f t="shared" ca="1" si="109"/>
        <v>15.568139919671436</v>
      </c>
      <c r="CS44" s="30">
        <f t="shared" ca="1" si="110"/>
        <v>16484.182272579801</v>
      </c>
      <c r="CT44" s="27">
        <f t="shared" ca="1" si="111"/>
        <v>4.8593542455910841</v>
      </c>
      <c r="CU44" s="27">
        <f t="shared" ca="1" si="112"/>
        <v>32.902780941945842</v>
      </c>
      <c r="CV44" s="29">
        <f t="shared" ca="1" si="113"/>
        <v>2.9788675876058428</v>
      </c>
      <c r="CW44" s="29">
        <f t="shared" ca="1" si="114"/>
        <v>2.5539694222823308</v>
      </c>
      <c r="CX44" s="29">
        <f t="shared" ca="1" si="115"/>
        <v>4.3366357993347435</v>
      </c>
      <c r="CY44" s="27">
        <f t="shared" ca="1" si="116"/>
        <v>48.693285348285364</v>
      </c>
      <c r="CZ44" s="31">
        <f t="shared" ca="1" si="117"/>
        <v>2.5469971348776412</v>
      </c>
      <c r="DA44" s="31">
        <f t="shared" ca="1" si="118"/>
        <v>5.6677941139758605</v>
      </c>
      <c r="DB44" s="29">
        <f t="shared" ca="1" si="119"/>
        <v>3.2037466570370925</v>
      </c>
      <c r="DC44" s="29">
        <f t="shared" ca="1" si="120"/>
        <v>8.1599335563472941</v>
      </c>
      <c r="DD44" s="32">
        <f t="shared" ca="1" si="121"/>
        <v>2.0785215412989859</v>
      </c>
      <c r="DE44" s="27">
        <f t="shared" ca="1" si="122"/>
        <v>140.48017848962581</v>
      </c>
      <c r="DF44" s="27">
        <f t="shared" ca="1" si="123"/>
        <v>14.475372858886121</v>
      </c>
      <c r="DG44" s="27">
        <f t="shared" ca="1" si="124"/>
        <v>4.8593542455910841</v>
      </c>
      <c r="DH44" s="29">
        <f t="shared" ca="1" si="125"/>
        <v>34.501348121656434</v>
      </c>
      <c r="DI44" s="32">
        <f t="shared" ca="1" si="126"/>
        <v>3.8875116395670659</v>
      </c>
      <c r="DJ44" s="29">
        <f t="shared" ca="1" si="127"/>
        <v>19.983558681638605</v>
      </c>
      <c r="DK44" s="29">
        <f t="shared" ca="1" si="128"/>
        <v>1.8083001480829604</v>
      </c>
      <c r="DL44" s="27">
        <f t="shared" ca="1" si="129"/>
        <v>330.20951465920291</v>
      </c>
      <c r="DN44" s="27">
        <f t="shared" ca="1" si="130"/>
        <v>820.65775368139475</v>
      </c>
      <c r="DO44" s="37">
        <f t="shared" ca="1" si="131"/>
        <v>844.39489453492661</v>
      </c>
      <c r="DP44" s="27">
        <f t="shared" ca="1" si="132"/>
        <v>7.3951030928392294</v>
      </c>
      <c r="DR44" s="27">
        <f t="shared" ca="1" si="133"/>
        <v>16484.182272579801</v>
      </c>
      <c r="DS44" s="27">
        <f t="shared" ca="1" si="134"/>
        <v>4373.2316265408263</v>
      </c>
      <c r="DT44" s="37">
        <f t="shared" ca="1" si="135"/>
        <v>886.19514777175959</v>
      </c>
      <c r="DU44" s="29">
        <v>0.7</v>
      </c>
      <c r="DV44" s="29">
        <v>1</v>
      </c>
      <c r="DW44" s="37">
        <f t="shared" ca="1" si="136"/>
        <v>928.59931470230458</v>
      </c>
      <c r="DX44" s="19">
        <v>0.5</v>
      </c>
      <c r="DZ44" s="32">
        <f t="shared" ca="1" si="137"/>
        <v>0.12037036504333609</v>
      </c>
      <c r="EA44" s="27">
        <f t="shared" ca="1" si="138"/>
        <v>162.08992516679785</v>
      </c>
      <c r="EB44" s="32">
        <f t="shared" ca="1" si="139"/>
        <v>1.2271904553122486</v>
      </c>
      <c r="EC44" s="32">
        <f t="shared" ca="1" si="140"/>
        <v>3.9183945562621654</v>
      </c>
      <c r="ED44" s="32">
        <f t="shared" ca="1" si="141"/>
        <v>21.788322878234244</v>
      </c>
      <c r="EE44" s="29">
        <f t="shared" ca="1" si="142"/>
        <v>4.460875176039746</v>
      </c>
      <c r="EF44" s="27">
        <f t="shared" ca="1" si="143"/>
        <v>96.350177530249738</v>
      </c>
      <c r="EG44" s="27">
        <f t="shared" ca="1" si="144"/>
        <v>166.60521222764024</v>
      </c>
      <c r="EH44" s="27">
        <f t="shared" ca="1" si="145"/>
        <v>263.88377503738366</v>
      </c>
      <c r="EI44" s="27">
        <f t="shared" ca="1" si="146"/>
        <v>438.59086107780792</v>
      </c>
      <c r="EJ44" s="27">
        <f t="shared" ca="1" si="147"/>
        <v>758.29114708549184</v>
      </c>
      <c r="EK44" s="27">
        <f t="shared" ca="1" si="148"/>
        <v>1152.7861217983007</v>
      </c>
      <c r="EL44" s="27">
        <f t="shared" ca="1" si="149"/>
        <v>1531.8140791571927</v>
      </c>
      <c r="EM44" s="27">
        <f t="shared" ca="1" si="150"/>
        <v>1937.7663255210182</v>
      </c>
      <c r="EN44" s="27"/>
      <c r="EO44" s="29">
        <f t="shared" ca="1" si="151"/>
        <v>13.159353392566507</v>
      </c>
      <c r="EQ44" s="27">
        <f t="shared" ca="1" si="152"/>
        <v>421.73558625964768</v>
      </c>
      <c r="ER44" s="27">
        <f t="shared" ca="1" si="153"/>
        <v>16484.182272579801</v>
      </c>
      <c r="ES44" s="38">
        <f t="shared" ca="1" si="154"/>
        <v>9.7360301518594164E-2</v>
      </c>
      <c r="ET44" s="32">
        <f t="shared" ca="1" si="155"/>
        <v>7.7800048051815868E-2</v>
      </c>
      <c r="EU44" s="32"/>
      <c r="EW44" s="39">
        <f t="shared" ca="1" si="156"/>
        <v>5.7450558944331771</v>
      </c>
      <c r="EX44" s="40">
        <f t="shared" ca="1" si="157"/>
        <v>17.036981715775358</v>
      </c>
      <c r="EY44" s="27">
        <f t="shared" ca="1" si="158"/>
        <v>338.53091149373961</v>
      </c>
      <c r="EZ44" s="41">
        <f t="shared" ca="1" si="159"/>
        <v>2.9655032133427612</v>
      </c>
      <c r="FC44" s="29">
        <f t="shared" ca="1" si="160"/>
        <v>450.24979212999403</v>
      </c>
      <c r="FD44" s="29">
        <f t="shared" ca="1" si="161"/>
        <v>80.246910028890724</v>
      </c>
      <c r="FE44" s="29">
        <f t="shared" ca="1" si="162"/>
        <v>71.348282285595843</v>
      </c>
      <c r="FF44" s="29">
        <f t="shared" ca="1" si="162"/>
        <v>50.888240990417735</v>
      </c>
      <c r="FG44" s="29">
        <f t="shared" ca="1" si="162"/>
        <v>27.235403597792804</v>
      </c>
      <c r="FH44" s="29">
        <f t="shared" ca="1" si="162"/>
        <v>3.6564550623276606</v>
      </c>
      <c r="FI44" s="29">
        <f t="shared" ca="1" si="162"/>
        <v>12.043772191281217</v>
      </c>
      <c r="FJ44" s="29">
        <f t="shared" ca="1" si="163"/>
        <v>6.5970943759345912</v>
      </c>
      <c r="FK44" s="29">
        <f t="shared" ca="1" si="164"/>
        <v>5.5756701991580284</v>
      </c>
      <c r="FL44" s="29">
        <f t="shared" ca="1" si="165"/>
        <v>5.5300147261992514</v>
      </c>
    </row>
    <row r="45" spans="1:168">
      <c r="A45" s="19" t="s">
        <v>269</v>
      </c>
      <c r="C45" s="25">
        <v>2.2484854628797932E-2</v>
      </c>
      <c r="D45" s="26">
        <v>3.3084453371745874E-4</v>
      </c>
      <c r="E45" s="26">
        <v>1.081859005742759E-4</v>
      </c>
      <c r="F45" s="26">
        <v>1.364766445501156E-4</v>
      </c>
      <c r="G45" s="26">
        <v>4.8070689138947631E-3</v>
      </c>
      <c r="H45" s="26">
        <v>9.2730771920807916E-3</v>
      </c>
      <c r="I45" s="25">
        <v>0.483767006862863</v>
      </c>
      <c r="J45" s="26">
        <v>8.3182645828962026E-4</v>
      </c>
      <c r="K45" s="26">
        <v>4.7072654559799954E-4</v>
      </c>
      <c r="L45" s="26">
        <v>2.3591337059853E-3</v>
      </c>
      <c r="M45" s="26">
        <v>5.5933158402233082E-3</v>
      </c>
      <c r="N45" s="26">
        <v>4.0850262593113877E-3</v>
      </c>
      <c r="O45" s="26">
        <v>3.0868345093638434E-4</v>
      </c>
      <c r="P45" s="26">
        <v>1.1559912330127834E-3</v>
      </c>
      <c r="Q45" s="26">
        <v>0.19221202969585094</v>
      </c>
      <c r="R45" s="26">
        <v>2.6954792176980607E-3</v>
      </c>
      <c r="S45" s="26">
        <v>8.652252532610976E-4</v>
      </c>
      <c r="T45" s="27">
        <v>636250.5</v>
      </c>
      <c r="U45" s="26">
        <v>1.8860495983893137E-6</v>
      </c>
      <c r="V45" s="26">
        <v>7.9467128120135084E-3</v>
      </c>
      <c r="W45" s="26">
        <v>7.748520433382763E-5</v>
      </c>
      <c r="X45" s="26">
        <v>1.5921402026403123E-4</v>
      </c>
      <c r="Y45" s="26">
        <v>3.7249479568188941E-5</v>
      </c>
      <c r="Z45" s="26">
        <v>2.7221982536752425E-4</v>
      </c>
      <c r="AA45" s="26">
        <v>2.6737372570499619E-3</v>
      </c>
      <c r="AB45" s="26">
        <v>7.512764233584099E-4</v>
      </c>
      <c r="AC45" s="26">
        <v>1.7383090465154841E-3</v>
      </c>
      <c r="AD45" s="26">
        <v>3.3134224125036704E-3</v>
      </c>
      <c r="AE45" s="26">
        <v>2.0031418442893168E-3</v>
      </c>
      <c r="AF45" s="26">
        <v>3.1035993946828596E-3</v>
      </c>
      <c r="AG45" s="26">
        <v>3.3176136338334251E-3</v>
      </c>
      <c r="AH45" s="26">
        <v>9.8522515895861779E-3</v>
      </c>
      <c r="AI45" s="26">
        <v>0.1457425180805359</v>
      </c>
      <c r="AJ45" s="26">
        <v>7.6155539366963166E-3</v>
      </c>
      <c r="AK45" s="26">
        <v>6.0676105171915636E-2</v>
      </c>
      <c r="AL45" s="26">
        <v>5.6527735538125318E-2</v>
      </c>
      <c r="AM45" s="26">
        <v>0.22758614728004142</v>
      </c>
      <c r="AN45" s="19" t="s">
        <v>269</v>
      </c>
      <c r="AO45" s="28" t="s">
        <v>270</v>
      </c>
      <c r="AQ45" s="27">
        <f t="shared" ca="1" si="87"/>
        <v>564.50189783458404</v>
      </c>
      <c r="AR45" s="42">
        <f ca="1">[4]!AgePb76(AK45)</f>
        <v>627.7716760092386</v>
      </c>
      <c r="AS45" s="27"/>
      <c r="AT45" s="27"/>
      <c r="AU45" s="29">
        <f t="shared" ca="1" si="88"/>
        <v>13.878239052211642</v>
      </c>
      <c r="AV45" s="29">
        <f t="shared" ca="1" si="88"/>
        <v>1.6410561001169226</v>
      </c>
      <c r="AW45" s="29">
        <f t="shared" ca="1" si="88"/>
        <v>1.9335456920350487</v>
      </c>
      <c r="AX45" s="27">
        <f t="shared" ca="1" si="88"/>
        <v>33.205751760992548</v>
      </c>
      <c r="AY45" s="24">
        <f t="shared" ca="1" si="88"/>
        <v>6.6140449943729749</v>
      </c>
      <c r="AZ45" s="30">
        <f t="shared" ca="1" si="88"/>
        <v>20.191831211228017</v>
      </c>
      <c r="BB45" s="27">
        <f t="shared" ca="1" si="89"/>
        <v>178.57202701042314</v>
      </c>
      <c r="BC45" s="29">
        <f t="shared" ca="1" si="89"/>
        <v>1.3378578626805304</v>
      </c>
      <c r="BD45" s="31">
        <f t="shared" ca="1" si="89"/>
        <v>3.8283898055287762</v>
      </c>
      <c r="BE45" s="27">
        <f t="shared" ca="1" si="89"/>
        <v>9.6991228890887555</v>
      </c>
      <c r="BF45" s="39">
        <f t="shared" ca="1" si="90"/>
        <v>13.233706720977597</v>
      </c>
      <c r="BG45" s="29">
        <f t="shared" ca="1" si="91"/>
        <v>23.940398904227361</v>
      </c>
      <c r="BH45" s="29">
        <f t="shared" ca="1" si="91"/>
        <v>24.675677243187625</v>
      </c>
      <c r="BI45" s="31">
        <f t="shared" ca="1" si="91"/>
        <v>6.4902186548728018</v>
      </c>
      <c r="BJ45" s="27">
        <f t="shared" ca="1" si="91"/>
        <v>991.44707644684377</v>
      </c>
      <c r="BK45" s="27">
        <f t="shared" ca="1" si="91"/>
        <v>70.370459948930502</v>
      </c>
      <c r="BL45" s="29">
        <f t="shared" ca="1" si="91"/>
        <v>0.97253812452968391</v>
      </c>
      <c r="BM45" s="32">
        <f t="shared" ca="1" si="92"/>
        <v>2.0671107905535142</v>
      </c>
      <c r="BN45" s="33">
        <f t="shared" ca="1" si="93"/>
        <v>3.5548255319677272E-2</v>
      </c>
      <c r="BO45" s="27">
        <f t="shared" ca="1" si="93"/>
        <v>122.95560301974839</v>
      </c>
      <c r="BP45" s="29">
        <f t="shared" ca="1" si="93"/>
        <v>2.1663950083887973</v>
      </c>
      <c r="BQ45" s="32">
        <f t="shared" ca="1" si="93"/>
        <v>4.4539670043080148</v>
      </c>
      <c r="BR45" s="33">
        <f t="shared" ca="1" si="93"/>
        <v>0.32233846763390628</v>
      </c>
      <c r="BS45" s="27">
        <f t="shared" ca="1" si="93"/>
        <v>25.965753761816895</v>
      </c>
      <c r="BT45" s="27">
        <f t="shared" ca="1" si="93"/>
        <v>32.416615723508464</v>
      </c>
      <c r="BU45" s="29">
        <f t="shared" ca="1" si="93"/>
        <v>8.5445589649234588</v>
      </c>
      <c r="BV45" s="27">
        <f t="shared" ca="1" si="93"/>
        <v>85.861677490178423</v>
      </c>
      <c r="BW45" s="27">
        <f t="shared" ca="1" si="93"/>
        <v>155.16831917050882</v>
      </c>
      <c r="BX45" s="27">
        <f t="shared" ca="1" si="93"/>
        <v>37.110824629494061</v>
      </c>
      <c r="BY45" s="27">
        <f t="shared" ca="1" si="93"/>
        <v>330.34915966772155</v>
      </c>
      <c r="BZ45" s="27">
        <f t="shared" ca="1" si="93"/>
        <v>63.077718861245067</v>
      </c>
      <c r="CA45" s="27">
        <f t="shared" ca="1" si="94"/>
        <v>101.49964106245513</v>
      </c>
      <c r="CB45" s="27">
        <f t="shared" ca="1" si="95"/>
        <v>101.49964106245513</v>
      </c>
      <c r="CC45" s="27">
        <f t="shared" ca="1" si="96"/>
        <v>16558.086471262988</v>
      </c>
      <c r="CD45" s="34">
        <f t="shared" ca="1" si="97"/>
        <v>6.0676105171915636E-2</v>
      </c>
      <c r="CE45" s="27">
        <f t="shared" ca="1" si="98"/>
        <v>332.9796685819847</v>
      </c>
      <c r="CF45" s="27">
        <f t="shared" ca="1" si="99"/>
        <v>4226.6609558453074</v>
      </c>
      <c r="CG45" s="27">
        <f t="shared" ca="1" si="100"/>
        <v>1078.8290389512381</v>
      </c>
      <c r="CH45" s="35">
        <f t="shared" ca="1" si="101"/>
        <v>5.4084089342273098E-4</v>
      </c>
      <c r="CI45" s="35">
        <f t="shared" ca="1" si="102"/>
        <v>1.4043902026331037E-2</v>
      </c>
      <c r="CJ45" s="33">
        <f t="shared" ca="1" si="103"/>
        <v>5.0164494570061523E-2</v>
      </c>
      <c r="CK45" s="33"/>
      <c r="CL45" s="29">
        <f t="shared" ca="1" si="104"/>
        <v>29.103604503838692</v>
      </c>
      <c r="CM45" s="32">
        <f t="shared" ca="1" si="105"/>
        <v>0.25524380834456561</v>
      </c>
      <c r="CN45" s="31">
        <f t="shared" ca="1" si="106"/>
        <v>12.722494509422095</v>
      </c>
      <c r="CO45" s="29">
        <f t="shared" ca="1" si="107"/>
        <v>27.605863020723309</v>
      </c>
      <c r="CP45" s="36">
        <f t="shared" ca="1" si="108"/>
        <v>12.794526131371585</v>
      </c>
      <c r="CQ45" s="30">
        <f t="shared" ca="1" si="109"/>
        <v>15.330708932898402</v>
      </c>
      <c r="CS45" s="30">
        <f t="shared" ca="1" si="110"/>
        <v>16558.086471262988</v>
      </c>
      <c r="CT45" s="27">
        <f t="shared" ca="1" si="111"/>
        <v>4.6944294510432885</v>
      </c>
      <c r="CU45" s="27">
        <f t="shared" ca="1" si="112"/>
        <v>34.375505076954049</v>
      </c>
      <c r="CV45" s="29">
        <f t="shared" ca="1" si="113"/>
        <v>3.0012096214928503</v>
      </c>
      <c r="CW45" s="29">
        <f t="shared" ca="1" si="114"/>
        <v>2.537599258836976</v>
      </c>
      <c r="CX45" s="29">
        <f t="shared" ca="1" si="115"/>
        <v>4.2631231220055135</v>
      </c>
      <c r="CY45" s="27">
        <f t="shared" ca="1" si="116"/>
        <v>50.122986502880096</v>
      </c>
      <c r="CZ45" s="31">
        <f t="shared" ca="1" si="117"/>
        <v>2.6867353057075638</v>
      </c>
      <c r="DA45" s="31">
        <f t="shared" ca="1" si="118"/>
        <v>5.5520850216309281</v>
      </c>
      <c r="DB45" s="29">
        <f t="shared" ca="1" si="119"/>
        <v>3.2657235757353451</v>
      </c>
      <c r="DC45" s="29">
        <f t="shared" ca="1" si="120"/>
        <v>8.7741348296097001</v>
      </c>
      <c r="DD45" s="32">
        <f t="shared" ca="1" si="121"/>
        <v>1.9492715532440137</v>
      </c>
      <c r="DE45" s="27">
        <f t="shared" ca="1" si="122"/>
        <v>152.48796197763147</v>
      </c>
      <c r="DF45" s="27">
        <f t="shared" ca="1" si="123"/>
        <v>14.088966835890517</v>
      </c>
      <c r="DG45" s="27">
        <f t="shared" ca="1" si="124"/>
        <v>4.6944294510432885</v>
      </c>
      <c r="DH45" s="29">
        <f t="shared" ca="1" si="125"/>
        <v>34.059694205891049</v>
      </c>
      <c r="DI45" s="32">
        <f t="shared" ca="1" si="126"/>
        <v>3.8474575541050857</v>
      </c>
      <c r="DJ45" s="29">
        <f t="shared" ca="1" si="127"/>
        <v>19.277573768986244</v>
      </c>
      <c r="DK45" s="29">
        <f t="shared" ca="1" si="128"/>
        <v>2.0559348535521886</v>
      </c>
      <c r="DL45" s="27">
        <f t="shared" ca="1" si="129"/>
        <v>304.55311656933486</v>
      </c>
      <c r="DN45" s="27">
        <f t="shared" ca="1" si="130"/>
        <v>819.26908300540867</v>
      </c>
      <c r="DO45" s="37">
        <f t="shared" ca="1" si="131"/>
        <v>838.43761676481586</v>
      </c>
      <c r="DP45" s="27">
        <f t="shared" ca="1" si="132"/>
        <v>6.4902186548728018</v>
      </c>
      <c r="DR45" s="27">
        <f t="shared" ca="1" si="133"/>
        <v>16558.086471262988</v>
      </c>
      <c r="DS45" s="27">
        <f t="shared" ca="1" si="134"/>
        <v>4226.6609558453074</v>
      </c>
      <c r="DT45" s="37">
        <f t="shared" ca="1" si="135"/>
        <v>879.78510412217679</v>
      </c>
      <c r="DU45" s="29">
        <v>0.7</v>
      </c>
      <c r="DV45" s="29">
        <v>1</v>
      </c>
      <c r="DW45" s="37">
        <f t="shared" ca="1" si="136"/>
        <v>921.71311868603061</v>
      </c>
      <c r="DX45" s="19">
        <v>0.5</v>
      </c>
      <c r="DZ45" s="32">
        <f t="shared" ca="1" si="137"/>
        <v>0.11143653705227985</v>
      </c>
      <c r="EA45" s="27">
        <f t="shared" ca="1" si="138"/>
        <v>149.9458573411566</v>
      </c>
      <c r="EB45" s="32">
        <f t="shared" ca="1" si="139"/>
        <v>1.1140830230344709</v>
      </c>
      <c r="EC45" s="32">
        <f t="shared" ca="1" si="140"/>
        <v>3.5225935095752803</v>
      </c>
      <c r="ED45" s="32">
        <f t="shared" ca="1" si="141"/>
        <v>22.269835021540072</v>
      </c>
      <c r="EE45" s="29">
        <f t="shared" ca="1" si="142"/>
        <v>4.2412956267619251</v>
      </c>
      <c r="EF45" s="27">
        <f t="shared" ca="1" si="143"/>
        <v>97.250014089201855</v>
      </c>
      <c r="EG45" s="27">
        <f t="shared" ca="1" si="144"/>
        <v>173.31762606335619</v>
      </c>
      <c r="EH45" s="27">
        <f t="shared" ca="1" si="145"/>
        <v>260.18690148538917</v>
      </c>
      <c r="EI45" s="27">
        <f t="shared" ca="1" si="146"/>
        <v>429.35914865574125</v>
      </c>
      <c r="EJ45" s="27">
        <f t="shared" ca="1" si="147"/>
        <v>718.37184801161493</v>
      </c>
      <c r="EK45" s="27">
        <f t="shared" ca="1" si="148"/>
        <v>1127.9885905621295</v>
      </c>
      <c r="EL45" s="27">
        <f t="shared" ca="1" si="149"/>
        <v>1494.792577681998</v>
      </c>
      <c r="EM45" s="27">
        <f t="shared" ca="1" si="150"/>
        <v>1911.4460260983353</v>
      </c>
      <c r="EN45" s="27"/>
      <c r="EO45" s="29">
        <f t="shared" ca="1" si="151"/>
        <v>12.722494509422095</v>
      </c>
      <c r="EQ45" s="27">
        <f t="shared" ca="1" si="152"/>
        <v>425.56106758550737</v>
      </c>
      <c r="ER45" s="27">
        <f t="shared" ca="1" si="153"/>
        <v>16558.086471262988</v>
      </c>
      <c r="ES45" s="38">
        <f t="shared" ca="1" si="154"/>
        <v>9.1137100682705488E-2</v>
      </c>
      <c r="ET45" s="32">
        <f t="shared" ca="1" si="155"/>
        <v>7.237109464936102E-2</v>
      </c>
      <c r="EU45" s="32"/>
      <c r="EW45" s="39">
        <f t="shared" ca="1" si="156"/>
        <v>5.7659679370495045</v>
      </c>
      <c r="EX45" s="40">
        <f t="shared" ca="1" si="157"/>
        <v>16.654082581271258</v>
      </c>
      <c r="EY45" s="27">
        <f t="shared" ca="1" si="158"/>
        <v>330.34915966772155</v>
      </c>
      <c r="EZ45" s="41">
        <f t="shared" ca="1" si="159"/>
        <v>2.8883411706575139</v>
      </c>
      <c r="FC45" s="29">
        <f t="shared" ca="1" si="160"/>
        <v>416.51627039210166</v>
      </c>
      <c r="FD45" s="29">
        <f t="shared" ca="1" si="161"/>
        <v>74.291024701519902</v>
      </c>
      <c r="FE45" s="29">
        <f t="shared" ca="1" si="162"/>
        <v>64.77226878107389</v>
      </c>
      <c r="FF45" s="29">
        <f t="shared" ca="1" si="162"/>
        <v>45.747967656821821</v>
      </c>
      <c r="FG45" s="29">
        <f t="shared" ca="1" si="162"/>
        <v>27.837293776925087</v>
      </c>
      <c r="FH45" s="29">
        <f t="shared" ca="1" si="162"/>
        <v>3.4764718252146927</v>
      </c>
      <c r="FI45" s="29">
        <f t="shared" ca="1" si="162"/>
        <v>12.156251761150232</v>
      </c>
      <c r="FJ45" s="29">
        <f t="shared" ca="1" si="163"/>
        <v>6.5046725371347289</v>
      </c>
      <c r="FK45" s="29">
        <f t="shared" ca="1" si="164"/>
        <v>5.2821459412618745</v>
      </c>
      <c r="FL45" s="29">
        <f t="shared" ca="1" si="165"/>
        <v>5.3963630963249027</v>
      </c>
    </row>
    <row r="46" spans="1:168">
      <c r="A46" s="19" t="s">
        <v>249</v>
      </c>
      <c r="C46" s="25">
        <v>1.8988940056742926E-2</v>
      </c>
      <c r="D46" s="26">
        <v>2.6671598590893533E-4</v>
      </c>
      <c r="E46" s="26">
        <v>1.096269768000943E-4</v>
      </c>
      <c r="F46" s="26">
        <v>1.3361593878223258E-4</v>
      </c>
      <c r="G46" s="26">
        <v>5.606452566470705E-3</v>
      </c>
      <c r="H46" s="26">
        <v>9.9801820220528203E-3</v>
      </c>
      <c r="I46" s="25">
        <v>0.47664674551038838</v>
      </c>
      <c r="J46" s="26">
        <v>8.2375000096729682E-4</v>
      </c>
      <c r="K46" s="26">
        <v>5.1769727632421006E-4</v>
      </c>
      <c r="L46" s="26">
        <v>3.3197628033346206E-3</v>
      </c>
      <c r="M46" s="26">
        <v>6.5122293406672492E-3</v>
      </c>
      <c r="N46" s="26">
        <v>4.5501644017733262E-3</v>
      </c>
      <c r="O46" s="26">
        <v>3.1959488060074551E-4</v>
      </c>
      <c r="P46" s="26">
        <v>6.2758219895206924E-4</v>
      </c>
      <c r="Q46" s="26">
        <v>0.18444184263086172</v>
      </c>
      <c r="R46" s="26">
        <v>2.4389809798484982E-3</v>
      </c>
      <c r="S46" s="26">
        <v>9.1003288035466522E-4</v>
      </c>
      <c r="T46" s="27">
        <v>646130.5</v>
      </c>
      <c r="U46" s="26">
        <v>1.85720995990748E-6</v>
      </c>
      <c r="V46" s="26">
        <v>8.8465101090259637E-3</v>
      </c>
      <c r="W46" s="26">
        <v>7.7228980832819369E-5</v>
      </c>
      <c r="X46" s="26">
        <v>1.6513691893510677E-4</v>
      </c>
      <c r="Y46" s="26">
        <v>4.2406294084554127E-5</v>
      </c>
      <c r="Z46" s="26">
        <v>2.7687905152287348E-4</v>
      </c>
      <c r="AA46" s="26">
        <v>2.6516831094234574E-3</v>
      </c>
      <c r="AB46" s="26">
        <v>7.6584116263407056E-4</v>
      </c>
      <c r="AC46" s="26">
        <v>1.7532577913182139E-3</v>
      </c>
      <c r="AD46" s="26">
        <v>3.3749632104763147E-3</v>
      </c>
      <c r="AE46" s="26">
        <v>1.9472330537974398E-3</v>
      </c>
      <c r="AF46" s="26">
        <v>3.0507253049758009E-3</v>
      </c>
      <c r="AG46" s="26">
        <v>3.2116835015011157E-3</v>
      </c>
      <c r="AH46" s="26">
        <v>1.0462669692887118E-2</v>
      </c>
      <c r="AI46" s="26">
        <v>0.14673777201354835</v>
      </c>
      <c r="AJ46" s="26">
        <v>7.8221040486403295E-3</v>
      </c>
      <c r="AK46" s="26">
        <v>5.8764171662610547E-2</v>
      </c>
      <c r="AL46" s="26">
        <v>6.6453139110442858E-2</v>
      </c>
      <c r="AM46" s="26">
        <v>0.22606671562478478</v>
      </c>
      <c r="AN46" s="19" t="s">
        <v>249</v>
      </c>
      <c r="AO46" s="28" t="s">
        <v>250</v>
      </c>
      <c r="AQ46" s="27">
        <f t="shared" ca="1" si="87"/>
        <v>583.70941141833123</v>
      </c>
      <c r="AS46" s="27"/>
      <c r="AT46" s="27"/>
      <c r="AU46" s="29">
        <f t="shared" ca="1" si="88"/>
        <v>11.720469347312138</v>
      </c>
      <c r="AV46" s="29">
        <f t="shared" ca="1" si="88"/>
        <v>1.3229654749210693</v>
      </c>
      <c r="AW46" s="29">
        <f t="shared" ca="1" si="88"/>
        <v>1.9593012360896296</v>
      </c>
      <c r="AX46" s="27">
        <f t="shared" ca="1" si="88"/>
        <v>32.509721418931477</v>
      </c>
      <c r="AY46" s="24">
        <f t="shared" ca="1" si="88"/>
        <v>7.7139167749960977</v>
      </c>
      <c r="AZ46" s="30">
        <f t="shared" ca="1" si="88"/>
        <v>21.731529531396482</v>
      </c>
      <c r="BB46" s="27">
        <f t="shared" ca="1" si="89"/>
        <v>176.83821662156396</v>
      </c>
      <c r="BC46" s="29">
        <f t="shared" ca="1" si="89"/>
        <v>1.4713539699333731</v>
      </c>
      <c r="BD46" s="31">
        <f t="shared" ca="1" si="89"/>
        <v>5.3872936666604883</v>
      </c>
      <c r="BE46" s="27">
        <f t="shared" ca="1" si="89"/>
        <v>11.292570357432089</v>
      </c>
      <c r="BF46" s="39">
        <f t="shared" ca="1" si="90"/>
        <v>14.237288135593221</v>
      </c>
      <c r="BG46" s="29">
        <f t="shared" ca="1" si="91"/>
        <v>26.666352660516623</v>
      </c>
      <c r="BH46" s="29">
        <f t="shared" ca="1" si="91"/>
        <v>25.547920040275599</v>
      </c>
      <c r="BI46" s="31">
        <f t="shared" ca="1" si="91"/>
        <v>3.5235091571492672</v>
      </c>
      <c r="BJ46" s="27">
        <f t="shared" ca="1" si="91"/>
        <v>951.36774706658207</v>
      </c>
      <c r="BK46" s="27">
        <f t="shared" ca="1" si="91"/>
        <v>63.674100038213588</v>
      </c>
      <c r="BL46" s="29">
        <f t="shared" ca="1" si="91"/>
        <v>1.0229031889495657</v>
      </c>
      <c r="BM46" s="32">
        <f t="shared" ca="1" si="92"/>
        <v>2.0979897784242927</v>
      </c>
      <c r="BN46" s="33">
        <f t="shared" ca="1" si="93"/>
        <v>3.5004685928418981E-2</v>
      </c>
      <c r="BO46" s="27">
        <f t="shared" ca="1" si="93"/>
        <v>136.87772677920432</v>
      </c>
      <c r="BP46" s="29">
        <f t="shared" ca="1" si="93"/>
        <v>2.1592313012218813</v>
      </c>
      <c r="BQ46" s="32">
        <f t="shared" ca="1" si="93"/>
        <v>4.6196584126845037</v>
      </c>
      <c r="BR46" s="33">
        <f t="shared" ca="1" si="93"/>
        <v>0.36696297536788786</v>
      </c>
      <c r="BS46" s="27">
        <f t="shared" ca="1" si="93"/>
        <v>26.410175173472275</v>
      </c>
      <c r="BT46" s="27">
        <f t="shared" ca="1" si="93"/>
        <v>32.149229379980184</v>
      </c>
      <c r="BU46" s="29">
        <f t="shared" ca="1" si="93"/>
        <v>8.710209409527188</v>
      </c>
      <c r="BV46" s="27">
        <f t="shared" ca="1" si="93"/>
        <v>86.600052698952624</v>
      </c>
      <c r="BW46" s="27">
        <f t="shared" ca="1" si="93"/>
        <v>158.05028862474802</v>
      </c>
      <c r="BX46" s="27">
        <f t="shared" ca="1" si="93"/>
        <v>36.075041105173909</v>
      </c>
      <c r="BY46" s="27">
        <f t="shared" ca="1" si="93"/>
        <v>324.7212068034288</v>
      </c>
      <c r="BZ46" s="27">
        <f t="shared" ca="1" si="93"/>
        <v>61.063671463425806</v>
      </c>
      <c r="CA46" s="27">
        <f t="shared" ca="1" si="94"/>
        <v>95.577900225583377</v>
      </c>
      <c r="CB46" s="27">
        <f t="shared" ca="1" si="95"/>
        <v>95.577900225583377</v>
      </c>
      <c r="CC46" s="27">
        <f t="shared" ca="1" si="96"/>
        <v>16671.159175788227</v>
      </c>
      <c r="CD46" s="34">
        <f t="shared" ca="1" si="97"/>
        <v>5.8764171662610547E-2</v>
      </c>
      <c r="CE46" s="27">
        <f t="shared" ca="1" si="98"/>
        <v>342.01078941605562</v>
      </c>
      <c r="CF46" s="27">
        <f t="shared" ca="1" si="99"/>
        <v>4198.4425316173765</v>
      </c>
      <c r="CG46" s="27">
        <f t="shared" ca="1" si="100"/>
        <v>1268.2548755815519</v>
      </c>
      <c r="CH46" s="35">
        <f t="shared" ca="1" si="101"/>
        <v>5.2002090563949444E-4</v>
      </c>
      <c r="CI46" s="35">
        <f t="shared" ca="1" si="102"/>
        <v>1.3711014341909401E-2</v>
      </c>
      <c r="CJ46" s="33">
        <f t="shared" ca="1" si="103"/>
        <v>4.8975427428586168E-2</v>
      </c>
      <c r="CK46" s="33"/>
      <c r="CL46" s="29">
        <f t="shared" ca="1" si="104"/>
        <v>28.906208315728311</v>
      </c>
      <c r="CM46" s="32">
        <f t="shared" ca="1" si="105"/>
        <v>0.30207746468616753</v>
      </c>
      <c r="CN46" s="31">
        <f t="shared" ca="1" si="106"/>
        <v>12.295306815291227</v>
      </c>
      <c r="CO46" s="29">
        <f t="shared" ca="1" si="107"/>
        <v>29.629404287418748</v>
      </c>
      <c r="CP46" s="36">
        <f t="shared" ca="1" si="108"/>
        <v>12.929375857360986</v>
      </c>
      <c r="CQ46" s="30">
        <f t="shared" ca="1" si="109"/>
        <v>19.917908141935531</v>
      </c>
      <c r="CS46" s="30">
        <f t="shared" ca="1" si="110"/>
        <v>16671.159175788227</v>
      </c>
      <c r="CT46" s="27">
        <f t="shared" ca="1" si="111"/>
        <v>5.0997376736938493</v>
      </c>
      <c r="CU46" s="27">
        <f t="shared" ca="1" si="112"/>
        <v>30.67294168604823</v>
      </c>
      <c r="CV46" s="29">
        <f t="shared" ca="1" si="113"/>
        <v>2.9297986307450996</v>
      </c>
      <c r="CW46" s="29">
        <f t="shared" ca="1" si="114"/>
        <v>2.777239356589817</v>
      </c>
      <c r="CX46" s="29">
        <f t="shared" ca="1" si="115"/>
        <v>4.4130595603674019</v>
      </c>
      <c r="CY46" s="27">
        <f t="shared" ca="1" si="116"/>
        <v>51.339915060983913</v>
      </c>
      <c r="CZ46" s="31">
        <f t="shared" ca="1" si="117"/>
        <v>2.3723451173851853</v>
      </c>
      <c r="DA46" s="31">
        <f t="shared" ca="1" si="118"/>
        <v>5.3798763934750662</v>
      </c>
      <c r="DB46" s="29">
        <f t="shared" ca="1" si="119"/>
        <v>3.9056730789661507</v>
      </c>
      <c r="DC46" s="29">
        <f t="shared" ca="1" si="120"/>
        <v>9.2656044589881112</v>
      </c>
      <c r="DD46" s="32">
        <f t="shared" ca="1" si="121"/>
        <v>2.2415574350321776</v>
      </c>
      <c r="DE46" s="27">
        <f t="shared" ca="1" si="122"/>
        <v>150.38741176995407</v>
      </c>
      <c r="DF46" s="27">
        <f t="shared" ca="1" si="123"/>
        <v>14.94120445354744</v>
      </c>
      <c r="DG46" s="27">
        <f t="shared" ca="1" si="124"/>
        <v>5.0997376736938493</v>
      </c>
      <c r="DH46" s="29">
        <f t="shared" ca="1" si="125"/>
        <v>28.75529631654824</v>
      </c>
      <c r="DI46" s="32">
        <f t="shared" ca="1" si="126"/>
        <v>3.7496652332563318</v>
      </c>
      <c r="DJ46" s="29">
        <f t="shared" ca="1" si="127"/>
        <v>18.745986166676111</v>
      </c>
      <c r="DK46" s="29">
        <f t="shared" ca="1" si="128"/>
        <v>2.1394921470758126</v>
      </c>
      <c r="DL46" s="27">
        <f t="shared" ca="1" si="129"/>
        <v>358.21453964044605</v>
      </c>
      <c r="DN46" s="27">
        <f t="shared" ca="1" si="130"/>
        <v>830.37963883579778</v>
      </c>
      <c r="DO46" s="37">
        <f t="shared" ca="1" si="131"/>
        <v>842.33377206204523</v>
      </c>
      <c r="DP46" s="27">
        <f t="shared" ca="1" si="132"/>
        <v>3.5235091571492672</v>
      </c>
      <c r="DR46" s="27">
        <f t="shared" ca="1" si="133"/>
        <v>16671.159175788227</v>
      </c>
      <c r="DS46" s="27">
        <f t="shared" ca="1" si="134"/>
        <v>4198.4425316173765</v>
      </c>
      <c r="DT46" s="37">
        <f t="shared" ca="1" si="135"/>
        <v>883.97708631282785</v>
      </c>
      <c r="DU46" s="29">
        <v>0.7</v>
      </c>
      <c r="DV46" s="29">
        <v>1</v>
      </c>
      <c r="DW46" s="37">
        <f t="shared" ca="1" si="136"/>
        <v>926.21617548864378</v>
      </c>
      <c r="DX46" s="19">
        <v>0.5</v>
      </c>
      <c r="DZ46" s="32">
        <f t="shared" ca="1" si="137"/>
        <v>0.1097325577693385</v>
      </c>
      <c r="EA46" s="27">
        <f t="shared" ca="1" si="138"/>
        <v>166.92405704781015</v>
      </c>
      <c r="EB46" s="32">
        <f t="shared" ca="1" si="139"/>
        <v>1.1059305841058562</v>
      </c>
      <c r="EC46" s="32">
        <f t="shared" ca="1" si="140"/>
        <v>3.5109452052388317</v>
      </c>
      <c r="ED46" s="32">
        <f t="shared" ca="1" si="141"/>
        <v>23.098292063422516</v>
      </c>
      <c r="EE46" s="29">
        <f t="shared" ca="1" si="142"/>
        <v>4.828460202209051</v>
      </c>
      <c r="EF46" s="27">
        <f t="shared" ca="1" si="143"/>
        <v>98.914513758323125</v>
      </c>
      <c r="EG46" s="27">
        <f t="shared" ca="1" si="144"/>
        <v>176.6776756496387</v>
      </c>
      <c r="EH46" s="27">
        <f t="shared" ca="1" si="145"/>
        <v>262.42440211803824</v>
      </c>
      <c r="EI46" s="27">
        <f t="shared" ca="1" si="146"/>
        <v>425.81760768185677</v>
      </c>
      <c r="EJ46" s="27">
        <f t="shared" ca="1" si="147"/>
        <v>731.71429918864828</v>
      </c>
      <c r="EK46" s="27">
        <f t="shared" ca="1" si="148"/>
        <v>1096.5058086679001</v>
      </c>
      <c r="EL46" s="27">
        <f t="shared" ca="1" si="149"/>
        <v>1469.3267276173249</v>
      </c>
      <c r="EM46" s="27">
        <f t="shared" ca="1" si="150"/>
        <v>1850.4142867704788</v>
      </c>
      <c r="EN46" s="27"/>
      <c r="EO46" s="29">
        <f t="shared" ca="1" si="151"/>
        <v>12.295306815291227</v>
      </c>
      <c r="EQ46" s="27">
        <f t="shared" ca="1" si="152"/>
        <v>479.16738110630968</v>
      </c>
      <c r="ER46" s="27">
        <f t="shared" ca="1" si="153"/>
        <v>16671.159175788227</v>
      </c>
      <c r="ES46" s="38">
        <f t="shared" ca="1" si="154"/>
        <v>0.101015661398778</v>
      </c>
      <c r="ET46" s="32">
        <f t="shared" ca="1" si="155"/>
        <v>7.9435088611810173E-2</v>
      </c>
      <c r="EU46" s="32"/>
      <c r="EW46" s="39">
        <f t="shared" ca="1" si="156"/>
        <v>5.7099843920427498</v>
      </c>
      <c r="EX46" s="40">
        <f t="shared" ca="1" si="157"/>
        <v>16.313083538190455</v>
      </c>
      <c r="EY46" s="27">
        <f t="shared" ca="1" si="158"/>
        <v>324.7212068034288</v>
      </c>
      <c r="EZ46" s="41">
        <f t="shared" ca="1" si="159"/>
        <v>2.8569401277039992</v>
      </c>
      <c r="FC46" s="29">
        <f t="shared" ca="1" si="160"/>
        <v>463.67793624391709</v>
      </c>
      <c r="FD46" s="29">
        <f t="shared" ca="1" si="161"/>
        <v>73.155038512892332</v>
      </c>
      <c r="FE46" s="29">
        <f t="shared" ca="1" si="162"/>
        <v>64.298289773596295</v>
      </c>
      <c r="FF46" s="29">
        <f t="shared" ca="1" si="162"/>
        <v>45.596690977127686</v>
      </c>
      <c r="FG46" s="29">
        <f t="shared" ca="1" si="162"/>
        <v>28.872865079278142</v>
      </c>
      <c r="FH46" s="29">
        <f t="shared" ca="1" si="162"/>
        <v>3.9577542641057795</v>
      </c>
      <c r="FI46" s="29">
        <f t="shared" ca="1" si="162"/>
        <v>12.364314219790391</v>
      </c>
      <c r="FJ46" s="29">
        <f t="shared" ca="1" si="163"/>
        <v>6.5606100529509561</v>
      </c>
      <c r="FK46" s="29">
        <f t="shared" ca="1" si="164"/>
        <v>5.3802521999165318</v>
      </c>
      <c r="FL46" s="29">
        <f t="shared" ca="1" si="165"/>
        <v>5.3044286195571297</v>
      </c>
    </row>
    <row r="47" spans="1:168">
      <c r="A47" s="19" t="s">
        <v>251</v>
      </c>
      <c r="C47" s="25">
        <v>2.2645515351284697E-2</v>
      </c>
      <c r="D47" s="26">
        <v>2.7658899304453725E-4</v>
      </c>
      <c r="E47" s="26">
        <v>1.119697043332752E-4</v>
      </c>
      <c r="F47" s="26">
        <v>1.2888427669000401E-4</v>
      </c>
      <c r="G47" s="26">
        <v>1.2871751330057147E-3</v>
      </c>
      <c r="H47" s="26">
        <v>6.2057421876116721E-3</v>
      </c>
      <c r="I47" s="25">
        <v>0.46707876282529581</v>
      </c>
      <c r="J47" s="26">
        <v>7.3506919727727793E-4</v>
      </c>
      <c r="K47" s="26">
        <v>2.6086558775518371E-4</v>
      </c>
      <c r="L47" s="26">
        <v>1.1743954350666244E-3</v>
      </c>
      <c r="M47" s="26">
        <v>6.2475521516765437E-3</v>
      </c>
      <c r="N47" s="26">
        <v>4.5802279607886865E-3</v>
      </c>
      <c r="O47" s="26">
        <v>3.3162091155727462E-4</v>
      </c>
      <c r="P47" s="26">
        <v>6.2893621157414153E-4</v>
      </c>
      <c r="Q47" s="26">
        <v>0.18553296626328986</v>
      </c>
      <c r="R47" s="26">
        <v>2.5231777287969882E-3</v>
      </c>
      <c r="S47" s="26">
        <v>1.0813414637632684E-3</v>
      </c>
      <c r="T47" s="27">
        <v>699594</v>
      </c>
      <c r="U47" s="26">
        <v>2.8588009617006437E-6</v>
      </c>
      <c r="V47" s="26">
        <v>8.9123119981017566E-3</v>
      </c>
      <c r="W47" s="26">
        <v>8.0332307023788083E-5</v>
      </c>
      <c r="X47" s="26">
        <v>1.5051587063353889E-4</v>
      </c>
      <c r="Y47" s="26">
        <v>4.4168474858274943E-5</v>
      </c>
      <c r="Z47" s="26">
        <v>2.7730369328496244E-4</v>
      </c>
      <c r="AA47" s="26">
        <v>2.5602944946164015E-3</v>
      </c>
      <c r="AB47" s="26">
        <v>7.3780888153224104E-4</v>
      </c>
      <c r="AC47" s="26">
        <v>1.7472038544260433E-3</v>
      </c>
      <c r="AD47" s="26">
        <v>3.2385450227798789E-3</v>
      </c>
      <c r="AE47" s="26">
        <v>1.9061055412139042E-3</v>
      </c>
      <c r="AF47" s="26">
        <v>3.06463463094309E-3</v>
      </c>
      <c r="AG47" s="26">
        <v>3.0803580362324433E-3</v>
      </c>
      <c r="AH47" s="26">
        <v>1.1095721232600622E-2</v>
      </c>
      <c r="AI47" s="26">
        <v>0.14479112170773334</v>
      </c>
      <c r="AJ47" s="26">
        <v>7.169301051752874E-3</v>
      </c>
      <c r="AK47" s="26">
        <v>6.3701252093468372E-2</v>
      </c>
      <c r="AL47" s="26">
        <v>6.2078291123137133E-2</v>
      </c>
      <c r="AM47" s="26">
        <v>0.22716404085798336</v>
      </c>
      <c r="AN47" s="19" t="s">
        <v>251</v>
      </c>
      <c r="AO47" s="28" t="s">
        <v>252</v>
      </c>
      <c r="AQ47" s="27">
        <f t="shared" ca="1" si="87"/>
        <v>532.41093170333272</v>
      </c>
      <c r="AS47" s="27"/>
      <c r="AT47" s="27"/>
      <c r="AU47" s="29">
        <f t="shared" ca="1" si="88"/>
        <v>13.977403042808078</v>
      </c>
      <c r="AV47" s="29">
        <f t="shared" ca="1" si="88"/>
        <v>1.3719375960691069</v>
      </c>
      <c r="AW47" s="29">
        <f t="shared" ca="1" si="88"/>
        <v>2.0011714863287899</v>
      </c>
      <c r="AX47" s="27">
        <f t="shared" ca="1" si="88"/>
        <v>31.358473911569551</v>
      </c>
      <c r="AY47" s="24">
        <f t="shared" ca="1" si="88"/>
        <v>1.7710239644640537</v>
      </c>
      <c r="AZ47" s="30">
        <f t="shared" ca="1" si="88"/>
        <v>13.512806611775273</v>
      </c>
      <c r="BB47" s="27">
        <f t="shared" ca="1" si="89"/>
        <v>157.80069898308747</v>
      </c>
      <c r="BC47" s="29">
        <f t="shared" ca="1" si="89"/>
        <v>0.74140938288850478</v>
      </c>
      <c r="BD47" s="31">
        <f t="shared" ca="1" si="89"/>
        <v>1.9058027528756827</v>
      </c>
      <c r="BE47" s="27">
        <f t="shared" ca="1" si="89"/>
        <v>10.833605289967398</v>
      </c>
      <c r="BF47" s="39">
        <f t="shared" ca="1" si="90"/>
        <v>13.811637931034486</v>
      </c>
      <c r="BG47" s="29">
        <f t="shared" ca="1" si="91"/>
        <v>26.842540902554955</v>
      </c>
      <c r="BH47" s="29">
        <f t="shared" ca="1" si="91"/>
        <v>26.509262339319196</v>
      </c>
      <c r="BI47" s="31">
        <f t="shared" ca="1" si="91"/>
        <v>3.5311111507697581</v>
      </c>
      <c r="BJ47" s="27">
        <f t="shared" ca="1" si="91"/>
        <v>956.99586169148211</v>
      </c>
      <c r="BK47" s="27">
        <f t="shared" ca="1" si="91"/>
        <v>65.872211569108558</v>
      </c>
      <c r="BL47" s="29">
        <f t="shared" ca="1" si="91"/>
        <v>1.2154589746205187</v>
      </c>
      <c r="BM47" s="32">
        <f t="shared" ca="1" si="92"/>
        <v>2.1409665341047326</v>
      </c>
      <c r="BN47" s="33">
        <f t="shared" ca="1" si="93"/>
        <v>5.3882669141607664E-2</v>
      </c>
      <c r="BO47" s="27">
        <f t="shared" ca="1" si="93"/>
        <v>137.89584724518133</v>
      </c>
      <c r="BP47" s="29">
        <f t="shared" ca="1" si="93"/>
        <v>2.245996644713165</v>
      </c>
      <c r="BQ47" s="32">
        <f t="shared" ca="1" si="93"/>
        <v>4.210638738439842</v>
      </c>
      <c r="BR47" s="33">
        <f t="shared" ca="1" si="93"/>
        <v>0.38221201124381965</v>
      </c>
      <c r="BS47" s="27">
        <f t="shared" ca="1" si="93"/>
        <v>26.450679730465872</v>
      </c>
      <c r="BT47" s="27">
        <f t="shared" ca="1" si="93"/>
        <v>31.041226116049636</v>
      </c>
      <c r="BU47" s="29">
        <f t="shared" ca="1" si="93"/>
        <v>8.3913873736576772</v>
      </c>
      <c r="BV47" s="27">
        <f t="shared" ca="1" si="93"/>
        <v>86.301025792302482</v>
      </c>
      <c r="BW47" s="27">
        <f t="shared" ca="1" si="93"/>
        <v>151.66179411548674</v>
      </c>
      <c r="BX47" s="27">
        <f t="shared" ca="1" si="93"/>
        <v>35.313100101701728</v>
      </c>
      <c r="BY47" s="27">
        <f t="shared" ca="1" si="93"/>
        <v>326.20172460244322</v>
      </c>
      <c r="BZ47" s="27">
        <f t="shared" ca="1" si="93"/>
        <v>58.566783129877493</v>
      </c>
      <c r="CA47" s="27">
        <f t="shared" ca="1" si="94"/>
        <v>90.124830917874405</v>
      </c>
      <c r="CB47" s="27">
        <f t="shared" ca="1" si="95"/>
        <v>90.124830917874405</v>
      </c>
      <c r="CC47" s="27">
        <f t="shared" ca="1" si="96"/>
        <v>16449.996508108889</v>
      </c>
      <c r="CD47" s="34">
        <f t="shared" ca="1" si="97"/>
        <v>6.3701252093468372E-2</v>
      </c>
      <c r="CE47" s="27">
        <f t="shared" ca="1" si="98"/>
        <v>313.46787220218215</v>
      </c>
      <c r="CF47" s="27">
        <f t="shared" ca="1" si="99"/>
        <v>4218.8217232969</v>
      </c>
      <c r="CG47" s="27">
        <f t="shared" ca="1" si="100"/>
        <v>1184.7611179637615</v>
      </c>
      <c r="CH47" s="35">
        <f t="shared" ca="1" si="101"/>
        <v>5.0546285839042258E-4</v>
      </c>
      <c r="CI47" s="35">
        <f t="shared" ca="1" si="102"/>
        <v>1.3958706432181466E-2</v>
      </c>
      <c r="CJ47" s="33">
        <f t="shared" ca="1" si="103"/>
        <v>4.9860177870037825E-2</v>
      </c>
      <c r="CK47" s="33"/>
      <c r="CL47" s="29">
        <f t="shared" ca="1" si="104"/>
        <v>29.294839045251553</v>
      </c>
      <c r="CM47" s="32">
        <f t="shared" ca="1" si="105"/>
        <v>0.28082749062880558</v>
      </c>
      <c r="CN47" s="31">
        <f t="shared" ca="1" si="106"/>
        <v>12.332451488069864</v>
      </c>
      <c r="CO47" s="29">
        <f t="shared" ca="1" si="107"/>
        <v>32.749389299609099</v>
      </c>
      <c r="CP47" s="36">
        <f t="shared" ca="1" si="108"/>
        <v>12.933168052494414</v>
      </c>
      <c r="CQ47" s="30">
        <f t="shared" ca="1" si="109"/>
        <v>17.985749828982019</v>
      </c>
      <c r="CS47" s="30">
        <f t="shared" ca="1" si="110"/>
        <v>16449.996508108889</v>
      </c>
      <c r="CT47" s="27">
        <f t="shared" ca="1" si="111"/>
        <v>4.9520384519079794</v>
      </c>
      <c r="CU47" s="27">
        <f t="shared" ca="1" si="112"/>
        <v>30.594262318833707</v>
      </c>
      <c r="CV47" s="29">
        <f t="shared" ca="1" si="113"/>
        <v>2.9337547582184498</v>
      </c>
      <c r="CW47" s="29">
        <f t="shared" ca="1" si="114"/>
        <v>2.3955579329158234</v>
      </c>
      <c r="CX47" s="29">
        <f t="shared" ca="1" si="115"/>
        <v>4.4084012190399324</v>
      </c>
      <c r="CY47" s="27">
        <f t="shared" ca="1" si="116"/>
        <v>50.428907229590038</v>
      </c>
      <c r="CZ47" s="31">
        <f t="shared" ca="1" si="117"/>
        <v>2.365565976924966</v>
      </c>
      <c r="DA47" s="31">
        <f t="shared" ca="1" si="118"/>
        <v>6.0645856948583576</v>
      </c>
      <c r="DB47" s="29">
        <f t="shared" ca="1" si="119"/>
        <v>3.6319891300626428</v>
      </c>
      <c r="DC47" s="29">
        <f t="shared" ca="1" si="120"/>
        <v>8.5917099146374927</v>
      </c>
      <c r="DD47" s="32">
        <f t="shared" ca="1" si="121"/>
        <v>2.3545060847781922</v>
      </c>
      <c r="DE47" s="27">
        <f t="shared" ca="1" si="122"/>
        <v>145.23695989051768</v>
      </c>
      <c r="DF47" s="27">
        <f t="shared" ca="1" si="123"/>
        <v>14.528066371165758</v>
      </c>
      <c r="DG47" s="27">
        <f t="shared" ca="1" si="124"/>
        <v>4.9520384519079794</v>
      </c>
      <c r="DH47" s="29">
        <f t="shared" ca="1" si="125"/>
        <v>30.11017254842454</v>
      </c>
      <c r="DI47" s="32">
        <f t="shared" ca="1" si="126"/>
        <v>3.7798128308173413</v>
      </c>
      <c r="DJ47" s="29">
        <f t="shared" ca="1" si="127"/>
        <v>20.495946376126156</v>
      </c>
      <c r="DK47" s="29">
        <f t="shared" ca="1" si="128"/>
        <v>1.8747306450128649</v>
      </c>
      <c r="DL47" s="27">
        <f t="shared" ca="1" si="129"/>
        <v>301.83158562259882</v>
      </c>
      <c r="DN47" s="27">
        <f t="shared" ca="1" si="130"/>
        <v>831.06547899576117</v>
      </c>
      <c r="DO47" s="37">
        <f t="shared" ca="1" si="131"/>
        <v>846.50680131455783</v>
      </c>
      <c r="DP47" s="27">
        <f t="shared" ca="1" si="132"/>
        <v>3.5311111507697581</v>
      </c>
      <c r="DR47" s="27">
        <f t="shared" ca="1" si="133"/>
        <v>16449.996508108889</v>
      </c>
      <c r="DS47" s="27">
        <f t="shared" ca="1" si="134"/>
        <v>4218.8217232969</v>
      </c>
      <c r="DT47" s="37">
        <f t="shared" ca="1" si="135"/>
        <v>888.468177916174</v>
      </c>
      <c r="DU47" s="29">
        <v>0.7</v>
      </c>
      <c r="DV47" s="29">
        <v>1</v>
      </c>
      <c r="DW47" s="37">
        <f t="shared" ca="1" si="136"/>
        <v>931.04185975561745</v>
      </c>
      <c r="DX47" s="19">
        <v>0.5</v>
      </c>
      <c r="DZ47" s="32">
        <f t="shared" ca="1" si="137"/>
        <v>0.16891118853168546</v>
      </c>
      <c r="EA47" s="27">
        <f t="shared" ca="1" si="138"/>
        <v>168.16566737217235</v>
      </c>
      <c r="EB47" s="32">
        <f t="shared" ca="1" si="139"/>
        <v>1.3109178111848376</v>
      </c>
      <c r="EC47" s="32">
        <f t="shared" ca="1" si="140"/>
        <v>3.6520270645742521</v>
      </c>
      <c r="ED47" s="32">
        <f t="shared" ca="1" si="141"/>
        <v>21.053193692199208</v>
      </c>
      <c r="EE47" s="29">
        <f t="shared" ca="1" si="142"/>
        <v>5.0291054111028899</v>
      </c>
      <c r="EF47" s="27">
        <f t="shared" ca="1" si="143"/>
        <v>99.066216218973295</v>
      </c>
      <c r="EG47" s="27">
        <f t="shared" ca="1" si="144"/>
        <v>170.21069723443566</v>
      </c>
      <c r="EH47" s="27">
        <f t="shared" ca="1" si="145"/>
        <v>261.51825997667419</v>
      </c>
      <c r="EI47" s="27">
        <f t="shared" ca="1" si="146"/>
        <v>411.14206776224682</v>
      </c>
      <c r="EJ47" s="27">
        <f t="shared" ca="1" si="147"/>
        <v>702.13793571984604</v>
      </c>
      <c r="EK47" s="27">
        <f t="shared" ca="1" si="148"/>
        <v>1073.3465076505086</v>
      </c>
      <c r="EL47" s="27">
        <f t="shared" ca="1" si="149"/>
        <v>1476.025903178476</v>
      </c>
      <c r="EM47" s="27">
        <f t="shared" ca="1" si="150"/>
        <v>1774.7510039356814</v>
      </c>
      <c r="EN47" s="27"/>
      <c r="EO47" s="29">
        <f t="shared" ca="1" si="151"/>
        <v>12.332451488069864</v>
      </c>
      <c r="EQ47" s="27">
        <f t="shared" ca="1" si="152"/>
        <v>357.37189425937868</v>
      </c>
      <c r="ER47" s="27">
        <f t="shared" ca="1" si="153"/>
        <v>16449.996508108889</v>
      </c>
      <c r="ES47" s="38">
        <f t="shared" ca="1" si="154"/>
        <v>0.11012069857257938</v>
      </c>
      <c r="ET47" s="32">
        <f t="shared" ca="1" si="155"/>
        <v>9.0772928998757982E-2</v>
      </c>
      <c r="EU47" s="32"/>
      <c r="EW47" s="39">
        <f t="shared" ca="1" si="156"/>
        <v>5.0952760407842259</v>
      </c>
      <c r="EX47" s="40">
        <f t="shared" ca="1" si="157"/>
        <v>16.312494198137877</v>
      </c>
      <c r="EY47" s="27">
        <f t="shared" ca="1" si="158"/>
        <v>326.20172460244322</v>
      </c>
      <c r="EZ47" s="41">
        <f t="shared" ca="1" si="159"/>
        <v>3.2014937105600234</v>
      </c>
      <c r="FC47" s="29">
        <f t="shared" ca="1" si="160"/>
        <v>467.12685381158985</v>
      </c>
      <c r="FD47" s="29">
        <f t="shared" ca="1" si="161"/>
        <v>112.60745902112365</v>
      </c>
      <c r="FE47" s="29">
        <f t="shared" ca="1" si="162"/>
        <v>76.21615181307196</v>
      </c>
      <c r="FF47" s="29">
        <f t="shared" ca="1" si="162"/>
        <v>47.428922916548728</v>
      </c>
      <c r="FG47" s="29">
        <f t="shared" ca="1" si="162"/>
        <v>26.316492115249009</v>
      </c>
      <c r="FH47" s="29">
        <f t="shared" ca="1" si="162"/>
        <v>4.1222175500843363</v>
      </c>
      <c r="FI47" s="29">
        <f t="shared" ca="1" si="162"/>
        <v>12.383277027371662</v>
      </c>
      <c r="FJ47" s="29">
        <f t="shared" ca="1" si="163"/>
        <v>6.5379564994168549</v>
      </c>
      <c r="FK47" s="29">
        <f t="shared" ca="1" si="164"/>
        <v>5.1627789391165146</v>
      </c>
      <c r="FL47" s="29">
        <f t="shared" ca="1" si="165"/>
        <v>5.3286133688753647</v>
      </c>
    </row>
    <row r="48" spans="1:168">
      <c r="A48" s="19" t="s">
        <v>253</v>
      </c>
      <c r="C48" s="25">
        <v>3.351679145124236E-2</v>
      </c>
      <c r="D48" s="26">
        <v>3.6386110472538629E-4</v>
      </c>
      <c r="E48" s="26">
        <v>8.8899306385073728E-5</v>
      </c>
      <c r="F48" s="26">
        <v>9.1153091617371377E-5</v>
      </c>
      <c r="G48" s="26">
        <v>1.5445941458679853E-3</v>
      </c>
      <c r="H48" s="26">
        <v>5.8838819797850488E-3</v>
      </c>
      <c r="I48" s="25">
        <v>0.49507472800568553</v>
      </c>
      <c r="J48" s="26">
        <v>7.6084033133647967E-4</v>
      </c>
      <c r="K48" s="26">
        <v>1.9307426823349816E-4</v>
      </c>
      <c r="L48" s="26">
        <v>1.1939051637224719E-3</v>
      </c>
      <c r="M48" s="26">
        <v>5.8241566711291614E-3</v>
      </c>
      <c r="N48" s="26">
        <v>4.4303407573018884E-3</v>
      </c>
      <c r="O48" s="26">
        <v>3.150791754752106E-4</v>
      </c>
      <c r="P48" s="26">
        <v>1.3109517434531294E-3</v>
      </c>
      <c r="Q48" s="26">
        <v>0.20439991465666588</v>
      </c>
      <c r="R48" s="26">
        <v>2.8061128665593862E-3</v>
      </c>
      <c r="S48" s="26">
        <v>1.1764758912593701E-3</v>
      </c>
      <c r="T48" s="27">
        <v>665547</v>
      </c>
      <c r="U48" s="26">
        <v>2.4040375811174869E-6</v>
      </c>
      <c r="V48" s="26">
        <v>9.0420360996293272E-3</v>
      </c>
      <c r="W48" s="26">
        <v>8.3540305943832663E-5</v>
      </c>
      <c r="X48" s="26">
        <v>1.6046950853959224E-4</v>
      </c>
      <c r="Y48" s="26">
        <v>4.9583275110548162E-5</v>
      </c>
      <c r="Z48" s="26">
        <v>2.8187340638602534E-4</v>
      </c>
      <c r="AA48" s="26">
        <v>2.8758299564117934E-3</v>
      </c>
      <c r="AB48" s="26">
        <v>7.2546842421847486E-4</v>
      </c>
      <c r="AC48" s="26">
        <v>1.783745801072902E-3</v>
      </c>
      <c r="AD48" s="26">
        <v>3.4588090698327843E-3</v>
      </c>
      <c r="AE48" s="26">
        <v>2.0171377829063912E-3</v>
      </c>
      <c r="AF48" s="26">
        <v>3.2284221349756915E-3</v>
      </c>
      <c r="AG48" s="26">
        <v>3.3546341079843593E-3</v>
      </c>
      <c r="AH48" s="26">
        <v>1.2428874294377407E-2</v>
      </c>
      <c r="AI48" s="26">
        <v>0.14365063624357108</v>
      </c>
      <c r="AJ48" s="26">
        <v>7.6344720958850393E-3</v>
      </c>
      <c r="AK48" s="26">
        <v>5.9731160575465937E-2</v>
      </c>
      <c r="AL48" s="26">
        <v>5.7172821754136065E-2</v>
      </c>
      <c r="AM48" s="26">
        <v>0.24270802813324979</v>
      </c>
      <c r="AN48" s="19" t="s">
        <v>253</v>
      </c>
      <c r="AO48" s="28" t="s">
        <v>254</v>
      </c>
      <c r="AQ48" s="27">
        <f t="shared" ca="1" si="87"/>
        <v>530.64564227439973</v>
      </c>
      <c r="AS48" s="27"/>
      <c r="AT48" s="27"/>
      <c r="AU48" s="29">
        <f t="shared" ca="1" si="88"/>
        <v>20.687438353624469</v>
      </c>
      <c r="AV48" s="29">
        <f t="shared" ca="1" si="88"/>
        <v>1.8048249998134023</v>
      </c>
      <c r="AW48" s="29">
        <f t="shared" ca="1" si="88"/>
        <v>1.5888472524915587</v>
      </c>
      <c r="AX48" s="27">
        <f t="shared" ca="1" si="88"/>
        <v>22.178204501371443</v>
      </c>
      <c r="AY48" s="24">
        <f t="shared" ca="1" si="88"/>
        <v>2.1252067240572949</v>
      </c>
      <c r="AZ48" s="30">
        <f t="shared" ca="1" si="88"/>
        <v>12.811966226709131</v>
      </c>
      <c r="BB48" s="27">
        <f t="shared" ca="1" si="89"/>
        <v>163.33310733755545</v>
      </c>
      <c r="BC48" s="29">
        <f t="shared" ca="1" si="89"/>
        <v>0.54873881716045925</v>
      </c>
      <c r="BD48" s="31">
        <f t="shared" ca="1" si="89"/>
        <v>1.9374630382190625</v>
      </c>
      <c r="BE48" s="27">
        <f t="shared" ca="1" si="89"/>
        <v>10.099413816819709</v>
      </c>
      <c r="BF48" s="39">
        <f t="shared" ca="1" si="90"/>
        <v>14.061039580352885</v>
      </c>
      <c r="BG48" s="29">
        <f t="shared" ca="1" si="91"/>
        <v>25.964123185181961</v>
      </c>
      <c r="BH48" s="29">
        <f t="shared" ca="1" si="91"/>
        <v>25.18694156259857</v>
      </c>
      <c r="BI48" s="31">
        <f t="shared" ca="1" si="91"/>
        <v>7.3602318235777107</v>
      </c>
      <c r="BJ48" s="27">
        <f t="shared" ca="1" si="91"/>
        <v>1054.3132921129034</v>
      </c>
      <c r="BK48" s="27">
        <f t="shared" ca="1" si="91"/>
        <v>73.258755545899959</v>
      </c>
      <c r="BL48" s="29">
        <f t="shared" ca="1" si="91"/>
        <v>1.3223928133481127</v>
      </c>
      <c r="BM48" s="32">
        <f t="shared" ca="1" si="92"/>
        <v>2.0198970850891742</v>
      </c>
      <c r="BN48" s="33">
        <f t="shared" ca="1" si="93"/>
        <v>4.5311290755368293E-2</v>
      </c>
      <c r="BO48" s="27">
        <f t="shared" ca="1" si="93"/>
        <v>139.90300485951016</v>
      </c>
      <c r="BP48" s="29">
        <f t="shared" ca="1" si="93"/>
        <v>2.3356885143681714</v>
      </c>
      <c r="BQ48" s="32">
        <f t="shared" ca="1" si="93"/>
        <v>4.4890889322913097</v>
      </c>
      <c r="BR48" s="33">
        <f t="shared" ca="1" si="93"/>
        <v>0.42906899920968672</v>
      </c>
      <c r="BS48" s="27">
        <f t="shared" ca="1" si="93"/>
        <v>26.886562917827959</v>
      </c>
      <c r="BT48" s="27">
        <f t="shared" ca="1" si="93"/>
        <v>34.866804633606222</v>
      </c>
      <c r="BU48" s="29">
        <f t="shared" ca="1" si="93"/>
        <v>8.2510345529206273</v>
      </c>
      <c r="BV48" s="27">
        <f t="shared" ca="1" si="93"/>
        <v>88.105971146608312</v>
      </c>
      <c r="BW48" s="27">
        <f t="shared" ca="1" si="93"/>
        <v>161.9768091361849</v>
      </c>
      <c r="BX48" s="27">
        <f t="shared" ca="1" si="93"/>
        <v>37.370117712020473</v>
      </c>
      <c r="BY48" s="27">
        <f t="shared" ca="1" si="93"/>
        <v>343.63537419457185</v>
      </c>
      <c r="BZ48" s="27">
        <f t="shared" ca="1" si="93"/>
        <v>63.781588364549577</v>
      </c>
      <c r="CA48" s="27">
        <f t="shared" ca="1" si="94"/>
        <v>80.457809477756285</v>
      </c>
      <c r="CB48" s="27">
        <f t="shared" ca="1" si="95"/>
        <v>80.457809477756285</v>
      </c>
      <c r="CC48" s="27">
        <f t="shared" ca="1" si="96"/>
        <v>16320.42377131576</v>
      </c>
      <c r="CD48" s="34">
        <f t="shared" ca="1" si="97"/>
        <v>5.9731160575465937E-2</v>
      </c>
      <c r="CE48" s="27">
        <f t="shared" ca="1" si="98"/>
        <v>333.80683918956032</v>
      </c>
      <c r="CF48" s="27">
        <f t="shared" ca="1" si="99"/>
        <v>4507.4999442682456</v>
      </c>
      <c r="CG48" s="27">
        <f t="shared" ca="1" si="100"/>
        <v>1091.1404775014378</v>
      </c>
      <c r="CH48" s="35">
        <f t="shared" ca="1" si="101"/>
        <v>5.5483977596978333E-4</v>
      </c>
      <c r="CI48" s="35">
        <f t="shared" ca="1" si="102"/>
        <v>1.482146605866571E-2</v>
      </c>
      <c r="CJ48" s="33">
        <f t="shared" ca="1" si="103"/>
        <v>5.2941935384216668E-2</v>
      </c>
      <c r="CK48" s="33"/>
      <c r="CL48" s="29">
        <f t="shared" ca="1" si="104"/>
        <v>29.527419554323803</v>
      </c>
      <c r="CM48" s="32">
        <f t="shared" ca="1" si="105"/>
        <v>0.24207221098004367</v>
      </c>
      <c r="CN48" s="31">
        <f t="shared" ca="1" si="106"/>
        <v>12.78093355572474</v>
      </c>
      <c r="CO48" s="29">
        <f t="shared" ca="1" si="107"/>
        <v>31.165122137177445</v>
      </c>
      <c r="CP48" s="36">
        <f t="shared" ca="1" si="108"/>
        <v>13.117101098317157</v>
      </c>
      <c r="CQ48" s="30">
        <f t="shared" ca="1" si="109"/>
        <v>14.894335419304092</v>
      </c>
      <c r="CS48" s="30">
        <f t="shared" ca="1" si="110"/>
        <v>16320.42377131576</v>
      </c>
      <c r="CT48" s="27">
        <f t="shared" ca="1" si="111"/>
        <v>4.6907072285614868</v>
      </c>
      <c r="CU48" s="27">
        <f t="shared" ca="1" si="112"/>
        <v>32.218750046109818</v>
      </c>
      <c r="CV48" s="29">
        <f t="shared" ca="1" si="113"/>
        <v>3.0681162979336762</v>
      </c>
      <c r="CW48" s="29">
        <f t="shared" ca="1" si="114"/>
        <v>2.2295370173906353</v>
      </c>
      <c r="CX48" s="29">
        <f t="shared" ca="1" si="115"/>
        <v>4.2752946187702534</v>
      </c>
      <c r="CY48" s="27">
        <f t="shared" ca="1" si="116"/>
        <v>47.493433438185193</v>
      </c>
      <c r="CZ48" s="31">
        <f t="shared" ca="1" si="117"/>
        <v>2.4562401253614863</v>
      </c>
      <c r="DA48" s="31">
        <f t="shared" ca="1" si="118"/>
        <v>6.4549882708959112</v>
      </c>
      <c r="DB48" s="29">
        <f t="shared" ca="1" si="119"/>
        <v>3.1752856645183933</v>
      </c>
      <c r="DC48" s="29">
        <f t="shared" ca="1" si="120"/>
        <v>7.7992640586751882</v>
      </c>
      <c r="DD48" s="32">
        <f t="shared" ca="1" si="121"/>
        <v>2.1934700663125786</v>
      </c>
      <c r="DE48" s="27">
        <f t="shared" ca="1" si="122"/>
        <v>147.12380185999626</v>
      </c>
      <c r="DF48" s="27">
        <f t="shared" ca="1" si="123"/>
        <v>14.391635296784804</v>
      </c>
      <c r="DG48" s="27">
        <f t="shared" ca="1" si="124"/>
        <v>4.6907072285614868</v>
      </c>
      <c r="DH48" s="29">
        <f t="shared" ca="1" si="125"/>
        <v>34.02527913276279</v>
      </c>
      <c r="DI48" s="32">
        <f t="shared" ca="1" si="126"/>
        <v>3.9002506836087498</v>
      </c>
      <c r="DJ48" s="29">
        <f t="shared" ca="1" si="127"/>
        <v>19.62669318329532</v>
      </c>
      <c r="DK48" s="29">
        <f t="shared" ca="1" si="128"/>
        <v>1.9219553055453784</v>
      </c>
      <c r="DL48" s="27">
        <f t="shared" ca="1" si="129"/>
        <v>217.88584295544379</v>
      </c>
      <c r="DN48" s="27">
        <f t="shared" ca="1" si="130"/>
        <v>827.60902396243068</v>
      </c>
      <c r="DO48" s="37">
        <f t="shared" ca="1" si="131"/>
        <v>840.73442865220181</v>
      </c>
      <c r="DP48" s="27">
        <f t="shared" ca="1" si="132"/>
        <v>7.3602318235777107</v>
      </c>
      <c r="DR48" s="27">
        <f t="shared" ca="1" si="133"/>
        <v>16320.42377131576</v>
      </c>
      <c r="DS48" s="27">
        <f t="shared" ca="1" si="134"/>
        <v>4507.4999442682456</v>
      </c>
      <c r="DT48" s="37">
        <f t="shared" ca="1" si="135"/>
        <v>882.25617581415122</v>
      </c>
      <c r="DU48" s="29">
        <v>0.7</v>
      </c>
      <c r="DV48" s="29">
        <v>1</v>
      </c>
      <c r="DW48" s="37">
        <f t="shared" ca="1" si="136"/>
        <v>924.36741717057953</v>
      </c>
      <c r="DX48" s="19">
        <v>0.5</v>
      </c>
      <c r="DZ48" s="32">
        <f t="shared" ca="1" si="137"/>
        <v>0.14204166380993194</v>
      </c>
      <c r="EA48" s="27">
        <f t="shared" ca="1" si="138"/>
        <v>170.61342056037824</v>
      </c>
      <c r="EB48" s="32">
        <f t="shared" ca="1" si="139"/>
        <v>1.2700820839726368</v>
      </c>
      <c r="EC48" s="32">
        <f t="shared" ca="1" si="140"/>
        <v>3.797867503037677</v>
      </c>
      <c r="ED48" s="32">
        <f t="shared" ca="1" si="141"/>
        <v>22.445444661456548</v>
      </c>
      <c r="EE48" s="29">
        <f t="shared" ca="1" si="142"/>
        <v>5.6456447264432468</v>
      </c>
      <c r="EF48" s="27">
        <f t="shared" ca="1" si="143"/>
        <v>100.6987375199549</v>
      </c>
      <c r="EG48" s="27">
        <f t="shared" ca="1" si="144"/>
        <v>167.36378403490119</v>
      </c>
      <c r="EH48" s="27">
        <f t="shared" ca="1" si="145"/>
        <v>266.98779135335849</v>
      </c>
      <c r="EI48" s="27">
        <f t="shared" ca="1" si="146"/>
        <v>461.81198190206919</v>
      </c>
      <c r="EJ48" s="27">
        <f t="shared" ca="1" si="147"/>
        <v>749.89263488974495</v>
      </c>
      <c r="EK48" s="27">
        <f t="shared" ca="1" si="148"/>
        <v>1135.869839271139</v>
      </c>
      <c r="EL48" s="27">
        <f t="shared" ca="1" si="149"/>
        <v>1554.9111954505513</v>
      </c>
      <c r="EM48" s="27">
        <f t="shared" ca="1" si="150"/>
        <v>1932.7754049863508</v>
      </c>
      <c r="EN48" s="27"/>
      <c r="EO48" s="29">
        <f t="shared" ca="1" si="151"/>
        <v>12.78093355572474</v>
      </c>
      <c r="EQ48" s="27">
        <f t="shared" ca="1" si="152"/>
        <v>401.68851972263644</v>
      </c>
      <c r="ER48" s="27">
        <f t="shared" ca="1" si="153"/>
        <v>16320.42377131576</v>
      </c>
      <c r="ES48" s="38">
        <f t="shared" ca="1" si="154"/>
        <v>0.11875104099012454</v>
      </c>
      <c r="ET48" s="32">
        <f t="shared" ca="1" si="155"/>
        <v>9.5580418584107305E-2</v>
      </c>
      <c r="EU48" s="32"/>
      <c r="EW48" s="39">
        <f t="shared" ca="1" si="156"/>
        <v>5.2739137015678219</v>
      </c>
      <c r="EX48" s="40">
        <f t="shared" ca="1" si="157"/>
        <v>17.649365497159174</v>
      </c>
      <c r="EY48" s="27">
        <f t="shared" ca="1" si="158"/>
        <v>343.63537419457185</v>
      </c>
      <c r="EZ48" s="41">
        <f t="shared" ca="1" si="159"/>
        <v>3.3465404433736552</v>
      </c>
      <c r="FC48" s="29">
        <f t="shared" ca="1" si="160"/>
        <v>473.9261682232729</v>
      </c>
      <c r="FD48" s="29">
        <f t="shared" ca="1" si="161"/>
        <v>94.694442539954622</v>
      </c>
      <c r="FE48" s="29">
        <f t="shared" ca="1" si="162"/>
        <v>73.841981626316098</v>
      </c>
      <c r="FF48" s="29">
        <f t="shared" ca="1" si="162"/>
        <v>49.322954584904899</v>
      </c>
      <c r="FG48" s="29">
        <f t="shared" ca="1" si="162"/>
        <v>28.056805826820685</v>
      </c>
      <c r="FH48" s="29">
        <f t="shared" ca="1" si="162"/>
        <v>4.6275776446256121</v>
      </c>
      <c r="FI48" s="29">
        <f t="shared" ca="1" si="162"/>
        <v>12.587342189994363</v>
      </c>
      <c r="FJ48" s="29">
        <f t="shared" ca="1" si="163"/>
        <v>6.6746947838339619</v>
      </c>
      <c r="FK48" s="29">
        <f t="shared" ca="1" si="164"/>
        <v>5.513916433012831</v>
      </c>
      <c r="FL48" s="29">
        <f t="shared" ca="1" si="165"/>
        <v>5.6133978175110153</v>
      </c>
    </row>
    <row r="49" spans="1:168">
      <c r="A49" s="19" t="s">
        <v>255</v>
      </c>
      <c r="C49" s="25">
        <v>2.3628134726061775E-2</v>
      </c>
      <c r="D49" s="26">
        <v>2.7686533412634248E-4</v>
      </c>
      <c r="E49" s="26">
        <v>1.2627221095025734E-4</v>
      </c>
      <c r="F49" s="26">
        <v>2.3706747775680613E-4</v>
      </c>
      <c r="G49" s="26">
        <v>3.0563279697123575E-3</v>
      </c>
      <c r="H49" s="26">
        <v>1.086628878356378E-2</v>
      </c>
      <c r="I49" s="25">
        <v>0.47743498393714295</v>
      </c>
      <c r="J49" s="26">
        <v>7.9743112207108049E-4</v>
      </c>
      <c r="K49" s="26">
        <v>4.112445158185424E-4</v>
      </c>
      <c r="L49" s="26">
        <v>2.1862289098998644E-3</v>
      </c>
      <c r="M49" s="26">
        <v>6.8979266053828814E-3</v>
      </c>
      <c r="N49" s="26">
        <v>4.4999583596502801E-3</v>
      </c>
      <c r="O49" s="26">
        <v>3.208886419128913E-4</v>
      </c>
      <c r="P49" s="26">
        <v>6.1834076840816684E-4</v>
      </c>
      <c r="Q49" s="26">
        <v>0.1798911012730155</v>
      </c>
      <c r="R49" s="26">
        <v>2.3197728279398637E-3</v>
      </c>
      <c r="S49" s="26">
        <v>8.7481584278962339E-4</v>
      </c>
      <c r="T49" s="27">
        <v>678428.5</v>
      </c>
      <c r="U49" s="26">
        <v>1.6213941483885186E-6</v>
      </c>
      <c r="V49" s="26">
        <v>9.2093713633787499E-3</v>
      </c>
      <c r="W49" s="26">
        <v>8.2101503695673162E-5</v>
      </c>
      <c r="X49" s="26">
        <v>1.594862244142161E-4</v>
      </c>
      <c r="Y49" s="26">
        <v>4.4367239878631279E-5</v>
      </c>
      <c r="Z49" s="26">
        <v>2.8462837277620263E-4</v>
      </c>
      <c r="AA49" s="26">
        <v>2.5563981072925638E-3</v>
      </c>
      <c r="AB49" s="26">
        <v>7.2495971695371478E-4</v>
      </c>
      <c r="AC49" s="26">
        <v>1.7272760995938898E-3</v>
      </c>
      <c r="AD49" s="26">
        <v>3.1285537090496641E-3</v>
      </c>
      <c r="AE49" s="26">
        <v>1.8702535835881501E-3</v>
      </c>
      <c r="AF49" s="26">
        <v>2.8946798864336229E-3</v>
      </c>
      <c r="AG49" s="26">
        <v>3.0231630894044102E-3</v>
      </c>
      <c r="AH49" s="26">
        <v>1.0609445210512235E-2</v>
      </c>
      <c r="AI49" s="26">
        <v>0.13976675508178091</v>
      </c>
      <c r="AJ49" s="26">
        <v>6.8531908668341612E-3</v>
      </c>
      <c r="AK49" s="26">
        <v>6.0868068998150303E-2</v>
      </c>
      <c r="AL49" s="26">
        <v>6.583302440861491E-2</v>
      </c>
      <c r="AM49" s="26">
        <v>0.20675015863867749</v>
      </c>
      <c r="AN49" s="19" t="s">
        <v>255</v>
      </c>
      <c r="AO49" s="28" t="s">
        <v>256</v>
      </c>
      <c r="AQ49" s="27">
        <f t="shared" ca="1" si="87"/>
        <v>559.18653841011064</v>
      </c>
      <c r="AS49" s="27"/>
      <c r="AT49" s="27"/>
      <c r="AU49" s="29">
        <f t="shared" ca="1" si="88"/>
        <v>14.583901363816794</v>
      </c>
      <c r="AV49" s="29">
        <f t="shared" ca="1" si="88"/>
        <v>1.3733083039750644</v>
      </c>
      <c r="AW49" s="29">
        <f t="shared" ca="1" si="88"/>
        <v>2.256792134747593</v>
      </c>
      <c r="AX49" s="27">
        <f t="shared" ca="1" si="88"/>
        <v>57.680226847213014</v>
      </c>
      <c r="AY49" s="24">
        <f t="shared" ca="1" si="88"/>
        <v>4.2052009387275193</v>
      </c>
      <c r="AZ49" s="30">
        <f t="shared" ca="1" si="88"/>
        <v>23.660998875061285</v>
      </c>
      <c r="BB49" s="27">
        <f t="shared" ca="1" si="89"/>
        <v>171.18822135355717</v>
      </c>
      <c r="BC49" s="29">
        <f t="shared" ca="1" si="89"/>
        <v>1.1688032343133334</v>
      </c>
      <c r="BD49" s="31">
        <f t="shared" ca="1" si="89"/>
        <v>3.5478008092454774</v>
      </c>
      <c r="BE49" s="27">
        <f t="shared" ca="1" si="89"/>
        <v>11.961391013251333</v>
      </c>
      <c r="BF49" s="39">
        <f t="shared" ca="1" si="90"/>
        <v>14.023426734037669</v>
      </c>
      <c r="BG49" s="29">
        <f t="shared" ca="1" si="91"/>
        <v>26.37211889076093</v>
      </c>
      <c r="BH49" s="29">
        <f t="shared" ca="1" si="91"/>
        <v>25.651341316898591</v>
      </c>
      <c r="BI49" s="31">
        <f t="shared" ca="1" si="91"/>
        <v>3.4716238978143603</v>
      </c>
      <c r="BJ49" s="27">
        <f t="shared" ca="1" si="91"/>
        <v>927.89461054103936</v>
      </c>
      <c r="BK49" s="27">
        <f t="shared" ca="1" si="91"/>
        <v>60.561951213472675</v>
      </c>
      <c r="BL49" s="29">
        <f t="shared" ca="1" si="91"/>
        <v>0.98331822360567778</v>
      </c>
      <c r="BM49" s="32">
        <f t="shared" ca="1" si="92"/>
        <v>2.0945260268812973</v>
      </c>
      <c r="BN49" s="33">
        <f t="shared" ca="1" si="93"/>
        <v>3.0560030451992556E-2</v>
      </c>
      <c r="BO49" s="27">
        <f t="shared" ca="1" si="93"/>
        <v>142.49210160271633</v>
      </c>
      <c r="BP49" s="29">
        <f t="shared" ca="1" si="93"/>
        <v>2.2954612989240157</v>
      </c>
      <c r="BQ49" s="32">
        <f t="shared" ca="1" si="93"/>
        <v>4.4615818381106438</v>
      </c>
      <c r="BR49" s="33">
        <f t="shared" ca="1" si="93"/>
        <v>0.38393202486075073</v>
      </c>
      <c r="BS49" s="27">
        <f t="shared" ca="1" si="93"/>
        <v>27.149346052057236</v>
      </c>
      <c r="BT49" s="27">
        <f t="shared" ca="1" si="93"/>
        <v>30.993985987927939</v>
      </c>
      <c r="BU49" s="29">
        <f t="shared" ca="1" si="93"/>
        <v>8.2452488273414897</v>
      </c>
      <c r="BV49" s="27">
        <f t="shared" ca="1" si="93"/>
        <v>85.316718391997853</v>
      </c>
      <c r="BW49" s="27">
        <f t="shared" ca="1" si="93"/>
        <v>146.51087607664323</v>
      </c>
      <c r="BX49" s="27">
        <f t="shared" ca="1" si="93"/>
        <v>34.648895659132442</v>
      </c>
      <c r="BY49" s="27">
        <f t="shared" ca="1" si="93"/>
        <v>308.11162988002764</v>
      </c>
      <c r="BZ49" s="27">
        <f t="shared" ca="1" si="93"/>
        <v>57.479336798119476</v>
      </c>
      <c r="CA49" s="27">
        <f t="shared" ca="1" si="94"/>
        <v>94.255635441631071</v>
      </c>
      <c r="CB49" s="27">
        <f t="shared" ca="1" si="95"/>
        <v>94.255635441631071</v>
      </c>
      <c r="CC49" s="27">
        <f t="shared" ca="1" si="96"/>
        <v>15879.168597684864</v>
      </c>
      <c r="CD49" s="34">
        <f t="shared" ca="1" si="97"/>
        <v>6.0868068998150303E-2</v>
      </c>
      <c r="CE49" s="27">
        <f t="shared" ca="1" si="98"/>
        <v>299.64638718814717</v>
      </c>
      <c r="CF49" s="27">
        <f t="shared" ca="1" si="99"/>
        <v>3839.7012892777088</v>
      </c>
      <c r="CG49" s="27">
        <f t="shared" ca="1" si="100"/>
        <v>1256.4200171453533</v>
      </c>
      <c r="CH49" s="35">
        <f t="shared" ca="1" si="101"/>
        <v>5.1391072041144222E-4</v>
      </c>
      <c r="CI49" s="35">
        <f t="shared" ca="1" si="102"/>
        <v>1.3658564643151631E-2</v>
      </c>
      <c r="CJ49" s="33">
        <f t="shared" ca="1" si="103"/>
        <v>4.8788078312677889E-2</v>
      </c>
      <c r="CK49" s="33"/>
      <c r="CL49" s="29">
        <f t="shared" ca="1" si="104"/>
        <v>30.347936482660661</v>
      </c>
      <c r="CM49" s="32">
        <f t="shared" ca="1" si="105"/>
        <v>0.32721816685425031</v>
      </c>
      <c r="CN49" s="31">
        <f t="shared" ca="1" si="106"/>
        <v>11.348768006759432</v>
      </c>
      <c r="CO49" s="29">
        <f t="shared" ca="1" si="107"/>
        <v>31.93757433418677</v>
      </c>
      <c r="CP49" s="36">
        <f t="shared" ca="1" si="108"/>
        <v>12.462045949946161</v>
      </c>
      <c r="CQ49" s="30">
        <f t="shared" ca="1" si="109"/>
        <v>20.746029346324114</v>
      </c>
      <c r="CS49" s="30">
        <f t="shared" ca="1" si="110"/>
        <v>15879.168597684864</v>
      </c>
      <c r="CT49" s="27">
        <f t="shared" ca="1" si="111"/>
        <v>5.0875446333288679</v>
      </c>
      <c r="CU49" s="27">
        <f t="shared" ca="1" si="112"/>
        <v>26.946765793259328</v>
      </c>
      <c r="CV49" s="29">
        <f t="shared" ca="1" si="113"/>
        <v>3.011553348058762</v>
      </c>
      <c r="CW49" s="29">
        <f t="shared" ca="1" si="114"/>
        <v>2.82666291167109</v>
      </c>
      <c r="CX49" s="29">
        <f t="shared" ca="1" si="115"/>
        <v>4.1380790939596528</v>
      </c>
      <c r="CY49" s="27">
        <f t="shared" ca="1" si="116"/>
        <v>51.537063381437072</v>
      </c>
      <c r="CZ49" s="31">
        <f t="shared" ca="1" si="117"/>
        <v>2.1623067272814658</v>
      </c>
      <c r="DA49" s="31">
        <f t="shared" ca="1" si="118"/>
        <v>5.4203180756498837</v>
      </c>
      <c r="DB49" s="29">
        <f t="shared" ca="1" si="119"/>
        <v>4.0778078309948169</v>
      </c>
      <c r="DC49" s="29">
        <f t="shared" ca="1" si="120"/>
        <v>8.8174713055211349</v>
      </c>
      <c r="DD49" s="32">
        <f t="shared" ca="1" si="121"/>
        <v>2.4790143648174134</v>
      </c>
      <c r="DE49" s="27">
        <f t="shared" ca="1" si="122"/>
        <v>134.22645375221668</v>
      </c>
      <c r="DF49" s="27">
        <f t="shared" ca="1" si="123"/>
        <v>15.321412073899939</v>
      </c>
      <c r="DG49" s="27">
        <f t="shared" ca="1" si="124"/>
        <v>5.0875446333288679</v>
      </c>
      <c r="DH49" s="29">
        <f t="shared" ca="1" si="125"/>
        <v>25.758846068880164</v>
      </c>
      <c r="DI49" s="32">
        <f t="shared" ca="1" si="126"/>
        <v>3.6113863224833844</v>
      </c>
      <c r="DJ49" s="29">
        <f t="shared" ca="1" si="127"/>
        <v>19.122526827419378</v>
      </c>
      <c r="DK49" s="29">
        <f t="shared" ca="1" si="128"/>
        <v>1.943653696188206</v>
      </c>
      <c r="DL49" s="27">
        <f t="shared" ca="1" si="129"/>
        <v>263.28354762492785</v>
      </c>
      <c r="DN49" s="27">
        <f t="shared" ca="1" si="130"/>
        <v>829.226046927884</v>
      </c>
      <c r="DO49" s="37">
        <f t="shared" ca="1" si="131"/>
        <v>842.78866234100906</v>
      </c>
      <c r="DP49" s="27">
        <f t="shared" ca="1" si="132"/>
        <v>3.4716238978143603</v>
      </c>
      <c r="DR49" s="27">
        <f t="shared" ca="1" si="133"/>
        <v>15879.168597684864</v>
      </c>
      <c r="DS49" s="27">
        <f t="shared" ca="1" si="134"/>
        <v>3839.7012892777088</v>
      </c>
      <c r="DT49" s="37">
        <f t="shared" ca="1" si="135"/>
        <v>884.46658674534115</v>
      </c>
      <c r="DU49" s="29">
        <v>0.7</v>
      </c>
      <c r="DV49" s="29">
        <v>1</v>
      </c>
      <c r="DW49" s="37">
        <f t="shared" ca="1" si="136"/>
        <v>926.74207797956228</v>
      </c>
      <c r="DX49" s="19">
        <v>0.5</v>
      </c>
      <c r="DZ49" s="32">
        <f t="shared" ca="1" si="137"/>
        <v>9.5799468501544069E-2</v>
      </c>
      <c r="EA49" s="27">
        <f t="shared" ca="1" si="138"/>
        <v>173.7708556130687</v>
      </c>
      <c r="EB49" s="32">
        <f t="shared" ca="1" si="139"/>
        <v>1.1009922773035852</v>
      </c>
      <c r="EC49" s="32">
        <f t="shared" ca="1" si="140"/>
        <v>3.7324573966244157</v>
      </c>
      <c r="ED49" s="32">
        <f t="shared" ca="1" si="141"/>
        <v>22.307909190553218</v>
      </c>
      <c r="EE49" s="29">
        <f t="shared" ca="1" si="142"/>
        <v>5.0517371692204041</v>
      </c>
      <c r="EF49" s="27">
        <f t="shared" ca="1" si="143"/>
        <v>101.68294401519563</v>
      </c>
      <c r="EG49" s="27">
        <f t="shared" ca="1" si="144"/>
        <v>167.24642651808296</v>
      </c>
      <c r="EH49" s="27">
        <f t="shared" ca="1" si="145"/>
        <v>258.53551027878137</v>
      </c>
      <c r="EI49" s="27">
        <f t="shared" ca="1" si="146"/>
        <v>410.51637070103232</v>
      </c>
      <c r="EJ49" s="27">
        <f t="shared" ca="1" si="147"/>
        <v>678.29109294742238</v>
      </c>
      <c r="EK49" s="27">
        <f t="shared" ca="1" si="148"/>
        <v>1053.1579227699831</v>
      </c>
      <c r="EL49" s="27">
        <f t="shared" ca="1" si="149"/>
        <v>1394.1702709503513</v>
      </c>
      <c r="EM49" s="27">
        <f t="shared" ca="1" si="150"/>
        <v>1741.7980847914992</v>
      </c>
      <c r="EN49" s="27"/>
      <c r="EO49" s="29">
        <f t="shared" ca="1" si="151"/>
        <v>11.348768006759432</v>
      </c>
      <c r="EQ49" s="27">
        <f t="shared" ca="1" si="152"/>
        <v>535.06094635478917</v>
      </c>
      <c r="ER49" s="27">
        <f t="shared" ca="1" si="153"/>
        <v>15879.168597684864</v>
      </c>
      <c r="ES49" s="38">
        <f t="shared" ca="1" si="154"/>
        <v>0.10606870271939328</v>
      </c>
      <c r="ET49" s="32">
        <f t="shared" ca="1" si="155"/>
        <v>8.6052893075101652E-2</v>
      </c>
      <c r="EU49" s="32"/>
      <c r="EW49" s="39">
        <f t="shared" ca="1" si="156"/>
        <v>5.5275499306928371</v>
      </c>
      <c r="EX49" s="40">
        <f t="shared" ca="1" si="157"/>
        <v>15.896397523540388</v>
      </c>
      <c r="EY49" s="27">
        <f t="shared" ca="1" si="158"/>
        <v>308.11162988002764</v>
      </c>
      <c r="EZ49" s="41">
        <f t="shared" ca="1" si="159"/>
        <v>2.8758487436309585</v>
      </c>
      <c r="FC49" s="29">
        <f t="shared" ca="1" si="160"/>
        <v>482.69682114741306</v>
      </c>
      <c r="FD49" s="29">
        <f t="shared" ca="1" si="161"/>
        <v>63.866312334362711</v>
      </c>
      <c r="FE49" s="29">
        <f t="shared" ca="1" si="162"/>
        <v>64.011178912999142</v>
      </c>
      <c r="FF49" s="29">
        <f t="shared" ca="1" si="162"/>
        <v>48.473472683433968</v>
      </c>
      <c r="FG49" s="29">
        <f t="shared" ca="1" si="162"/>
        <v>27.884886488191523</v>
      </c>
      <c r="FH49" s="29">
        <f t="shared" ca="1" si="162"/>
        <v>4.1407681714921347</v>
      </c>
      <c r="FI49" s="29">
        <f t="shared" ca="1" si="162"/>
        <v>12.710368001899454</v>
      </c>
      <c r="FJ49" s="29">
        <f t="shared" ca="1" si="163"/>
        <v>6.4633877569695342</v>
      </c>
      <c r="FK49" s="29">
        <f t="shared" ca="1" si="164"/>
        <v>4.9874345069663413</v>
      </c>
      <c r="FL49" s="29">
        <f t="shared" ca="1" si="165"/>
        <v>5.0331056713009072</v>
      </c>
    </row>
    <row r="50" spans="1:168">
      <c r="A50" s="19" t="s">
        <v>257</v>
      </c>
      <c r="C50" s="25">
        <v>2.4662613014039998E-2</v>
      </c>
      <c r="D50" s="26">
        <v>3.7615555631596669E-4</v>
      </c>
      <c r="E50" s="26">
        <v>1.2571579897969356E-4</v>
      </c>
      <c r="F50" s="26">
        <v>1.05631026361636E-4</v>
      </c>
      <c r="G50" s="26">
        <v>3.1942227267384858E-3</v>
      </c>
      <c r="H50" s="26">
        <v>9.9932901981846338E-3</v>
      </c>
      <c r="I50" s="25">
        <v>0.46667341118290384</v>
      </c>
      <c r="J50" s="26">
        <v>8.1008582892832116E-4</v>
      </c>
      <c r="K50" s="26">
        <v>4.2475574684855042E-4</v>
      </c>
      <c r="L50" s="26">
        <v>2.0352569586298318E-3</v>
      </c>
      <c r="M50" s="26">
        <v>5.1275680613433591E-3</v>
      </c>
      <c r="N50" s="26">
        <v>4.2929341769929671E-3</v>
      </c>
      <c r="O50" s="26">
        <v>2.9591564990604793E-4</v>
      </c>
      <c r="P50" s="26">
        <v>1.467676162052872E-3</v>
      </c>
      <c r="Q50" s="26">
        <v>0.19347140746647704</v>
      </c>
      <c r="R50" s="26">
        <v>2.8843221240465312E-3</v>
      </c>
      <c r="S50" s="26">
        <v>8.0636642659164383E-4</v>
      </c>
      <c r="T50" s="27">
        <v>672151</v>
      </c>
      <c r="U50" s="26">
        <v>2.3804174954734873E-6</v>
      </c>
      <c r="V50" s="26">
        <v>8.0467037912611908E-3</v>
      </c>
      <c r="W50" s="26">
        <v>7.423927064007939E-5</v>
      </c>
      <c r="X50" s="26">
        <v>1.5264427189723737E-4</v>
      </c>
      <c r="Y50" s="26">
        <v>3.9723216955713817E-5</v>
      </c>
      <c r="Z50" s="26">
        <v>2.8059171227893734E-4</v>
      </c>
      <c r="AA50" s="26">
        <v>2.6744982402267747E-3</v>
      </c>
      <c r="AB50" s="26">
        <v>7.2602733611941363E-4</v>
      </c>
      <c r="AC50" s="26">
        <v>1.6851372186706063E-3</v>
      </c>
      <c r="AD50" s="26">
        <v>3.3283691710146476E-3</v>
      </c>
      <c r="AE50" s="26">
        <v>2.0538539703132182E-3</v>
      </c>
      <c r="AF50" s="26">
        <v>3.2259616266781324E-3</v>
      </c>
      <c r="AG50" s="26">
        <v>3.3040690757483566E-3</v>
      </c>
      <c r="AH50" s="26">
        <v>1.0420277586435191E-2</v>
      </c>
      <c r="AI50" s="26">
        <v>0.14640609029816218</v>
      </c>
      <c r="AJ50" s="26">
        <v>8.1636418007263248E-3</v>
      </c>
      <c r="AK50" s="26">
        <v>6.0231083248286924E-2</v>
      </c>
      <c r="AL50" s="26">
        <v>5.4782333136452969E-2</v>
      </c>
      <c r="AM50" s="26">
        <v>0.24126245441872435</v>
      </c>
      <c r="AN50" s="19" t="s">
        <v>257</v>
      </c>
      <c r="AO50" s="28" t="s">
        <v>258</v>
      </c>
      <c r="AQ50" s="27">
        <f t="shared" ca="1" si="87"/>
        <v>570.82624290358535</v>
      </c>
      <c r="AS50" s="27"/>
      <c r="AT50" s="27"/>
      <c r="AU50" s="29">
        <f t="shared" ca="1" si="88"/>
        <v>15.222408359387794</v>
      </c>
      <c r="AV50" s="29">
        <f t="shared" ca="1" si="88"/>
        <v>1.8658079773878309</v>
      </c>
      <c r="AW50" s="29">
        <f t="shared" ca="1" si="88"/>
        <v>2.2468476968590192</v>
      </c>
      <c r="AX50" s="27">
        <f t="shared" ca="1" si="88"/>
        <v>25.700790425978958</v>
      </c>
      <c r="AY50" s="24">
        <f t="shared" ca="1" si="88"/>
        <v>4.3949303026695876</v>
      </c>
      <c r="AZ50" s="30">
        <f t="shared" ca="1" si="88"/>
        <v>21.760072168803479</v>
      </c>
      <c r="BB50" s="27">
        <f t="shared" ca="1" si="89"/>
        <v>173.90486571152417</v>
      </c>
      <c r="BC50" s="29">
        <f t="shared" ca="1" si="89"/>
        <v>1.2072036747325707</v>
      </c>
      <c r="BD50" s="31">
        <f t="shared" ca="1" si="89"/>
        <v>3.3028043185011833</v>
      </c>
      <c r="BE50" s="27">
        <f t="shared" ca="1" si="89"/>
        <v>8.8914901589305355</v>
      </c>
      <c r="BF50" s="39">
        <f t="shared" ca="1" si="90"/>
        <v>14.507290095525388</v>
      </c>
      <c r="BG50" s="29">
        <f t="shared" ca="1" si="91"/>
        <v>25.158848473137432</v>
      </c>
      <c r="BH50" s="29">
        <f t="shared" ca="1" si="91"/>
        <v>23.655038992662337</v>
      </c>
      <c r="BI50" s="31">
        <f t="shared" ca="1" si="91"/>
        <v>8.2401483110229883</v>
      </c>
      <c r="BJ50" s="27">
        <f t="shared" ca="1" si="91"/>
        <v>997.94306117165593</v>
      </c>
      <c r="BK50" s="27">
        <f t="shared" ca="1" si="91"/>
        <v>75.300552561250271</v>
      </c>
      <c r="BL50" s="29">
        <f t="shared" ca="1" si="91"/>
        <v>0.90637910676479871</v>
      </c>
      <c r="BM50" s="32">
        <f t="shared" ca="1" si="92"/>
        <v>2.1428261735873115</v>
      </c>
      <c r="BN50" s="33">
        <f t="shared" ca="1" si="93"/>
        <v>4.4866099475211821E-2</v>
      </c>
      <c r="BO50" s="27">
        <f t="shared" ca="1" si="93"/>
        <v>124.5027145664684</v>
      </c>
      <c r="BP50" s="29">
        <f t="shared" ca="1" si="93"/>
        <v>2.0756425271615231</v>
      </c>
      <c r="BQ50" s="32">
        <f t="shared" ca="1" si="93"/>
        <v>4.2701801593820408</v>
      </c>
      <c r="BR50" s="33">
        <f t="shared" ca="1" si="93"/>
        <v>0.34374496050486802</v>
      </c>
      <c r="BS50" s="27">
        <f t="shared" ca="1" si="93"/>
        <v>26.764308215997602</v>
      </c>
      <c r="BT50" s="27">
        <f t="shared" ca="1" si="93"/>
        <v>32.425841947644642</v>
      </c>
      <c r="BU50" s="29">
        <f t="shared" ca="1" si="93"/>
        <v>8.2573912753536565</v>
      </c>
      <c r="BV50" s="27">
        <f t="shared" ca="1" si="93"/>
        <v>83.235319223717241</v>
      </c>
      <c r="BW50" s="27">
        <f t="shared" ca="1" si="93"/>
        <v>155.86827924394947</v>
      </c>
      <c r="BX50" s="27">
        <f t="shared" ca="1" si="93"/>
        <v>38.050333142496797</v>
      </c>
      <c r="BY50" s="27">
        <f t="shared" ca="1" si="93"/>
        <v>343.37347607400682</v>
      </c>
      <c r="BZ50" s="27">
        <f t="shared" ca="1" si="93"/>
        <v>62.820196460722926</v>
      </c>
      <c r="CA50" s="27">
        <f t="shared" ca="1" si="94"/>
        <v>95.966733295259857</v>
      </c>
      <c r="CB50" s="27">
        <f t="shared" ca="1" si="95"/>
        <v>95.966733295259857</v>
      </c>
      <c r="CC50" s="27">
        <f t="shared" ca="1" si="96"/>
        <v>16633.476181171198</v>
      </c>
      <c r="CD50" s="34">
        <f t="shared" ca="1" si="97"/>
        <v>6.0231083248286924E-2</v>
      </c>
      <c r="CE50" s="27">
        <f t="shared" ca="1" si="98"/>
        <v>356.94405998877585</v>
      </c>
      <c r="CF50" s="27">
        <f t="shared" ca="1" si="99"/>
        <v>4480.653187332452</v>
      </c>
      <c r="CG50" s="27">
        <f t="shared" ca="1" si="100"/>
        <v>1045.5181203790733</v>
      </c>
      <c r="CH50" s="35">
        <f t="shared" ca="1" si="101"/>
        <v>5.3619154107670372E-4</v>
      </c>
      <c r="CI50" s="35">
        <f t="shared" ca="1" si="102"/>
        <v>1.4531433383284333E-2</v>
      </c>
      <c r="CJ50" s="33">
        <f t="shared" ca="1" si="103"/>
        <v>5.1905945347969572E-2</v>
      </c>
      <c r="CK50" s="33"/>
      <c r="CL50" s="29">
        <f t="shared" ca="1" si="104"/>
        <v>28.971695077514966</v>
      </c>
      <c r="CM50" s="32">
        <f t="shared" ca="1" si="105"/>
        <v>0.23334055921465335</v>
      </c>
      <c r="CN50" s="31">
        <f t="shared" ca="1" si="106"/>
        <v>12.829529285900433</v>
      </c>
      <c r="CO50" s="29">
        <f t="shared" ca="1" si="107"/>
        <v>29.156314234874298</v>
      </c>
      <c r="CP50" s="36">
        <f t="shared" ca="1" si="108"/>
        <v>13.048920489032598</v>
      </c>
      <c r="CQ50" s="30">
        <f t="shared" ca="1" si="109"/>
        <v>13.884600906861044</v>
      </c>
      <c r="CS50" s="30">
        <f t="shared" ca="1" si="110"/>
        <v>16633.476181171198</v>
      </c>
      <c r="CT50" s="27">
        <f t="shared" ca="1" si="111"/>
        <v>4.5600392612617711</v>
      </c>
      <c r="CU50" s="27">
        <f t="shared" ca="1" si="112"/>
        <v>35.988397545664441</v>
      </c>
      <c r="CV50" s="29">
        <f t="shared" ca="1" si="113"/>
        <v>2.9062904700203771</v>
      </c>
      <c r="CW50" s="29">
        <f t="shared" ca="1" si="114"/>
        <v>2.3094766213045794</v>
      </c>
      <c r="CX50" s="29">
        <f t="shared" ca="1" si="115"/>
        <v>4.4898886135566167</v>
      </c>
      <c r="CY50" s="27">
        <f t="shared" ca="1" si="116"/>
        <v>48.441354211023004</v>
      </c>
      <c r="CZ50" s="31">
        <f t="shared" ca="1" si="117"/>
        <v>2.7579597542886476</v>
      </c>
      <c r="DA50" s="31">
        <f t="shared" ca="1" si="118"/>
        <v>5.7384424356881301</v>
      </c>
      <c r="DB50" s="29">
        <f t="shared" ca="1" si="119"/>
        <v>3.0448424040584139</v>
      </c>
      <c r="DC50" s="29">
        <f t="shared" ca="1" si="120"/>
        <v>8.3975528085445994</v>
      </c>
      <c r="DD50" s="32">
        <f t="shared" ca="1" si="121"/>
        <v>1.9818899268217227</v>
      </c>
      <c r="DE50" s="27">
        <f t="shared" ca="1" si="122"/>
        <v>165.42996762721756</v>
      </c>
      <c r="DF50" s="27">
        <f t="shared" ca="1" si="123"/>
        <v>13.252798647923845</v>
      </c>
      <c r="DG50" s="27">
        <f t="shared" ca="1" si="124"/>
        <v>4.5600392612617711</v>
      </c>
      <c r="DH50" s="29">
        <f t="shared" ca="1" si="125"/>
        <v>38.618214712763923</v>
      </c>
      <c r="DI50" s="32">
        <f t="shared" ca="1" si="126"/>
        <v>4.1253338039240113</v>
      </c>
      <c r="DJ50" s="29">
        <f t="shared" ca="1" si="127"/>
        <v>19.492226584595119</v>
      </c>
      <c r="DK50" s="29">
        <f t="shared" ca="1" si="128"/>
        <v>2.0572811086221026</v>
      </c>
      <c r="DL50" s="27">
        <f t="shared" ca="1" si="129"/>
        <v>294.34588020161698</v>
      </c>
      <c r="DN50" s="27">
        <f t="shared" ca="1" si="130"/>
        <v>824.35594146809808</v>
      </c>
      <c r="DO50" s="37">
        <f t="shared" ca="1" si="131"/>
        <v>833.73634330203959</v>
      </c>
      <c r="DP50" s="27">
        <f t="shared" ca="1" si="132"/>
        <v>8.2401483110229883</v>
      </c>
      <c r="DR50" s="27">
        <f t="shared" ca="1" si="133"/>
        <v>16633.476181171198</v>
      </c>
      <c r="DS50" s="27">
        <f t="shared" ca="1" si="134"/>
        <v>4480.653187332452</v>
      </c>
      <c r="DT50" s="37">
        <f t="shared" ca="1" si="135"/>
        <v>874.7283282185997</v>
      </c>
      <c r="DU50" s="29">
        <v>0.7</v>
      </c>
      <c r="DV50" s="29">
        <v>1</v>
      </c>
      <c r="DW50" s="37">
        <f t="shared" ca="1" si="136"/>
        <v>916.28267921704537</v>
      </c>
      <c r="DX50" s="19">
        <v>0.5</v>
      </c>
      <c r="DZ50" s="32">
        <f t="shared" ca="1" si="137"/>
        <v>0.14064607985959818</v>
      </c>
      <c r="EA50" s="27">
        <f t="shared" ca="1" si="138"/>
        <v>151.83257873959562</v>
      </c>
      <c r="EB50" s="32">
        <f t="shared" ca="1" si="139"/>
        <v>1.1701121985036704</v>
      </c>
      <c r="EC50" s="32">
        <f t="shared" ca="1" si="140"/>
        <v>3.3750284994496309</v>
      </c>
      <c r="ED50" s="32">
        <f t="shared" ca="1" si="141"/>
        <v>21.350900796910203</v>
      </c>
      <c r="EE50" s="29">
        <f t="shared" ca="1" si="142"/>
        <v>4.5229600066430002</v>
      </c>
      <c r="EF50" s="27">
        <f t="shared" ca="1" si="143"/>
        <v>100.24085474156405</v>
      </c>
      <c r="EG50" s="27">
        <f t="shared" ca="1" si="144"/>
        <v>167.4927236380052</v>
      </c>
      <c r="EH50" s="27">
        <f t="shared" ca="1" si="145"/>
        <v>252.2282400718704</v>
      </c>
      <c r="EI50" s="27">
        <f t="shared" ca="1" si="146"/>
        <v>429.48135029992903</v>
      </c>
      <c r="EJ50" s="27">
        <f t="shared" ca="1" si="147"/>
        <v>721.61240390717353</v>
      </c>
      <c r="EK50" s="27">
        <f t="shared" ca="1" si="148"/>
        <v>1156.5450803190515</v>
      </c>
      <c r="EL50" s="27">
        <f t="shared" ca="1" si="149"/>
        <v>1553.7261360814789</v>
      </c>
      <c r="EM50" s="27">
        <f t="shared" ca="1" si="150"/>
        <v>1903.6423169916038</v>
      </c>
      <c r="EN50" s="27"/>
      <c r="EO50" s="29">
        <f t="shared" ca="1" si="151"/>
        <v>12.829529285900433</v>
      </c>
      <c r="EQ50" s="27">
        <f t="shared" ca="1" si="152"/>
        <v>374.2720524590485</v>
      </c>
      <c r="ER50" s="27">
        <f t="shared" ca="1" si="153"/>
        <v>16633.476181171198</v>
      </c>
      <c r="ES50" s="38">
        <f t="shared" ca="1" si="154"/>
        <v>9.7766994754012723E-2</v>
      </c>
      <c r="ET50" s="32">
        <f t="shared" ca="1" si="155"/>
        <v>8.0498936268443788E-2</v>
      </c>
      <c r="EU50" s="32"/>
      <c r="EW50" s="39">
        <f t="shared" ca="1" si="156"/>
        <v>5.6152685086058822</v>
      </c>
      <c r="EX50" s="40">
        <f t="shared" ca="1" si="157"/>
        <v>16.789053418118826</v>
      </c>
      <c r="EY50" s="27">
        <f t="shared" ca="1" si="158"/>
        <v>343.37347607400682</v>
      </c>
      <c r="EZ50" s="41">
        <f t="shared" ca="1" si="159"/>
        <v>2.9898932513001215</v>
      </c>
      <c r="FC50" s="29">
        <f t="shared" ca="1" si="160"/>
        <v>421.75716316554337</v>
      </c>
      <c r="FD50" s="29">
        <f t="shared" ca="1" si="161"/>
        <v>93.764053239732121</v>
      </c>
      <c r="FE50" s="29">
        <f t="shared" ca="1" si="162"/>
        <v>68.029778982771532</v>
      </c>
      <c r="FF50" s="29">
        <f t="shared" ca="1" si="162"/>
        <v>43.831538953891311</v>
      </c>
      <c r="FG50" s="29">
        <f t="shared" ca="1" si="162"/>
        <v>26.688625996137752</v>
      </c>
      <c r="FH50" s="29">
        <f t="shared" ca="1" si="162"/>
        <v>3.7073442677401642</v>
      </c>
      <c r="FI50" s="29">
        <f t="shared" ca="1" si="162"/>
        <v>12.530106842695506</v>
      </c>
      <c r="FJ50" s="29">
        <f t="shared" ca="1" si="163"/>
        <v>6.3057060017967599</v>
      </c>
      <c r="FK50" s="29">
        <f t="shared" ca="1" si="164"/>
        <v>5.3059735581409821</v>
      </c>
      <c r="FL50" s="29">
        <f t="shared" ca="1" si="165"/>
        <v>5.6091196248428838</v>
      </c>
    </row>
    <row r="51" spans="1:168">
      <c r="A51" s="19" t="s">
        <v>243</v>
      </c>
      <c r="C51" s="25">
        <v>2.2855306221278009E-2</v>
      </c>
      <c r="D51" s="26">
        <v>1.5778017145965382E-4</v>
      </c>
      <c r="E51" s="26">
        <v>6.2019894343844144E-5</v>
      </c>
      <c r="F51" s="26">
        <v>9.82956816015643E-5</v>
      </c>
      <c r="G51" s="26">
        <v>2.151388221719952E-3</v>
      </c>
      <c r="H51" s="26">
        <v>8.1602968529584374E-3</v>
      </c>
      <c r="I51" s="25">
        <v>0.4761671003183493</v>
      </c>
      <c r="J51" s="26">
        <v>8.0552725979139077E-4</v>
      </c>
      <c r="K51" s="26">
        <v>3.2765227200521436E-4</v>
      </c>
      <c r="L51" s="26">
        <v>1.510476973944038E-3</v>
      </c>
      <c r="M51" s="26">
        <v>6.101938472754251E-3</v>
      </c>
      <c r="N51" s="26">
        <v>2.9349452264867074E-3</v>
      </c>
      <c r="O51" s="26">
        <v>3.1852481585649764E-4</v>
      </c>
      <c r="P51" s="26">
        <v>5.921144629808516E-4</v>
      </c>
      <c r="Q51" s="26">
        <v>0.18455306767365132</v>
      </c>
      <c r="R51" s="26">
        <v>2.0130721554663224E-3</v>
      </c>
      <c r="S51" s="26">
        <v>8.2498161344170045E-4</v>
      </c>
      <c r="T51" s="27">
        <v>854564.5</v>
      </c>
      <c r="U51" s="26">
        <v>2.106336034319235E-6</v>
      </c>
      <c r="V51" s="26">
        <v>8.7077101845442918E-3</v>
      </c>
      <c r="W51" s="26">
        <v>7.0913313155414255E-5</v>
      </c>
      <c r="X51" s="26">
        <v>1.4311383166513471E-4</v>
      </c>
      <c r="Y51" s="26">
        <v>3.6509824594866739E-5</v>
      </c>
      <c r="Z51" s="26">
        <v>2.6528132165565033E-4</v>
      </c>
      <c r="AA51" s="26">
        <v>2.5656343084694017E-3</v>
      </c>
      <c r="AB51" s="26">
        <v>7.2044493618289389E-4</v>
      </c>
      <c r="AC51" s="26">
        <v>1.6686862138551274E-3</v>
      </c>
      <c r="AD51" s="26">
        <v>3.2347860615943367E-3</v>
      </c>
      <c r="AE51" s="26">
        <v>1.8787347239441845E-3</v>
      </c>
      <c r="AF51" s="26">
        <v>3.013620777990817E-3</v>
      </c>
      <c r="AG51" s="26">
        <v>3.0397549473055183E-3</v>
      </c>
      <c r="AH51" s="26">
        <v>1.0922522524630968E-2</v>
      </c>
      <c r="AI51" s="26">
        <v>0.14231868981217918</v>
      </c>
      <c r="AJ51" s="26">
        <v>7.3232623166536873E-3</v>
      </c>
      <c r="AK51" s="26">
        <v>5.8163689239717493E-2</v>
      </c>
      <c r="AL51" s="26">
        <v>6.0371803415657913E-2</v>
      </c>
      <c r="AM51" s="26">
        <v>0.22159099751978931</v>
      </c>
      <c r="AN51" s="19" t="s">
        <v>243</v>
      </c>
      <c r="AO51" s="28" t="s">
        <v>244</v>
      </c>
      <c r="AQ51" s="27">
        <f t="shared" ca="1" si="87"/>
        <v>557.52225751193657</v>
      </c>
      <c r="AS51" s="27"/>
      <c r="AT51" s="27"/>
      <c r="AU51" s="29">
        <f t="shared" ca="1" si="88"/>
        <v>14.106891442568939</v>
      </c>
      <c r="AV51" s="29">
        <f t="shared" ca="1" si="88"/>
        <v>0.78262170434552747</v>
      </c>
      <c r="AW51" s="29">
        <f t="shared" ca="1" si="88"/>
        <v>1.1084466542539695</v>
      </c>
      <c r="AX51" s="27">
        <f t="shared" ca="1" si="88"/>
        <v>23.916048150205945</v>
      </c>
      <c r="AY51" s="24">
        <f t="shared" ca="1" si="88"/>
        <v>2.9600945511078511</v>
      </c>
      <c r="AZ51" s="30">
        <f t="shared" ca="1" si="88"/>
        <v>17.76878734808405</v>
      </c>
      <c r="BB51" s="27">
        <f t="shared" ca="1" si="89"/>
        <v>172.92625662433232</v>
      </c>
      <c r="BC51" s="29">
        <f t="shared" ca="1" si="89"/>
        <v>0.93122466201782594</v>
      </c>
      <c r="BD51" s="31">
        <f t="shared" ca="1" si="89"/>
        <v>2.4511941115767106</v>
      </c>
      <c r="BE51" s="27">
        <f t="shared" ca="1" si="89"/>
        <v>10.581103016442423</v>
      </c>
      <c r="BF51" s="39">
        <f t="shared" ca="1" si="90"/>
        <v>9.2141807494489356</v>
      </c>
      <c r="BG51" s="29">
        <f t="shared" ca="1" si="91"/>
        <v>17.200320150694463</v>
      </c>
      <c r="BH51" s="29">
        <f t="shared" ca="1" si="91"/>
        <v>25.462380721020622</v>
      </c>
      <c r="BI51" s="31">
        <f t="shared" ca="1" si="91"/>
        <v>3.3243784413854787</v>
      </c>
      <c r="BJ51" s="27">
        <f t="shared" ca="1" si="91"/>
        <v>951.94145592172458</v>
      </c>
      <c r="BK51" s="27">
        <f t="shared" ca="1" si="91"/>
        <v>52.554964089661347</v>
      </c>
      <c r="BL51" s="29">
        <f t="shared" ca="1" si="91"/>
        <v>0.92730311336156468</v>
      </c>
      <c r="BM51" s="32">
        <f t="shared" ca="1" si="92"/>
        <v>2.1001030926568292</v>
      </c>
      <c r="BN51" s="33">
        <f t="shared" ca="1" si="93"/>
        <v>3.9700213186843684E-2</v>
      </c>
      <c r="BO51" s="27">
        <f t="shared" ca="1" si="93"/>
        <v>134.7301433925316</v>
      </c>
      <c r="BP51" s="29">
        <f t="shared" ca="1" si="93"/>
        <v>1.9826526750363442</v>
      </c>
      <c r="BQ51" s="32">
        <f t="shared" ca="1" si="93"/>
        <v>4.0035688002823759</v>
      </c>
      <c r="BR51" s="33">
        <f t="shared" ca="1" si="93"/>
        <v>0.31593786141222674</v>
      </c>
      <c r="BS51" s="27">
        <f t="shared" ca="1" si="93"/>
        <v>25.303922910170687</v>
      </c>
      <c r="BT51" s="27">
        <f t="shared" ca="1" si="93"/>
        <v>31.105966468996193</v>
      </c>
      <c r="BU51" s="29">
        <f t="shared" ca="1" si="93"/>
        <v>8.1939004696524087</v>
      </c>
      <c r="BV51" s="27">
        <f t="shared" ca="1" si="93"/>
        <v>82.422741694602109</v>
      </c>
      <c r="BW51" s="27">
        <f t="shared" ca="1" si="93"/>
        <v>151.48576111504988</v>
      </c>
      <c r="BX51" s="27">
        <f t="shared" ca="1" si="93"/>
        <v>34.806019885411374</v>
      </c>
      <c r="BY51" s="27">
        <f t="shared" ca="1" si="93"/>
        <v>320.77177656112451</v>
      </c>
      <c r="BZ51" s="27">
        <f t="shared" ca="1" si="93"/>
        <v>57.794797446520093</v>
      </c>
      <c r="CA51" s="27">
        <f t="shared" ca="1" si="94"/>
        <v>91.553942575530314</v>
      </c>
      <c r="CB51" s="27">
        <f t="shared" ca="1" si="95"/>
        <v>91.553942575530314</v>
      </c>
      <c r="CC51" s="27">
        <f t="shared" ca="1" si="96"/>
        <v>16169.09878752558</v>
      </c>
      <c r="CD51" s="34">
        <f t="shared" ca="1" si="97"/>
        <v>5.8163689239717493E-2</v>
      </c>
      <c r="CE51" s="27">
        <f t="shared" ca="1" si="98"/>
        <v>320.19961770451596</v>
      </c>
      <c r="CF51" s="27">
        <f t="shared" ca="1" si="99"/>
        <v>4115.3208513664395</v>
      </c>
      <c r="CG51" s="27">
        <f t="shared" ca="1" si="100"/>
        <v>1152.1928844069753</v>
      </c>
      <c r="CH51" s="35">
        <f t="shared" ca="1" si="101"/>
        <v>5.0746561465694841E-4</v>
      </c>
      <c r="CI51" s="35">
        <f t="shared" ca="1" si="102"/>
        <v>1.3964811116348399E-2</v>
      </c>
      <c r="CJ51" s="33">
        <f t="shared" ca="1" si="103"/>
        <v>4.9881983661275178E-2</v>
      </c>
      <c r="CK51" s="33"/>
      <c r="CL51" s="29">
        <f t="shared" ca="1" si="104"/>
        <v>29.803763730591136</v>
      </c>
      <c r="CM51" s="32">
        <f t="shared" ca="1" si="105"/>
        <v>0.27997644072500555</v>
      </c>
      <c r="CN51" s="31">
        <f t="shared" ca="1" si="106"/>
        <v>12.676760741797594</v>
      </c>
      <c r="CO51" s="29">
        <f t="shared" ca="1" si="107"/>
        <v>33.652511075375784</v>
      </c>
      <c r="CP51" s="36">
        <f t="shared" ca="1" si="108"/>
        <v>12.829435605230831</v>
      </c>
      <c r="CQ51" s="30">
        <f t="shared" ca="1" si="109"/>
        <v>21.923578568929809</v>
      </c>
      <c r="CS51" s="30">
        <f t="shared" ca="1" si="110"/>
        <v>16169.09878752558</v>
      </c>
      <c r="CT51" s="27">
        <f t="shared" ca="1" si="111"/>
        <v>6.1035485822780151</v>
      </c>
      <c r="CU51" s="27">
        <f t="shared" ca="1" si="112"/>
        <v>30.54491554556277</v>
      </c>
      <c r="CV51" s="29">
        <f t="shared" ca="1" si="113"/>
        <v>2.9676596430245099</v>
      </c>
      <c r="CW51" s="29">
        <f t="shared" ca="1" si="114"/>
        <v>3.2903886363486357</v>
      </c>
      <c r="CX51" s="29">
        <f t="shared" ca="1" si="115"/>
        <v>4.3230818720692739</v>
      </c>
      <c r="CY51" s="27">
        <f t="shared" ca="1" si="116"/>
        <v>50.406862352007721</v>
      </c>
      <c r="CZ51" s="31">
        <f t="shared" ca="1" si="117"/>
        <v>2.3808463977253185</v>
      </c>
      <c r="DA51" s="31">
        <f t="shared" ca="1" si="118"/>
        <v>5.5048982988727788</v>
      </c>
      <c r="DB51" s="29">
        <f t="shared" ca="1" si="119"/>
        <v>3.5919397172631853</v>
      </c>
      <c r="DC51" s="29">
        <f t="shared" ca="1" si="120"/>
        <v>8.5518567366925549</v>
      </c>
      <c r="DD51" s="32">
        <f t="shared" ca="1" si="121"/>
        <v>2.3311811675990897</v>
      </c>
      <c r="DE51" s="27">
        <f t="shared" ca="1" si="122"/>
        <v>161.78919313502271</v>
      </c>
      <c r="DF51" s="27">
        <f t="shared" ca="1" si="123"/>
        <v>18.113254806865928</v>
      </c>
      <c r="DG51" s="27">
        <f t="shared" ca="1" si="124"/>
        <v>6.1035485822780151</v>
      </c>
      <c r="DH51" s="29">
        <f t="shared" ca="1" si="125"/>
        <v>30.315532895073765</v>
      </c>
      <c r="DI51" s="32">
        <f t="shared" ca="1" si="126"/>
        <v>3.8917872660638753</v>
      </c>
      <c r="DJ51" s="29">
        <f t="shared" ca="1" si="127"/>
        <v>20.587317417597205</v>
      </c>
      <c r="DK51" s="29">
        <f t="shared" ca="1" si="128"/>
        <v>2.0192991191505523</v>
      </c>
      <c r="DL51" s="27">
        <f t="shared" ca="1" si="129"/>
        <v>291.72414547318709</v>
      </c>
      <c r="DN51" s="27">
        <f t="shared" ca="1" si="130"/>
        <v>786.55547108725432</v>
      </c>
      <c r="DO51" s="37">
        <f t="shared" ca="1" si="131"/>
        <v>841.95642225836809</v>
      </c>
      <c r="DP51" s="27">
        <f t="shared" ca="1" si="132"/>
        <v>3.3243784413854787</v>
      </c>
      <c r="DQ51" s="27">
        <f t="shared" ref="DQ51:DQ56" ca="1" si="166">BY51</f>
        <v>320.77177656112451</v>
      </c>
      <c r="DR51" s="27">
        <f t="shared" ca="1" si="133"/>
        <v>16169.09878752558</v>
      </c>
      <c r="DS51" s="27">
        <f t="shared" ca="1" si="134"/>
        <v>4115.3208513664395</v>
      </c>
      <c r="DT51" s="37">
        <f t="shared" ca="1" si="135"/>
        <v>883.57103730589643</v>
      </c>
      <c r="DU51" s="29">
        <v>0.7</v>
      </c>
      <c r="DV51" s="29">
        <v>1</v>
      </c>
      <c r="DW51" s="37">
        <f t="shared" ca="1" si="136"/>
        <v>925.77994267736108</v>
      </c>
      <c r="DX51" s="19">
        <v>0.5</v>
      </c>
      <c r="DZ51" s="32">
        <f t="shared" ca="1" si="137"/>
        <v>0.12445207895562284</v>
      </c>
      <c r="EA51" s="27">
        <f t="shared" ca="1" si="138"/>
        <v>164.30505291772147</v>
      </c>
      <c r="EB51" s="32">
        <f t="shared" ca="1" si="139"/>
        <v>1.0895531023770975</v>
      </c>
      <c r="EC51" s="32">
        <f t="shared" ca="1" si="140"/>
        <v>3.2238254878639743</v>
      </c>
      <c r="ED51" s="32">
        <f t="shared" ca="1" si="141"/>
        <v>20.017844001411877</v>
      </c>
      <c r="EE51" s="29">
        <f t="shared" ca="1" si="142"/>
        <v>4.157077123845089</v>
      </c>
      <c r="EF51" s="27">
        <f t="shared" ca="1" si="143"/>
        <v>94.771246854571856</v>
      </c>
      <c r="EG51" s="27">
        <f t="shared" ca="1" si="144"/>
        <v>166.20487768057626</v>
      </c>
      <c r="EH51" s="27">
        <f t="shared" ca="1" si="145"/>
        <v>249.76588392303668</v>
      </c>
      <c r="EI51" s="27">
        <f t="shared" ca="1" si="146"/>
        <v>411.99955588074431</v>
      </c>
      <c r="EJ51" s="27">
        <f t="shared" ca="1" si="147"/>
        <v>701.322968125231</v>
      </c>
      <c r="EK51" s="27">
        <f t="shared" ca="1" si="148"/>
        <v>1057.9337351188867</v>
      </c>
      <c r="EL51" s="27">
        <f t="shared" ca="1" si="149"/>
        <v>1451.4560025390249</v>
      </c>
      <c r="EM51" s="27">
        <f t="shared" ca="1" si="150"/>
        <v>1751.3574983793967</v>
      </c>
      <c r="EN51" s="27"/>
      <c r="EO51" s="29">
        <f t="shared" ca="1" si="151"/>
        <v>12.676760741797594</v>
      </c>
      <c r="EQ51" s="27">
        <f t="shared" ca="1" si="152"/>
        <v>446.19596734892258</v>
      </c>
      <c r="ER51" s="27">
        <f t="shared" ca="1" si="153"/>
        <v>16169.09878752558</v>
      </c>
      <c r="ES51" s="38">
        <f t="shared" ca="1" si="154"/>
        <v>9.5442352254112267E-2</v>
      </c>
      <c r="ET51" s="32">
        <f t="shared" ca="1" si="155"/>
        <v>7.891405822473771E-2</v>
      </c>
      <c r="EU51" s="32"/>
      <c r="EW51" s="39">
        <f t="shared" ca="1" si="156"/>
        <v>5.583669894230944</v>
      </c>
      <c r="EX51" s="40">
        <f t="shared" ca="1" si="157"/>
        <v>16.152199665017228</v>
      </c>
      <c r="EY51" s="27">
        <f t="shared" ca="1" si="158"/>
        <v>320.77177656112451</v>
      </c>
      <c r="EZ51" s="41">
        <f t="shared" ca="1" si="159"/>
        <v>2.8927569091621455</v>
      </c>
      <c r="FC51" s="29">
        <f t="shared" ca="1" si="160"/>
        <v>456.40292477144857</v>
      </c>
      <c r="FD51" s="29">
        <f t="shared" ca="1" si="161"/>
        <v>82.968052637081897</v>
      </c>
      <c r="FE51" s="29">
        <f t="shared" ca="1" si="162"/>
        <v>63.346110603319623</v>
      </c>
      <c r="FF51" s="29">
        <f t="shared" ca="1" si="162"/>
        <v>41.867863478752916</v>
      </c>
      <c r="FG51" s="29">
        <f t="shared" ca="1" si="162"/>
        <v>25.022305001764845</v>
      </c>
      <c r="FH51" s="29">
        <f t="shared" ca="1" si="162"/>
        <v>3.4074402654467941</v>
      </c>
      <c r="FI51" s="29">
        <f t="shared" ca="1" si="162"/>
        <v>11.846405856821482</v>
      </c>
      <c r="FJ51" s="29">
        <f t="shared" ca="1" si="163"/>
        <v>6.2441470980759171</v>
      </c>
      <c r="FK51" s="29">
        <f t="shared" ca="1" si="164"/>
        <v>5.1567865303325808</v>
      </c>
      <c r="FL51" s="29">
        <f t="shared" ca="1" si="165"/>
        <v>5.2399133665668769</v>
      </c>
    </row>
    <row r="52" spans="1:168">
      <c r="A52" s="19" t="s">
        <v>245</v>
      </c>
      <c r="C52" s="25">
        <v>2.7904250796224946E-2</v>
      </c>
      <c r="D52" s="26">
        <v>2.8680062072241827E-4</v>
      </c>
      <c r="E52" s="26">
        <v>1.1706896738381501E-4</v>
      </c>
      <c r="F52" s="26">
        <v>1.5119879173082065E-4</v>
      </c>
      <c r="G52" s="26">
        <v>2.958835578470246E-3</v>
      </c>
      <c r="H52" s="26">
        <v>8.9315548391962311E-3</v>
      </c>
      <c r="I52" s="25">
        <v>0.4808617009974166</v>
      </c>
      <c r="J52" s="26">
        <v>8.1540003732261438E-4</v>
      </c>
      <c r="K52" s="26">
        <v>2.8955302591169294E-4</v>
      </c>
      <c r="L52" s="26">
        <v>1.9550884540455679E-3</v>
      </c>
      <c r="M52" s="26">
        <v>6.3297062137749075E-3</v>
      </c>
      <c r="N52" s="26">
        <v>4.2907794976640339E-3</v>
      </c>
      <c r="O52" s="26">
        <v>3.191689057482881E-4</v>
      </c>
      <c r="P52" s="26">
        <v>5.7194979833127173E-4</v>
      </c>
      <c r="Q52" s="26">
        <v>0.18217426798407788</v>
      </c>
      <c r="R52" s="26">
        <v>2.4739718803276243E-3</v>
      </c>
      <c r="S52" s="26">
        <v>7.0351476637859993E-4</v>
      </c>
      <c r="T52" s="27">
        <v>908296.5</v>
      </c>
      <c r="U52" s="26">
        <v>2.5322127741326755E-6</v>
      </c>
      <c r="V52" s="26">
        <v>9.3509112938341167E-3</v>
      </c>
      <c r="W52" s="26">
        <v>7.9599558073822812E-5</v>
      </c>
      <c r="X52" s="26">
        <v>1.5996978960064253E-4</v>
      </c>
      <c r="Y52" s="26">
        <v>4.4368771651107317E-5</v>
      </c>
      <c r="Z52" s="26">
        <v>2.6874484268077657E-4</v>
      </c>
      <c r="AA52" s="26">
        <v>2.6476302984029263E-3</v>
      </c>
      <c r="AB52" s="26">
        <v>7.1397390609784358E-4</v>
      </c>
      <c r="AC52" s="26">
        <v>1.7063077236709964E-3</v>
      </c>
      <c r="AD52" s="26">
        <v>3.1753581200265183E-3</v>
      </c>
      <c r="AE52" s="26">
        <v>1.8765898580474548E-3</v>
      </c>
      <c r="AF52" s="26">
        <v>2.992965402817252E-3</v>
      </c>
      <c r="AG52" s="26">
        <v>2.9529637807331269E-3</v>
      </c>
      <c r="AH52" s="26">
        <v>1.1243850438705863E-2</v>
      </c>
      <c r="AI52" s="26">
        <v>0.13948308729583347</v>
      </c>
      <c r="AJ52" s="26">
        <v>7.2170265986932682E-3</v>
      </c>
      <c r="AK52" s="26">
        <v>6.1096534049304374E-2</v>
      </c>
      <c r="AL52" s="26">
        <v>6.3416516522963595E-2</v>
      </c>
      <c r="AM52" s="26">
        <v>0.22140171188593152</v>
      </c>
      <c r="AN52" s="19" t="s">
        <v>245</v>
      </c>
      <c r="AO52" s="28" t="s">
        <v>246</v>
      </c>
      <c r="AQ52" s="27">
        <f t="shared" ca="1" si="87"/>
        <v>549.90423363486775</v>
      </c>
      <c r="AS52" s="27"/>
      <c r="AT52" s="27"/>
      <c r="AU52" s="29">
        <f t="shared" ca="1" si="88"/>
        <v>17.223231793853067</v>
      </c>
      <c r="AV52" s="29">
        <f t="shared" ca="1" si="88"/>
        <v>1.4225893438994661</v>
      </c>
      <c r="AW52" s="29">
        <f t="shared" ca="1" si="88"/>
        <v>2.0923077439334072</v>
      </c>
      <c r="AX52" s="27">
        <f t="shared" ca="1" si="88"/>
        <v>36.787756332417757</v>
      </c>
      <c r="AY52" s="24">
        <f t="shared" ca="1" si="88"/>
        <v>4.0710611804185639</v>
      </c>
      <c r="AZ52" s="30">
        <f t="shared" ca="1" si="88"/>
        <v>19.44817712947448</v>
      </c>
      <c r="BB52" s="27">
        <f t="shared" ca="1" si="89"/>
        <v>175.04569136748611</v>
      </c>
      <c r="BC52" s="29">
        <f t="shared" ca="1" si="89"/>
        <v>0.82294231332711143</v>
      </c>
      <c r="BD52" s="31">
        <f t="shared" ca="1" si="89"/>
        <v>3.1727072897078541</v>
      </c>
      <c r="BE52" s="27">
        <f t="shared" ca="1" si="89"/>
        <v>10.97606503422136</v>
      </c>
      <c r="BF52" s="39">
        <f t="shared" ca="1" si="90"/>
        <v>13.443601241807523</v>
      </c>
      <c r="BG52" s="29">
        <f t="shared" ca="1" si="91"/>
        <v>25.146220920859701</v>
      </c>
      <c r="BH52" s="29">
        <f t="shared" ca="1" si="91"/>
        <v>25.513868269955328</v>
      </c>
      <c r="BI52" s="31">
        <f t="shared" ca="1" si="91"/>
        <v>3.2111655735535392</v>
      </c>
      <c r="BJ52" s="27">
        <f t="shared" ca="1" si="91"/>
        <v>939.6713914444274</v>
      </c>
      <c r="BK52" s="27">
        <f t="shared" ca="1" si="91"/>
        <v>64.587602076951697</v>
      </c>
      <c r="BL52" s="29">
        <f t="shared" ca="1" si="91"/>
        <v>0.79077087601639151</v>
      </c>
      <c r="BM52" s="32">
        <f t="shared" ca="1" si="92"/>
        <v>2.0796000137373643</v>
      </c>
      <c r="BN52" s="33">
        <f t="shared" ca="1" si="93"/>
        <v>4.7727136282889944E-2</v>
      </c>
      <c r="BO52" s="27">
        <f t="shared" ca="1" si="93"/>
        <v>144.68207976251642</v>
      </c>
      <c r="BP52" s="29">
        <f t="shared" ca="1" si="93"/>
        <v>2.2255098475077548</v>
      </c>
      <c r="BQ52" s="32">
        <f t="shared" ca="1" si="93"/>
        <v>4.4751094368811772</v>
      </c>
      <c r="BR52" s="33">
        <f t="shared" ca="1" si="93"/>
        <v>0.3839452800578278</v>
      </c>
      <c r="BS52" s="27">
        <f t="shared" ca="1" si="93"/>
        <v>25.63429169931338</v>
      </c>
      <c r="BT52" s="27">
        <f t="shared" ca="1" si="93"/>
        <v>32.100092757783614</v>
      </c>
      <c r="BU52" s="29">
        <f t="shared" ca="1" si="93"/>
        <v>8.1203029276473817</v>
      </c>
      <c r="BV52" s="27">
        <f t="shared" ca="1" si="93"/>
        <v>84.281010768780192</v>
      </c>
      <c r="BW52" s="27">
        <f t="shared" ca="1" si="93"/>
        <v>148.70273720296322</v>
      </c>
      <c r="BX52" s="27">
        <f t="shared" ca="1" si="93"/>
        <v>34.766283437204152</v>
      </c>
      <c r="BY52" s="27">
        <f t="shared" ca="1" si="93"/>
        <v>318.57320485019466</v>
      </c>
      <c r="BZ52" s="27">
        <f t="shared" ca="1" si="93"/>
        <v>56.144638805724107</v>
      </c>
      <c r="CA52" s="27">
        <f t="shared" ca="1" si="94"/>
        <v>88.937504589850917</v>
      </c>
      <c r="CB52" s="27">
        <f t="shared" ca="1" si="95"/>
        <v>88.937504589850917</v>
      </c>
      <c r="CC52" s="27">
        <f t="shared" ca="1" si="96"/>
        <v>15846.940557503522</v>
      </c>
      <c r="CD52" s="34">
        <f t="shared" ca="1" si="97"/>
        <v>6.1096534049304374E-2</v>
      </c>
      <c r="CE52" s="27">
        <f t="shared" ca="1" si="98"/>
        <v>315.55460639580804</v>
      </c>
      <c r="CF52" s="27">
        <f t="shared" ca="1" si="99"/>
        <v>4111.8054959386563</v>
      </c>
      <c r="CG52" s="27">
        <f t="shared" ca="1" si="100"/>
        <v>1210.3010835797768</v>
      </c>
      <c r="CH52" s="35">
        <f t="shared" ca="1" si="101"/>
        <v>5.0299834028365081E-4</v>
      </c>
      <c r="CI52" s="35">
        <f t="shared" ca="1" si="102"/>
        <v>1.4151046127447241E-2</v>
      </c>
      <c r="CJ52" s="33">
        <f t="shared" ca="1" si="103"/>
        <v>5.0547210831438219E-2</v>
      </c>
      <c r="CK52" s="33"/>
      <c r="CL52" s="29">
        <f t="shared" ca="1" si="104"/>
        <v>30.40965530547286</v>
      </c>
      <c r="CM52" s="32">
        <f t="shared" ca="1" si="105"/>
        <v>0.29434784421958299</v>
      </c>
      <c r="CN52" s="31">
        <f t="shared" ca="1" si="106"/>
        <v>12.427618776715711</v>
      </c>
      <c r="CO52" s="29">
        <f t="shared" ca="1" si="107"/>
        <v>32.330400362979553</v>
      </c>
      <c r="CP52" s="36">
        <f t="shared" ca="1" si="108"/>
        <v>12.906940801478219</v>
      </c>
      <c r="CQ52" s="30">
        <f t="shared" ca="1" si="109"/>
        <v>18.738907230799281</v>
      </c>
      <c r="CS52" s="30">
        <f t="shared" ca="1" si="110"/>
        <v>15846.940557503522</v>
      </c>
      <c r="CT52" s="27">
        <f t="shared" ca="1" si="111"/>
        <v>4.9324203810916609</v>
      </c>
      <c r="CU52" s="27">
        <f t="shared" ca="1" si="112"/>
        <v>28.41959075158335</v>
      </c>
      <c r="CV52" s="29">
        <f t="shared" ca="1" si="113"/>
        <v>2.9496246926551684</v>
      </c>
      <c r="CW52" s="29">
        <f t="shared" ca="1" si="114"/>
        <v>2.7102057630028002</v>
      </c>
      <c r="CX52" s="29">
        <f t="shared" ca="1" si="115"/>
        <v>4.3757908704852069</v>
      </c>
      <c r="CY52" s="27">
        <f t="shared" ca="1" si="116"/>
        <v>49.743482239679764</v>
      </c>
      <c r="CZ52" s="31">
        <f t="shared" ca="1" si="117"/>
        <v>2.2018843340730658</v>
      </c>
      <c r="DA52" s="31">
        <f t="shared" ca="1" si="118"/>
        <v>5.3681492192327491</v>
      </c>
      <c r="DB52" s="29">
        <f t="shared" ca="1" si="119"/>
        <v>3.7991302003848904</v>
      </c>
      <c r="DC52" s="29">
        <f t="shared" ca="1" si="120"/>
        <v>8.3652452713313572</v>
      </c>
      <c r="DD52" s="32">
        <f t="shared" ca="1" si="121"/>
        <v>2.5769527214015255</v>
      </c>
      <c r="DE52" s="27">
        <f t="shared" ca="1" si="122"/>
        <v>143.14616725104588</v>
      </c>
      <c r="DF52" s="27">
        <f t="shared" ca="1" si="123"/>
        <v>14.54878895062358</v>
      </c>
      <c r="DG52" s="27">
        <f t="shared" ca="1" si="124"/>
        <v>4.9324203810916609</v>
      </c>
      <c r="DH52" s="29">
        <f t="shared" ca="1" si="125"/>
        <v>29.024354707897754</v>
      </c>
      <c r="DI52" s="32">
        <f t="shared" ca="1" si="126"/>
        <v>3.7798930262497779</v>
      </c>
      <c r="DJ52" s="29">
        <f t="shared" ca="1" si="127"/>
        <v>18.833284852027635</v>
      </c>
      <c r="DK52" s="29">
        <f t="shared" ca="1" si="128"/>
        <v>2.0108243699270281</v>
      </c>
      <c r="DL52" s="27">
        <f t="shared" ca="1" si="129"/>
        <v>238.73600176513622</v>
      </c>
      <c r="DN52" s="27">
        <f t="shared" ca="1" si="130"/>
        <v>824.30426026545933</v>
      </c>
      <c r="DO52" s="37">
        <f t="shared" ca="1" si="131"/>
        <v>842.18367642614953</v>
      </c>
      <c r="DP52" s="27">
        <f t="shared" ca="1" si="132"/>
        <v>3.2111655735535392</v>
      </c>
      <c r="DQ52" s="27">
        <f t="shared" ca="1" si="166"/>
        <v>318.57320485019466</v>
      </c>
      <c r="DR52" s="27">
        <f t="shared" ca="1" si="133"/>
        <v>15846.940557503522</v>
      </c>
      <c r="DS52" s="27">
        <f t="shared" ca="1" si="134"/>
        <v>4111.8054959386563</v>
      </c>
      <c r="DT52" s="37">
        <f t="shared" ca="1" si="135"/>
        <v>883.81557397876031</v>
      </c>
      <c r="DU52" s="29">
        <v>0.7</v>
      </c>
      <c r="DV52" s="29">
        <v>1</v>
      </c>
      <c r="DW52" s="37">
        <f t="shared" ca="1" si="136"/>
        <v>926.04265573608018</v>
      </c>
      <c r="DX52" s="19">
        <v>0.5</v>
      </c>
      <c r="DZ52" s="32">
        <f t="shared" ca="1" si="137"/>
        <v>0.14961484728178664</v>
      </c>
      <c r="EA52" s="27">
        <f t="shared" ca="1" si="138"/>
        <v>176.44156068599565</v>
      </c>
      <c r="EB52" s="32">
        <f t="shared" ca="1" si="139"/>
        <v>1.2512992018735187</v>
      </c>
      <c r="EC52" s="32">
        <f t="shared" ca="1" si="140"/>
        <v>3.6187151991996016</v>
      </c>
      <c r="ED52" s="32">
        <f t="shared" ca="1" si="141"/>
        <v>22.375547184405885</v>
      </c>
      <c r="EE52" s="29">
        <f t="shared" ca="1" si="142"/>
        <v>5.0519115797082605</v>
      </c>
      <c r="EF52" s="27">
        <f t="shared" ca="1" si="143"/>
        <v>96.008583143495798</v>
      </c>
      <c r="EG52" s="27">
        <f t="shared" ca="1" si="144"/>
        <v>164.71202692996718</v>
      </c>
      <c r="EH52" s="27">
        <f t="shared" ca="1" si="145"/>
        <v>255.39700232963693</v>
      </c>
      <c r="EI52" s="27">
        <f t="shared" ca="1" si="146"/>
        <v>425.1667914938227</v>
      </c>
      <c r="EJ52" s="27">
        <f t="shared" ca="1" si="147"/>
        <v>688.43859816186682</v>
      </c>
      <c r="EK52" s="27">
        <f t="shared" ca="1" si="148"/>
        <v>1056.7259403405517</v>
      </c>
      <c r="EL52" s="27">
        <f t="shared" ca="1" si="149"/>
        <v>1441.5077142542746</v>
      </c>
      <c r="EM52" s="27">
        <f t="shared" ca="1" si="150"/>
        <v>1701.3526910825485</v>
      </c>
      <c r="EN52" s="27"/>
      <c r="EO52" s="29">
        <f t="shared" ca="1" si="151"/>
        <v>12.427618776715711</v>
      </c>
      <c r="EQ52" s="27">
        <f t="shared" ca="1" si="152"/>
        <v>407.78660882945593</v>
      </c>
      <c r="ER52" s="27">
        <f t="shared" ca="1" si="153"/>
        <v>15846.940557503522</v>
      </c>
      <c r="ES52" s="38">
        <f t="shared" ca="1" si="154"/>
        <v>0.10899683271611552</v>
      </c>
      <c r="ET52" s="32">
        <f t="shared" ca="1" si="155"/>
        <v>8.5795729796813519E-2</v>
      </c>
      <c r="EU52" s="32"/>
      <c r="EW52" s="39">
        <f t="shared" ca="1" si="156"/>
        <v>5.6521049844199585</v>
      </c>
      <c r="EX52" s="40">
        <f t="shared" ca="1" si="157"/>
        <v>16.079614261564231</v>
      </c>
      <c r="EY52" s="27">
        <f t="shared" ca="1" si="158"/>
        <v>318.57320485019466</v>
      </c>
      <c r="EZ52" s="41">
        <f t="shared" ca="1" si="159"/>
        <v>2.8448895245024159</v>
      </c>
      <c r="FC52" s="29">
        <f t="shared" ca="1" si="160"/>
        <v>490.11544634998796</v>
      </c>
      <c r="FD52" s="29">
        <f t="shared" ca="1" si="161"/>
        <v>99.743231521191092</v>
      </c>
      <c r="FE52" s="29">
        <f t="shared" ca="1" si="162"/>
        <v>72.749953597297605</v>
      </c>
      <c r="FF52" s="29">
        <f t="shared" ca="1" si="162"/>
        <v>46.996301288306512</v>
      </c>
      <c r="FG52" s="29">
        <f t="shared" ca="1" si="162"/>
        <v>27.969433980507354</v>
      </c>
      <c r="FH52" s="29">
        <f t="shared" ca="1" si="162"/>
        <v>4.1409111309084103</v>
      </c>
      <c r="FI52" s="29">
        <f t="shared" ca="1" si="162"/>
        <v>12.001072892936975</v>
      </c>
      <c r="FJ52" s="29">
        <f t="shared" ca="1" si="163"/>
        <v>6.3849250582409232</v>
      </c>
      <c r="FK52" s="29">
        <f t="shared" ca="1" si="164"/>
        <v>5.0620485158960795</v>
      </c>
      <c r="FL52" s="29">
        <f t="shared" ca="1" si="165"/>
        <v>5.2039989684269843</v>
      </c>
    </row>
    <row r="53" spans="1:168">
      <c r="A53" s="19" t="s">
        <v>247</v>
      </c>
      <c r="C53" s="25">
        <v>2.9801449225923465E-2</v>
      </c>
      <c r="D53" s="26">
        <v>3.5640780728535932E-4</v>
      </c>
      <c r="E53" s="26">
        <v>1.2490263635174856E-4</v>
      </c>
      <c r="F53" s="26">
        <v>1.4373575079454424E-4</v>
      </c>
      <c r="G53" s="26">
        <v>2.099003905916867E-3</v>
      </c>
      <c r="H53" s="26">
        <v>6.9403580139521396E-3</v>
      </c>
      <c r="I53" s="25">
        <v>0.46872921250575655</v>
      </c>
      <c r="J53" s="26">
        <v>7.7100283136331848E-4</v>
      </c>
      <c r="K53" s="26">
        <v>2.3985570280919E-4</v>
      </c>
      <c r="L53" s="26">
        <v>1.4355097306793566E-3</v>
      </c>
      <c r="M53" s="26">
        <v>5.9516195057053673E-3</v>
      </c>
      <c r="N53" s="26">
        <v>3.8376912449470399E-3</v>
      </c>
      <c r="O53" s="26">
        <v>3.2034061641849596E-4</v>
      </c>
      <c r="P53" s="26">
        <v>5.5539920517150212E-4</v>
      </c>
      <c r="Q53" s="26">
        <v>0.18181808490678675</v>
      </c>
      <c r="R53" s="26">
        <v>2.355276399051664E-3</v>
      </c>
      <c r="S53" s="26">
        <v>7.4195364068976107E-4</v>
      </c>
      <c r="T53" s="27">
        <v>938064</v>
      </c>
      <c r="U53" s="26">
        <v>2.1320506916372443E-6</v>
      </c>
      <c r="V53" s="26">
        <v>8.7925770523119961E-3</v>
      </c>
      <c r="W53" s="26">
        <v>7.7393440106431966E-5</v>
      </c>
      <c r="X53" s="26">
        <v>1.5297463712497228E-4</v>
      </c>
      <c r="Y53" s="26">
        <v>4.3813641713145372E-5</v>
      </c>
      <c r="Z53" s="26">
        <v>2.6789216940421975E-4</v>
      </c>
      <c r="AA53" s="26">
        <v>2.5408714117586858E-3</v>
      </c>
      <c r="AB53" s="26">
        <v>7.0855151318744412E-4</v>
      </c>
      <c r="AC53" s="26">
        <v>1.6802336159011185E-3</v>
      </c>
      <c r="AD53" s="26">
        <v>3.1618311756980333E-3</v>
      </c>
      <c r="AE53" s="26">
        <v>1.9021445587223615E-3</v>
      </c>
      <c r="AF53" s="26">
        <v>2.9180667132875085E-3</v>
      </c>
      <c r="AG53" s="26">
        <v>3.0817016038706671E-3</v>
      </c>
      <c r="AH53" s="26">
        <v>1.0817492196694469E-2</v>
      </c>
      <c r="AI53" s="26">
        <v>0.13967996853093179</v>
      </c>
      <c r="AJ53" s="26">
        <v>7.033635231711269E-3</v>
      </c>
      <c r="AK53" s="26">
        <v>5.6304940891179142E-2</v>
      </c>
      <c r="AL53" s="26">
        <v>6.135594159886746E-2</v>
      </c>
      <c r="AM53" s="26">
        <v>0.21917587712565453</v>
      </c>
      <c r="AN53" s="19" t="s">
        <v>247</v>
      </c>
      <c r="AO53" s="28" t="s">
        <v>248</v>
      </c>
      <c r="AQ53" s="27">
        <f t="shared" ca="1" si="87"/>
        <v>541.37328437823737</v>
      </c>
      <c r="AS53" s="27"/>
      <c r="AT53" s="27"/>
      <c r="AU53" s="29">
        <f t="shared" ca="1" si="88"/>
        <v>18.394232174843488</v>
      </c>
      <c r="AV53" s="29">
        <f t="shared" ca="1" si="88"/>
        <v>1.7678551303326882</v>
      </c>
      <c r="AW53" s="29">
        <f t="shared" ca="1" si="88"/>
        <v>2.232314499022324</v>
      </c>
      <c r="AX53" s="27">
        <f t="shared" ca="1" si="88"/>
        <v>34.971944656148715</v>
      </c>
      <c r="AY53" s="24">
        <f t="shared" ca="1" si="88"/>
        <v>2.8880189832457859</v>
      </c>
      <c r="AZ53" s="30">
        <f t="shared" ca="1" si="88"/>
        <v>15.112409253197377</v>
      </c>
      <c r="BB53" s="27">
        <f t="shared" ca="1" si="89"/>
        <v>165.51473814672386</v>
      </c>
      <c r="BC53" s="29">
        <f t="shared" ca="1" si="89"/>
        <v>0.68169692343223387</v>
      </c>
      <c r="BD53" s="31">
        <f t="shared" ca="1" si="89"/>
        <v>2.3295376623746362</v>
      </c>
      <c r="BE53" s="27">
        <f t="shared" ca="1" si="89"/>
        <v>10.32044150981279</v>
      </c>
      <c r="BF53" s="39">
        <f t="shared" ca="1" si="90"/>
        <v>11.980033277870216</v>
      </c>
      <c r="BG53" s="29">
        <f t="shared" ca="1" si="91"/>
        <v>22.490885845806179</v>
      </c>
      <c r="BH53" s="29">
        <f t="shared" ca="1" si="91"/>
        <v>25.607533007189353</v>
      </c>
      <c r="BI53" s="31">
        <f t="shared" ca="1" si="91"/>
        <v>3.1182436158369624</v>
      </c>
      <c r="BJ53" s="27">
        <f t="shared" ca="1" si="91"/>
        <v>937.8341668377318</v>
      </c>
      <c r="BK53" s="27">
        <f t="shared" ca="1" si="91"/>
        <v>61.488837465298644</v>
      </c>
      <c r="BL53" s="29">
        <f t="shared" ca="1" si="91"/>
        <v>0.83397727873141692</v>
      </c>
      <c r="BM53" s="32">
        <f t="shared" ca="1" si="92"/>
        <v>2.1334279437250112</v>
      </c>
      <c r="BN53" s="33">
        <f t="shared" ca="1" si="93"/>
        <v>4.0184882945570745E-2</v>
      </c>
      <c r="BO53" s="27">
        <f t="shared" ca="1" si="93"/>
        <v>136.04324695492539</v>
      </c>
      <c r="BP53" s="29">
        <f t="shared" ca="1" si="93"/>
        <v>2.1638293887213038</v>
      </c>
      <c r="BQ53" s="32">
        <f t="shared" ca="1" si="93"/>
        <v>4.2794220328129224</v>
      </c>
      <c r="BR53" s="33">
        <f t="shared" ca="1" si="93"/>
        <v>0.37914146170614338</v>
      </c>
      <c r="BS53" s="27">
        <f t="shared" ca="1" si="93"/>
        <v>25.552959252977171</v>
      </c>
      <c r="BT53" s="27">
        <f t="shared" ca="1" si="93"/>
        <v>30.805739023402719</v>
      </c>
      <c r="BU53" s="29">
        <f t="shared" ca="1" si="93"/>
        <v>8.0586319440874625</v>
      </c>
      <c r="BV53" s="27">
        <f t="shared" ca="1" si="93"/>
        <v>82.993111682786761</v>
      </c>
      <c r="BW53" s="27">
        <f t="shared" ca="1" si="93"/>
        <v>148.06926734803517</v>
      </c>
      <c r="BX53" s="27">
        <f t="shared" ca="1" si="93"/>
        <v>35.239717716413736</v>
      </c>
      <c r="BY53" s="27">
        <f t="shared" ca="1" si="93"/>
        <v>310.60093910328351</v>
      </c>
      <c r="BZ53" s="27">
        <f t="shared" ca="1" si="93"/>
        <v>58.592328353375088</v>
      </c>
      <c r="CA53" s="27">
        <f t="shared" ca="1" si="94"/>
        <v>92.442867701404282</v>
      </c>
      <c r="CB53" s="27">
        <f t="shared" ca="1" si="95"/>
        <v>92.442867701404282</v>
      </c>
      <c r="CC53" s="27">
        <f t="shared" ca="1" si="96"/>
        <v>15869.308611509048</v>
      </c>
      <c r="CD53" s="34">
        <f t="shared" ca="1" si="97"/>
        <v>5.6304940891179142E-2</v>
      </c>
      <c r="CE53" s="27">
        <f t="shared" ca="1" si="98"/>
        <v>307.53606997599326</v>
      </c>
      <c r="CF53" s="27">
        <f t="shared" ca="1" si="99"/>
        <v>4070.4679673242722</v>
      </c>
      <c r="CG53" s="27">
        <f t="shared" ca="1" si="100"/>
        <v>1170.9751129940571</v>
      </c>
      <c r="CH53" s="35">
        <f t="shared" ca="1" si="101"/>
        <v>5.2418723297066063E-4</v>
      </c>
      <c r="CI53" s="35">
        <f t="shared" ca="1" si="102"/>
        <v>1.377747048887944E-2</v>
      </c>
      <c r="CJ53" s="33">
        <f t="shared" ca="1" si="103"/>
        <v>4.9212807254903339E-2</v>
      </c>
      <c r="CK53" s="33"/>
      <c r="CL53" s="29">
        <f t="shared" ca="1" si="104"/>
        <v>30.366792391352647</v>
      </c>
      <c r="CM53" s="32">
        <f t="shared" ca="1" si="105"/>
        <v>0.28767579609864841</v>
      </c>
      <c r="CN53" s="31">
        <f t="shared" ca="1" si="106"/>
        <v>12.155184690285742</v>
      </c>
      <c r="CO53" s="29">
        <f t="shared" ca="1" si="107"/>
        <v>31.79009826836413</v>
      </c>
      <c r="CP53" s="36">
        <f t="shared" ca="1" si="108"/>
        <v>13.105137347864643</v>
      </c>
      <c r="CQ53" s="30">
        <f t="shared" ca="1" si="109"/>
        <v>19.043702259859757</v>
      </c>
      <c r="CS53" s="30">
        <f t="shared" ca="1" si="110"/>
        <v>15869.308611509048</v>
      </c>
      <c r="CT53" s="27">
        <f t="shared" ca="1" si="111"/>
        <v>5.0513386153799349</v>
      </c>
      <c r="CU53" s="27">
        <f t="shared" ca="1" si="112"/>
        <v>29.920397068094989</v>
      </c>
      <c r="CV53" s="29">
        <f t="shared" ca="1" si="113"/>
        <v>3.0194183235417573</v>
      </c>
      <c r="CW53" s="29">
        <f t="shared" ca="1" si="114"/>
        <v>2.6917851266928317</v>
      </c>
      <c r="CX53" s="29">
        <f t="shared" ca="1" si="115"/>
        <v>4.3402854270594755</v>
      </c>
      <c r="CY53" s="27">
        <f t="shared" ca="1" si="116"/>
        <v>51.092275050179609</v>
      </c>
      <c r="CZ53" s="31">
        <f t="shared" ca="1" si="117"/>
        <v>2.2831044249200665</v>
      </c>
      <c r="DA53" s="31">
        <f t="shared" ca="1" si="118"/>
        <v>5.666167118038576</v>
      </c>
      <c r="DB53" s="29">
        <f t="shared" ca="1" si="119"/>
        <v>3.7700308195290906</v>
      </c>
      <c r="DC53" s="29">
        <f t="shared" ca="1" si="120"/>
        <v>8.6073740461518913</v>
      </c>
      <c r="DD53" s="32">
        <f t="shared" ca="1" si="121"/>
        <v>2.3218610828099804</v>
      </c>
      <c r="DE53" s="27">
        <f t="shared" ca="1" si="122"/>
        <v>143.54225001391188</v>
      </c>
      <c r="DF53" s="27">
        <f t="shared" ca="1" si="123"/>
        <v>15.252104373692225</v>
      </c>
      <c r="DG53" s="27">
        <f t="shared" ca="1" si="124"/>
        <v>5.0513386153799349</v>
      </c>
      <c r="DH53" s="29">
        <f t="shared" ca="1" si="125"/>
        <v>30.095702670080605</v>
      </c>
      <c r="DI53" s="32">
        <f t="shared" ca="1" si="126"/>
        <v>3.7424905851277281</v>
      </c>
      <c r="DJ53" s="29">
        <f t="shared" ca="1" si="127"/>
        <v>19.393532829066231</v>
      </c>
      <c r="DK53" s="29">
        <f t="shared" ca="1" si="128"/>
        <v>1.9777076950331143</v>
      </c>
      <c r="DL53" s="27">
        <f t="shared" ca="1" si="129"/>
        <v>221.29045282418301</v>
      </c>
      <c r="DN53" s="27">
        <f t="shared" ca="1" si="130"/>
        <v>812.93568301082814</v>
      </c>
      <c r="DO53" s="37">
        <f t="shared" ca="1" si="131"/>
        <v>842.59615399614836</v>
      </c>
      <c r="DP53" s="27">
        <f t="shared" ca="1" si="132"/>
        <v>3.1182436158369624</v>
      </c>
      <c r="DQ53" s="27">
        <f t="shared" ca="1" si="166"/>
        <v>310.60093910328351</v>
      </c>
      <c r="DR53" s="27">
        <f t="shared" ca="1" si="133"/>
        <v>15869.308611509048</v>
      </c>
      <c r="DS53" s="27">
        <f t="shared" ca="1" si="134"/>
        <v>4070.4679673242722</v>
      </c>
      <c r="DT53" s="37">
        <f t="shared" ca="1" si="135"/>
        <v>884.25942965684044</v>
      </c>
      <c r="DU53" s="29">
        <v>0.7</v>
      </c>
      <c r="DV53" s="29">
        <v>1</v>
      </c>
      <c r="DW53" s="37">
        <f t="shared" ca="1" si="136"/>
        <v>926.5195135194665</v>
      </c>
      <c r="DX53" s="19">
        <v>0.5</v>
      </c>
      <c r="DZ53" s="32">
        <f t="shared" ca="1" si="137"/>
        <v>0.12597141989207131</v>
      </c>
      <c r="EA53" s="27">
        <f t="shared" ca="1" si="138"/>
        <v>165.90639872551878</v>
      </c>
      <c r="EB53" s="32">
        <f t="shared" ca="1" si="139"/>
        <v>1.1596384523901744</v>
      </c>
      <c r="EC53" s="32">
        <f t="shared" ca="1" si="140"/>
        <v>3.5184217702785427</v>
      </c>
      <c r="ED53" s="32">
        <f t="shared" ca="1" si="141"/>
        <v>21.39711016406461</v>
      </c>
      <c r="EE53" s="29">
        <f t="shared" ca="1" si="142"/>
        <v>4.9887034435018869</v>
      </c>
      <c r="EF53" s="27">
        <f t="shared" ca="1" si="143"/>
        <v>95.703967239614869</v>
      </c>
      <c r="EG53" s="27">
        <f t="shared" ca="1" si="144"/>
        <v>163.46109420055706</v>
      </c>
      <c r="EH53" s="27">
        <f t="shared" ca="1" si="145"/>
        <v>251.49427782662653</v>
      </c>
      <c r="EI53" s="27">
        <f t="shared" ca="1" si="146"/>
        <v>408.0230334225526</v>
      </c>
      <c r="EJ53" s="27">
        <f t="shared" ca="1" si="147"/>
        <v>685.50586735201466</v>
      </c>
      <c r="EK53" s="27">
        <f t="shared" ca="1" si="148"/>
        <v>1071.1160400125757</v>
      </c>
      <c r="EL53" s="27">
        <f t="shared" ca="1" si="149"/>
        <v>1405.4341135895181</v>
      </c>
      <c r="EM53" s="27">
        <f t="shared" ca="1" si="150"/>
        <v>1775.5251016174268</v>
      </c>
      <c r="EN53" s="27"/>
      <c r="EO53" s="29">
        <f t="shared" ca="1" si="151"/>
        <v>12.155184690285742</v>
      </c>
      <c r="EQ53" s="27">
        <f t="shared" ca="1" si="152"/>
        <v>434.0760457842299</v>
      </c>
      <c r="ER53" s="27">
        <f t="shared" ca="1" si="153"/>
        <v>15869.308611509048</v>
      </c>
      <c r="ES53" s="38">
        <f t="shared" ca="1" si="154"/>
        <v>0.11024151069012329</v>
      </c>
      <c r="ET53" s="32">
        <f t="shared" ca="1" si="155"/>
        <v>8.8596417646830808E-2</v>
      </c>
      <c r="EU53" s="32"/>
      <c r="EW53" s="39">
        <f t="shared" ca="1" si="156"/>
        <v>5.3443570599523369</v>
      </c>
      <c r="EX53" s="40">
        <f t="shared" ca="1" si="157"/>
        <v>15.930794979279842</v>
      </c>
      <c r="EY53" s="27">
        <f t="shared" ca="1" si="158"/>
        <v>310.60093910328351</v>
      </c>
      <c r="EZ53" s="41">
        <f t="shared" ca="1" si="159"/>
        <v>2.9808627680692275</v>
      </c>
      <c r="FC53" s="29">
        <f t="shared" ca="1" si="160"/>
        <v>460.85110757088552</v>
      </c>
      <c r="FD53" s="29">
        <f t="shared" ca="1" si="161"/>
        <v>83.980946594714197</v>
      </c>
      <c r="FE53" s="29">
        <f t="shared" ca="1" si="162"/>
        <v>67.420840255242695</v>
      </c>
      <c r="FF53" s="29">
        <f t="shared" ca="1" si="162"/>
        <v>45.69378922439666</v>
      </c>
      <c r="FG53" s="29">
        <f t="shared" ca="1" si="162"/>
        <v>26.74638770508076</v>
      </c>
      <c r="FH53" s="29">
        <f t="shared" ca="1" si="162"/>
        <v>4.0891011831982684</v>
      </c>
      <c r="FI53" s="29">
        <f t="shared" ca="1" si="162"/>
        <v>11.962995904951859</v>
      </c>
      <c r="FJ53" s="29">
        <f t="shared" ca="1" si="163"/>
        <v>6.2873569456656631</v>
      </c>
      <c r="FK53" s="29">
        <f t="shared" ca="1" si="164"/>
        <v>5.0404843187648138</v>
      </c>
      <c r="FL53" s="29">
        <f t="shared" ca="1" si="165"/>
        <v>5.0737693631390544</v>
      </c>
    </row>
    <row r="54" spans="1:168" s="64" customFormat="1">
      <c r="A54" s="64" t="s">
        <v>275</v>
      </c>
      <c r="C54" s="65">
        <v>2.4058241121393422E-4</v>
      </c>
      <c r="D54" s="66">
        <v>3.8803614711924872E-6</v>
      </c>
      <c r="E54" s="66">
        <v>2.7162530298347416E-6</v>
      </c>
      <c r="F54" s="66">
        <v>8.7308133101830974E-5</v>
      </c>
      <c r="G54" s="66">
        <v>1.5930824019980757E-3</v>
      </c>
      <c r="H54" s="66">
        <v>5.578989705206999E-3</v>
      </c>
      <c r="I54" s="65">
        <v>0.34641015149125204</v>
      </c>
      <c r="J54" s="66">
        <v>5.9340427798211114E-4</v>
      </c>
      <c r="K54" s="66">
        <v>2.3689606781630135E-4</v>
      </c>
      <c r="L54" s="66">
        <v>1.3315072352249901E-3</v>
      </c>
      <c r="M54" s="66">
        <v>5.9910840934476409E-3</v>
      </c>
      <c r="N54" s="66">
        <v>4.1258331378601241E-3</v>
      </c>
      <c r="O54" s="66">
        <v>3.1547338760794924E-4</v>
      </c>
      <c r="P54" s="66">
        <v>5.4247453367270979E-4</v>
      </c>
      <c r="Q54" s="66">
        <v>0.18506588562750975</v>
      </c>
      <c r="R54" s="66">
        <v>2.4899115452200835E-3</v>
      </c>
      <c r="S54" s="66">
        <v>8.9985582516953781E-4</v>
      </c>
      <c r="T54" s="67">
        <v>859026.5</v>
      </c>
      <c r="U54" s="66">
        <v>3.0266819475301402E-6</v>
      </c>
      <c r="V54" s="66">
        <v>9.1569934105641682E-3</v>
      </c>
      <c r="W54" s="66">
        <v>6.8216754663563925E-5</v>
      </c>
      <c r="X54" s="66">
        <v>1.4481509010490364E-4</v>
      </c>
      <c r="Y54" s="66">
        <v>4.3770477395051261E-5</v>
      </c>
      <c r="Z54" s="66">
        <v>2.3130834729778417E-4</v>
      </c>
      <c r="AA54" s="66">
        <v>2.4042719675508653E-3</v>
      </c>
      <c r="AB54" s="66">
        <v>6.7479485984037353E-4</v>
      </c>
      <c r="AC54" s="66">
        <v>1.5961866911750298E-3</v>
      </c>
      <c r="AD54" s="66">
        <v>2.9089129768794485E-3</v>
      </c>
      <c r="AE54" s="66">
        <v>1.7089111919131716E-3</v>
      </c>
      <c r="AF54" s="66">
        <v>2.5470692696907488E-3</v>
      </c>
      <c r="AG54" s="66">
        <v>2.7839653375070503E-3</v>
      </c>
      <c r="AH54" s="66">
        <v>1.037191518538718E-2</v>
      </c>
      <c r="AI54" s="66">
        <v>0.12386404843156759</v>
      </c>
      <c r="AJ54" s="66">
        <v>5.9616321498812902E-3</v>
      </c>
      <c r="AK54" s="66">
        <v>6.3168788565180031E-2</v>
      </c>
      <c r="AL54" s="66">
        <v>5.6295352937307516E-2</v>
      </c>
      <c r="AM54" s="66">
        <v>0.18295361086066611</v>
      </c>
      <c r="AN54" s="64" t="s">
        <v>275</v>
      </c>
      <c r="AO54" s="68" t="s">
        <v>276</v>
      </c>
      <c r="AQ54" s="67">
        <f t="shared" ca="1" si="87"/>
        <v>549.71035992369809</v>
      </c>
      <c r="AS54" s="67"/>
      <c r="AT54" s="67"/>
      <c r="AU54" s="69">
        <f t="shared" ca="1" si="88"/>
        <v>0.14849374255273809</v>
      </c>
      <c r="AV54" s="69">
        <f t="shared" ca="1" si="88"/>
        <v>1.9247381213791753E-2</v>
      </c>
      <c r="AW54" s="69">
        <f t="shared" ca="1" si="88"/>
        <v>4.8546061145077868E-2</v>
      </c>
      <c r="AX54" s="67">
        <f t="shared" ca="1" si="88"/>
        <v>21.242698368294835</v>
      </c>
      <c r="AY54" s="70">
        <f t="shared" ca="1" si="88"/>
        <v>2.1919217043264796</v>
      </c>
      <c r="AZ54" s="67">
        <f t="shared" ca="1" si="88"/>
        <v>12.148072977643452</v>
      </c>
      <c r="BB54" s="67">
        <f t="shared" ca="1" si="89"/>
        <v>127.3888365775302</v>
      </c>
      <c r="BC54" s="69">
        <f t="shared" ca="1" si="89"/>
        <v>0.67328530742517312</v>
      </c>
      <c r="BD54" s="69">
        <f t="shared" ca="1" si="89"/>
        <v>2.1607629581953507</v>
      </c>
      <c r="BE54" s="67">
        <f t="shared" ca="1" si="89"/>
        <v>10.388875314949789</v>
      </c>
      <c r="BF54" s="71">
        <f t="shared" ca="1" si="90"/>
        <v>13.078228782287821</v>
      </c>
      <c r="BG54" s="69">
        <f t="shared" ca="1" si="91"/>
        <v>24.179548639988862</v>
      </c>
      <c r="BH54" s="69">
        <f t="shared" ca="1" si="91"/>
        <v>25.218454270271426</v>
      </c>
      <c r="BI54" s="69">
        <f t="shared" ca="1" si="91"/>
        <v>3.0456791000569043</v>
      </c>
      <c r="BJ54" s="67">
        <f t="shared" ca="1" si="91"/>
        <v>954.58661742335858</v>
      </c>
      <c r="BK54" s="67">
        <f t="shared" ca="1" si="91"/>
        <v>65.003736448364904</v>
      </c>
      <c r="BL54" s="69">
        <f t="shared" ca="1" si="91"/>
        <v>1.0114638855708511</v>
      </c>
      <c r="BM54" s="72">
        <f t="shared" ca="1" si="92"/>
        <v>2.8867514294691596</v>
      </c>
      <c r="BN54" s="73">
        <f t="shared" ca="1" si="93"/>
        <v>5.7046889293974092E-2</v>
      </c>
      <c r="BO54" s="67">
        <f t="shared" ca="1" si="93"/>
        <v>141.68168314094422</v>
      </c>
      <c r="BP54" s="69">
        <f t="shared" ca="1" si="93"/>
        <v>1.9072600770971964</v>
      </c>
      <c r="BQ54" s="72">
        <f t="shared" ca="1" si="93"/>
        <v>4.0511610220224314</v>
      </c>
      <c r="BR54" s="73">
        <f t="shared" ca="1" si="93"/>
        <v>0.37876793916805129</v>
      </c>
      <c r="BS54" s="67">
        <f t="shared" ca="1" si="93"/>
        <v>22.063402549311952</v>
      </c>
      <c r="BT54" s="67">
        <f t="shared" ca="1" si="93"/>
        <v>29.149595855537587</v>
      </c>
      <c r="BU54" s="69">
        <f t="shared" ca="1" si="93"/>
        <v>7.6747043962307915</v>
      </c>
      <c r="BV54" s="67">
        <f t="shared" ca="1" si="93"/>
        <v>78.841715267207874</v>
      </c>
      <c r="BW54" s="67">
        <f t="shared" ca="1" si="93"/>
        <v>136.22505103253727</v>
      </c>
      <c r="BX54" s="67">
        <f t="shared" ca="1" si="93"/>
        <v>31.659816668134891</v>
      </c>
      <c r="BY54" s="67">
        <f t="shared" ca="1" si="93"/>
        <v>271.11172733805631</v>
      </c>
      <c r="BZ54" s="67">
        <f t="shared" ca="1" si="93"/>
        <v>52.931474927600924</v>
      </c>
      <c r="CA54" s="67">
        <f t="shared" ca="1" si="94"/>
        <v>96.414209152894301</v>
      </c>
      <c r="CB54" s="67">
        <f t="shared" ca="1" si="95"/>
        <v>96.414209152894301</v>
      </c>
      <c r="CC54" s="67">
        <f t="shared" ca="1" si="96"/>
        <v>14072.431652904934</v>
      </c>
      <c r="CD54" s="74">
        <f t="shared" ca="1" si="97"/>
        <v>6.3168788565180031E-2</v>
      </c>
      <c r="CE54" s="67">
        <f t="shared" ca="1" si="98"/>
        <v>260.66420302136669</v>
      </c>
      <c r="CF54" s="67">
        <f t="shared" ca="1" si="99"/>
        <v>3397.7590156407023</v>
      </c>
      <c r="CG54" s="67">
        <f t="shared" ca="1" si="100"/>
        <v>1074.3940284997727</v>
      </c>
      <c r="CH54" s="75">
        <f t="shared" ca="1" si="101"/>
        <v>5.3400895056221801E-4</v>
      </c>
      <c r="CI54" s="75">
        <f t="shared" ca="1" si="102"/>
        <v>1.3561380047709544E-2</v>
      </c>
      <c r="CJ54" s="73">
        <f t="shared" ca="1" si="103"/>
        <v>4.8440937176175543E-2</v>
      </c>
      <c r="CK54" s="73"/>
      <c r="CL54" s="69">
        <f t="shared" ca="1" si="104"/>
        <v>34.244259406335274</v>
      </c>
      <c r="CM54" s="72">
        <f t="shared" ca="1" si="105"/>
        <v>0.3162066596112551</v>
      </c>
      <c r="CN54" s="69">
        <f t="shared" ca="1" si="106"/>
        <v>12.287847567124723</v>
      </c>
      <c r="CO54" s="69">
        <f t="shared" ca="1" si="107"/>
        <v>34.973105825898152</v>
      </c>
      <c r="CP54" s="69">
        <f t="shared" ca="1" si="108"/>
        <v>12.532689194237427</v>
      </c>
      <c r="CQ54" s="67">
        <f t="shared" ca="1" si="109"/>
        <v>16.528188796550292</v>
      </c>
      <c r="CS54" s="67">
        <f t="shared" ca="1" si="110"/>
        <v>14072.431652904934</v>
      </c>
      <c r="CT54" s="67">
        <f t="shared" ca="1" si="111"/>
        <v>4.1707099030132113</v>
      </c>
      <c r="CU54" s="67">
        <f t="shared" ca="1" si="112"/>
        <v>23.98163926568143</v>
      </c>
      <c r="CV54" s="69">
        <f t="shared" ca="1" si="113"/>
        <v>3.5210082086676375</v>
      </c>
      <c r="CW54" s="69">
        <f t="shared" ca="1" si="114"/>
        <v>1.9597156030979896</v>
      </c>
      <c r="CX54" s="69">
        <f t="shared" ca="1" si="115"/>
        <v>3.5594035717911163</v>
      </c>
      <c r="CY54" s="67">
        <f t="shared" ca="1" si="116"/>
        <v>51.906392213560167</v>
      </c>
      <c r="CZ54" s="69">
        <f t="shared" ca="1" si="117"/>
        <v>1.913527008769057</v>
      </c>
      <c r="DA54" s="69">
        <f t="shared" ca="1" si="118"/>
        <v>7.4934872086879212</v>
      </c>
      <c r="DB54" s="69">
        <f t="shared" ca="1" si="119"/>
        <v>3.9629197860558896</v>
      </c>
      <c r="DC54" s="69">
        <f t="shared" ca="1" si="120"/>
        <v>7.583154044203237</v>
      </c>
      <c r="DD54" s="72">
        <f t="shared" ca="1" si="121"/>
        <v>2.6767000793900948</v>
      </c>
      <c r="DE54" s="67">
        <f t="shared" ca="1" si="122"/>
        <v>142.14722501331951</v>
      </c>
      <c r="DF54" s="67">
        <f t="shared" ca="1" si="123"/>
        <v>14.685103804480921</v>
      </c>
      <c r="DG54" s="67">
        <f t="shared" ca="1" si="124"/>
        <v>4.1707099030132113</v>
      </c>
      <c r="DH54" s="69">
        <f t="shared" ca="1" si="125"/>
        <v>26.096350097485661</v>
      </c>
      <c r="DI54" s="72">
        <f t="shared" ca="1" si="126"/>
        <v>3.4386837782411623</v>
      </c>
      <c r="DJ54" s="69">
        <f t="shared" ca="1" si="127"/>
        <v>19.46151111708917</v>
      </c>
      <c r="DK54" s="69">
        <f t="shared" ca="1" si="128"/>
        <v>2.1240737278935762</v>
      </c>
      <c r="DL54" s="67">
        <f t="shared" ca="1" si="129"/>
        <v>22881.496265298694</v>
      </c>
      <c r="DN54" s="67">
        <f t="shared" ca="1" si="130"/>
        <v>820.28383870597077</v>
      </c>
      <c r="DO54" s="76">
        <f t="shared" ca="1" si="131"/>
        <v>840.87477458495687</v>
      </c>
      <c r="DP54" s="27">
        <f t="shared" ca="1" si="132"/>
        <v>3.0456791000569043</v>
      </c>
      <c r="DQ54" s="67">
        <f t="shared" ca="1" si="166"/>
        <v>271.11172733805631</v>
      </c>
      <c r="DR54" s="67">
        <f t="shared" ca="1" si="133"/>
        <v>14072.431652904934</v>
      </c>
      <c r="DS54" s="67">
        <f t="shared" ca="1" si="134"/>
        <v>3397.7590156407023</v>
      </c>
      <c r="DT54" s="76">
        <f t="shared" ca="1" si="135"/>
        <v>882.40718215328297</v>
      </c>
      <c r="DU54" s="69">
        <v>0.7</v>
      </c>
      <c r="DV54" s="69">
        <v>1</v>
      </c>
      <c r="DW54" s="76">
        <f t="shared" ca="1" si="136"/>
        <v>924.52963385571616</v>
      </c>
      <c r="DX54" s="64">
        <v>0.5</v>
      </c>
      <c r="DZ54" s="72">
        <f t="shared" ca="1" si="137"/>
        <v>0.17883037396230123</v>
      </c>
      <c r="EA54" s="67">
        <f t="shared" ca="1" si="138"/>
        <v>172.78254041578563</v>
      </c>
      <c r="EB54" s="72">
        <f t="shared" ca="1" si="139"/>
        <v>1.1981291371613774</v>
      </c>
      <c r="EC54" s="72">
        <f t="shared" ca="1" si="140"/>
        <v>3.1012358977190186</v>
      </c>
      <c r="ED54" s="72">
        <f t="shared" ca="1" si="141"/>
        <v>20.255805110112156</v>
      </c>
      <c r="EE54" s="69">
        <f t="shared" ca="1" si="142"/>
        <v>4.9837886732638328</v>
      </c>
      <c r="EF54" s="67">
        <f t="shared" ca="1" si="143"/>
        <v>82.634466476823789</v>
      </c>
      <c r="EG54" s="67">
        <f t="shared" ca="1" si="144"/>
        <v>155.67351716492479</v>
      </c>
      <c r="EH54" s="67">
        <f t="shared" ca="1" si="145"/>
        <v>238.91428868850869</v>
      </c>
      <c r="EI54" s="67">
        <f t="shared" ca="1" si="146"/>
        <v>386.08736232500115</v>
      </c>
      <c r="EJ54" s="67">
        <f t="shared" ca="1" si="147"/>
        <v>630.67153255804294</v>
      </c>
      <c r="EK54" s="67">
        <f t="shared" ca="1" si="148"/>
        <v>962.30445799802101</v>
      </c>
      <c r="EL54" s="67">
        <f t="shared" ca="1" si="149"/>
        <v>1226.7498974572684</v>
      </c>
      <c r="EM54" s="67">
        <f t="shared" ca="1" si="150"/>
        <v>1603.9840887151795</v>
      </c>
      <c r="EN54" s="67"/>
      <c r="EO54" s="69">
        <f t="shared" ca="1" si="151"/>
        <v>12.287847567124723</v>
      </c>
      <c r="EQ54" s="67">
        <f t="shared" ca="1" si="152"/>
        <v>373.27370534749321</v>
      </c>
      <c r="ER54" s="67">
        <f t="shared" ca="1" si="153"/>
        <v>14072.431652904934</v>
      </c>
      <c r="ES54" s="72">
        <f t="shared" ca="1" si="154"/>
        <v>0.12181597626020503</v>
      </c>
      <c r="ET54" s="72">
        <f t="shared" ca="1" si="155"/>
        <v>9.3496145206038175E-2</v>
      </c>
      <c r="EU54" s="72"/>
      <c r="EW54" s="71">
        <f t="shared" ca="1" si="156"/>
        <v>4.1132979198427577</v>
      </c>
      <c r="EX54" s="77">
        <f t="shared" ca="1" si="157"/>
        <v>15.745580770424182</v>
      </c>
      <c r="EY54" s="67">
        <f t="shared" ca="1" si="158"/>
        <v>271.11172733805631</v>
      </c>
      <c r="EZ54" s="78">
        <f t="shared" ca="1" si="159"/>
        <v>3.8279699348949907</v>
      </c>
      <c r="FC54" s="69">
        <f t="shared" ca="1" si="160"/>
        <v>479.95150115496011</v>
      </c>
      <c r="FD54" s="69">
        <f t="shared" ca="1" si="161"/>
        <v>119.22024930820082</v>
      </c>
      <c r="FE54" s="69">
        <f t="shared" ca="1" si="162"/>
        <v>69.658670765196362</v>
      </c>
      <c r="FF54" s="69">
        <f t="shared" ca="1" si="162"/>
        <v>40.275790879467777</v>
      </c>
      <c r="FG54" s="69">
        <f t="shared" ca="1" si="162"/>
        <v>25.319756387640194</v>
      </c>
      <c r="FH54" s="69">
        <f t="shared" ca="1" si="162"/>
        <v>4.0850726830031414</v>
      </c>
      <c r="FI54" s="69">
        <f t="shared" ca="1" si="162"/>
        <v>10.329308309602974</v>
      </c>
      <c r="FJ54" s="69">
        <f t="shared" ca="1" si="163"/>
        <v>5.9728572172127175</v>
      </c>
      <c r="FK54" s="69">
        <f t="shared" ca="1" si="164"/>
        <v>4.6372906805738454</v>
      </c>
      <c r="FL54" s="69">
        <f t="shared" ca="1" si="165"/>
        <v>4.4286999908204638</v>
      </c>
    </row>
    <row r="55" spans="1:168" s="64" customFormat="1">
      <c r="A55" s="64" t="s">
        <v>277</v>
      </c>
      <c r="C55" s="65">
        <v>7.9052064588908659E-5</v>
      </c>
      <c r="D55" s="66">
        <v>3.7465433454459083E-6</v>
      </c>
      <c r="E55" s="66">
        <v>3.933870512718203E-6</v>
      </c>
      <c r="F55" s="66">
        <v>5.8633403356228456E-5</v>
      </c>
      <c r="G55" s="66">
        <v>1.9697451638681861E-3</v>
      </c>
      <c r="H55" s="66">
        <v>6.7690671893843946E-3</v>
      </c>
      <c r="I55" s="65">
        <v>0.30656933896363869</v>
      </c>
      <c r="J55" s="66">
        <v>5.3865926949148537E-4</v>
      </c>
      <c r="K55" s="66">
        <v>2.5176771281396499E-4</v>
      </c>
      <c r="L55" s="66">
        <v>1.6573958451583607E-3</v>
      </c>
      <c r="M55" s="66">
        <v>5.2118164478498026E-3</v>
      </c>
      <c r="N55" s="66">
        <v>3.5204769199817017E-3</v>
      </c>
      <c r="O55" s="66">
        <v>2.8380065841752754E-4</v>
      </c>
      <c r="P55" s="66">
        <v>5.5860961280598483E-4</v>
      </c>
      <c r="Q55" s="66">
        <v>0.18061495387817814</v>
      </c>
      <c r="R55" s="66">
        <v>2.0671927562832342E-3</v>
      </c>
      <c r="S55" s="66">
        <v>7.5867502745279633E-4</v>
      </c>
      <c r="T55" s="67">
        <v>889709</v>
      </c>
      <c r="U55" s="66">
        <v>2.360322307630922E-6</v>
      </c>
      <c r="V55" s="66">
        <v>8.464340587765214E-3</v>
      </c>
      <c r="W55" s="66">
        <v>7.5417917543826114E-5</v>
      </c>
      <c r="X55" s="66">
        <v>1.4499122746875663E-4</v>
      </c>
      <c r="Y55" s="66">
        <v>3.9788290328635542E-5</v>
      </c>
      <c r="Z55" s="66">
        <v>2.4704706819870316E-4</v>
      </c>
      <c r="AA55" s="66">
        <v>2.4457434959070886E-3</v>
      </c>
      <c r="AB55" s="66">
        <v>6.4552941842033001E-4</v>
      </c>
      <c r="AC55" s="66">
        <v>1.4122595140658349E-3</v>
      </c>
      <c r="AD55" s="66">
        <v>2.7091254930919364E-3</v>
      </c>
      <c r="AE55" s="66">
        <v>1.7174154695524043E-3</v>
      </c>
      <c r="AF55" s="66">
        <v>2.9299842233059723E-3</v>
      </c>
      <c r="AG55" s="66">
        <v>2.9959233861858205E-3</v>
      </c>
      <c r="AH55" s="66">
        <v>9.2145296945405752E-3</v>
      </c>
      <c r="AI55" s="66">
        <v>0.13598575489289194</v>
      </c>
      <c r="AJ55" s="66">
        <v>7.3846617264746112E-3</v>
      </c>
      <c r="AK55" s="66">
        <v>5.7380292837356552E-2</v>
      </c>
      <c r="AL55" s="66">
        <v>6.047707733652239E-2</v>
      </c>
      <c r="AM55" s="66">
        <v>0.21364603482711761</v>
      </c>
      <c r="AN55" s="64" t="s">
        <v>277</v>
      </c>
      <c r="AO55" s="68" t="s">
        <v>278</v>
      </c>
      <c r="AQ55" s="67">
        <f t="shared" ca="1" si="87"/>
        <v>583.10330245308558</v>
      </c>
      <c r="AS55" s="67"/>
      <c r="AT55" s="67"/>
      <c r="AU55" s="69">
        <f t="shared" ca="1" si="88"/>
        <v>4.8792997244047627E-2</v>
      </c>
      <c r="AV55" s="69">
        <f t="shared" ca="1" si="88"/>
        <v>1.8583616124203849E-2</v>
      </c>
      <c r="AW55" s="69">
        <f t="shared" ca="1" si="88"/>
        <v>7.0307852895006503E-2</v>
      </c>
      <c r="AX55" s="67">
        <f t="shared" ca="1" si="88"/>
        <v>14.265929845850831</v>
      </c>
      <c r="AY55" s="70">
        <f t="shared" ca="1" si="88"/>
        <v>2.7101719102914368</v>
      </c>
      <c r="AZ55" s="67">
        <f t="shared" ca="1" si="88"/>
        <v>14.73942892034113</v>
      </c>
      <c r="BB55" s="67">
        <f t="shared" ca="1" si="89"/>
        <v>115.63647280327029</v>
      </c>
      <c r="BC55" s="69">
        <f t="shared" ca="1" si="89"/>
        <v>0.71555219757015598</v>
      </c>
      <c r="BD55" s="69">
        <f t="shared" ca="1" si="89"/>
        <v>2.6896132852630927</v>
      </c>
      <c r="BE55" s="67">
        <f t="shared" ca="1" si="89"/>
        <v>9.0375815789889504</v>
      </c>
      <c r="BF55" s="71">
        <f t="shared" ca="1" si="90"/>
        <v>12.404752475247523</v>
      </c>
      <c r="BG55" s="69">
        <f t="shared" ca="1" si="91"/>
        <v>20.631843334024243</v>
      </c>
      <c r="BH55" s="69">
        <f t="shared" ca="1" si="91"/>
        <v>22.686585326397271</v>
      </c>
      <c r="BI55" s="69">
        <f t="shared" ca="1" si="91"/>
        <v>3.1362681881036232</v>
      </c>
      <c r="BJ55" s="67">
        <f t="shared" ca="1" si="91"/>
        <v>931.62830790796556</v>
      </c>
      <c r="BK55" s="67">
        <f t="shared" ca="1" si="91"/>
        <v>53.967882262872493</v>
      </c>
      <c r="BL55" s="69">
        <f t="shared" ca="1" si="91"/>
        <v>0.85277259944213868</v>
      </c>
      <c r="BM55" s="72">
        <f t="shared" ca="1" si="92"/>
        <v>3.261904805550718</v>
      </c>
      <c r="BN55" s="73">
        <f t="shared" ca="1" si="93"/>
        <v>4.448734545477967E-2</v>
      </c>
      <c r="BO55" s="67">
        <f t="shared" ca="1" si="93"/>
        <v>130.96460457962681</v>
      </c>
      <c r="BP55" s="69">
        <f t="shared" ca="1" si="93"/>
        <v>2.1085961057302653</v>
      </c>
      <c r="BQ55" s="72">
        <f t="shared" ca="1" si="93"/>
        <v>4.0560884147578582</v>
      </c>
      <c r="BR55" s="73">
        <f t="shared" ca="1" si="93"/>
        <v>0.34430807310548733</v>
      </c>
      <c r="BS55" s="67">
        <f t="shared" ca="1" si="93"/>
        <v>23.56464424207801</v>
      </c>
      <c r="BT55" s="67">
        <f t="shared" ca="1" si="93"/>
        <v>29.652400158632638</v>
      </c>
      <c r="BU55" s="69">
        <f t="shared" ca="1" si="93"/>
        <v>7.3418571484358477</v>
      </c>
      <c r="BV55" s="67">
        <f t="shared" ca="1" si="93"/>
        <v>69.756854324739123</v>
      </c>
      <c r="BW55" s="67">
        <f t="shared" ca="1" si="93"/>
        <v>126.86895808959464</v>
      </c>
      <c r="BX55" s="67">
        <f t="shared" ca="1" si="93"/>
        <v>31.817369542870061</v>
      </c>
      <c r="BY55" s="67">
        <f t="shared" ca="1" si="93"/>
        <v>311.86944670341904</v>
      </c>
      <c r="BZ55" s="67">
        <f t="shared" ca="1" si="93"/>
        <v>56.961428888662098</v>
      </c>
      <c r="CA55" s="67">
        <f t="shared" ca="1" si="94"/>
        <v>108.52425822584087</v>
      </c>
      <c r="CB55" s="67">
        <f t="shared" ca="1" si="95"/>
        <v>108.52425822584087</v>
      </c>
      <c r="CC55" s="67">
        <f t="shared" ca="1" si="96"/>
        <v>15449.601928328362</v>
      </c>
      <c r="CD55" s="74">
        <f t="shared" ca="1" si="97"/>
        <v>5.7380292837356552E-2</v>
      </c>
      <c r="CE55" s="67">
        <f t="shared" ca="1" si="98"/>
        <v>322.8842228301898</v>
      </c>
      <c r="CF55" s="67">
        <f t="shared" ca="1" si="99"/>
        <v>3967.7694120099723</v>
      </c>
      <c r="CG55" s="67">
        <f t="shared" ca="1" si="100"/>
        <v>1154.202031983677</v>
      </c>
      <c r="CH55" s="75">
        <f t="shared" ca="1" si="101"/>
        <v>5.2344043697995918E-4</v>
      </c>
      <c r="CI55" s="75">
        <f t="shared" ca="1" si="102"/>
        <v>1.420954810970027E-2</v>
      </c>
      <c r="CJ55" s="73">
        <f t="shared" ca="1" si="103"/>
        <v>5.075617856459156E-2</v>
      </c>
      <c r="CK55" s="73"/>
      <c r="CL55" s="69">
        <f t="shared" ca="1" si="104"/>
        <v>31.191742171452912</v>
      </c>
      <c r="CM55" s="72">
        <f t="shared" ca="1" si="105"/>
        <v>0.29089443264773474</v>
      </c>
      <c r="CN55" s="69">
        <f t="shared" ca="1" si="106"/>
        <v>13.234634204514403</v>
      </c>
      <c r="CO55" s="69">
        <f t="shared" ca="1" si="107"/>
        <v>32.288399854184433</v>
      </c>
      <c r="CP55" s="69">
        <f t="shared" ca="1" si="108"/>
        <v>12.722533271376319</v>
      </c>
      <c r="CQ55" s="67">
        <f t="shared" ca="1" si="109"/>
        <v>21.386832011707764</v>
      </c>
      <c r="CS55" s="67">
        <f t="shared" ca="1" si="110"/>
        <v>15449.601928328362</v>
      </c>
      <c r="CT55" s="67">
        <f t="shared" ca="1" si="111"/>
        <v>5.7787971961607134</v>
      </c>
      <c r="CU55" s="67">
        <f t="shared" ca="1" si="112"/>
        <v>30.29650205676419</v>
      </c>
      <c r="CV55" s="69">
        <f t="shared" ca="1" si="113"/>
        <v>2.9872381464604434</v>
      </c>
      <c r="CW55" s="69">
        <f t="shared" ca="1" si="114"/>
        <v>2.1426905773329383</v>
      </c>
      <c r="CX55" s="69">
        <f t="shared" ca="1" si="115"/>
        <v>4.2589618395343383</v>
      </c>
      <c r="CY55" s="67">
        <f t="shared" ca="1" si="116"/>
        <v>49.538683867998756</v>
      </c>
      <c r="CZ55" s="69">
        <f t="shared" ca="1" si="117"/>
        <v>2.381326219435127</v>
      </c>
      <c r="DA55" s="69">
        <f t="shared" ca="1" si="118"/>
        <v>8.0565265034754532</v>
      </c>
      <c r="DB55" s="69">
        <f t="shared" ca="1" si="119"/>
        <v>3.7009140978189428</v>
      </c>
      <c r="DC55" s="69">
        <f t="shared" ca="1" si="120"/>
        <v>8.8130837770133468</v>
      </c>
      <c r="DD55" s="72">
        <f t="shared" ca="1" si="121"/>
        <v>2.2991804653568777</v>
      </c>
      <c r="DE55" s="67">
        <f t="shared" ca="1" si="122"/>
        <v>147.90383319778067</v>
      </c>
      <c r="DF55" s="67">
        <f t="shared" ca="1" si="123"/>
        <v>17.262643425029935</v>
      </c>
      <c r="DG55" s="67">
        <f t="shared" ca="1" si="124"/>
        <v>5.7787971961607134</v>
      </c>
      <c r="DH55" s="69">
        <f t="shared" ca="1" si="125"/>
        <v>34.508064350807047</v>
      </c>
      <c r="DI55" s="72">
        <f t="shared" ca="1" si="126"/>
        <v>4.470807201992983</v>
      </c>
      <c r="DJ55" s="69">
        <f t="shared" ca="1" si="127"/>
        <v>17.198060592301829</v>
      </c>
      <c r="DK55" s="69">
        <f t="shared" ca="1" si="128"/>
        <v>1.9235966545395484</v>
      </c>
      <c r="DL55" s="67">
        <f t="shared" ca="1" si="129"/>
        <v>81318.41936588574</v>
      </c>
      <c r="DN55" s="67">
        <f t="shared" ca="1" si="130"/>
        <v>804.30696033448203</v>
      </c>
      <c r="DO55" s="76">
        <f t="shared" ca="1" si="131"/>
        <v>829.1229749931822</v>
      </c>
      <c r="DP55" s="27">
        <f t="shared" ca="1" si="132"/>
        <v>3.1362681881036232</v>
      </c>
      <c r="DQ55" s="67">
        <f t="shared" ca="1" si="166"/>
        <v>311.86944670341904</v>
      </c>
      <c r="DR55" s="67">
        <f t="shared" ca="1" si="133"/>
        <v>15449.601928328362</v>
      </c>
      <c r="DS55" s="67">
        <f t="shared" ca="1" si="134"/>
        <v>3967.7694120099723</v>
      </c>
      <c r="DT55" s="76">
        <f t="shared" ca="1" si="135"/>
        <v>869.76765133834328</v>
      </c>
      <c r="DU55" s="69">
        <v>0.7</v>
      </c>
      <c r="DV55" s="69">
        <v>1</v>
      </c>
      <c r="DW55" s="76">
        <f t="shared" ca="1" si="136"/>
        <v>910.95712305504503</v>
      </c>
      <c r="DX55" s="64">
        <v>0.5</v>
      </c>
      <c r="DZ55" s="72">
        <f t="shared" ca="1" si="137"/>
        <v>0.13945876318112749</v>
      </c>
      <c r="EA55" s="67">
        <f t="shared" ca="1" si="138"/>
        <v>159.71293241417905</v>
      </c>
      <c r="EB55" s="72">
        <f t="shared" ca="1" si="139"/>
        <v>1.1791275662296894</v>
      </c>
      <c r="EC55" s="72">
        <f t="shared" ca="1" si="140"/>
        <v>3.428611554032952</v>
      </c>
      <c r="ED55" s="72">
        <f t="shared" ca="1" si="141"/>
        <v>20.280442073789288</v>
      </c>
      <c r="EE55" s="69">
        <f t="shared" ca="1" si="142"/>
        <v>4.5303693829669385</v>
      </c>
      <c r="EF55" s="67">
        <f t="shared" ca="1" si="143"/>
        <v>88.257094539618009</v>
      </c>
      <c r="EG55" s="67">
        <f t="shared" ca="1" si="144"/>
        <v>148.92205169241072</v>
      </c>
      <c r="EH55" s="67">
        <f t="shared" ca="1" si="145"/>
        <v>211.38440704466399</v>
      </c>
      <c r="EI55" s="67">
        <f t="shared" ca="1" si="146"/>
        <v>392.74702196864422</v>
      </c>
      <c r="EJ55" s="67">
        <f t="shared" ca="1" si="147"/>
        <v>587.35628745182703</v>
      </c>
      <c r="EK55" s="67">
        <f t="shared" ca="1" si="148"/>
        <v>967.09329917538184</v>
      </c>
      <c r="EL55" s="67">
        <f t="shared" ca="1" si="149"/>
        <v>1411.1739669837966</v>
      </c>
      <c r="EM55" s="67">
        <f t="shared" ca="1" si="150"/>
        <v>1726.1039057170333</v>
      </c>
      <c r="EN55" s="67"/>
      <c r="EO55" s="69">
        <f t="shared" ca="1" si="151"/>
        <v>13.234634204514403</v>
      </c>
      <c r="EQ55" s="67">
        <f t="shared" ca="1" si="152"/>
        <v>393.85538040632679</v>
      </c>
      <c r="ER55" s="67">
        <f t="shared" ca="1" si="153"/>
        <v>15449.601928328362</v>
      </c>
      <c r="ES55" s="72">
        <f t="shared" ca="1" si="154"/>
        <v>0.10708289200360523</v>
      </c>
      <c r="ET55" s="72">
        <f t="shared" ca="1" si="155"/>
        <v>8.4886727777614773E-2</v>
      </c>
      <c r="EU55" s="72"/>
      <c r="EW55" s="71">
        <f t="shared" ca="1" si="156"/>
        <v>3.7338221764052406</v>
      </c>
      <c r="EX55" s="77">
        <f t="shared" ca="1" si="157"/>
        <v>15.53979748935568</v>
      </c>
      <c r="EY55" s="67">
        <f t="shared" ca="1" si="158"/>
        <v>311.86944670341904</v>
      </c>
      <c r="EZ55" s="78">
        <f t="shared" ca="1" si="159"/>
        <v>4.1619007963353818</v>
      </c>
      <c r="FC55" s="69">
        <f t="shared" ca="1" si="160"/>
        <v>443.64703448383074</v>
      </c>
      <c r="FD55" s="69">
        <f t="shared" ca="1" si="161"/>
        <v>92.97250878741832</v>
      </c>
      <c r="FE55" s="69">
        <f t="shared" ca="1" si="162"/>
        <v>68.553928269167983</v>
      </c>
      <c r="FF55" s="69">
        <f t="shared" ca="1" si="162"/>
        <v>44.527422779648731</v>
      </c>
      <c r="FG55" s="69">
        <f t="shared" ca="1" si="162"/>
        <v>25.35055259223661</v>
      </c>
      <c r="FH55" s="69">
        <f t="shared" ca="1" si="162"/>
        <v>3.7134175270220808</v>
      </c>
      <c r="FI55" s="69">
        <f t="shared" ca="1" si="162"/>
        <v>11.032136817452251</v>
      </c>
      <c r="FJ55" s="69">
        <f t="shared" ca="1" si="163"/>
        <v>5.2846101761165993</v>
      </c>
      <c r="FK55" s="69">
        <f t="shared" ca="1" si="164"/>
        <v>4.318796231263434</v>
      </c>
      <c r="FL55" s="69">
        <f t="shared" ca="1" si="165"/>
        <v>5.0944908555371722</v>
      </c>
    </row>
    <row r="56" spans="1:168" s="64" customFormat="1">
      <c r="A56" s="64" t="s">
        <v>279</v>
      </c>
      <c r="C56" s="65">
        <v>2.2682722853585136E-2</v>
      </c>
      <c r="D56" s="66">
        <v>8.2364383537637901E-5</v>
      </c>
      <c r="E56" s="66">
        <v>4.6147420563641093E-5</v>
      </c>
      <c r="F56" s="66">
        <v>1.0514602153741008E-4</v>
      </c>
      <c r="G56" s="66">
        <v>2.5112374810518107E-3</v>
      </c>
      <c r="H56" s="66">
        <v>6.651070006805284E-3</v>
      </c>
      <c r="I56" s="65">
        <v>0.46526764043565499</v>
      </c>
      <c r="J56" s="66">
        <v>7.8917930609467227E-4</v>
      </c>
      <c r="K56" s="66">
        <v>2.5001387343339727E-4</v>
      </c>
      <c r="L56" s="66">
        <v>1.8699635785864284E-3</v>
      </c>
      <c r="M56" s="66">
        <v>5.4506529275865192E-3</v>
      </c>
      <c r="N56" s="66">
        <v>4.0839883054258263E-3</v>
      </c>
      <c r="O56" s="66">
        <v>3.0842832984306955E-4</v>
      </c>
      <c r="P56" s="66">
        <v>1.4258968809601001E-3</v>
      </c>
      <c r="Q56" s="66">
        <v>0.19410101611946926</v>
      </c>
      <c r="R56" s="66">
        <v>2.7165058808753988E-3</v>
      </c>
      <c r="S56" s="66">
        <v>7.5821964419754597E-4</v>
      </c>
      <c r="T56" s="67">
        <v>855952.5</v>
      </c>
      <c r="U56" s="66">
        <v>1.7524336922901681E-6</v>
      </c>
      <c r="V56" s="66">
        <v>8.8015398050709584E-3</v>
      </c>
      <c r="W56" s="66">
        <v>7.7107082460767387E-5</v>
      </c>
      <c r="X56" s="66">
        <v>1.1110429609119664E-4</v>
      </c>
      <c r="Y56" s="66">
        <v>3.1543806461223024E-5</v>
      </c>
      <c r="Z56" s="66">
        <v>2.0141304570054998E-4</v>
      </c>
      <c r="AA56" s="66">
        <v>4.815298356703984E-4</v>
      </c>
      <c r="AB56" s="66">
        <v>4.0091788582505066E-4</v>
      </c>
      <c r="AC56" s="66">
        <v>9.4397761558030378E-4</v>
      </c>
      <c r="AD56" s="66">
        <v>1.960778586817999E-3</v>
      </c>
      <c r="AE56" s="66">
        <v>1.2455909255089117E-3</v>
      </c>
      <c r="AF56" s="66">
        <v>2.0458689783214219E-3</v>
      </c>
      <c r="AG56" s="66">
        <v>2.1112931695002547E-3</v>
      </c>
      <c r="AH56" s="66">
        <v>5.0335737088214594E-3</v>
      </c>
      <c r="AI56" s="66">
        <v>9.0385272547249998E-2</v>
      </c>
      <c r="AJ56" s="66">
        <v>4.7247948922399313E-3</v>
      </c>
      <c r="AK56" s="66">
        <v>5.909697838880372E-2</v>
      </c>
      <c r="AL56" s="66">
        <v>3.2388245843081247E-2</v>
      </c>
      <c r="AM56" s="66">
        <v>0.13519932472888391</v>
      </c>
      <c r="AN56" s="64" t="s">
        <v>279</v>
      </c>
      <c r="AO56" s="68" t="s">
        <v>280</v>
      </c>
      <c r="AQ56" s="67">
        <f t="shared" ca="1" si="87"/>
        <v>589.54664136751626</v>
      </c>
      <c r="AS56" s="67"/>
      <c r="AT56" s="67"/>
      <c r="AU56" s="69">
        <f t="shared" ref="AU56:AZ56" ca="1" si="167">C56/C$34*C$35</f>
        <v>14.000368484212348</v>
      </c>
      <c r="AV56" s="69">
        <f t="shared" ca="1" si="167"/>
        <v>0.40854407512212687</v>
      </c>
      <c r="AW56" s="69">
        <f t="shared" ca="1" si="167"/>
        <v>0.82476686662230581</v>
      </c>
      <c r="AX56" s="67">
        <f t="shared" ca="1" si="167"/>
        <v>25.582785254843497</v>
      </c>
      <c r="AY56" s="70">
        <f t="shared" ca="1" si="167"/>
        <v>3.4552110628626913</v>
      </c>
      <c r="AZ56" s="67">
        <f t="shared" ca="1" si="167"/>
        <v>14.482493801104489</v>
      </c>
      <c r="BB56" s="67">
        <f t="shared" ref="BB56:BE56" ca="1" si="168">J56/J$34*J$35</f>
        <v>169.4167659126542</v>
      </c>
      <c r="BC56" s="69">
        <f t="shared" ca="1" si="168"/>
        <v>0.7105675885076046</v>
      </c>
      <c r="BD56" s="69">
        <f t="shared" ca="1" si="168"/>
        <v>3.0345670882526061</v>
      </c>
      <c r="BE56" s="67">
        <f t="shared" ca="1" si="168"/>
        <v>9.4517374095438864</v>
      </c>
      <c r="BF56" s="71">
        <f t="shared" ca="1" si="90"/>
        <v>13.241287878787878</v>
      </c>
      <c r="BG56" s="69">
        <f t="shared" ref="BG56:BL56" ca="1" si="169">N56/N$34*N$35</f>
        <v>23.934315949434136</v>
      </c>
      <c r="BH56" s="69">
        <f t="shared" ca="1" si="169"/>
        <v>24.655283257901182</v>
      </c>
      <c r="BI56" s="69">
        <f t="shared" ca="1" si="169"/>
        <v>8.0055819390715452</v>
      </c>
      <c r="BJ56" s="67">
        <f t="shared" ca="1" si="169"/>
        <v>1001.1906396884766</v>
      </c>
      <c r="BK56" s="67">
        <f t="shared" ca="1" si="169"/>
        <v>70.919399799501548</v>
      </c>
      <c r="BL56" s="69">
        <f t="shared" ca="1" si="169"/>
        <v>0.85226073553694859</v>
      </c>
      <c r="BM56" s="72">
        <f t="shared" ca="1" si="92"/>
        <v>2.149300559702898</v>
      </c>
      <c r="BN56" s="73">
        <f t="shared" ref="BN56:BZ56" ca="1" si="170">U56/U$34*U$35</f>
        <v>3.30298632536156E-2</v>
      </c>
      <c r="BO56" s="67">
        <f t="shared" ca="1" si="170"/>
        <v>136.18192324740812</v>
      </c>
      <c r="BP56" s="69">
        <f t="shared" ca="1" si="170"/>
        <v>2.1558231663784033</v>
      </c>
      <c r="BQ56" s="72">
        <f t="shared" ca="1" si="170"/>
        <v>3.1081111324644608</v>
      </c>
      <c r="BR56" s="73">
        <f t="shared" ca="1" si="170"/>
        <v>0.27296441066882526</v>
      </c>
      <c r="BS56" s="67">
        <f t="shared" ca="1" si="170"/>
        <v>19.211831989155236</v>
      </c>
      <c r="BT56" s="67">
        <f t="shared" ca="1" si="170"/>
        <v>5.8381082887531459</v>
      </c>
      <c r="BU56" s="69">
        <f t="shared" ca="1" si="170"/>
        <v>4.5597950488196286</v>
      </c>
      <c r="BV56" s="67">
        <f t="shared" ca="1" si="170"/>
        <v>46.626635090794075</v>
      </c>
      <c r="BW56" s="67">
        <f t="shared" ca="1" si="170"/>
        <v>91.823703622556906</v>
      </c>
      <c r="BX56" s="67">
        <f t="shared" ca="1" si="170"/>
        <v>23.07620228114714</v>
      </c>
      <c r="BY56" s="67">
        <f t="shared" ca="1" si="170"/>
        <v>217.7636388693146</v>
      </c>
      <c r="BZ56" s="67">
        <f t="shared" ca="1" si="170"/>
        <v>40.141973019782547</v>
      </c>
      <c r="CA56" s="67">
        <f t="shared" ca="1" si="94"/>
        <v>198.6660090518742</v>
      </c>
      <c r="CB56" s="67">
        <f t="shared" ca="1" si="95"/>
        <v>198.6660090518742</v>
      </c>
      <c r="CC56" s="67">
        <f t="shared" ca="1" si="96"/>
        <v>10268.843836903021</v>
      </c>
      <c r="CD56" s="74">
        <f t="shared" ca="1" si="97"/>
        <v>5.909697838880372E-2</v>
      </c>
      <c r="CE56" s="67">
        <f t="shared" ca="1" si="98"/>
        <v>206.58518742215074</v>
      </c>
      <c r="CF56" s="67">
        <f t="shared" ca="1" si="99"/>
        <v>2510.8808858435214</v>
      </c>
      <c r="CG56" s="67">
        <f t="shared" ca="1" si="100"/>
        <v>618.12807117740363</v>
      </c>
      <c r="CH56" s="75">
        <f t="shared" ca="1" si="101"/>
        <v>5.5498449997114523E-4</v>
      </c>
      <c r="CI56" s="75">
        <f t="shared" ca="1" si="102"/>
        <v>1.4927550415088921E-2</v>
      </c>
      <c r="CJ56" s="73">
        <f t="shared" ca="1" si="103"/>
        <v>5.3320866261958692E-2</v>
      </c>
      <c r="CK56" s="73"/>
      <c r="CL56" s="69">
        <f t="shared" ca="1" si="104"/>
        <v>46.928359964751024</v>
      </c>
      <c r="CM56" s="72">
        <f t="shared" ca="1" si="105"/>
        <v>0.24617976689473492</v>
      </c>
      <c r="CN56" s="69">
        <f t="shared" ca="1" si="106"/>
        <v>11.334871083207402</v>
      </c>
      <c r="CO56" s="69">
        <f t="shared" ca="1" si="107"/>
        <v>43.815010932195257</v>
      </c>
      <c r="CP56" s="69">
        <f t="shared" ca="1" si="108"/>
        <v>11.530303676411119</v>
      </c>
      <c r="CQ56" s="67">
        <f t="shared" ca="1" si="109"/>
        <v>8.7159236108164038</v>
      </c>
      <c r="CS56" s="67">
        <f t="shared" ca="1" si="110"/>
        <v>10268.843836903021</v>
      </c>
      <c r="CT56" s="67">
        <f t="shared" ca="1" si="111"/>
        <v>3.0705792700581362</v>
      </c>
      <c r="CU56" s="67">
        <f t="shared" ca="1" si="112"/>
        <v>18.437695884804665</v>
      </c>
      <c r="CV56" s="69">
        <f t="shared" ca="1" si="113"/>
        <v>4.5976024504684005</v>
      </c>
      <c r="CW56" s="69">
        <f t="shared" ca="1" si="114"/>
        <v>2.3888635040851676</v>
      </c>
      <c r="CX56" s="69">
        <f t="shared" ca="1" si="115"/>
        <v>2.5078948866569402</v>
      </c>
      <c r="CY56" s="67">
        <f t="shared" ca="1" si="116"/>
        <v>47.155915883025862</v>
      </c>
      <c r="CZ56" s="69">
        <f t="shared" ca="1" si="117"/>
        <v>1.599064205266753</v>
      </c>
      <c r="DA56" s="69">
        <f t="shared" ca="1" si="118"/>
        <v>5.9096314009716018</v>
      </c>
      <c r="DB56" s="69">
        <f t="shared" ca="1" si="119"/>
        <v>2.8385274712843942</v>
      </c>
      <c r="DC56" s="69">
        <f t="shared" ca="1" si="120"/>
        <v>4.5389876749972258</v>
      </c>
      <c r="DD56" s="72">
        <f t="shared" ca="1" si="121"/>
        <v>3.3925069697071364</v>
      </c>
      <c r="DE56" s="67">
        <f t="shared" ca="1" si="122"/>
        <v>101.01182799475093</v>
      </c>
      <c r="DF56" s="67">
        <f t="shared" ca="1" si="123"/>
        <v>14.117302776376759</v>
      </c>
      <c r="DG56" s="67">
        <f t="shared" ca="1" si="124"/>
        <v>3.0705792700581362</v>
      </c>
      <c r="DH56" s="69">
        <f t="shared" ca="1" si="125"/>
        <v>23.039535424400164</v>
      </c>
      <c r="DI56" s="72">
        <f t="shared" ca="1" si="126"/>
        <v>4.6703700244564654</v>
      </c>
      <c r="DJ56" s="69">
        <f t="shared" ca="1" si="127"/>
        <v>15.001598431849901</v>
      </c>
      <c r="DK56" s="69">
        <f t="shared" ca="1" si="128"/>
        <v>1.4417282367764046</v>
      </c>
      <c r="DL56" s="67">
        <f t="shared" ca="1" si="129"/>
        <v>179.34391431732249</v>
      </c>
      <c r="DN56" s="67">
        <f t="shared" ca="1" si="130"/>
        <v>819.24316461888975</v>
      </c>
      <c r="DO56" s="76">
        <f t="shared" ca="1" si="131"/>
        <v>838.34521299297717</v>
      </c>
      <c r="DP56" s="27">
        <f t="shared" ca="1" si="132"/>
        <v>8.0055819390715452</v>
      </c>
      <c r="DQ56" s="67">
        <f t="shared" ca="1" si="166"/>
        <v>217.7636388693146</v>
      </c>
      <c r="DR56" s="67">
        <f t="shared" ca="1" si="133"/>
        <v>10268.843836903021</v>
      </c>
      <c r="DS56" s="67">
        <f t="shared" ca="1" si="134"/>
        <v>2510.8808858435214</v>
      </c>
      <c r="DT56" s="76">
        <f t="shared" ca="1" si="135"/>
        <v>879.68569759882485</v>
      </c>
      <c r="DU56" s="69">
        <v>0.7</v>
      </c>
      <c r="DV56" s="69">
        <v>1</v>
      </c>
      <c r="DW56" s="76">
        <f t="shared" ca="1" si="136"/>
        <v>921.60634995626356</v>
      </c>
      <c r="DX56" s="64">
        <v>0.5</v>
      </c>
      <c r="DZ56" s="72">
        <f t="shared" ca="1" si="137"/>
        <v>0.10354189107716488</v>
      </c>
      <c r="EA56" s="67">
        <f t="shared" ca="1" si="138"/>
        <v>166.07551615537577</v>
      </c>
      <c r="EB56" s="72">
        <f t="shared" ca="1" si="139"/>
        <v>1.0835876419606418</v>
      </c>
      <c r="EC56" s="72">
        <f t="shared" ca="1" si="140"/>
        <v>3.5054035225665094</v>
      </c>
      <c r="ED56" s="72">
        <f t="shared" ca="1" si="141"/>
        <v>15.540555662322303</v>
      </c>
      <c r="EE56" s="69">
        <f t="shared" ca="1" si="142"/>
        <v>3.5916369824845429</v>
      </c>
      <c r="EF56" s="67">
        <f t="shared" ca="1" si="143"/>
        <v>71.954426925675037</v>
      </c>
      <c r="EG56" s="67">
        <f t="shared" ca="1" si="144"/>
        <v>92.490771781331219</v>
      </c>
      <c r="EH56" s="67">
        <f t="shared" ca="1" si="145"/>
        <v>141.29283360846688</v>
      </c>
      <c r="EI56" s="67">
        <f t="shared" ca="1" si="146"/>
        <v>77.325937599379415</v>
      </c>
      <c r="EJ56" s="67">
        <f t="shared" ca="1" si="147"/>
        <v>425.10973899331901</v>
      </c>
      <c r="EK56" s="67">
        <f t="shared" ca="1" si="148"/>
        <v>701.40432465492825</v>
      </c>
      <c r="EL56" s="67">
        <f t="shared" ca="1" si="149"/>
        <v>985.35583198784889</v>
      </c>
      <c r="EM56" s="67">
        <f t="shared" ca="1" si="150"/>
        <v>1216.4234248418952</v>
      </c>
      <c r="EN56" s="67"/>
      <c r="EO56" s="69">
        <f t="shared" ca="1" si="151"/>
        <v>11.334871083207402</v>
      </c>
      <c r="EQ56" s="67">
        <f t="shared" ca="1" si="152"/>
        <v>495.81029805355968</v>
      </c>
      <c r="ER56" s="67">
        <f t="shared" ca="1" si="153"/>
        <v>10268.843836903021</v>
      </c>
      <c r="ES56" s="72">
        <f t="shared" ca="1" si="154"/>
        <v>0.10740646022166181</v>
      </c>
      <c r="ET56" s="72">
        <f t="shared" ca="1" si="155"/>
        <v>8.7823246671488331E-2</v>
      </c>
      <c r="EU56" s="72"/>
      <c r="EW56" s="71">
        <f t="shared" ca="1" si="156"/>
        <v>5.4703508528464386</v>
      </c>
      <c r="EX56" s="77">
        <f t="shared" ca="1" si="157"/>
        <v>15.123191681560201</v>
      </c>
      <c r="EY56" s="67">
        <f t="shared" ca="1" si="158"/>
        <v>217.7636388693146</v>
      </c>
      <c r="EZ56" s="78">
        <f t="shared" ca="1" si="159"/>
        <v>2.7645743551697435</v>
      </c>
      <c r="FC56" s="69">
        <f t="shared" ca="1" si="160"/>
        <v>461.32087820937716</v>
      </c>
      <c r="FD56" s="69">
        <f t="shared" ca="1" si="161"/>
        <v>69.027927384776589</v>
      </c>
      <c r="FE56" s="69">
        <f t="shared" ref="FE56:FI56" ca="1" si="171">EB56/FE$3</f>
        <v>62.999281509339639</v>
      </c>
      <c r="FF56" s="69">
        <f t="shared" ca="1" si="171"/>
        <v>45.52472107229233</v>
      </c>
      <c r="FG56" s="69">
        <f t="shared" ca="1" si="171"/>
        <v>19.425694577902878</v>
      </c>
      <c r="FH56" s="69">
        <f t="shared" ca="1" si="171"/>
        <v>2.9439647397414288</v>
      </c>
      <c r="FI56" s="69">
        <f t="shared" ca="1" si="171"/>
        <v>8.9943033657093796</v>
      </c>
      <c r="FJ56" s="69">
        <f t="shared" ca="1" si="163"/>
        <v>3.5323208402116721</v>
      </c>
      <c r="FK56" s="69">
        <f t="shared" ca="1" si="164"/>
        <v>3.1258069043626397</v>
      </c>
      <c r="FL56" s="69">
        <f t="shared" ca="1" si="165"/>
        <v>3.5572412707142558</v>
      </c>
    </row>
    <row r="57" spans="1:168">
      <c r="C57" s="25"/>
      <c r="D57" s="26"/>
      <c r="E57" s="26"/>
      <c r="F57" s="26"/>
      <c r="G57" s="26"/>
      <c r="H57" s="26"/>
      <c r="I57" s="2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7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O57" s="28"/>
      <c r="AQ57" s="27"/>
      <c r="AR57" s="42"/>
      <c r="AS57" s="27"/>
      <c r="AT57" s="27"/>
      <c r="AU57" s="29"/>
      <c r="AV57" s="29"/>
      <c r="AW57" s="29"/>
      <c r="AX57" s="27"/>
      <c r="AY57" s="24"/>
      <c r="AZ57" s="30"/>
      <c r="BB57" s="27"/>
      <c r="BC57" s="29"/>
      <c r="BD57" s="31"/>
      <c r="BE57" s="27"/>
      <c r="BF57" s="39"/>
      <c r="BG57" s="29"/>
      <c r="BH57" s="29"/>
      <c r="BI57" s="31"/>
      <c r="BJ57" s="27"/>
      <c r="BK57" s="27"/>
      <c r="BL57" s="29"/>
      <c r="BM57" s="32"/>
      <c r="BN57" s="33"/>
      <c r="BO57" s="27"/>
      <c r="BP57" s="29"/>
      <c r="BQ57" s="32"/>
      <c r="BR57" s="33"/>
      <c r="BS57" s="27"/>
      <c r="BT57" s="27"/>
      <c r="BU57" s="29"/>
      <c r="BV57" s="27"/>
      <c r="BW57" s="27"/>
      <c r="BX57" s="27"/>
      <c r="BY57" s="27"/>
      <c r="BZ57" s="27"/>
      <c r="CA57" s="27"/>
      <c r="CB57" s="27"/>
      <c r="CC57" s="27"/>
      <c r="CD57" s="34"/>
      <c r="CE57" s="27"/>
      <c r="CF57" s="27"/>
      <c r="CG57" s="27"/>
      <c r="CH57" s="35"/>
      <c r="CI57" s="35"/>
      <c r="CJ57" s="33"/>
      <c r="CK57" s="33"/>
      <c r="CL57" s="29"/>
      <c r="CM57" s="32"/>
      <c r="CN57" s="31"/>
      <c r="CO57" s="29"/>
      <c r="CP57" s="36"/>
      <c r="CQ57" s="30"/>
      <c r="CS57" s="30"/>
      <c r="CT57" s="27"/>
      <c r="CU57" s="27"/>
      <c r="CV57" s="29"/>
      <c r="CW57" s="29"/>
      <c r="CX57" s="29"/>
      <c r="CY57" s="27"/>
      <c r="CZ57" s="31"/>
      <c r="DA57" s="31"/>
      <c r="DB57" s="29"/>
      <c r="DC57" s="29"/>
      <c r="DD57" s="32"/>
      <c r="DE57" s="27"/>
      <c r="DF57" s="27"/>
      <c r="DG57" s="27"/>
      <c r="DH57" s="29"/>
      <c r="DI57" s="32"/>
      <c r="DJ57" s="29"/>
      <c r="DK57" s="29"/>
      <c r="DL57" s="27"/>
      <c r="DN57" s="27"/>
      <c r="DO57" s="37"/>
      <c r="DR57" s="27"/>
      <c r="DS57" s="27"/>
      <c r="DT57" s="37"/>
      <c r="DU57" s="29"/>
      <c r="DV57" s="29"/>
      <c r="DW57" s="37"/>
      <c r="DZ57" s="32"/>
      <c r="EA57" s="27"/>
      <c r="EB57" s="32"/>
      <c r="EC57" s="32"/>
      <c r="ED57" s="32"/>
      <c r="EE57" s="29"/>
      <c r="EF57" s="27"/>
      <c r="EG57" s="27"/>
      <c r="EH57" s="27"/>
      <c r="EI57" s="27"/>
      <c r="EJ57" s="27"/>
      <c r="EK57" s="27"/>
      <c r="EL57" s="27"/>
      <c r="EM57" s="27"/>
      <c r="EN57" s="27"/>
      <c r="EO57" s="29"/>
      <c r="EQ57" s="27"/>
      <c r="ER57" s="27"/>
      <c r="ES57" s="38"/>
      <c r="ET57" s="32"/>
      <c r="EU57" s="32"/>
      <c r="EW57" s="39"/>
      <c r="EX57" s="40"/>
      <c r="EY57" s="27"/>
      <c r="EZ57" s="41"/>
      <c r="FC57" s="29"/>
      <c r="FD57" s="29"/>
      <c r="FE57" s="29"/>
      <c r="FF57" s="29"/>
      <c r="FG57" s="29"/>
      <c r="FH57" s="29"/>
      <c r="FI57" s="29"/>
      <c r="FJ57" s="29"/>
      <c r="FK57" s="29"/>
      <c r="FL57" s="29"/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ISS and ISKK elemental comp.</vt:lpstr>
      <vt:lpstr>Standards Jan 2013</vt:lpstr>
    </vt:vector>
  </TitlesOfParts>
  <Company>Lafayette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Carley</dc:creator>
  <cp:lastModifiedBy>Tamara Carley</cp:lastModifiedBy>
  <dcterms:created xsi:type="dcterms:W3CDTF">2016-08-08T14:04:48Z</dcterms:created>
  <dcterms:modified xsi:type="dcterms:W3CDTF">2016-11-23T17:28:32Z</dcterms:modified>
</cp:coreProperties>
</file>