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520" yWindow="1540" windowWidth="39060" windowHeight="16720" activeTab="6"/>
  </bookViews>
  <sheets>
    <sheet name="AMS data" sheetId="1" r:id="rId1"/>
    <sheet name="ratio to atoms" sheetId="2" r:id="rId2"/>
    <sheet name="CRONUS input" sheetId="3" r:id="rId3"/>
    <sheet name="CRONUS output" sheetId="4" r:id="rId4"/>
    <sheet name="input for CRONUS Calc website" sheetId="6" r:id="rId5"/>
    <sheet name="CRONUS Calc results" sheetId="7" r:id="rId6"/>
    <sheet name="Table" sheetId="5" r:id="rId7"/>
  </sheets>
  <definedNames>
    <definedName name="_xlnm.Print_Titles" localSheetId="0">'AMS data'!$15:$15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2" l="1"/>
  <c r="H11" i="2"/>
  <c r="H12" i="2"/>
  <c r="H9" i="2"/>
  <c r="G10" i="2"/>
  <c r="G11" i="2"/>
  <c r="G12" i="2"/>
  <c r="G9" i="2"/>
  <c r="B11" i="7"/>
  <c r="B12" i="7"/>
  <c r="B13" i="7"/>
  <c r="B10" i="7"/>
  <c r="L43" i="4"/>
  <c r="L44" i="4"/>
  <c r="L45" i="4"/>
  <c r="L42" i="4"/>
  <c r="G26" i="3"/>
  <c r="G27" i="3"/>
  <c r="G28" i="3"/>
  <c r="G29" i="3"/>
  <c r="G30" i="3"/>
  <c r="G31" i="3"/>
  <c r="G36" i="3"/>
  <c r="E36" i="3"/>
  <c r="C26" i="3"/>
  <c r="C27" i="3"/>
  <c r="C28" i="3"/>
  <c r="C29" i="3"/>
  <c r="C30" i="3"/>
  <c r="C31" i="3"/>
  <c r="C36" i="3"/>
  <c r="A36" i="3"/>
  <c r="G13" i="3"/>
  <c r="I13" i="3"/>
  <c r="J13" i="3"/>
  <c r="G14" i="3"/>
  <c r="I14" i="3"/>
  <c r="J14" i="3"/>
  <c r="D13" i="3"/>
  <c r="D14" i="3"/>
  <c r="G12" i="3"/>
  <c r="J12" i="3"/>
  <c r="I12" i="3"/>
  <c r="D12" i="3"/>
  <c r="A3" i="3"/>
  <c r="A4" i="3"/>
  <c r="A5" i="3"/>
  <c r="A2" i="3"/>
  <c r="J6" i="2"/>
  <c r="J5" i="2"/>
  <c r="J4" i="2"/>
  <c r="J3" i="2"/>
  <c r="K4" i="2"/>
  <c r="L4" i="2"/>
  <c r="M4" i="2"/>
  <c r="N4" i="2"/>
  <c r="K5" i="2"/>
  <c r="L5" i="2"/>
  <c r="M5" i="2"/>
  <c r="N5" i="2"/>
  <c r="K6" i="2"/>
  <c r="L6" i="2"/>
  <c r="M6" i="2"/>
  <c r="N6" i="2"/>
  <c r="K3" i="2"/>
  <c r="N3" i="2"/>
  <c r="L3" i="2"/>
  <c r="M3" i="2"/>
  <c r="F4" i="2"/>
  <c r="F5" i="2"/>
  <c r="F6" i="2"/>
  <c r="F3" i="2"/>
  <c r="E4" i="2"/>
  <c r="E5" i="2"/>
  <c r="E6" i="2"/>
  <c r="E3" i="2"/>
  <c r="D4" i="2"/>
  <c r="D5" i="2"/>
  <c r="D6" i="2"/>
  <c r="D3" i="2"/>
  <c r="L17" i="1"/>
  <c r="L18" i="1"/>
  <c r="L19" i="1"/>
  <c r="L20" i="1"/>
  <c r="L16" i="1"/>
</calcChain>
</file>

<file path=xl/sharedStrings.xml><?xml version="1.0" encoding="utf-8"?>
<sst xmlns="http://schemas.openxmlformats.org/spreadsheetml/2006/main" count="533" uniqueCount="239">
  <si>
    <t>Purdue University, West Lafayette, IN 47907, USA</t>
  </si>
  <si>
    <t>Marc Caffee, Director</t>
  </si>
  <si>
    <t>Notes</t>
  </si>
  <si>
    <t>ID</t>
  </si>
  <si>
    <t>Name</t>
  </si>
  <si>
    <t>Significant Digits: If leading digit in uncertainty is 1 or 2 retain 2 digits otherwise retain 1. Ratios have same number of digits as corresponding uncertainty.</t>
  </si>
  <si>
    <t>References: Sharma P., et al (1990). Nucl. Inst. And Meth. B, 52(3-4), 410-415.</t>
  </si>
  <si>
    <t>Date:</t>
  </si>
  <si>
    <t>Notes: (A) Low Current; (B) High Interference – at least two measurements unusable</t>
  </si>
  <si>
    <r>
      <t>Uncertainty (10</t>
    </r>
    <r>
      <rPr>
        <b/>
        <vertAlign val="superscript"/>
        <sz val="10"/>
        <color theme="1"/>
        <rFont val="Constantia"/>
        <family val="1"/>
        <scheme val="minor"/>
      </rPr>
      <t>-15</t>
    </r>
    <r>
      <rPr>
        <b/>
        <sz val="10"/>
        <color theme="1"/>
        <rFont val="Constantia"/>
        <family val="1"/>
        <scheme val="minor"/>
      </rPr>
      <t>)</t>
    </r>
  </si>
  <si>
    <t>www.primelab.purdue.edu</t>
  </si>
  <si>
    <t>Prepared by: Thomas Woodruff</t>
  </si>
  <si>
    <t>woodruft@purdue.edu</t>
  </si>
  <si>
    <t>Purdue Rare Isotope Measurement Lab</t>
  </si>
  <si>
    <t>K. Nishiizumi, et al (2007). Nucl Inst and Meth  B 258, 403–413.</t>
  </si>
  <si>
    <r>
      <t>10</t>
    </r>
    <r>
      <rPr>
        <b/>
        <sz val="10"/>
        <color theme="1"/>
        <rFont val="Constantia"/>
        <family val="1"/>
        <scheme val="minor"/>
      </rPr>
      <t>Be/</t>
    </r>
    <r>
      <rPr>
        <b/>
        <vertAlign val="superscript"/>
        <sz val="10"/>
        <color theme="1"/>
        <rFont val="Constantia"/>
        <family val="1"/>
        <scheme val="minor"/>
      </rPr>
      <t>9</t>
    </r>
    <r>
      <rPr>
        <b/>
        <sz val="10"/>
        <color theme="1"/>
        <rFont val="Constantia"/>
        <family val="1"/>
        <scheme val="minor"/>
      </rPr>
      <t>Be    (10</t>
    </r>
    <r>
      <rPr>
        <b/>
        <vertAlign val="superscript"/>
        <sz val="10"/>
        <color theme="1"/>
        <rFont val="Constantia"/>
        <family val="1"/>
        <scheme val="minor"/>
      </rPr>
      <t>-15</t>
    </r>
    <r>
      <rPr>
        <b/>
        <sz val="10"/>
        <color theme="1"/>
        <rFont val="Constantia"/>
        <family val="1"/>
        <scheme val="minor"/>
      </rPr>
      <t>)</t>
    </r>
  </si>
  <si>
    <r>
      <t xml:space="preserve">Avg. </t>
    </r>
    <r>
      <rPr>
        <b/>
        <vertAlign val="superscript"/>
        <sz val="10"/>
        <color theme="1"/>
        <rFont val="Constantia"/>
        <family val="1"/>
        <scheme val="minor"/>
      </rPr>
      <t>9</t>
    </r>
    <r>
      <rPr>
        <b/>
        <sz val="10"/>
        <color theme="1"/>
        <rFont val="Constantia"/>
        <family val="1"/>
        <scheme val="minor"/>
      </rPr>
      <t>Be Current (nanoAmps)</t>
    </r>
  </si>
  <si>
    <t>58-GVLCI2-36-1</t>
  </si>
  <si>
    <t>58-GVLCI2-36-2</t>
  </si>
  <si>
    <t>58-GVLCI2-37-1</t>
  </si>
  <si>
    <t>58-GVLCI2-38-1</t>
  </si>
  <si>
    <t>58-Blank-A</t>
  </si>
  <si>
    <t>sample</t>
  </si>
  <si>
    <t>ratio</t>
  </si>
  <si>
    <t>ratio error</t>
  </si>
  <si>
    <t>error (%)</t>
  </si>
  <si>
    <t>carrier conc.</t>
  </si>
  <si>
    <t>carrier added (g)</t>
  </si>
  <si>
    <t>quartz</t>
  </si>
  <si>
    <t>grams of 9Be</t>
  </si>
  <si>
    <t>9Be atoms</t>
  </si>
  <si>
    <t>10Be atoms</t>
  </si>
  <si>
    <t>10Be atoms/g</t>
  </si>
  <si>
    <t>± atoms/g</t>
  </si>
  <si>
    <t>lat</t>
  </si>
  <si>
    <t>long</t>
  </si>
  <si>
    <t>elevation</t>
  </si>
  <si>
    <t>air pressure</t>
  </si>
  <si>
    <t>thickness</t>
  </si>
  <si>
    <t>density</t>
  </si>
  <si>
    <t>shielding</t>
  </si>
  <si>
    <t>erosion</t>
  </si>
  <si>
    <t>[Be]</t>
  </si>
  <si>
    <t>[Be] unc.</t>
  </si>
  <si>
    <t>Be std</t>
  </si>
  <si>
    <t>[Al]</t>
  </si>
  <si>
    <t>[Al] unc.</t>
  </si>
  <si>
    <t>Al std</t>
  </si>
  <si>
    <t>std</t>
  </si>
  <si>
    <t>07KNSTD</t>
  </si>
  <si>
    <t>KNSTD</t>
  </si>
  <si>
    <t>raw ratio</t>
  </si>
  <si>
    <t>error</t>
  </si>
  <si>
    <t>bkg-corrected ratio</t>
  </si>
  <si>
    <t>Shielding calculation</t>
    <phoneticPr fontId="2" type="noConversion"/>
  </si>
  <si>
    <t>Sector of horizon</t>
  </si>
  <si>
    <t>Shielded elevation</t>
  </si>
  <si>
    <t>Fraction</t>
  </si>
  <si>
    <t>(must total 360 degrees)</t>
  </si>
  <si>
    <t>(degrees)</t>
  </si>
  <si>
    <t>of flux</t>
  </si>
  <si>
    <t>total must = 360</t>
    <phoneticPr fontId="2" type="noConversion"/>
  </si>
  <si>
    <t>shielding factor</t>
    <phoneticPr fontId="2" type="noConversion"/>
  </si>
  <si>
    <t>samples 36-1, 36-2</t>
  </si>
  <si>
    <t>sample 38-1</t>
  </si>
  <si>
    <r>
      <t xml:space="preserve">CRONUS-Earth </t>
    </r>
    <r>
      <rPr>
        <b/>
        <i/>
        <vertAlign val="superscript"/>
        <sz val="11"/>
        <color theme="1"/>
        <rFont val="Constantia"/>
        <family val="1"/>
        <scheme val="minor"/>
      </rPr>
      <t>10</t>
    </r>
    <r>
      <rPr>
        <b/>
        <i/>
        <sz val="11"/>
        <color theme="1"/>
        <rFont val="Constantia"/>
        <family val="1"/>
        <scheme val="minor"/>
      </rPr>
      <t xml:space="preserve">Be - </t>
    </r>
    <r>
      <rPr>
        <b/>
        <i/>
        <vertAlign val="superscript"/>
        <sz val="11"/>
        <color theme="1"/>
        <rFont val="Constantia"/>
        <family val="1"/>
        <scheme val="minor"/>
      </rPr>
      <t>26</t>
    </r>
    <r>
      <rPr>
        <b/>
        <i/>
        <sz val="11"/>
        <color theme="1"/>
        <rFont val="Constantia"/>
        <family val="1"/>
        <scheme val="minor"/>
      </rPr>
      <t>Al exposure age calculator -- results</t>
    </r>
  </si>
  <si>
    <t xml:space="preserve">Version information -- </t>
  </si>
  <si>
    <t>Component</t>
  </si>
  <si>
    <t>Version</t>
  </si>
  <si>
    <t>Wrapper script:</t>
  </si>
  <si>
    <t>Main calculator:</t>
  </si>
  <si>
    <t>Constants:</t>
  </si>
  <si>
    <t>2.2.1</t>
  </si>
  <si>
    <t>Muons:</t>
  </si>
  <si>
    <t>Comments:</t>
  </si>
  <si>
    <t>Production rate calibration information:</t>
  </si>
  <si>
    <t>Using user-supplied calibration data set</t>
  </si>
  <si>
    <t>Name: Balco et al 2009 NE North America</t>
  </si>
  <si>
    <t>Trace string: Calc date: 15-Oct-2013 Versions: Cal 2.2-cal-dev P10fit 2.2-dev Get-age 2.1 Muons 1.1 Consts 2.2.1</t>
  </si>
  <si>
    <r>
      <t>10</t>
    </r>
    <r>
      <rPr>
        <b/>
        <i/>
        <sz val="11"/>
        <color theme="1"/>
        <rFont val="Constantia"/>
        <family val="1"/>
        <scheme val="minor"/>
      </rPr>
      <t>Be results:</t>
    </r>
  </si>
  <si>
    <t>Results not dependent on spallogenic production rate model:</t>
  </si>
  <si>
    <t>Exposure ages -- constant production rate model:</t>
  </si>
  <si>
    <t>Scaling scheme for spallation: Lal(1991) / Stone(2000)</t>
  </si>
  <si>
    <t>Sample name</t>
  </si>
  <si>
    <t>Thickness</t>
  </si>
  <si>
    <t>scaling</t>
  </si>
  <si>
    <t>factor</t>
  </si>
  <si>
    <t>Shielding</t>
  </si>
  <si>
    <t>Production rate</t>
  </si>
  <si>
    <t>(muons)</t>
  </si>
  <si>
    <t>(atoms/g/yr)</t>
  </si>
  <si>
    <t>Internal</t>
  </si>
  <si>
    <t>uncertainty</t>
  </si>
  <si>
    <t>(yr)</t>
  </si>
  <si>
    <t>Exposure age</t>
  </si>
  <si>
    <t>External</t>
  </si>
  <si>
    <t>(spallation)</t>
  </si>
  <si>
    <t>Exposure ages -- time-varying production models:</t>
  </si>
  <si>
    <t>Scaling scheme</t>
  </si>
  <si>
    <t>for spallation:</t>
  </si>
  <si>
    <t>Desilets and others</t>
  </si>
  <si>
    <t>Dunai</t>
  </si>
  <si>
    <t>Lifton and others</t>
  </si>
  <si>
    <t>Time-dependent</t>
  </si>
  <si>
    <t>Lal (1991)/Stone (2000)</t>
  </si>
  <si>
    <t>uncertainty (yr)</t>
  </si>
  <si>
    <r>
      <t>26</t>
    </r>
    <r>
      <rPr>
        <b/>
        <i/>
        <sz val="11"/>
        <color theme="1"/>
        <rFont val="Constantia"/>
        <family val="1"/>
        <scheme val="minor"/>
      </rPr>
      <t>Al results:</t>
    </r>
  </si>
  <si>
    <t>--</t>
  </si>
  <si>
    <t>(No Al-26 / Be-10 plot)</t>
  </si>
  <si>
    <r>
      <t>26</t>
    </r>
    <r>
      <rPr>
        <i/>
        <sz val="11"/>
        <color theme="1"/>
        <rFont val="Constantia"/>
        <family val="1"/>
        <scheme val="minor"/>
      </rPr>
      <t>Al/</t>
    </r>
    <r>
      <rPr>
        <i/>
        <vertAlign val="superscript"/>
        <sz val="11"/>
        <color theme="1"/>
        <rFont val="Constantia"/>
        <family val="1"/>
        <scheme val="minor"/>
      </rPr>
      <t>10</t>
    </r>
    <r>
      <rPr>
        <i/>
        <sz val="11"/>
        <color theme="1"/>
        <rFont val="Constantia"/>
        <family val="1"/>
        <scheme val="minor"/>
      </rPr>
      <t>Be ratios (relative to 07KNSTD!):</t>
    </r>
  </si>
  <si>
    <t>Sample</t>
  </si>
  <si>
    <r>
      <t>26</t>
    </r>
    <r>
      <rPr>
        <sz val="11"/>
        <color theme="1"/>
        <rFont val="Constantia"/>
        <family val="2"/>
        <scheme val="minor"/>
      </rPr>
      <t>Al/</t>
    </r>
    <r>
      <rPr>
        <vertAlign val="superscript"/>
        <sz val="11"/>
        <color theme="1"/>
        <rFont val="Constantia"/>
        <family val="2"/>
        <scheme val="minor"/>
      </rPr>
      <t>10</t>
    </r>
    <r>
      <rPr>
        <sz val="11"/>
        <color theme="1"/>
        <rFont val="Constantia"/>
        <family val="2"/>
        <scheme val="minor"/>
      </rPr>
      <t>Be</t>
    </r>
  </si>
  <si>
    <t>±</t>
  </si>
  <si>
    <t>Table 1</t>
  </si>
  <si>
    <t>Sample type</t>
  </si>
  <si>
    <t>Latitude (°N)</t>
  </si>
  <si>
    <t>Longitude (°W)</t>
  </si>
  <si>
    <t>Elevation</t>
  </si>
  <si>
    <t>Sample thickness (cm)</t>
  </si>
  <si>
    <t>CRONUS Earth 10Be/26Al Web Calculator Data Entry Template</t>
  </si>
  <si>
    <t>Data can be entered in this file and then selected and copied directly into the online calculator</t>
  </si>
  <si>
    <t>Sample Name</t>
  </si>
  <si>
    <t>Scaling</t>
  </si>
  <si>
    <t>Latitude</t>
  </si>
  <si>
    <t>Longitude</t>
  </si>
  <si>
    <t>Pressure</t>
  </si>
  <si>
    <t>Atmospheric Pressure or Elevation(Select One)</t>
  </si>
  <si>
    <t>Sample Thickness</t>
  </si>
  <si>
    <t>Bulk Density</t>
  </si>
  <si>
    <t>Shielding Factor</t>
  </si>
  <si>
    <t>Erosion Rate</t>
  </si>
  <si>
    <t>Conc. 10Be</t>
  </si>
  <si>
    <t>10Be Standardization</t>
  </si>
  <si>
    <t>Conc. 26Al</t>
  </si>
  <si>
    <t>26Al Standardization</t>
  </si>
  <si>
    <t>Attenuation length</t>
  </si>
  <si>
    <t>Depth to Top of Sample</t>
  </si>
  <si>
    <t>Year Collected</t>
  </si>
  <si>
    <t>Latitude Uncertainty</t>
  </si>
  <si>
    <t>Longitude Uncertainty</t>
  </si>
  <si>
    <t>Elevation Uncertainty</t>
  </si>
  <si>
    <t>Pressure Uncertainty</t>
  </si>
  <si>
    <t>Sample Thickness Uncertainty</t>
  </si>
  <si>
    <t>Bulk Density Uncertainty</t>
  </si>
  <si>
    <t>Shielding Factor Uncertainty</t>
  </si>
  <si>
    <t>Erosion-Rate Uncertainty</t>
  </si>
  <si>
    <t>Conc. 10Be Uncertainty</t>
  </si>
  <si>
    <t>Conc. 26Al Uncertainty</t>
  </si>
  <si>
    <t>Attenuation Length Uncertainty</t>
  </si>
  <si>
    <t>Depth to Top of Sample Uncertainty</t>
  </si>
  <si>
    <t>Year Collected Uncertainty</t>
  </si>
  <si>
    <t>(Select One of the Following)</t>
  </si>
  <si>
    <t>decimal degrees</t>
  </si>
  <si>
    <t>meters</t>
  </si>
  <si>
    <t>hPa</t>
  </si>
  <si>
    <t>cm</t>
  </si>
  <si>
    <t>g/cm^3</t>
  </si>
  <si>
    <t>unitless</t>
  </si>
  <si>
    <t>mm/kyr</t>
  </si>
  <si>
    <t>Atoms/g of sample</t>
  </si>
  <si>
    <t>g/cm^2</t>
  </si>
  <si>
    <t>Year A.D.</t>
  </si>
  <si>
    <t>An identifying sample name</t>
  </si>
  <si>
    <t>DE - Desilets and Zreda
DU - Dunai time dependent scaling
LI - Lifton
LM - Lal/Stone time dependent scaling
SA - Lifton-Sato-Dunai nuclide and time dependent scaling
SF - Lifton-Sato-Dunai flux time dependent
ST - Lal/Stone time independent</t>
  </si>
  <si>
    <t>Elevation
Pressure
Both</t>
  </si>
  <si>
    <t>for terrain, snow, etc.</t>
  </si>
  <si>
    <t>atoms of 10-Be per gram of sample</t>
  </si>
  <si>
    <t>07KNSTD, KNSTD, NIST_Certified, NIST_30000, NIST_30200, NIST_30300,  
NIST_30600, NIST_27900, S555, S2007, BEST433, BEST433N, S555N, S2007N, LLNL31000, LLNL10000, LLNL3000, LLNL1000, LLNL30</t>
  </si>
  <si>
    <t>atoms of 26-Al per gram of sample</t>
  </si>
  <si>
    <t>KNSTD, AL09, ZAL94, ZAL94N, SMAL11, Z92_0222, None</t>
  </si>
  <si>
    <t>Elv/pressure</t>
  </si>
  <si>
    <t>Density</t>
  </si>
  <si>
    <t>Erosion rate</t>
  </si>
  <si>
    <t>[Be-10]</t>
  </si>
  <si>
    <t>Be AMS</t>
  </si>
  <si>
    <t>[Al-26]</t>
  </si>
  <si>
    <t>Al AMS</t>
  </si>
  <si>
    <t>(DD)</t>
  </si>
  <si>
    <t>(masl)</t>
  </si>
  <si>
    <t>flag</t>
  </si>
  <si>
    <t>(cm)</t>
  </si>
  <si>
    <r>
      <t>(g/cm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)</t>
    </r>
  </si>
  <si>
    <t>correction</t>
  </si>
  <si>
    <t>(mm/kyr)</t>
  </si>
  <si>
    <t>(atoms/g)</t>
  </si>
  <si>
    <t>standard</t>
  </si>
  <si>
    <r>
      <t>(g/cm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)</t>
    </r>
  </si>
  <si>
    <t>(year A.D.)</t>
  </si>
  <si>
    <t>CRONUScalc RESULTS</t>
  </si>
  <si>
    <t>Eightmile moraine (10Be)</t>
  </si>
  <si>
    <t>Age (Be)</t>
  </si>
  <si>
    <t>Total Uncertainty (Be)</t>
  </si>
  <si>
    <t>Scaling Be Spallation</t>
  </si>
  <si>
    <t>Scaling Fast Muons (Be)</t>
  </si>
  <si>
    <t>Scaling Slow Muons (Be)</t>
  </si>
  <si>
    <t>Production Be Spallation</t>
  </si>
  <si>
    <t>Production Muon Spallation (Be)</t>
  </si>
  <si>
    <t>Qs (Be)</t>
  </si>
  <si>
    <t>Qmu (Be)</t>
  </si>
  <si>
    <t>Analytical (Internal) Uncertainty (Be)</t>
  </si>
  <si>
    <t>8-A2</t>
  </si>
  <si>
    <t>SA</t>
  </si>
  <si>
    <t xml:space="preserve">Elevation </t>
  </si>
  <si>
    <t>NIST_Certified</t>
  </si>
  <si>
    <t>Age (Al)</t>
  </si>
  <si>
    <t>Total Uncertainty (Al)</t>
  </si>
  <si>
    <t>Scaling Al Spallation</t>
  </si>
  <si>
    <t>Scaling Fast Muons (Al)</t>
  </si>
  <si>
    <t>Scaling Slow Muons (Al)</t>
  </si>
  <si>
    <t>Production Al Spallation</t>
  </si>
  <si>
    <t>Production Muon Spallation (Al)</t>
  </si>
  <si>
    <t>Qs (Al)</t>
  </si>
  <si>
    <t>Qmu (Al)</t>
  </si>
  <si>
    <t>Analytical (Internal) Uncertainty (Al)</t>
  </si>
  <si>
    <t xml:space="preserve"> ± </t>
  </si>
  <si>
    <t>5.91 ± 0.14</t>
  </si>
  <si>
    <t>9.43 ± 0.23</t>
  </si>
  <si>
    <t>4.26 ± 0.11</t>
  </si>
  <si>
    <t>2.9 3± 0.11</t>
  </si>
  <si>
    <r>
      <rPr>
        <vertAlign val="superscript"/>
        <sz val="12"/>
        <color theme="1"/>
        <rFont val="Times"/>
      </rPr>
      <t>10</t>
    </r>
    <r>
      <rPr>
        <sz val="12"/>
        <color theme="1"/>
        <rFont val="Times"/>
      </rPr>
      <t>Be sample data and ages.</t>
    </r>
  </si>
  <si>
    <t>73.7 ± 5.9</t>
  </si>
  <si>
    <t>44.7 ± 4.4</t>
  </si>
  <si>
    <t>29.3 ± 2.2</t>
  </si>
  <si>
    <t>21 ± 1.6</t>
  </si>
  <si>
    <t>crater bedrock</t>
  </si>
  <si>
    <t>ejecta boulder</t>
  </si>
  <si>
    <t>Quartz (g)</t>
  </si>
  <si>
    <t>1.32 ± 0.32</t>
  </si>
  <si>
    <t>5.40 ± 0.12</t>
  </si>
  <si>
    <t>5.17 ± 0.13</t>
  </si>
  <si>
    <t>1.58 ± 0.06</t>
  </si>
  <si>
    <r>
      <rPr>
        <vertAlign val="superscript"/>
        <sz val="12"/>
        <color theme="1"/>
        <rFont val="Times"/>
      </rPr>
      <t>10</t>
    </r>
    <r>
      <rPr>
        <sz val="12"/>
        <color theme="1"/>
        <rFont val="Times"/>
      </rPr>
      <t>Be concentration (x10</t>
    </r>
    <r>
      <rPr>
        <vertAlign val="superscript"/>
        <sz val="12"/>
        <color theme="1"/>
        <rFont val="Times"/>
      </rPr>
      <t>5</t>
    </r>
    <r>
      <rPr>
        <sz val="12"/>
        <color theme="1"/>
        <rFont val="Times"/>
      </rPr>
      <t xml:space="preserve"> atoms g</t>
    </r>
    <r>
      <rPr>
        <vertAlign val="superscript"/>
        <sz val="12"/>
        <color theme="1"/>
        <rFont val="Times"/>
      </rPr>
      <t>-1</t>
    </r>
    <r>
      <rPr>
        <sz val="12"/>
        <color theme="1"/>
        <rFont val="Times"/>
      </rPr>
      <t>)</t>
    </r>
  </si>
  <si>
    <r>
      <rPr>
        <vertAlign val="superscript"/>
        <sz val="12"/>
        <color theme="1"/>
        <rFont val="Times"/>
      </rPr>
      <t>10</t>
    </r>
    <r>
      <rPr>
        <sz val="12"/>
        <color theme="1"/>
        <rFont val="Times"/>
      </rPr>
      <t>Be age (ka)</t>
    </r>
  </si>
  <si>
    <t>Elevation (m asl)</t>
  </si>
  <si>
    <t xml:space="preserve">   Scaling choice is "SA" and ages caluclated on this website: http://web1.ittc.ku.edu:8888/2.0/ (Marrero et al., 2016).</t>
  </si>
  <si>
    <t xml:space="preserve">Notes: All samples with a rock density of 2.65 g/cm3; zero rock surface erosion. Ages calculated using global production rate of Borchers et al. (2015) with LSD scaling from Lifton et al. (2014); </t>
  </si>
  <si>
    <t>Topographic shielding factor</t>
  </si>
  <si>
    <r>
      <rPr>
        <vertAlign val="superscript"/>
        <sz val="12"/>
        <color theme="1"/>
        <rFont val="Times"/>
      </rPr>
      <t>9</t>
    </r>
    <r>
      <rPr>
        <sz val="12"/>
        <color theme="1"/>
        <rFont val="Times"/>
      </rPr>
      <t>Be (μg)</t>
    </r>
  </si>
  <si>
    <r>
      <rPr>
        <vertAlign val="superscript"/>
        <sz val="12"/>
        <color theme="1"/>
        <rFont val="Times"/>
      </rPr>
      <t>10</t>
    </r>
    <r>
      <rPr>
        <sz val="12"/>
        <color theme="1"/>
        <rFont val="Times"/>
      </rPr>
      <t>Be/</t>
    </r>
    <r>
      <rPr>
        <vertAlign val="superscript"/>
        <sz val="12"/>
        <color theme="1"/>
        <rFont val="Times"/>
      </rPr>
      <t>9</t>
    </r>
    <r>
      <rPr>
        <sz val="12"/>
        <color theme="1"/>
        <rFont val="Times"/>
      </rPr>
      <t>Be ratio (x10</t>
    </r>
    <r>
      <rPr>
        <vertAlign val="superscript"/>
        <sz val="12"/>
        <color theme="1"/>
        <rFont val="Times"/>
      </rPr>
      <t>13</t>
    </r>
    <r>
      <rPr>
        <sz val="12"/>
        <color theme="1"/>
        <rFont val="Times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</si>
</sst>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0"/>
    <numFmt numFmtId="167" formatCode="0.0000"/>
    <numFmt numFmtId="168" formatCode="0.000E+00"/>
  </numFmts>
  <fonts count="42" x14ac:knownFonts="1">
    <font>
      <sz val="11"/>
      <color theme="1"/>
      <name val="Constantia"/>
      <family val="2"/>
      <scheme val="minor"/>
    </font>
    <font>
      <b/>
      <sz val="16"/>
      <color theme="1"/>
      <name val="Constantia"/>
      <family val="1"/>
      <scheme val="minor"/>
    </font>
    <font>
      <i/>
      <sz val="11"/>
      <color theme="1"/>
      <name val="Constantia"/>
      <family val="1"/>
      <scheme val="minor"/>
    </font>
    <font>
      <sz val="10"/>
      <color theme="1"/>
      <name val="Constantia"/>
      <family val="2"/>
      <scheme val="minor"/>
    </font>
    <font>
      <sz val="10"/>
      <color theme="1"/>
      <name val="Calibri"/>
      <family val="2"/>
    </font>
    <font>
      <sz val="10"/>
      <color rgb="FFFF0000"/>
      <name val="Constantia"/>
      <family val="1"/>
      <scheme val="minor"/>
    </font>
    <font>
      <sz val="10"/>
      <color theme="1"/>
      <name val="Constantia"/>
      <family val="1"/>
      <scheme val="minor"/>
    </font>
    <font>
      <b/>
      <sz val="10"/>
      <color theme="1"/>
      <name val="Constantia"/>
      <family val="1"/>
      <scheme val="minor"/>
    </font>
    <font>
      <b/>
      <vertAlign val="superscript"/>
      <sz val="10"/>
      <color theme="1"/>
      <name val="Constantia"/>
      <family val="1"/>
      <scheme val="minor"/>
    </font>
    <font>
      <u/>
      <sz val="11"/>
      <color theme="10"/>
      <name val="Constantia"/>
      <family val="2"/>
      <scheme val="minor"/>
    </font>
    <font>
      <u/>
      <sz val="10"/>
      <color theme="10"/>
      <name val="Constantia"/>
      <family val="2"/>
      <scheme val="minor"/>
    </font>
    <font>
      <sz val="10"/>
      <color rgb="FFFF0000"/>
      <name val="Constantia"/>
      <family val="2"/>
      <scheme val="minor"/>
    </font>
    <font>
      <sz val="10"/>
      <name val="Constantia"/>
      <family val="2"/>
      <scheme val="minor"/>
    </font>
    <font>
      <b/>
      <sz val="12"/>
      <color theme="1"/>
      <name val="Calibri"/>
      <scheme val="major"/>
    </font>
    <font>
      <sz val="11"/>
      <color theme="1"/>
      <name val="Calibri"/>
      <scheme val="major"/>
    </font>
    <font>
      <u/>
      <sz val="11"/>
      <color theme="11"/>
      <name val="Constantia"/>
      <family val="2"/>
      <scheme val="minor"/>
    </font>
    <font>
      <sz val="10"/>
      <color rgb="FF000000"/>
      <name val="Constantia"/>
      <family val="2"/>
      <scheme val="minor"/>
    </font>
    <font>
      <b/>
      <sz val="16"/>
      <name val="Helvetica"/>
    </font>
    <font>
      <sz val="16"/>
      <name val="Verdana"/>
    </font>
    <font>
      <sz val="12"/>
      <name val="Helvetica"/>
    </font>
    <font>
      <b/>
      <sz val="12"/>
      <name val="Helvetica"/>
    </font>
    <font>
      <b/>
      <i/>
      <sz val="11"/>
      <color theme="1"/>
      <name val="Constantia"/>
      <family val="1"/>
      <scheme val="minor"/>
    </font>
    <font>
      <b/>
      <i/>
      <vertAlign val="superscript"/>
      <sz val="11"/>
      <color theme="1"/>
      <name val="Constantia"/>
      <family val="1"/>
      <scheme val="minor"/>
    </font>
    <font>
      <i/>
      <vertAlign val="superscript"/>
      <sz val="11"/>
      <color theme="1"/>
      <name val="Constantia"/>
      <family val="1"/>
      <scheme val="minor"/>
    </font>
    <font>
      <vertAlign val="superscript"/>
      <sz val="11"/>
      <color theme="1"/>
      <name val="Constantia"/>
      <family val="2"/>
      <scheme val="minor"/>
    </font>
    <font>
      <sz val="18"/>
      <color theme="1"/>
      <name val="Calibri"/>
      <scheme val="major"/>
    </font>
    <font>
      <sz val="8"/>
      <name val="Constantia"/>
      <family val="2"/>
      <scheme val="minor"/>
    </font>
    <font>
      <sz val="12"/>
      <name val="Calibri"/>
      <scheme val="major"/>
    </font>
    <font>
      <sz val="11"/>
      <color theme="1"/>
      <name val="Constantia"/>
      <family val="2"/>
      <scheme val="minor"/>
    </font>
    <font>
      <sz val="11"/>
      <color theme="1"/>
      <name val="Times New Roman"/>
    </font>
    <font>
      <sz val="18"/>
      <color rgb="FF00B0F0"/>
      <name val="Times New Roman"/>
    </font>
    <font>
      <sz val="12"/>
      <name val="Times New Roman"/>
      <family val="1"/>
    </font>
    <font>
      <sz val="12"/>
      <color theme="1"/>
      <name val="Times New Roman"/>
      <family val="1"/>
    </font>
    <font>
      <b/>
      <i/>
      <u/>
      <sz val="12"/>
      <color theme="1"/>
      <name val="Times New Roman"/>
    </font>
    <font>
      <sz val="12"/>
      <color theme="9"/>
      <name val="Times New Roman"/>
      <family val="1"/>
    </font>
    <font>
      <vertAlign val="superscript"/>
      <sz val="12"/>
      <name val="Times New Roman"/>
      <family val="1"/>
    </font>
    <font>
      <sz val="10"/>
      <name val="Geneva"/>
    </font>
    <font>
      <b/>
      <sz val="12"/>
      <name val="Times New Roman"/>
      <family val="1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"/>
    </font>
    <font>
      <vertAlign val="superscript"/>
      <sz val="12"/>
      <color theme="1"/>
      <name val="Times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/>
    <xf numFmtId="0" fontId="36" fillId="0" borderId="0"/>
    <xf numFmtId="0" fontId="3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0" fontId="4" fillId="0" borderId="0" xfId="0" applyFont="1" applyAlignment="1">
      <alignment vertical="center"/>
    </xf>
    <xf numFmtId="0" fontId="3" fillId="0" borderId="0" xfId="0" applyFont="1" applyAlignment="1"/>
    <xf numFmtId="0" fontId="5" fillId="0" borderId="1" xfId="0" applyFont="1" applyBorder="1"/>
    <xf numFmtId="14" fontId="0" fillId="0" borderId="0" xfId="0" applyNumberForma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1" fontId="3" fillId="0" borderId="1" xfId="0" applyNumberFormat="1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1" fontId="12" fillId="0" borderId="1" xfId="0" applyNumberFormat="1" applyFont="1" applyBorder="1" applyAlignment="1">
      <alignment horizontal="right"/>
    </xf>
    <xf numFmtId="2" fontId="12" fillId="0" borderId="1" xfId="0" applyNumberFormat="1" applyFont="1" applyBorder="1" applyAlignment="1">
      <alignment horizontal="right"/>
    </xf>
    <xf numFmtId="1" fontId="0" fillId="0" borderId="0" xfId="0" applyNumberFormat="1"/>
    <xf numFmtId="1" fontId="3" fillId="0" borderId="0" xfId="0" applyNumberFormat="1" applyFont="1" applyAlignment="1"/>
    <xf numFmtId="1" fontId="3" fillId="0" borderId="0" xfId="0" applyNumberFormat="1" applyFont="1"/>
    <xf numFmtId="1" fontId="3" fillId="0" borderId="0" xfId="0" applyNumberFormat="1" applyFont="1" applyBorder="1"/>
    <xf numFmtId="0" fontId="12" fillId="0" borderId="1" xfId="0" applyFont="1" applyBorder="1"/>
    <xf numFmtId="2" fontId="12" fillId="0" borderId="1" xfId="0" applyNumberFormat="1" applyFont="1" applyBorder="1"/>
    <xf numFmtId="1" fontId="12" fillId="0" borderId="1" xfId="0" applyNumberFormat="1" applyFont="1" applyBorder="1"/>
    <xf numFmtId="10" fontId="0" fillId="0" borderId="0" xfId="0" applyNumberForma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Border="1"/>
    <xf numFmtId="2" fontId="16" fillId="0" borderId="0" xfId="0" applyNumberFormat="1" applyFont="1" applyBorder="1"/>
    <xf numFmtId="11" fontId="14" fillId="0" borderId="0" xfId="0" applyNumberFormat="1" applyFont="1"/>
    <xf numFmtId="10" fontId="14" fillId="0" borderId="0" xfId="0" applyNumberFormat="1" applyFont="1"/>
    <xf numFmtId="11" fontId="0" fillId="0" borderId="0" xfId="0" applyNumberFormat="1"/>
    <xf numFmtId="0" fontId="19" fillId="0" borderId="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164" fontId="19" fillId="0" borderId="9" xfId="0" applyNumberFormat="1" applyFont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164" fontId="20" fillId="0" borderId="11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12" xfId="0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1" fontId="27" fillId="0" borderId="0" xfId="0" applyNumberFormat="1" applyFont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9" fillId="0" borderId="0" xfId="15" applyFont="1"/>
    <xf numFmtId="0" fontId="30" fillId="0" borderId="0" xfId="15" applyFont="1"/>
    <xf numFmtId="0" fontId="31" fillId="1" borderId="0" xfId="0" applyFont="1" applyFill="1" applyAlignment="1">
      <alignment vertical="center"/>
    </xf>
    <xf numFmtId="0" fontId="32" fillId="0" borderId="0" xfId="15" applyFont="1"/>
    <xf numFmtId="0" fontId="33" fillId="0" borderId="0" xfId="15" applyFont="1"/>
    <xf numFmtId="0" fontId="32" fillId="0" borderId="0" xfId="15" applyFont="1" applyBorder="1" applyAlignment="1">
      <alignment horizontal="center"/>
    </xf>
    <xf numFmtId="0" fontId="34" fillId="0" borderId="0" xfId="15" applyFont="1" applyBorder="1" applyAlignment="1">
      <alignment horizontal="center"/>
    </xf>
    <xf numFmtId="0" fontId="32" fillId="0" borderId="15" xfId="15" applyFont="1" applyBorder="1" applyAlignment="1">
      <alignment horizontal="center"/>
    </xf>
    <xf numFmtId="0" fontId="32" fillId="0" borderId="16" xfId="15" applyFont="1" applyBorder="1" applyAlignment="1">
      <alignment horizontal="center"/>
    </xf>
    <xf numFmtId="0" fontId="34" fillId="0" borderId="16" xfId="15" applyFont="1" applyBorder="1" applyAlignment="1">
      <alignment horizontal="center"/>
    </xf>
    <xf numFmtId="0" fontId="34" fillId="0" borderId="17" xfId="15" applyFont="1" applyBorder="1" applyAlignment="1">
      <alignment horizontal="center"/>
    </xf>
    <xf numFmtId="0" fontId="32" fillId="0" borderId="18" xfId="15" applyFont="1" applyBorder="1" applyAlignment="1">
      <alignment horizontal="center" vertical="top" wrapText="1"/>
    </xf>
    <xf numFmtId="0" fontId="32" fillId="0" borderId="19" xfId="15" applyFont="1" applyBorder="1" applyAlignment="1">
      <alignment horizontal="center" vertical="top" wrapText="1"/>
    </xf>
    <xf numFmtId="0" fontId="32" fillId="0" borderId="20" xfId="15" applyFont="1" applyBorder="1" applyAlignment="1">
      <alignment horizontal="center" vertical="top" wrapText="1"/>
    </xf>
    <xf numFmtId="0" fontId="32" fillId="0" borderId="0" xfId="15" applyFont="1" applyBorder="1" applyAlignment="1">
      <alignment horizontal="center" vertical="top" wrapText="1"/>
    </xf>
    <xf numFmtId="0" fontId="31" fillId="0" borderId="0" xfId="0" applyFont="1" applyAlignment="1">
      <alignment horizontal="center"/>
    </xf>
    <xf numFmtId="0" fontId="31" fillId="0" borderId="0" xfId="0" applyFont="1"/>
    <xf numFmtId="0" fontId="37" fillId="0" borderId="0" xfId="16" applyFont="1" applyAlignment="1">
      <alignment vertical="center"/>
    </xf>
    <xf numFmtId="0" fontId="38" fillId="0" borderId="0" xfId="17" applyFont="1" applyFill="1" applyBorder="1"/>
    <xf numFmtId="0" fontId="31" fillId="0" borderId="0" xfId="0" applyFont="1" applyFill="1" applyBorder="1"/>
    <xf numFmtId="165" fontId="31" fillId="0" borderId="0" xfId="0" applyNumberFormat="1" applyFont="1" applyFill="1" applyBorder="1"/>
    <xf numFmtId="0" fontId="39" fillId="0" borderId="0" xfId="0" applyFont="1" applyFill="1" applyBorder="1"/>
    <xf numFmtId="166" fontId="39" fillId="0" borderId="0" xfId="0" applyNumberFormat="1" applyFont="1" applyFill="1" applyBorder="1" applyAlignment="1">
      <alignment horizontal="right" vertical="center"/>
    </xf>
    <xf numFmtId="2" fontId="39" fillId="0" borderId="0" xfId="0" applyNumberFormat="1" applyFont="1" applyFill="1" applyBorder="1" applyAlignment="1">
      <alignment horizontal="right" vertical="center"/>
    </xf>
    <xf numFmtId="1" fontId="39" fillId="0" borderId="0" xfId="0" applyNumberFormat="1" applyFont="1" applyFill="1" applyBorder="1" applyAlignment="1">
      <alignment horizontal="right" vertical="center"/>
    </xf>
    <xf numFmtId="0" fontId="32" fillId="0" borderId="0" xfId="15" applyFont="1" applyAlignment="1">
      <alignment horizontal="right" vertical="center"/>
    </xf>
    <xf numFmtId="2" fontId="31" fillId="0" borderId="0" xfId="0" applyNumberFormat="1" applyFont="1" applyFill="1" applyBorder="1" applyAlignment="1">
      <alignment horizontal="right" vertical="center"/>
    </xf>
    <xf numFmtId="167" fontId="39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center"/>
    </xf>
    <xf numFmtId="168" fontId="31" fillId="0" borderId="0" xfId="0" applyNumberFormat="1" applyFont="1" applyFill="1" applyBorder="1" applyAlignment="1">
      <alignment horizontal="right" vertical="center"/>
    </xf>
    <xf numFmtId="2" fontId="32" fillId="0" borderId="0" xfId="15" applyNumberFormat="1" applyFont="1" applyAlignment="1">
      <alignment horizontal="right" vertical="center"/>
    </xf>
    <xf numFmtId="165" fontId="31" fillId="0" borderId="0" xfId="0" applyNumberFormat="1" applyFont="1"/>
    <xf numFmtId="0" fontId="32" fillId="0" borderId="0" xfId="15" applyFont="1" applyBorder="1" applyAlignment="1">
      <alignment horizontal="center" wrapText="1"/>
    </xf>
    <xf numFmtId="0" fontId="34" fillId="0" borderId="0" xfId="15" applyFont="1" applyBorder="1" applyAlignment="1">
      <alignment horizontal="center" wrapText="1"/>
    </xf>
    <xf numFmtId="0" fontId="31" fillId="1" borderId="0" xfId="0" applyFont="1" applyFill="1" applyAlignment="1">
      <alignment vertical="center" wrapText="1"/>
    </xf>
    <xf numFmtId="0" fontId="31" fillId="0" borderId="0" xfId="0" applyFont="1" applyAlignment="1">
      <alignment horizontal="center" wrapText="1"/>
    </xf>
    <xf numFmtId="0" fontId="32" fillId="0" borderId="0" xfId="15" applyFont="1" applyAlignment="1">
      <alignment wrapText="1"/>
    </xf>
    <xf numFmtId="0" fontId="0" fillId="4" borderId="0" xfId="0" applyFill="1"/>
    <xf numFmtId="0" fontId="32" fillId="4" borderId="0" xfId="15" applyFont="1" applyFill="1"/>
    <xf numFmtId="0" fontId="14" fillId="4" borderId="0" xfId="0" applyFont="1" applyFill="1"/>
    <xf numFmtId="0" fontId="32" fillId="4" borderId="0" xfId="15" applyFont="1" applyFill="1" applyAlignment="1">
      <alignment horizontal="right" vertical="center"/>
    </xf>
    <xf numFmtId="0" fontId="31" fillId="4" borderId="0" xfId="0" applyFont="1" applyFill="1" applyBorder="1" applyAlignment="1">
      <alignment horizontal="right" vertical="center"/>
    </xf>
    <xf numFmtId="168" fontId="31" fillId="4" borderId="0" xfId="0" applyNumberFormat="1" applyFont="1" applyFill="1" applyBorder="1" applyAlignment="1">
      <alignment horizontal="right" vertical="center"/>
    </xf>
    <xf numFmtId="2" fontId="32" fillId="4" borderId="0" xfId="15" applyNumberFormat="1" applyFont="1" applyFill="1" applyAlignment="1">
      <alignment horizontal="right" vertical="center"/>
    </xf>
    <xf numFmtId="0" fontId="0" fillId="0" borderId="0" xfId="0"/>
    <xf numFmtId="11" fontId="27" fillId="0" borderId="0" xfId="0" applyNumberFormat="1" applyFont="1" applyAlignment="1">
      <alignment horizontal="center"/>
    </xf>
    <xf numFmtId="0" fontId="40" fillId="0" borderId="0" xfId="0" applyFont="1"/>
    <xf numFmtId="0" fontId="40" fillId="0" borderId="14" xfId="0" applyFont="1" applyBorder="1" applyAlignment="1">
      <alignment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0" fillId="0" borderId="7" xfId="0" applyFont="1" applyBorder="1"/>
    <xf numFmtId="0" fontId="40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0" fillId="0" borderId="12" xfId="0" applyBorder="1"/>
    <xf numFmtId="0" fontId="0" fillId="0" borderId="0" xfId="0"/>
    <xf numFmtId="0" fontId="0" fillId="0" borderId="0" xfId="0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40" fillId="0" borderId="14" xfId="0" applyFont="1" applyFill="1" applyBorder="1" applyAlignment="1">
      <alignment horizontal="center" vertical="center" wrapText="1"/>
    </xf>
    <xf numFmtId="11" fontId="40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center"/>
    </xf>
    <xf numFmtId="165" fontId="40" fillId="0" borderId="7" xfId="0" applyNumberFormat="1" applyFont="1" applyBorder="1" applyAlignment="1">
      <alignment horizontal="center"/>
    </xf>
    <xf numFmtId="164" fontId="40" fillId="0" borderId="0" xfId="0" applyNumberFormat="1" applyFont="1" applyAlignment="1">
      <alignment horizontal="center"/>
    </xf>
    <xf numFmtId="164" fontId="40" fillId="0" borderId="7" xfId="0" applyNumberFormat="1" applyFont="1" applyBorder="1" applyAlignment="1">
      <alignment horizontal="center"/>
    </xf>
    <xf numFmtId="166" fontId="40" fillId="0" borderId="0" xfId="0" applyNumberFormat="1" applyFont="1" applyAlignment="1">
      <alignment horizontal="center"/>
    </xf>
    <xf numFmtId="166" fontId="40" fillId="0" borderId="7" xfId="0" applyNumberFormat="1" applyFont="1" applyBorder="1" applyAlignment="1">
      <alignment horizontal="center"/>
    </xf>
  </cellXfs>
  <cellStyles count="4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Hyperlink" xfId="1" builtinId="8"/>
    <cellStyle name="Normal" xfId="0" builtinId="0"/>
    <cellStyle name="Normal 5" xfId="15"/>
    <cellStyle name="Normal_Licciardi Final Results" xfId="17"/>
    <cellStyle name="Normal_YGT Be-10 ages LLNL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1</xdr:row>
      <xdr:rowOff>0</xdr:rowOff>
    </xdr:from>
    <xdr:to>
      <xdr:col>1</xdr:col>
      <xdr:colOff>1162050</xdr:colOff>
      <xdr:row>4</xdr:row>
      <xdr:rowOff>161925</xdr:rowOff>
    </xdr:to>
    <xdr:pic>
      <xdr:nvPicPr>
        <xdr:cNvPr id="1026" name="irc_mi" descr="http://www.physics.purdue.edu/primelab/images/Primebanner_ta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190500"/>
          <a:ext cx="1428750" cy="733425"/>
        </a:xfrm>
        <a:prstGeom prst="rect">
          <a:avLst/>
        </a:prstGeom>
        <a:noFill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imelab.purdue.edu/" TargetMode="External"/><Relationship Id="rId2" Type="http://schemas.openxmlformats.org/officeDocument/2006/relationships/hyperlink" Target="mailto:woodruft@purdue.edu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activeCell="B16" sqref="B16:D20"/>
    </sheetView>
  </sheetViews>
  <sheetFormatPr baseColWidth="10" defaultColWidth="8.83203125" defaultRowHeight="14" x14ac:dyDescent="0"/>
  <cols>
    <col min="1" max="1" width="9.6640625" customWidth="1"/>
    <col min="2" max="2" width="18.83203125" customWidth="1"/>
    <col min="4" max="4" width="10.6640625" customWidth="1"/>
    <col min="5" max="5" width="13.5" customWidth="1"/>
    <col min="6" max="6" width="31.5" style="22" customWidth="1"/>
    <col min="7" max="7" width="22.33203125" customWidth="1"/>
    <col min="8" max="8" width="8.6640625" hidden="1" customWidth="1"/>
    <col min="9" max="9" width="9" hidden="1" customWidth="1"/>
    <col min="10" max="10" width="1.33203125" hidden="1" customWidth="1"/>
    <col min="11" max="11" width="1.6640625" customWidth="1"/>
  </cols>
  <sheetData>
    <row r="1" spans="1:12">
      <c r="D1" s="119" t="s">
        <v>13</v>
      </c>
      <c r="E1" s="119"/>
      <c r="F1" s="119"/>
      <c r="G1" s="119"/>
      <c r="H1" s="119"/>
      <c r="I1" s="119"/>
      <c r="J1" s="119"/>
    </row>
    <row r="2" spans="1:12">
      <c r="D2" s="119"/>
      <c r="E2" s="119"/>
      <c r="F2" s="119"/>
      <c r="G2" s="119"/>
      <c r="H2" s="119"/>
      <c r="I2" s="119"/>
      <c r="J2" s="119"/>
    </row>
    <row r="3" spans="1:12">
      <c r="D3" s="119"/>
      <c r="E3" s="119"/>
      <c r="F3" s="119"/>
      <c r="G3" s="119"/>
      <c r="H3" s="119"/>
      <c r="I3" s="119"/>
      <c r="J3" s="119"/>
    </row>
    <row r="4" spans="1:12">
      <c r="D4" s="120" t="s">
        <v>0</v>
      </c>
      <c r="E4" s="120"/>
      <c r="F4" s="120"/>
      <c r="G4" s="120"/>
      <c r="H4" s="120"/>
      <c r="I4" s="120"/>
      <c r="J4" s="120"/>
    </row>
    <row r="5" spans="1:12">
      <c r="D5" s="121" t="s">
        <v>1</v>
      </c>
      <c r="E5" s="121"/>
      <c r="F5" s="121"/>
      <c r="G5" s="121"/>
      <c r="H5" s="121"/>
      <c r="I5" s="121"/>
      <c r="J5" s="121"/>
    </row>
    <row r="6" spans="1:12">
      <c r="D6" s="122" t="s">
        <v>10</v>
      </c>
      <c r="E6" s="123"/>
      <c r="F6" s="123"/>
      <c r="G6" s="123"/>
    </row>
    <row r="7" spans="1:12">
      <c r="A7" s="1" t="s">
        <v>7</v>
      </c>
      <c r="B7" s="9">
        <v>41968</v>
      </c>
    </row>
    <row r="9" spans="1:12">
      <c r="A9" s="6" t="s">
        <v>5</v>
      </c>
      <c r="B9" s="7"/>
      <c r="C9" s="7"/>
      <c r="D9" s="7"/>
      <c r="E9" s="7"/>
      <c r="F9" s="23"/>
      <c r="G9" s="7"/>
    </row>
    <row r="10" spans="1:12">
      <c r="A10" s="6" t="s">
        <v>8</v>
      </c>
      <c r="B10" s="7"/>
      <c r="C10" s="7"/>
      <c r="D10" s="7"/>
      <c r="E10" s="7"/>
      <c r="F10" s="23"/>
      <c r="G10" s="7"/>
    </row>
    <row r="11" spans="1:12">
      <c r="A11" s="1" t="s">
        <v>6</v>
      </c>
      <c r="B11" s="10" t="s">
        <v>14</v>
      </c>
      <c r="C11" s="10"/>
      <c r="D11" s="10"/>
      <c r="E11" s="7"/>
      <c r="F11" s="23"/>
      <c r="G11" s="7"/>
    </row>
    <row r="12" spans="1:12">
      <c r="A12" s="1" t="s">
        <v>11</v>
      </c>
      <c r="B12" s="1"/>
      <c r="C12" s="122" t="s">
        <v>12</v>
      </c>
      <c r="D12" s="123"/>
    </row>
    <row r="13" spans="1:12">
      <c r="A13" s="1"/>
      <c r="B13" s="1"/>
      <c r="C13" s="1"/>
      <c r="D13" s="1"/>
      <c r="E13" s="1"/>
      <c r="F13" s="24"/>
      <c r="G13" s="1"/>
    </row>
    <row r="14" spans="1:12">
      <c r="A14" s="1"/>
      <c r="B14" s="1"/>
      <c r="C14" s="1"/>
      <c r="D14" s="1"/>
      <c r="E14" s="1"/>
      <c r="F14" s="24"/>
      <c r="G14" s="1"/>
    </row>
    <row r="15" spans="1:12" ht="44">
      <c r="A15" s="11" t="s">
        <v>3</v>
      </c>
      <c r="B15" s="11" t="s">
        <v>4</v>
      </c>
      <c r="C15" s="12" t="s">
        <v>15</v>
      </c>
      <c r="D15" s="11" t="s">
        <v>9</v>
      </c>
      <c r="E15" s="13" t="s">
        <v>16</v>
      </c>
      <c r="F15" s="14" t="s">
        <v>2</v>
      </c>
    </row>
    <row r="16" spans="1:12">
      <c r="A16" s="2">
        <v>201403355</v>
      </c>
      <c r="B16" s="2" t="s">
        <v>17</v>
      </c>
      <c r="C16" s="3">
        <v>1318.69995117188</v>
      </c>
      <c r="D16" s="3">
        <v>32.2289009094238</v>
      </c>
      <c r="E16" s="17">
        <v>4039</v>
      </c>
      <c r="F16" s="8"/>
      <c r="L16" s="29">
        <f>D16/C16</f>
        <v>2.4439904529292782E-2</v>
      </c>
    </row>
    <row r="17" spans="1:12">
      <c r="A17" s="2">
        <v>201403356</v>
      </c>
      <c r="B17" s="2" t="s">
        <v>18</v>
      </c>
      <c r="C17" s="3">
        <v>541.60699462890602</v>
      </c>
      <c r="D17" s="3">
        <v>12.362500190734901</v>
      </c>
      <c r="E17" s="17">
        <v>4181</v>
      </c>
      <c r="F17" s="2"/>
      <c r="L17" s="29">
        <f t="shared" ref="L17:L20" si="0">D17/C17</f>
        <v>2.2825591828269022E-2</v>
      </c>
    </row>
    <row r="18" spans="1:12">
      <c r="A18" s="2">
        <v>201403357</v>
      </c>
      <c r="B18" s="2" t="s">
        <v>19</v>
      </c>
      <c r="C18" s="3">
        <v>518.26800537109398</v>
      </c>
      <c r="D18" s="3">
        <v>13.146100044250501</v>
      </c>
      <c r="E18" s="17">
        <v>4504</v>
      </c>
      <c r="F18" s="15"/>
      <c r="L18" s="29">
        <f t="shared" si="0"/>
        <v>2.536544781466403E-2</v>
      </c>
    </row>
    <row r="19" spans="1:12">
      <c r="A19" s="2">
        <v>201403358</v>
      </c>
      <c r="B19" s="2" t="s">
        <v>20</v>
      </c>
      <c r="C19" s="3">
        <v>159.39300537109401</v>
      </c>
      <c r="D19" s="3">
        <v>6.0578198432922399</v>
      </c>
      <c r="E19" s="17">
        <v>3814</v>
      </c>
      <c r="F19" s="2"/>
      <c r="L19" s="29">
        <f t="shared" si="0"/>
        <v>3.8005556324059553E-2</v>
      </c>
    </row>
    <row r="20" spans="1:12">
      <c r="A20" s="2">
        <v>201403359</v>
      </c>
      <c r="B20" s="2" t="s">
        <v>21</v>
      </c>
      <c r="C20" s="3">
        <v>1.1552699804305999</v>
      </c>
      <c r="D20" s="3">
        <v>0.51693600416183505</v>
      </c>
      <c r="E20" s="17">
        <v>4275</v>
      </c>
      <c r="F20" s="2"/>
      <c r="L20" s="29">
        <f t="shared" si="0"/>
        <v>0.44745904673222725</v>
      </c>
    </row>
    <row r="21" spans="1:12">
      <c r="A21" s="2"/>
      <c r="B21" s="2"/>
      <c r="C21" s="3"/>
      <c r="D21" s="3"/>
      <c r="E21" s="17"/>
      <c r="F21" s="15"/>
    </row>
    <row r="22" spans="1:12">
      <c r="A22" s="2"/>
      <c r="B22" s="2"/>
      <c r="C22" s="3"/>
      <c r="D22" s="3"/>
      <c r="E22" s="17"/>
      <c r="F22" s="15"/>
    </row>
    <row r="23" spans="1:12">
      <c r="A23" s="2"/>
      <c r="B23" s="2"/>
      <c r="C23" s="3"/>
      <c r="D23" s="3"/>
      <c r="E23" s="17"/>
      <c r="F23" s="2"/>
    </row>
    <row r="24" spans="1:12">
      <c r="A24" s="26"/>
      <c r="B24" s="26"/>
      <c r="C24" s="27"/>
      <c r="D24" s="27"/>
      <c r="E24" s="28"/>
      <c r="F24" s="8"/>
    </row>
    <row r="25" spans="1:12">
      <c r="A25" s="2"/>
      <c r="B25" s="2"/>
      <c r="C25" s="3"/>
      <c r="D25" s="3"/>
      <c r="E25" s="17"/>
      <c r="F25" s="15"/>
    </row>
    <row r="26" spans="1:12">
      <c r="A26" s="2"/>
      <c r="B26" s="2"/>
      <c r="C26" s="3"/>
      <c r="D26" s="3"/>
      <c r="E26" s="17"/>
      <c r="F26" s="2"/>
    </row>
    <row r="27" spans="1:12">
      <c r="A27" s="2"/>
      <c r="B27" s="2"/>
      <c r="C27" s="3"/>
      <c r="D27" s="3"/>
      <c r="E27" s="17"/>
      <c r="F27" s="2"/>
    </row>
    <row r="28" spans="1:12">
      <c r="A28" s="2"/>
      <c r="B28" s="2"/>
      <c r="C28" s="3"/>
      <c r="D28" s="3"/>
      <c r="E28" s="17"/>
      <c r="F28" s="2"/>
    </row>
    <row r="29" spans="1:12">
      <c r="A29" s="19"/>
      <c r="B29" s="18"/>
      <c r="C29" s="21"/>
      <c r="D29" s="21"/>
      <c r="E29" s="20"/>
      <c r="F29" s="16"/>
    </row>
    <row r="30" spans="1:12">
      <c r="A30" s="2"/>
      <c r="B30" s="2"/>
      <c r="C30" s="3"/>
      <c r="D30" s="3"/>
      <c r="E30" s="17"/>
      <c r="F30" s="2"/>
    </row>
    <row r="31" spans="1:12">
      <c r="A31" s="2"/>
      <c r="B31" s="2"/>
      <c r="C31" s="3"/>
      <c r="D31" s="3"/>
      <c r="E31" s="17"/>
      <c r="F31" s="15"/>
    </row>
    <row r="32" spans="1:12">
      <c r="A32" s="2"/>
      <c r="B32" s="2"/>
      <c r="C32" s="3"/>
      <c r="D32" s="3"/>
      <c r="E32" s="17"/>
      <c r="F32" s="15"/>
    </row>
    <row r="33" spans="1:6">
      <c r="A33" s="2"/>
      <c r="B33" s="2"/>
      <c r="C33" s="3"/>
      <c r="D33" s="3"/>
      <c r="E33" s="17"/>
      <c r="F33" s="8"/>
    </row>
    <row r="34" spans="1:6">
      <c r="A34" s="2"/>
      <c r="B34" s="2"/>
      <c r="C34" s="3"/>
      <c r="D34" s="3"/>
      <c r="E34" s="17"/>
      <c r="F34" s="15"/>
    </row>
    <row r="35" spans="1:6">
      <c r="A35" s="2"/>
      <c r="B35" s="2"/>
      <c r="C35" s="3"/>
      <c r="D35" s="3"/>
      <c r="E35" s="17"/>
      <c r="F35" s="15"/>
    </row>
    <row r="36" spans="1:6">
      <c r="A36" s="2"/>
      <c r="B36" s="2"/>
      <c r="C36" s="3"/>
      <c r="D36" s="3"/>
      <c r="E36" s="17"/>
      <c r="F36" s="15"/>
    </row>
    <row r="37" spans="1:6">
      <c r="A37" s="2"/>
      <c r="B37" s="2"/>
      <c r="C37" s="3"/>
      <c r="D37" s="3"/>
      <c r="E37" s="17"/>
      <c r="F37" s="15"/>
    </row>
    <row r="38" spans="1:6">
      <c r="A38" s="2"/>
      <c r="B38" s="2"/>
      <c r="C38" s="3"/>
      <c r="D38" s="3"/>
      <c r="E38" s="17"/>
      <c r="F38" s="15"/>
    </row>
    <row r="39" spans="1:6">
      <c r="A39" s="2"/>
      <c r="B39" s="2"/>
      <c r="C39" s="3"/>
      <c r="D39" s="3"/>
      <c r="E39" s="17"/>
      <c r="F39" s="15"/>
    </row>
    <row r="40" spans="1:6">
      <c r="A40" s="2"/>
      <c r="B40" s="2"/>
      <c r="C40" s="3"/>
      <c r="D40" s="3"/>
      <c r="E40" s="17"/>
      <c r="F40" s="15"/>
    </row>
    <row r="41" spans="1:6">
      <c r="A41" s="26"/>
      <c r="B41" s="26"/>
      <c r="C41" s="27"/>
      <c r="D41" s="27"/>
      <c r="E41" s="28"/>
      <c r="F41" s="15"/>
    </row>
    <row r="42" spans="1:6">
      <c r="A42" s="2"/>
      <c r="B42" s="2"/>
      <c r="C42" s="3"/>
      <c r="D42" s="3"/>
      <c r="E42" s="17"/>
      <c r="F42" s="15"/>
    </row>
    <row r="43" spans="1:6">
      <c r="A43" s="2"/>
      <c r="B43" s="2"/>
      <c r="C43" s="3"/>
      <c r="D43" s="3"/>
      <c r="E43" s="17"/>
      <c r="F43" s="2"/>
    </row>
    <row r="44" spans="1:6">
      <c r="A44" s="2"/>
      <c r="B44" s="2"/>
      <c r="C44" s="3"/>
      <c r="D44" s="3"/>
      <c r="E44" s="17"/>
      <c r="F44" s="15"/>
    </row>
    <row r="45" spans="1:6">
      <c r="A45" s="26"/>
      <c r="B45" s="26"/>
      <c r="C45" s="27"/>
      <c r="D45" s="27"/>
      <c r="E45" s="28"/>
      <c r="F45" s="15"/>
    </row>
    <row r="46" spans="1:6">
      <c r="A46" s="2"/>
      <c r="B46" s="2"/>
      <c r="C46" s="3"/>
      <c r="D46" s="3"/>
      <c r="E46" s="17"/>
      <c r="F46" s="2"/>
    </row>
    <row r="47" spans="1:6">
      <c r="A47" s="2"/>
      <c r="B47" s="2"/>
      <c r="C47" s="3"/>
      <c r="D47" s="3"/>
      <c r="E47" s="17"/>
      <c r="F47" s="2"/>
    </row>
    <row r="48" spans="1:6">
      <c r="A48" s="2"/>
      <c r="B48" s="2"/>
      <c r="C48" s="3"/>
      <c r="D48" s="3"/>
      <c r="E48" s="17"/>
      <c r="F48" s="2"/>
    </row>
    <row r="49" spans="1:6">
      <c r="A49" s="2"/>
      <c r="B49" s="2"/>
      <c r="C49" s="3"/>
      <c r="D49" s="3"/>
      <c r="E49" s="17"/>
      <c r="F49" s="2"/>
    </row>
    <row r="50" spans="1:6">
      <c r="A50" s="2"/>
      <c r="B50" s="2"/>
      <c r="C50" s="3"/>
      <c r="D50" s="3"/>
      <c r="E50" s="17"/>
      <c r="F50" s="15"/>
    </row>
    <row r="51" spans="1:6">
      <c r="A51" s="2"/>
      <c r="B51" s="2"/>
      <c r="C51" s="3"/>
      <c r="D51" s="3"/>
      <c r="E51" s="17"/>
      <c r="F51" s="15"/>
    </row>
    <row r="52" spans="1:6">
      <c r="A52" s="2"/>
      <c r="B52" s="2"/>
      <c r="C52" s="3"/>
      <c r="D52" s="3"/>
      <c r="E52" s="17"/>
      <c r="F52" s="26"/>
    </row>
    <row r="53" spans="1:6">
      <c r="A53" s="2"/>
      <c r="B53" s="2"/>
      <c r="C53" s="3"/>
      <c r="D53" s="3"/>
      <c r="E53" s="17"/>
      <c r="F53" s="26"/>
    </row>
    <row r="54" spans="1:6">
      <c r="A54" s="2"/>
      <c r="B54" s="2"/>
      <c r="C54" s="3"/>
      <c r="D54" s="3"/>
      <c r="E54" s="17"/>
      <c r="F54" s="2"/>
    </row>
    <row r="55" spans="1:6">
      <c r="A55" s="2"/>
      <c r="B55" s="2"/>
      <c r="C55" s="3"/>
      <c r="D55" s="3"/>
      <c r="E55" s="17"/>
      <c r="F55" s="2"/>
    </row>
    <row r="56" spans="1:6">
      <c r="A56" s="2"/>
      <c r="B56" s="2"/>
      <c r="C56" s="3"/>
      <c r="D56" s="3"/>
      <c r="E56" s="17"/>
      <c r="F56" s="15"/>
    </row>
    <row r="57" spans="1:6">
      <c r="A57" s="2"/>
      <c r="B57" s="2"/>
      <c r="C57" s="3"/>
      <c r="D57" s="3"/>
      <c r="E57" s="17"/>
      <c r="F57" s="2"/>
    </row>
    <row r="58" spans="1:6">
      <c r="A58" s="2"/>
      <c r="B58" s="2"/>
      <c r="C58" s="3"/>
      <c r="D58" s="3"/>
      <c r="E58" s="17"/>
      <c r="F58" s="2"/>
    </row>
    <row r="59" spans="1:6">
      <c r="A59" s="2"/>
      <c r="B59" s="2"/>
      <c r="C59" s="3"/>
      <c r="D59" s="3"/>
      <c r="E59" s="17"/>
      <c r="F59" s="2"/>
    </row>
    <row r="60" spans="1:6">
      <c r="A60" s="2"/>
      <c r="B60" s="2"/>
      <c r="C60" s="3"/>
      <c r="D60" s="3"/>
      <c r="E60" s="17"/>
      <c r="F60" s="2"/>
    </row>
    <row r="61" spans="1:6">
      <c r="A61" s="2"/>
      <c r="B61" s="2"/>
      <c r="C61" s="3"/>
      <c r="D61" s="3"/>
      <c r="E61" s="17"/>
      <c r="F61" s="2"/>
    </row>
    <row r="62" spans="1:6">
      <c r="A62" s="2"/>
      <c r="B62" s="2"/>
      <c r="C62" s="3"/>
      <c r="D62" s="3"/>
      <c r="E62" s="17"/>
      <c r="F62" s="2"/>
    </row>
    <row r="63" spans="1:6">
      <c r="A63" s="2"/>
      <c r="B63" s="2"/>
      <c r="C63" s="3"/>
      <c r="D63" s="3"/>
      <c r="E63" s="17"/>
      <c r="F63" s="2"/>
    </row>
    <row r="64" spans="1:6">
      <c r="A64" s="2"/>
      <c r="B64" s="2"/>
      <c r="C64" s="3"/>
      <c r="D64" s="3"/>
      <c r="E64" s="17"/>
      <c r="F64" s="2"/>
    </row>
    <row r="65" spans="1:6">
      <c r="A65" s="2"/>
      <c r="B65" s="2"/>
      <c r="C65" s="3"/>
      <c r="D65" s="3"/>
      <c r="E65" s="17"/>
      <c r="F65" s="15"/>
    </row>
    <row r="66" spans="1:6">
      <c r="A66" s="2"/>
      <c r="B66" s="2"/>
      <c r="C66" s="3"/>
      <c r="D66" s="3"/>
      <c r="E66" s="17"/>
      <c r="F66" s="2"/>
    </row>
    <row r="67" spans="1:6">
      <c r="A67" s="2"/>
      <c r="B67" s="2"/>
      <c r="C67" s="3"/>
      <c r="D67" s="3"/>
      <c r="E67" s="17"/>
      <c r="F67" s="2"/>
    </row>
    <row r="68" spans="1:6">
      <c r="A68" s="2"/>
      <c r="B68" s="2"/>
      <c r="C68" s="3"/>
      <c r="D68" s="3"/>
      <c r="E68" s="17"/>
      <c r="F68" s="2"/>
    </row>
    <row r="69" spans="1:6">
      <c r="A69" s="2"/>
      <c r="B69" s="2"/>
      <c r="C69" s="3"/>
      <c r="D69" s="3"/>
      <c r="E69" s="17"/>
      <c r="F69" s="2"/>
    </row>
    <row r="70" spans="1:6">
      <c r="A70" s="2"/>
      <c r="B70" s="2"/>
      <c r="C70" s="3"/>
      <c r="D70" s="3"/>
      <c r="E70" s="17"/>
      <c r="F70" s="2"/>
    </row>
    <row r="71" spans="1:6">
      <c r="A71" s="4"/>
      <c r="B71" s="4"/>
      <c r="C71" s="5"/>
      <c r="D71" s="5"/>
      <c r="E71" s="5"/>
      <c r="F71" s="4"/>
    </row>
    <row r="72" spans="1:6">
      <c r="A72" s="4"/>
      <c r="B72" s="4"/>
      <c r="C72" s="5"/>
      <c r="D72" s="5"/>
      <c r="E72" s="5"/>
      <c r="F72" s="4"/>
    </row>
    <row r="73" spans="1:6">
      <c r="A73" s="4"/>
      <c r="B73" s="4"/>
      <c r="C73" s="5"/>
      <c r="D73" s="5"/>
      <c r="E73" s="5"/>
      <c r="F73" s="4"/>
    </row>
    <row r="74" spans="1:6">
      <c r="A74" s="4"/>
      <c r="B74" s="4"/>
      <c r="C74" s="5"/>
      <c r="D74" s="5"/>
      <c r="E74" s="5"/>
      <c r="F74" s="4"/>
    </row>
    <row r="75" spans="1:6">
      <c r="A75" s="4"/>
      <c r="B75" s="4"/>
      <c r="C75" s="5"/>
      <c r="D75" s="5"/>
      <c r="E75" s="5"/>
      <c r="F75" s="4"/>
    </row>
    <row r="76" spans="1:6">
      <c r="A76" s="4"/>
      <c r="B76" s="4"/>
      <c r="C76" s="5"/>
      <c r="D76" s="5"/>
      <c r="E76" s="5"/>
      <c r="F76" s="4"/>
    </row>
    <row r="77" spans="1:6">
      <c r="A77" s="4"/>
      <c r="B77" s="4"/>
      <c r="C77" s="5"/>
      <c r="D77" s="5"/>
      <c r="E77" s="5"/>
      <c r="F77" s="4"/>
    </row>
    <row r="78" spans="1:6">
      <c r="A78" s="4"/>
      <c r="B78" s="4"/>
      <c r="C78" s="5"/>
      <c r="D78" s="5"/>
      <c r="E78" s="5"/>
      <c r="F78" s="4"/>
    </row>
    <row r="79" spans="1:6">
      <c r="A79" s="4"/>
      <c r="B79" s="4"/>
      <c r="C79" s="5"/>
      <c r="D79" s="5"/>
      <c r="E79" s="5"/>
      <c r="F79" s="4"/>
    </row>
    <row r="80" spans="1:6">
      <c r="A80" s="4"/>
      <c r="B80" s="4"/>
      <c r="C80" s="5"/>
      <c r="D80" s="5"/>
      <c r="E80" s="5"/>
      <c r="F80" s="4"/>
    </row>
    <row r="81" spans="1:6">
      <c r="A81" s="4"/>
      <c r="B81" s="4"/>
      <c r="C81" s="5"/>
      <c r="D81" s="5"/>
      <c r="E81" s="5"/>
      <c r="F81" s="4"/>
    </row>
    <row r="82" spans="1:6">
      <c r="A82" s="4"/>
      <c r="B82" s="4"/>
      <c r="C82" s="5"/>
      <c r="D82" s="5"/>
      <c r="E82" s="5"/>
      <c r="F82" s="4"/>
    </row>
    <row r="83" spans="1:6">
      <c r="A83" s="4"/>
      <c r="B83" s="4"/>
      <c r="C83" s="5"/>
      <c r="D83" s="5"/>
      <c r="E83" s="5"/>
      <c r="F83" s="4"/>
    </row>
    <row r="84" spans="1:6">
      <c r="A84" s="4"/>
      <c r="B84" s="4"/>
      <c r="C84" s="5"/>
      <c r="D84" s="5"/>
      <c r="E84" s="5"/>
      <c r="F84" s="4"/>
    </row>
    <row r="85" spans="1:6">
      <c r="A85" s="4"/>
      <c r="B85" s="4"/>
      <c r="C85" s="5"/>
      <c r="D85" s="5"/>
      <c r="E85" s="5"/>
      <c r="F85" s="4"/>
    </row>
    <row r="86" spans="1:6">
      <c r="A86" s="4"/>
      <c r="B86" s="4"/>
      <c r="C86" s="5"/>
      <c r="D86" s="5"/>
      <c r="E86" s="5"/>
      <c r="F86" s="4"/>
    </row>
    <row r="87" spans="1:6">
      <c r="A87" s="4"/>
      <c r="B87" s="4"/>
      <c r="C87" s="5"/>
      <c r="D87" s="5"/>
      <c r="E87" s="5"/>
      <c r="F87" s="4"/>
    </row>
    <row r="88" spans="1:6">
      <c r="A88" s="4"/>
      <c r="B88" s="4"/>
      <c r="C88" s="5"/>
      <c r="D88" s="5"/>
      <c r="E88" s="5"/>
      <c r="F88" s="4"/>
    </row>
    <row r="89" spans="1:6">
      <c r="A89" s="4"/>
      <c r="B89" s="4"/>
      <c r="C89" s="5"/>
      <c r="D89" s="5"/>
      <c r="E89" s="5"/>
      <c r="F89" s="4"/>
    </row>
    <row r="90" spans="1:6">
      <c r="A90" s="4"/>
      <c r="B90" s="4"/>
      <c r="C90" s="5"/>
      <c r="D90" s="5"/>
      <c r="E90" s="5"/>
      <c r="F90" s="4"/>
    </row>
    <row r="91" spans="1:6">
      <c r="A91" s="4"/>
      <c r="B91" s="4"/>
      <c r="C91" s="5"/>
      <c r="D91" s="5"/>
      <c r="E91" s="5"/>
      <c r="F91" s="4"/>
    </row>
    <row r="92" spans="1:6">
      <c r="A92" s="4"/>
      <c r="B92" s="4"/>
      <c r="C92" s="5"/>
      <c r="D92" s="5"/>
      <c r="E92" s="5"/>
      <c r="F92" s="4"/>
    </row>
    <row r="93" spans="1:6">
      <c r="A93" s="4"/>
      <c r="B93" s="4"/>
      <c r="C93" s="5"/>
      <c r="D93" s="5"/>
      <c r="E93" s="5"/>
      <c r="F93" s="4"/>
    </row>
    <row r="94" spans="1:6">
      <c r="A94" s="4"/>
      <c r="B94" s="4"/>
      <c r="C94" s="5"/>
      <c r="D94" s="5"/>
      <c r="E94" s="5"/>
      <c r="F94" s="4"/>
    </row>
    <row r="95" spans="1:6">
      <c r="A95" s="4"/>
      <c r="B95" s="4"/>
      <c r="C95" s="5"/>
      <c r="D95" s="5"/>
      <c r="E95" s="5"/>
      <c r="F95" s="4"/>
    </row>
    <row r="96" spans="1:6">
      <c r="A96" s="4"/>
      <c r="B96" s="4"/>
      <c r="C96" s="5"/>
      <c r="D96" s="5"/>
      <c r="E96" s="5"/>
      <c r="F96" s="4"/>
    </row>
    <row r="97" spans="1:7">
      <c r="A97" s="4"/>
      <c r="B97" s="4"/>
      <c r="C97" s="5"/>
      <c r="D97" s="5"/>
      <c r="E97" s="5"/>
      <c r="F97" s="4"/>
    </row>
    <row r="98" spans="1:7">
      <c r="A98" s="4"/>
      <c r="B98" s="4"/>
      <c r="C98" s="5"/>
      <c r="D98" s="5"/>
      <c r="E98" s="5"/>
      <c r="F98" s="4"/>
    </row>
    <row r="99" spans="1:7">
      <c r="A99" s="4"/>
      <c r="B99" s="4"/>
      <c r="C99" s="5"/>
      <c r="D99" s="5"/>
      <c r="E99" s="5"/>
      <c r="F99" s="4"/>
    </row>
    <row r="100" spans="1:7">
      <c r="A100" s="4"/>
      <c r="B100" s="4"/>
      <c r="C100" s="5"/>
      <c r="D100" s="5"/>
      <c r="E100" s="5"/>
      <c r="F100" s="25"/>
      <c r="G100" s="4"/>
    </row>
    <row r="101" spans="1:7">
      <c r="A101" s="4"/>
      <c r="B101" s="4"/>
      <c r="C101" s="5"/>
      <c r="D101" s="5"/>
      <c r="E101" s="5"/>
      <c r="F101" s="25"/>
      <c r="G101" s="4"/>
    </row>
    <row r="102" spans="1:7">
      <c r="A102" s="4"/>
      <c r="B102" s="4"/>
      <c r="C102" s="5"/>
      <c r="D102" s="5"/>
      <c r="E102" s="5"/>
      <c r="F102" s="25"/>
      <c r="G102" s="4"/>
    </row>
    <row r="103" spans="1:7">
      <c r="A103" s="4"/>
      <c r="B103" s="4"/>
      <c r="C103" s="5"/>
      <c r="D103" s="5"/>
      <c r="E103" s="5"/>
      <c r="F103" s="25"/>
      <c r="G103" s="4"/>
    </row>
    <row r="104" spans="1:7">
      <c r="A104" s="4"/>
      <c r="B104" s="4"/>
      <c r="C104" s="5"/>
      <c r="D104" s="5"/>
      <c r="E104" s="5"/>
      <c r="F104" s="25"/>
      <c r="G104" s="4"/>
    </row>
  </sheetData>
  <mergeCells count="5">
    <mergeCell ref="D1:J3"/>
    <mergeCell ref="D4:J4"/>
    <mergeCell ref="D5:J5"/>
    <mergeCell ref="D6:G6"/>
    <mergeCell ref="C12:D12"/>
  </mergeCells>
  <hyperlinks>
    <hyperlink ref="D6" r:id="rId1"/>
    <hyperlink ref="C12" r:id="rId2"/>
  </hyperlinks>
  <pageMargins left="0.7" right="0.7" top="0.75" bottom="0.75" header="0.3" footer="0.3"/>
  <pageSetup orientation="landscape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D9" sqref="D9:D12"/>
    </sheetView>
  </sheetViews>
  <sheetFormatPr baseColWidth="10" defaultColWidth="8.83203125" defaultRowHeight="14" x14ac:dyDescent="0"/>
  <cols>
    <col min="1" max="1" width="13" style="31" bestFit="1" customWidth="1"/>
    <col min="2" max="3" width="8.83203125" style="31"/>
    <col min="4" max="5" width="12.1640625" style="31" bestFit="1" customWidth="1"/>
    <col min="6" max="9" width="9" style="31" bestFit="1" customWidth="1"/>
    <col min="10" max="11" width="12.1640625" style="31" bestFit="1" customWidth="1"/>
    <col min="12" max="12" width="12.6640625" style="31" customWidth="1"/>
    <col min="13" max="14" width="9" style="31" bestFit="1" customWidth="1"/>
    <col min="15" max="16384" width="8.83203125" style="31"/>
  </cols>
  <sheetData>
    <row r="1" spans="1:14" s="33" customFormat="1" ht="45">
      <c r="A1" s="32" t="s">
        <v>22</v>
      </c>
      <c r="B1" s="32" t="s">
        <v>51</v>
      </c>
      <c r="C1" s="32" t="s">
        <v>52</v>
      </c>
      <c r="D1" s="32" t="s">
        <v>53</v>
      </c>
      <c r="E1" s="32" t="s">
        <v>24</v>
      </c>
      <c r="F1" s="32" t="s">
        <v>25</v>
      </c>
      <c r="G1" s="32" t="s">
        <v>26</v>
      </c>
      <c r="H1" s="32" t="s">
        <v>27</v>
      </c>
      <c r="I1" s="32" t="s">
        <v>28</v>
      </c>
      <c r="J1" s="32" t="s">
        <v>29</v>
      </c>
      <c r="K1" s="32" t="s">
        <v>30</v>
      </c>
      <c r="L1" s="32" t="s">
        <v>31</v>
      </c>
      <c r="M1" s="32" t="s">
        <v>32</v>
      </c>
      <c r="N1" s="32" t="s">
        <v>33</v>
      </c>
    </row>
    <row r="3" spans="1:14">
      <c r="A3" s="34" t="s">
        <v>17</v>
      </c>
      <c r="B3" s="35">
        <v>1318.7</v>
      </c>
      <c r="C3" s="35">
        <v>32.229999999999997</v>
      </c>
      <c r="D3" s="36">
        <f>(B3-1.16)*0.000000000000001</f>
        <v>1.3175400000000001E-12</v>
      </c>
      <c r="E3" s="31">
        <f>C3*0.000000000000001</f>
        <v>3.2229999999999999E-14</v>
      </c>
      <c r="F3" s="37">
        <f>E3/D3</f>
        <v>2.4462255415395356E-2</v>
      </c>
      <c r="G3" s="31">
        <v>405.4</v>
      </c>
      <c r="H3" s="31">
        <v>0.59919999999999995</v>
      </c>
      <c r="I3" s="31">
        <v>22.669799999999999</v>
      </c>
      <c r="J3" s="38">
        <f>(G3*H3)/1000000</f>
        <v>2.4291567999999998E-4</v>
      </c>
      <c r="K3" s="38">
        <f>(J3*6.022E+23)/9.012</f>
        <v>1.6232115234798047E+19</v>
      </c>
      <c r="L3" s="38">
        <f t="shared" ref="L3" si="0">D3*K3</f>
        <v>21386461.106455822</v>
      </c>
      <c r="M3" s="38">
        <f>L3/I3</f>
        <v>943389.93314699829</v>
      </c>
      <c r="N3" s="38">
        <f>(E3*K3)/I3</f>
        <v>23077.445500954622</v>
      </c>
    </row>
    <row r="4" spans="1:14">
      <c r="A4" s="34" t="s">
        <v>18</v>
      </c>
      <c r="B4" s="35">
        <v>541.61</v>
      </c>
      <c r="C4" s="35">
        <v>12.36</v>
      </c>
      <c r="D4" s="36">
        <f>(B4-1.16)*0.000000000000001</f>
        <v>5.4045000000000009E-13</v>
      </c>
      <c r="E4" s="31">
        <f t="shared" ref="E4:E6" si="1">C4*0.000000000000001</f>
        <v>1.236E-14</v>
      </c>
      <c r="F4" s="37">
        <f t="shared" ref="F4:F6" si="2">E4/D4</f>
        <v>2.2869830696641686E-2</v>
      </c>
      <c r="G4" s="31">
        <v>405.4</v>
      </c>
      <c r="H4" s="31">
        <v>0.59840000000000004</v>
      </c>
      <c r="I4" s="31">
        <v>14.835699999999999</v>
      </c>
      <c r="J4" s="38">
        <f>(G4*H4)/1000000</f>
        <v>2.4259136000000001E-4</v>
      </c>
      <c r="K4" s="38">
        <f t="shared" ref="K4:K6" si="3">(J4*6.022E+23)/9.012</f>
        <v>1.6210443518863739E+19</v>
      </c>
      <c r="L4" s="38">
        <f t="shared" ref="L4:L6" si="4">D4*K4</f>
        <v>8760934.1997699086</v>
      </c>
      <c r="M4" s="38">
        <f t="shared" ref="M4:M6" si="5">L4/I4</f>
        <v>590530.55803028564</v>
      </c>
      <c r="N4" s="38">
        <f t="shared" ref="N4:N6" si="6">(E4*K4)/I4</f>
        <v>13505.333883345971</v>
      </c>
    </row>
    <row r="5" spans="1:14">
      <c r="A5" s="34" t="s">
        <v>19</v>
      </c>
      <c r="B5" s="35">
        <v>518.27</v>
      </c>
      <c r="C5" s="35">
        <v>13.15</v>
      </c>
      <c r="D5" s="36">
        <f t="shared" ref="D5:D6" si="7">(B5-1.16)*0.000000000000001</f>
        <v>5.1711E-13</v>
      </c>
      <c r="E5" s="31">
        <f t="shared" si="1"/>
        <v>1.3150000000000001E-14</v>
      </c>
      <c r="F5" s="37">
        <f t="shared" si="2"/>
        <v>2.5429792500628493E-2</v>
      </c>
      <c r="G5" s="31">
        <v>405.4</v>
      </c>
      <c r="H5" s="31">
        <v>0.60240000000000005</v>
      </c>
      <c r="I5" s="31">
        <v>19.790099999999999</v>
      </c>
      <c r="J5" s="38">
        <f>(G5*H5)/1000000</f>
        <v>2.4421296000000001E-4</v>
      </c>
      <c r="K5" s="38">
        <f t="shared" si="3"/>
        <v>1.6318802098535287E+19</v>
      </c>
      <c r="L5" s="38">
        <f t="shared" si="4"/>
        <v>8438615.7531735823</v>
      </c>
      <c r="M5" s="38">
        <f t="shared" si="5"/>
        <v>426405.91776562942</v>
      </c>
      <c r="N5" s="38">
        <f t="shared" si="6"/>
        <v>10843.414009820013</v>
      </c>
    </row>
    <row r="6" spans="1:14">
      <c r="A6" s="34" t="s">
        <v>20</v>
      </c>
      <c r="B6" s="35">
        <v>159.38999999999999</v>
      </c>
      <c r="C6" s="35">
        <v>6.06</v>
      </c>
      <c r="D6" s="36">
        <f t="shared" si="7"/>
        <v>1.5823E-13</v>
      </c>
      <c r="E6" s="31">
        <f t="shared" si="1"/>
        <v>6.0599999999999999E-15</v>
      </c>
      <c r="F6" s="37">
        <f t="shared" si="2"/>
        <v>3.8298679137963726E-2</v>
      </c>
      <c r="G6" s="31">
        <v>405.4</v>
      </c>
      <c r="H6" s="31">
        <v>0.60109999999999997</v>
      </c>
      <c r="I6" s="31">
        <v>8.7886000000000006</v>
      </c>
      <c r="J6" s="38">
        <f>(G6*H6)/1000000</f>
        <v>2.4368593999999995E-4</v>
      </c>
      <c r="K6" s="38">
        <f t="shared" si="3"/>
        <v>1.6283585560142031E+19</v>
      </c>
      <c r="L6" s="38">
        <f t="shared" si="4"/>
        <v>2576551.7431812733</v>
      </c>
      <c r="M6" s="38">
        <f t="shared" si="5"/>
        <v>293169.75891282718</v>
      </c>
      <c r="N6" s="38">
        <f t="shared" si="6"/>
        <v>11228.014529556551</v>
      </c>
    </row>
    <row r="7" spans="1:14">
      <c r="A7" s="34" t="s">
        <v>21</v>
      </c>
      <c r="B7" s="35">
        <v>1.1599999999999999</v>
      </c>
      <c r="C7" s="35">
        <v>0.52</v>
      </c>
      <c r="D7" s="36"/>
    </row>
    <row r="8" spans="1:14">
      <c r="D8" s="36"/>
    </row>
    <row r="9" spans="1:14">
      <c r="D9" s="36" t="s">
        <v>227</v>
      </c>
      <c r="G9" s="31">
        <f>G3/1000</f>
        <v>0.40539999999999998</v>
      </c>
      <c r="H9" s="31">
        <f>G9*H3</f>
        <v>0.24291567999999997</v>
      </c>
    </row>
    <row r="10" spans="1:14">
      <c r="D10" s="36" t="s">
        <v>228</v>
      </c>
      <c r="G10" s="31">
        <f t="shared" ref="G10:G12" si="8">G4/1000</f>
        <v>0.40539999999999998</v>
      </c>
      <c r="H10" s="31">
        <f t="shared" ref="H10:H12" si="9">G10*H4</f>
        <v>0.24259136000000001</v>
      </c>
    </row>
    <row r="11" spans="1:14">
      <c r="D11" s="31" t="s">
        <v>229</v>
      </c>
      <c r="G11" s="31">
        <f t="shared" si="8"/>
        <v>0.40539999999999998</v>
      </c>
      <c r="H11" s="31">
        <f t="shared" si="9"/>
        <v>0.24421296000000001</v>
      </c>
    </row>
    <row r="12" spans="1:14">
      <c r="D12" s="31" t="s">
        <v>230</v>
      </c>
      <c r="G12" s="31">
        <f t="shared" si="8"/>
        <v>0.40539999999999998</v>
      </c>
      <c r="H12" s="31">
        <f t="shared" si="9"/>
        <v>0.24368593999999999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K21" sqref="K21"/>
    </sheetView>
  </sheetViews>
  <sheetFormatPr baseColWidth="10" defaultColWidth="8.83203125" defaultRowHeight="14" x14ac:dyDescent="0"/>
  <cols>
    <col min="1" max="1" width="13" bestFit="1" customWidth="1"/>
    <col min="5" max="5" width="11" bestFit="1" customWidth="1"/>
    <col min="10" max="10" width="10.83203125" customWidth="1"/>
    <col min="11" max="11" width="10.6640625" customWidth="1"/>
  </cols>
  <sheetData>
    <row r="1" spans="1:15" ht="15">
      <c r="A1" s="30" t="s">
        <v>22</v>
      </c>
      <c r="B1" s="30" t="s">
        <v>34</v>
      </c>
      <c r="C1" s="30" t="s">
        <v>35</v>
      </c>
      <c r="D1" s="30" t="s">
        <v>36</v>
      </c>
      <c r="E1" s="30" t="s">
        <v>37</v>
      </c>
      <c r="F1" s="30" t="s">
        <v>38</v>
      </c>
      <c r="G1" s="30" t="s">
        <v>39</v>
      </c>
      <c r="H1" s="30" t="s">
        <v>40</v>
      </c>
      <c r="I1" s="30" t="s">
        <v>41</v>
      </c>
      <c r="J1" s="30" t="s">
        <v>42</v>
      </c>
      <c r="K1" s="30" t="s">
        <v>43</v>
      </c>
      <c r="L1" s="30" t="s">
        <v>44</v>
      </c>
      <c r="M1" s="30" t="s">
        <v>45</v>
      </c>
      <c r="N1" s="30" t="s">
        <v>46</v>
      </c>
      <c r="O1" s="30" t="s">
        <v>47</v>
      </c>
    </row>
    <row r="2" spans="1:15">
      <c r="A2" s="31" t="str">
        <f>'ratio to atoms'!A3</f>
        <v>58-GVLCI2-36-1</v>
      </c>
      <c r="B2" s="31">
        <v>38.381433333333334</v>
      </c>
      <c r="C2" s="31">
        <v>116.07225</v>
      </c>
      <c r="D2" s="31">
        <v>1818</v>
      </c>
      <c r="E2" s="31" t="s">
        <v>48</v>
      </c>
      <c r="F2" s="31">
        <v>5</v>
      </c>
      <c r="G2" s="31">
        <v>2.65</v>
      </c>
      <c r="H2" s="31">
        <v>0.89600000000000002</v>
      </c>
      <c r="I2" s="31">
        <v>0</v>
      </c>
      <c r="J2" s="31">
        <v>943389.93314699829</v>
      </c>
      <c r="K2" s="31">
        <v>23077.445500954622</v>
      </c>
      <c r="L2" s="31" t="s">
        <v>49</v>
      </c>
      <c r="M2" s="31">
        <v>0</v>
      </c>
      <c r="N2" s="31">
        <v>0</v>
      </c>
      <c r="O2" s="31" t="s">
        <v>50</v>
      </c>
    </row>
    <row r="3" spans="1:15">
      <c r="A3" s="31" t="str">
        <f>'ratio to atoms'!A4</f>
        <v>58-GVLCI2-36-2</v>
      </c>
      <c r="B3">
        <v>38.381433333333334</v>
      </c>
      <c r="C3">
        <v>116.07225</v>
      </c>
      <c r="D3">
        <v>1818</v>
      </c>
      <c r="E3" s="31" t="s">
        <v>48</v>
      </c>
      <c r="F3">
        <v>2.5</v>
      </c>
      <c r="G3" s="31">
        <v>2.65</v>
      </c>
      <c r="H3">
        <v>0.89600000000000002</v>
      </c>
      <c r="I3" s="31">
        <v>0</v>
      </c>
      <c r="J3" s="31">
        <v>590530.55803028564</v>
      </c>
      <c r="K3" s="31">
        <v>13505.333883345971</v>
      </c>
      <c r="L3" s="31" t="s">
        <v>49</v>
      </c>
      <c r="M3" s="31">
        <v>0</v>
      </c>
      <c r="N3" s="31">
        <v>0</v>
      </c>
      <c r="O3" s="31" t="s">
        <v>50</v>
      </c>
    </row>
    <row r="4" spans="1:15">
      <c r="A4" s="31" t="str">
        <f>'ratio to atoms'!A5</f>
        <v>58-GVLCI2-37-1</v>
      </c>
      <c r="B4">
        <v>38.370966666666668</v>
      </c>
      <c r="C4">
        <v>116.06391666666667</v>
      </c>
      <c r="D4">
        <v>1843</v>
      </c>
      <c r="E4" s="31" t="s">
        <v>48</v>
      </c>
      <c r="F4">
        <v>1.5</v>
      </c>
      <c r="G4" s="31">
        <v>2.65</v>
      </c>
      <c r="H4">
        <v>1</v>
      </c>
      <c r="I4" s="31">
        <v>0</v>
      </c>
      <c r="J4" s="31">
        <v>426405.91776562942</v>
      </c>
      <c r="K4" s="31">
        <v>10843.414009820013</v>
      </c>
      <c r="L4" s="31" t="s">
        <v>49</v>
      </c>
      <c r="M4" s="31">
        <v>0</v>
      </c>
      <c r="N4" s="31">
        <v>0</v>
      </c>
      <c r="O4" s="31" t="s">
        <v>50</v>
      </c>
    </row>
    <row r="5" spans="1:15">
      <c r="A5" s="31" t="str">
        <f>'ratio to atoms'!A6</f>
        <v>58-GVLCI2-38-1</v>
      </c>
      <c r="B5">
        <v>38.388833333333331</v>
      </c>
      <c r="C5">
        <v>116.0686</v>
      </c>
      <c r="D5">
        <v>1838</v>
      </c>
      <c r="E5" s="31" t="s">
        <v>48</v>
      </c>
      <c r="F5">
        <v>2</v>
      </c>
      <c r="G5" s="31">
        <v>2.65</v>
      </c>
      <c r="H5">
        <v>1</v>
      </c>
      <c r="I5" s="31">
        <v>0</v>
      </c>
      <c r="J5" s="31">
        <v>293169.75891282718</v>
      </c>
      <c r="K5" s="31">
        <v>11228.014529556551</v>
      </c>
      <c r="L5" s="31" t="s">
        <v>49</v>
      </c>
      <c r="M5" s="31">
        <v>0</v>
      </c>
      <c r="N5" s="31">
        <v>0</v>
      </c>
      <c r="O5" s="31" t="s">
        <v>50</v>
      </c>
    </row>
    <row r="12" spans="1:15">
      <c r="B12">
        <v>38</v>
      </c>
      <c r="C12">
        <v>22.885999999999999</v>
      </c>
      <c r="D12">
        <f>C12/60</f>
        <v>0.38143333333333335</v>
      </c>
      <c r="E12">
        <v>116</v>
      </c>
      <c r="F12">
        <v>4.335</v>
      </c>
      <c r="G12">
        <f>F12/60</f>
        <v>7.2249999999999995E-2</v>
      </c>
      <c r="I12">
        <f>B12+D12</f>
        <v>38.381433333333334</v>
      </c>
      <c r="J12">
        <f>E12+G12</f>
        <v>116.07225</v>
      </c>
    </row>
    <row r="13" spans="1:15">
      <c r="B13">
        <v>38</v>
      </c>
      <c r="C13">
        <v>22.257999999999999</v>
      </c>
      <c r="D13">
        <f t="shared" ref="D13:D14" si="0">C13/60</f>
        <v>0.37096666666666667</v>
      </c>
      <c r="E13">
        <v>116</v>
      </c>
      <c r="F13">
        <v>3.835</v>
      </c>
      <c r="G13">
        <f t="shared" ref="G13:G14" si="1">F13/60</f>
        <v>6.3916666666666663E-2</v>
      </c>
      <c r="I13">
        <f t="shared" ref="I13:I14" si="2">B13+D13</f>
        <v>38.370966666666668</v>
      </c>
      <c r="J13">
        <f t="shared" ref="J13:J14" si="3">E13+G13</f>
        <v>116.06391666666667</v>
      </c>
    </row>
    <row r="14" spans="1:15">
      <c r="B14">
        <v>38</v>
      </c>
      <c r="C14">
        <v>23.33</v>
      </c>
      <c r="D14">
        <f t="shared" si="0"/>
        <v>0.38883333333333331</v>
      </c>
      <c r="E14">
        <v>116</v>
      </c>
      <c r="F14">
        <v>4.1159999999999997</v>
      </c>
      <c r="G14">
        <f t="shared" si="1"/>
        <v>6.8599999999999994E-2</v>
      </c>
      <c r="I14">
        <f t="shared" si="2"/>
        <v>38.388833333333331</v>
      </c>
      <c r="J14">
        <f t="shared" si="3"/>
        <v>116.0686</v>
      </c>
    </row>
    <row r="20" spans="1:7">
      <c r="A20" t="s">
        <v>63</v>
      </c>
      <c r="E20" t="s">
        <v>64</v>
      </c>
    </row>
    <row r="21" spans="1:7">
      <c r="A21" s="124" t="s">
        <v>54</v>
      </c>
      <c r="B21" s="125"/>
      <c r="C21" s="126"/>
      <c r="E21" s="124" t="s">
        <v>54</v>
      </c>
      <c r="F21" s="125"/>
      <c r="G21" s="126"/>
    </row>
    <row r="22" spans="1:7">
      <c r="A22" s="127"/>
      <c r="B22" s="128"/>
      <c r="C22" s="129"/>
      <c r="E22" s="127"/>
      <c r="F22" s="128"/>
      <c r="G22" s="129"/>
    </row>
    <row r="23" spans="1:7">
      <c r="A23" s="39" t="s">
        <v>55</v>
      </c>
      <c r="B23" s="40" t="s">
        <v>56</v>
      </c>
      <c r="C23" s="41" t="s">
        <v>57</v>
      </c>
      <c r="E23" s="39" t="s">
        <v>55</v>
      </c>
      <c r="F23" s="40" t="s">
        <v>56</v>
      </c>
      <c r="G23" s="41" t="s">
        <v>57</v>
      </c>
    </row>
    <row r="24" spans="1:7">
      <c r="A24" s="39" t="s">
        <v>58</v>
      </c>
      <c r="B24" s="40" t="s">
        <v>59</v>
      </c>
      <c r="C24" s="41" t="s">
        <v>60</v>
      </c>
      <c r="E24" s="39" t="s">
        <v>58</v>
      </c>
      <c r="F24" s="40" t="s">
        <v>59</v>
      </c>
      <c r="G24" s="41" t="s">
        <v>60</v>
      </c>
    </row>
    <row r="25" spans="1:7">
      <c r="A25" s="42"/>
      <c r="B25" s="43"/>
      <c r="C25" s="44"/>
      <c r="E25" s="42"/>
      <c r="F25" s="43"/>
      <c r="G25" s="44"/>
    </row>
    <row r="26" spans="1:7">
      <c r="A26" s="39">
        <v>90</v>
      </c>
      <c r="B26" s="40">
        <v>50</v>
      </c>
      <c r="C26" s="45">
        <f t="shared" ref="C26:C31" si="4">A26*PI()/180*(1-SIN(B26*PI()/180)^3.3)/2/PI()</f>
        <v>0.14625239059716427</v>
      </c>
      <c r="E26" s="39">
        <v>60</v>
      </c>
      <c r="F26" s="40">
        <v>8</v>
      </c>
      <c r="G26" s="45">
        <f t="shared" ref="G26:G31" si="5">E26*PI()/180*(1-SIN(F26*PI()/180)^3.3)/2/PI()</f>
        <v>0.16641802079506118</v>
      </c>
    </row>
    <row r="27" spans="1:7">
      <c r="A27" s="39">
        <v>30</v>
      </c>
      <c r="B27" s="40">
        <v>10</v>
      </c>
      <c r="C27" s="45">
        <f t="shared" si="4"/>
        <v>8.3075267498141744E-2</v>
      </c>
      <c r="E27" s="39">
        <v>300</v>
      </c>
      <c r="F27" s="40">
        <v>0</v>
      </c>
      <c r="G27" s="45">
        <f t="shared" si="5"/>
        <v>0.83333333333333337</v>
      </c>
    </row>
    <row r="28" spans="1:7">
      <c r="A28" s="39">
        <v>240</v>
      </c>
      <c r="B28" s="40">
        <v>0</v>
      </c>
      <c r="C28" s="45">
        <f t="shared" si="4"/>
        <v>0.66666666666666663</v>
      </c>
      <c r="E28" s="39">
        <v>0</v>
      </c>
      <c r="F28" s="40">
        <v>0</v>
      </c>
      <c r="G28" s="45">
        <f t="shared" si="5"/>
        <v>0</v>
      </c>
    </row>
    <row r="29" spans="1:7">
      <c r="A29" s="39">
        <v>0</v>
      </c>
      <c r="B29" s="40">
        <v>0</v>
      </c>
      <c r="C29" s="45">
        <f t="shared" si="4"/>
        <v>0</v>
      </c>
      <c r="E29" s="39">
        <v>0</v>
      </c>
      <c r="F29" s="40">
        <v>0</v>
      </c>
      <c r="G29" s="45">
        <f t="shared" si="5"/>
        <v>0</v>
      </c>
    </row>
    <row r="30" spans="1:7">
      <c r="A30" s="39">
        <v>0</v>
      </c>
      <c r="B30" s="40">
        <v>0</v>
      </c>
      <c r="C30" s="45">
        <f t="shared" si="4"/>
        <v>0</v>
      </c>
      <c r="E30" s="39">
        <v>0</v>
      </c>
      <c r="F30" s="40">
        <v>0</v>
      </c>
      <c r="G30" s="45">
        <f t="shared" si="5"/>
        <v>0</v>
      </c>
    </row>
    <row r="31" spans="1:7">
      <c r="A31" s="39">
        <v>0</v>
      </c>
      <c r="B31" s="40">
        <v>0</v>
      </c>
      <c r="C31" s="45">
        <f t="shared" si="4"/>
        <v>0</v>
      </c>
      <c r="E31" s="39">
        <v>0</v>
      </c>
      <c r="F31" s="40">
        <v>0</v>
      </c>
      <c r="G31" s="45">
        <f t="shared" si="5"/>
        <v>0</v>
      </c>
    </row>
    <row r="32" spans="1:7">
      <c r="A32" s="39"/>
      <c r="B32" s="40"/>
      <c r="C32" s="45"/>
      <c r="E32" s="39"/>
      <c r="F32" s="40"/>
      <c r="G32" s="45"/>
    </row>
    <row r="33" spans="1:7">
      <c r="A33" s="39"/>
      <c r="B33" s="40"/>
      <c r="C33" s="45"/>
      <c r="E33" s="39"/>
      <c r="F33" s="40"/>
      <c r="G33" s="45"/>
    </row>
    <row r="34" spans="1:7">
      <c r="A34" s="39"/>
      <c r="B34" s="40"/>
      <c r="C34" s="45"/>
      <c r="E34" s="39"/>
      <c r="F34" s="40"/>
      <c r="G34" s="45"/>
    </row>
    <row r="35" spans="1:7" ht="29" thickBot="1">
      <c r="A35" s="46" t="s">
        <v>61</v>
      </c>
      <c r="B35" s="47"/>
      <c r="C35" s="48" t="s">
        <v>62</v>
      </c>
      <c r="E35" s="46" t="s">
        <v>61</v>
      </c>
      <c r="F35" s="47"/>
      <c r="G35" s="48" t="s">
        <v>62</v>
      </c>
    </row>
    <row r="36" spans="1:7" ht="15" thickBot="1">
      <c r="A36" s="49">
        <f>SUM(A26:A35)</f>
        <v>360</v>
      </c>
      <c r="B36" s="43"/>
      <c r="C36" s="50">
        <f>SUM(C26:C35)</f>
        <v>0.8959943247619726</v>
      </c>
      <c r="E36" s="49">
        <f>SUM(E26:E35)</f>
        <v>360</v>
      </c>
      <c r="F36" s="43"/>
      <c r="G36" s="50">
        <f>SUM(G26:G35)</f>
        <v>0.99975135412839455</v>
      </c>
    </row>
  </sheetData>
  <mergeCells count="2">
    <mergeCell ref="A21:C22"/>
    <mergeCell ref="E21:G2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opLeftCell="A30" workbookViewId="0">
      <selection activeCell="O58" sqref="O58"/>
    </sheetView>
  </sheetViews>
  <sheetFormatPr baseColWidth="10" defaultRowHeight="14" x14ac:dyDescent="0"/>
  <cols>
    <col min="11" max="11" width="25.5" customWidth="1"/>
    <col min="12" max="12" width="19" customWidth="1"/>
  </cols>
  <sheetData>
    <row r="1" spans="1:3">
      <c r="A1" s="52"/>
      <c r="B1" s="52"/>
    </row>
    <row r="2" spans="1:3">
      <c r="A2" s="134"/>
      <c r="B2" s="134"/>
    </row>
    <row r="3" spans="1:3" ht="46" customHeight="1">
      <c r="A3" s="133" t="s">
        <v>65</v>
      </c>
      <c r="B3" s="133"/>
    </row>
    <row r="4" spans="1:3">
      <c r="A4" s="132"/>
      <c r="B4" s="132"/>
    </row>
    <row r="5" spans="1:3">
      <c r="A5" s="52"/>
      <c r="B5" s="52"/>
    </row>
    <row r="6" spans="1:3">
      <c r="A6" s="134"/>
      <c r="B6" s="134"/>
    </row>
    <row r="7" spans="1:3" ht="42">
      <c r="A7" s="53" t="s">
        <v>66</v>
      </c>
      <c r="B7" s="51" t="s">
        <v>67</v>
      </c>
      <c r="C7" s="51" t="s">
        <v>68</v>
      </c>
    </row>
    <row r="8" spans="1:3">
      <c r="A8" s="132"/>
      <c r="B8" s="130"/>
      <c r="C8" s="130"/>
    </row>
    <row r="9" spans="1:3">
      <c r="A9" s="132"/>
      <c r="B9" s="131"/>
      <c r="C9" s="131"/>
    </row>
    <row r="10" spans="1:3" ht="28">
      <c r="A10" s="51"/>
      <c r="B10" s="51" t="s">
        <v>69</v>
      </c>
      <c r="C10" s="51">
        <v>2.2000000000000002</v>
      </c>
    </row>
    <row r="11" spans="1:3" ht="28">
      <c r="A11" s="51"/>
      <c r="B11" s="51" t="s">
        <v>70</v>
      </c>
      <c r="C11" s="51">
        <v>2.1</v>
      </c>
    </row>
    <row r="12" spans="1:3">
      <c r="A12" s="51"/>
      <c r="B12" s="51" t="s">
        <v>71</v>
      </c>
      <c r="C12" s="51" t="s">
        <v>72</v>
      </c>
    </row>
    <row r="13" spans="1:3">
      <c r="A13" s="51"/>
      <c r="B13" s="51" t="s">
        <v>73</v>
      </c>
      <c r="C13" s="51">
        <v>1.1000000000000001</v>
      </c>
    </row>
    <row r="14" spans="1:3">
      <c r="A14" s="130"/>
      <c r="B14" s="130"/>
      <c r="C14" s="130"/>
    </row>
    <row r="15" spans="1:3">
      <c r="A15" s="131"/>
      <c r="B15" s="131"/>
      <c r="C15" s="131"/>
    </row>
    <row r="16" spans="1:3">
      <c r="A16" s="53" t="s">
        <v>74</v>
      </c>
      <c r="B16" s="132"/>
      <c r="C16" s="132"/>
    </row>
    <row r="17" spans="1:8">
      <c r="A17" s="130"/>
      <c r="B17" s="130"/>
      <c r="C17" s="130"/>
    </row>
    <row r="18" spans="1:8">
      <c r="A18" s="131"/>
      <c r="B18" s="131"/>
      <c r="C18" s="131"/>
    </row>
    <row r="19" spans="1:8">
      <c r="A19" s="130"/>
      <c r="B19" s="130"/>
      <c r="C19" s="130"/>
    </row>
    <row r="20" spans="1:8">
      <c r="A20" s="131"/>
      <c r="B20" s="131"/>
      <c r="C20" s="131"/>
    </row>
    <row r="21" spans="1:8" ht="42" customHeight="1">
      <c r="A21" s="133" t="s">
        <v>75</v>
      </c>
      <c r="B21" s="132" t="s">
        <v>76</v>
      </c>
      <c r="C21" s="132"/>
    </row>
    <row r="22" spans="1:8" ht="28" customHeight="1">
      <c r="A22" s="133"/>
      <c r="B22" s="132" t="s">
        <v>77</v>
      </c>
      <c r="C22" s="132"/>
    </row>
    <row r="23" spans="1:8" ht="70" customHeight="1">
      <c r="A23" s="133"/>
      <c r="B23" s="132" t="s">
        <v>78</v>
      </c>
      <c r="C23" s="132"/>
    </row>
    <row r="24" spans="1:8">
      <c r="A24" s="130"/>
      <c r="B24" s="130"/>
      <c r="C24" s="130"/>
    </row>
    <row r="25" spans="1:8">
      <c r="A25" s="131"/>
      <c r="B25" s="131"/>
      <c r="C25" s="131"/>
    </row>
    <row r="26" spans="1:8">
      <c r="A26" s="130"/>
      <c r="B26" s="130"/>
      <c r="C26" s="130"/>
    </row>
    <row r="27" spans="1:8">
      <c r="A27" s="131"/>
      <c r="B27" s="131"/>
      <c r="C27" s="131"/>
    </row>
    <row r="28" spans="1:8" ht="16" customHeight="1">
      <c r="A28" s="136" t="s">
        <v>79</v>
      </c>
      <c r="B28" s="136"/>
      <c r="C28" s="136"/>
      <c r="D28" s="136"/>
      <c r="E28" s="136"/>
      <c r="F28" s="136"/>
      <c r="G28" s="136"/>
      <c r="H28" s="136"/>
    </row>
    <row r="29" spans="1:8">
      <c r="A29" s="130"/>
      <c r="B29" s="130"/>
      <c r="C29" s="130"/>
      <c r="D29" s="130"/>
      <c r="E29" s="130"/>
      <c r="F29" s="130"/>
      <c r="G29" s="130"/>
      <c r="H29" s="130"/>
    </row>
    <row r="30" spans="1:8">
      <c r="A30" s="131"/>
      <c r="B30" s="131"/>
      <c r="C30" s="131"/>
      <c r="D30" s="131"/>
      <c r="E30" s="131"/>
      <c r="F30" s="131"/>
      <c r="G30" s="131"/>
      <c r="H30" s="131"/>
    </row>
    <row r="31" spans="1:8" ht="28" customHeight="1">
      <c r="A31" s="137" t="s">
        <v>80</v>
      </c>
      <c r="B31" s="137"/>
      <c r="C31" s="137"/>
      <c r="D31" s="137"/>
      <c r="E31" s="137"/>
      <c r="F31" s="137" t="s">
        <v>81</v>
      </c>
      <c r="G31" s="137"/>
      <c r="H31" s="137"/>
    </row>
    <row r="32" spans="1:8">
      <c r="A32" s="132"/>
      <c r="B32" s="132"/>
      <c r="C32" s="132"/>
      <c r="D32" s="132"/>
      <c r="E32" s="132"/>
      <c r="F32" s="130"/>
      <c r="G32" s="130"/>
      <c r="H32" s="130"/>
    </row>
    <row r="33" spans="1:12">
      <c r="A33" s="132"/>
      <c r="B33" s="132"/>
      <c r="C33" s="132"/>
      <c r="D33" s="132"/>
      <c r="E33" s="132"/>
      <c r="F33" s="131"/>
      <c r="G33" s="131"/>
      <c r="H33" s="131"/>
    </row>
    <row r="34" spans="1:12" ht="28" customHeight="1">
      <c r="A34" s="132"/>
      <c r="B34" s="132"/>
      <c r="C34" s="132"/>
      <c r="D34" s="132"/>
      <c r="E34" s="132"/>
      <c r="F34" s="135" t="s">
        <v>82</v>
      </c>
      <c r="G34" s="135"/>
      <c r="H34" s="135"/>
    </row>
    <row r="35" spans="1:12">
      <c r="A35" s="130"/>
      <c r="B35" s="130"/>
      <c r="C35" s="130"/>
      <c r="D35" s="130"/>
      <c r="E35" s="130"/>
      <c r="F35" s="130"/>
      <c r="G35" s="130"/>
      <c r="H35" s="130"/>
    </row>
    <row r="36" spans="1:12">
      <c r="A36" s="131"/>
      <c r="B36" s="131"/>
      <c r="C36" s="131"/>
      <c r="D36" s="131"/>
      <c r="E36" s="131"/>
      <c r="F36" s="131"/>
      <c r="G36" s="131"/>
      <c r="H36" s="131"/>
    </row>
    <row r="37" spans="1:12" ht="28">
      <c r="A37" s="135" t="s">
        <v>83</v>
      </c>
      <c r="B37" s="55" t="s">
        <v>84</v>
      </c>
      <c r="C37" s="55" t="s">
        <v>87</v>
      </c>
      <c r="D37" s="55" t="s">
        <v>88</v>
      </c>
      <c r="E37" s="55" t="s">
        <v>91</v>
      </c>
      <c r="F37" s="55" t="s">
        <v>94</v>
      </c>
      <c r="G37" s="55" t="s">
        <v>95</v>
      </c>
      <c r="H37" s="55" t="s">
        <v>88</v>
      </c>
    </row>
    <row r="38" spans="1:12">
      <c r="A38" s="135"/>
      <c r="B38" s="55" t="s">
        <v>85</v>
      </c>
      <c r="C38" s="55" t="s">
        <v>86</v>
      </c>
      <c r="D38" s="55" t="s">
        <v>89</v>
      </c>
      <c r="E38" s="55" t="s">
        <v>92</v>
      </c>
      <c r="F38" s="55" t="s">
        <v>93</v>
      </c>
      <c r="G38" s="55" t="s">
        <v>92</v>
      </c>
      <c r="H38" s="55" t="s">
        <v>96</v>
      </c>
    </row>
    <row r="39" spans="1:12" ht="28">
      <c r="A39" s="135"/>
      <c r="B39" s="55" t="s">
        <v>86</v>
      </c>
      <c r="C39" s="55"/>
      <c r="D39" s="55" t="s">
        <v>90</v>
      </c>
      <c r="E39" s="55" t="s">
        <v>93</v>
      </c>
      <c r="F39" s="55"/>
      <c r="G39" s="55" t="s">
        <v>93</v>
      </c>
      <c r="H39" s="55" t="s">
        <v>90</v>
      </c>
    </row>
    <row r="40" spans="1:12">
      <c r="A40" s="130"/>
      <c r="B40" s="130"/>
      <c r="C40" s="130"/>
      <c r="D40" s="130"/>
      <c r="E40" s="130"/>
      <c r="F40" s="130"/>
      <c r="G40" s="130"/>
      <c r="H40" s="130"/>
    </row>
    <row r="41" spans="1:12">
      <c r="A41" s="131"/>
      <c r="B41" s="131"/>
      <c r="C41" s="131"/>
      <c r="D41" s="131"/>
      <c r="E41" s="131"/>
      <c r="F41" s="131"/>
      <c r="G41" s="131"/>
      <c r="H41" s="131"/>
    </row>
    <row r="42" spans="1:12" ht="28">
      <c r="A42" s="54" t="s">
        <v>17</v>
      </c>
      <c r="B42" s="55">
        <v>0.9597</v>
      </c>
      <c r="C42" s="55">
        <v>0.89600000000000002</v>
      </c>
      <c r="D42" s="55">
        <v>0.32500000000000001</v>
      </c>
      <c r="E42" s="55">
        <v>1797</v>
      </c>
      <c r="F42" s="55">
        <v>72155</v>
      </c>
      <c r="G42" s="55">
        <v>3956</v>
      </c>
      <c r="H42" s="55">
        <v>12.99</v>
      </c>
      <c r="I42" t="s">
        <v>112</v>
      </c>
      <c r="K42" s="59" t="s">
        <v>17</v>
      </c>
      <c r="L42" s="60" t="str">
        <f>F42&amp;I42&amp;G42</f>
        <v>72155±3956</v>
      </c>
    </row>
    <row r="43" spans="1:12" ht="28">
      <c r="A43" s="54" t="s">
        <v>18</v>
      </c>
      <c r="B43" s="55">
        <v>0.97960000000000003</v>
      </c>
      <c r="C43" s="55">
        <v>0.89600000000000002</v>
      </c>
      <c r="D43" s="55">
        <v>0.32700000000000001</v>
      </c>
      <c r="E43" s="55">
        <v>1016</v>
      </c>
      <c r="F43" s="55">
        <v>43956</v>
      </c>
      <c r="G43" s="55">
        <v>2362</v>
      </c>
      <c r="H43" s="55">
        <v>13.26</v>
      </c>
      <c r="I43" s="58" t="s">
        <v>112</v>
      </c>
      <c r="K43" s="59" t="s">
        <v>18</v>
      </c>
      <c r="L43" s="60" t="str">
        <f t="shared" ref="L43:L45" si="0">F43&amp;I43&amp;G43</f>
        <v>43956±2362</v>
      </c>
    </row>
    <row r="44" spans="1:12" ht="28">
      <c r="A44" s="54" t="s">
        <v>19</v>
      </c>
      <c r="B44" s="55">
        <v>0.98770000000000002</v>
      </c>
      <c r="C44" s="55">
        <v>1</v>
      </c>
      <c r="D44" s="55">
        <v>0.33100000000000002</v>
      </c>
      <c r="E44" s="55">
        <v>709</v>
      </c>
      <c r="F44" s="55">
        <v>27681</v>
      </c>
      <c r="G44" s="55">
        <v>1513</v>
      </c>
      <c r="H44" s="55">
        <v>15.18</v>
      </c>
      <c r="I44" s="58" t="s">
        <v>112</v>
      </c>
      <c r="K44" s="59" t="s">
        <v>19</v>
      </c>
      <c r="L44" s="60" t="str">
        <f t="shared" si="0"/>
        <v>27681±1513</v>
      </c>
    </row>
    <row r="45" spans="1:12" ht="28">
      <c r="A45" s="54" t="s">
        <v>20</v>
      </c>
      <c r="B45" s="55">
        <v>0.98360000000000003</v>
      </c>
      <c r="C45" s="55">
        <v>1</v>
      </c>
      <c r="D45" s="55">
        <v>0.33</v>
      </c>
      <c r="E45" s="55">
        <v>736</v>
      </c>
      <c r="F45" s="55">
        <v>19127</v>
      </c>
      <c r="G45" s="55">
        <v>1180</v>
      </c>
      <c r="H45" s="55">
        <v>15.07</v>
      </c>
      <c r="I45" s="58" t="s">
        <v>112</v>
      </c>
      <c r="K45" s="59" t="s">
        <v>20</v>
      </c>
      <c r="L45" s="60" t="str">
        <f t="shared" si="0"/>
        <v>19127±1180</v>
      </c>
    </row>
    <row r="46" spans="1:12">
      <c r="A46" s="130"/>
      <c r="B46" s="130"/>
      <c r="C46" s="130"/>
      <c r="D46" s="130"/>
      <c r="E46" s="130"/>
      <c r="F46" s="130"/>
      <c r="G46" s="130"/>
      <c r="H46" s="130"/>
    </row>
    <row r="47" spans="1:12">
      <c r="A47" s="131"/>
      <c r="B47" s="131"/>
      <c r="C47" s="131"/>
      <c r="D47" s="131"/>
      <c r="E47" s="131"/>
      <c r="F47" s="131"/>
      <c r="G47" s="131"/>
      <c r="H47" s="131"/>
    </row>
    <row r="48" spans="1:12" ht="14" customHeight="1">
      <c r="A48" s="137" t="s">
        <v>97</v>
      </c>
      <c r="B48" s="137"/>
      <c r="C48" s="137"/>
      <c r="D48" s="137"/>
      <c r="E48" s="137"/>
      <c r="F48" s="137"/>
      <c r="G48" s="137"/>
      <c r="H48" s="137"/>
      <c r="I48" s="137"/>
    </row>
    <row r="49" spans="1:9">
      <c r="A49" s="130"/>
      <c r="B49" s="130"/>
      <c r="C49" s="130"/>
      <c r="D49" s="130"/>
      <c r="E49" s="130"/>
      <c r="F49" s="130"/>
      <c r="G49" s="130"/>
      <c r="H49" s="130"/>
      <c r="I49" s="130"/>
    </row>
    <row r="50" spans="1:9">
      <c r="A50" s="131"/>
      <c r="B50" s="131"/>
      <c r="C50" s="131"/>
      <c r="D50" s="131"/>
      <c r="E50" s="131"/>
      <c r="F50" s="131"/>
      <c r="G50" s="131"/>
      <c r="H50" s="131"/>
      <c r="I50" s="131"/>
    </row>
    <row r="51" spans="1:9" ht="28">
      <c r="A51" s="56" t="s">
        <v>98</v>
      </c>
      <c r="B51" s="138" t="s">
        <v>100</v>
      </c>
      <c r="C51" s="138"/>
      <c r="D51" s="138" t="s">
        <v>101</v>
      </c>
      <c r="E51" s="138"/>
      <c r="F51" s="138" t="s">
        <v>102</v>
      </c>
      <c r="G51" s="138"/>
      <c r="H51" s="138" t="s">
        <v>103</v>
      </c>
      <c r="I51" s="138"/>
    </row>
    <row r="52" spans="1:9" ht="28">
      <c r="A52" s="56" t="s">
        <v>99</v>
      </c>
      <c r="B52" s="140">
        <v>-20032006</v>
      </c>
      <c r="C52" s="140"/>
      <c r="D52" s="138">
        <v>-2001</v>
      </c>
      <c r="E52" s="138"/>
      <c r="F52" s="138">
        <v>-2005</v>
      </c>
      <c r="G52" s="138"/>
      <c r="H52" s="138" t="s">
        <v>104</v>
      </c>
      <c r="I52" s="138"/>
    </row>
    <row r="53" spans="1:9">
      <c r="A53" s="52"/>
      <c r="B53" s="52"/>
      <c r="C53" s="52"/>
      <c r="D53" s="52"/>
      <c r="E53" s="52"/>
      <c r="F53" s="52"/>
      <c r="G53" s="52"/>
      <c r="H53" s="52"/>
      <c r="I53" s="52"/>
    </row>
    <row r="54" spans="1:9">
      <c r="A54" s="56"/>
      <c r="B54" s="139"/>
      <c r="C54" s="139"/>
      <c r="D54" s="139"/>
      <c r="E54" s="139"/>
      <c r="F54" s="139"/>
      <c r="G54" s="139"/>
      <c r="H54" s="139"/>
      <c r="I54" s="139"/>
    </row>
    <row r="55" spans="1:9" ht="28">
      <c r="A55" s="135" t="s">
        <v>83</v>
      </c>
      <c r="B55" s="55" t="s">
        <v>94</v>
      </c>
      <c r="C55" s="55" t="s">
        <v>95</v>
      </c>
      <c r="D55" s="55" t="s">
        <v>94</v>
      </c>
      <c r="E55" s="55" t="s">
        <v>95</v>
      </c>
      <c r="F55" s="55" t="s">
        <v>94</v>
      </c>
      <c r="G55" s="55" t="s">
        <v>95</v>
      </c>
      <c r="H55" s="55" t="s">
        <v>94</v>
      </c>
      <c r="I55" s="55" t="s">
        <v>95</v>
      </c>
    </row>
    <row r="56" spans="1:9" ht="28">
      <c r="A56" s="135"/>
      <c r="B56" s="55" t="s">
        <v>93</v>
      </c>
      <c r="C56" s="55" t="s">
        <v>105</v>
      </c>
      <c r="D56" s="55" t="s">
        <v>93</v>
      </c>
      <c r="E56" s="55" t="s">
        <v>105</v>
      </c>
      <c r="F56" s="55" t="s">
        <v>93</v>
      </c>
      <c r="G56" s="55" t="s">
        <v>105</v>
      </c>
      <c r="H56" s="55" t="s">
        <v>93</v>
      </c>
      <c r="I56" s="55" t="s">
        <v>105</v>
      </c>
    </row>
    <row r="57" spans="1:9">
      <c r="A57" s="130"/>
      <c r="B57" s="130"/>
      <c r="C57" s="130"/>
      <c r="D57" s="130"/>
      <c r="E57" s="130"/>
      <c r="F57" s="130"/>
      <c r="G57" s="130"/>
      <c r="H57" s="130"/>
      <c r="I57" s="130"/>
    </row>
    <row r="58" spans="1:9">
      <c r="A58" s="131"/>
      <c r="B58" s="131"/>
      <c r="C58" s="131"/>
      <c r="D58" s="131"/>
      <c r="E58" s="131"/>
      <c r="F58" s="131"/>
      <c r="G58" s="131"/>
      <c r="H58" s="131"/>
      <c r="I58" s="131"/>
    </row>
    <row r="59" spans="1:9" ht="28">
      <c r="A59" s="54" t="s">
        <v>17</v>
      </c>
      <c r="B59" s="55">
        <v>64755</v>
      </c>
      <c r="C59" s="55">
        <v>3591</v>
      </c>
      <c r="D59" s="55">
        <v>63946</v>
      </c>
      <c r="E59" s="55">
        <v>3551</v>
      </c>
      <c r="F59" s="55">
        <v>63613</v>
      </c>
      <c r="G59" s="55">
        <v>3522</v>
      </c>
      <c r="H59" s="55">
        <v>66865</v>
      </c>
      <c r="I59" s="55">
        <v>3685</v>
      </c>
    </row>
    <row r="60" spans="1:9" ht="28">
      <c r="A60" s="54" t="s">
        <v>18</v>
      </c>
      <c r="B60" s="55">
        <v>39586</v>
      </c>
      <c r="C60" s="55">
        <v>2154</v>
      </c>
      <c r="D60" s="55">
        <v>39260</v>
      </c>
      <c r="E60" s="55">
        <v>2139</v>
      </c>
      <c r="F60" s="55">
        <v>38962</v>
      </c>
      <c r="G60" s="55">
        <v>2117</v>
      </c>
      <c r="H60" s="55">
        <v>40723</v>
      </c>
      <c r="I60" s="55">
        <v>2201</v>
      </c>
    </row>
    <row r="61" spans="1:9" ht="28">
      <c r="A61" s="54" t="s">
        <v>19</v>
      </c>
      <c r="B61" s="55">
        <v>26006</v>
      </c>
      <c r="C61" s="55">
        <v>1440</v>
      </c>
      <c r="D61" s="55">
        <v>25857</v>
      </c>
      <c r="E61" s="55">
        <v>1434</v>
      </c>
      <c r="F61" s="55">
        <v>25745</v>
      </c>
      <c r="G61" s="55">
        <v>1424</v>
      </c>
      <c r="H61" s="55">
        <v>26655</v>
      </c>
      <c r="I61" s="55">
        <v>1466</v>
      </c>
    </row>
    <row r="62" spans="1:9" ht="28">
      <c r="A62" s="54" t="s">
        <v>20</v>
      </c>
      <c r="B62" s="55">
        <v>18441</v>
      </c>
      <c r="C62" s="55">
        <v>1149</v>
      </c>
      <c r="D62" s="55">
        <v>18480</v>
      </c>
      <c r="E62" s="55">
        <v>1153</v>
      </c>
      <c r="F62" s="55">
        <v>18308</v>
      </c>
      <c r="G62" s="55">
        <v>1139</v>
      </c>
      <c r="H62" s="55">
        <v>18800</v>
      </c>
      <c r="I62" s="55">
        <v>1165</v>
      </c>
    </row>
    <row r="63" spans="1:9">
      <c r="A63" s="130"/>
      <c r="B63" s="130"/>
      <c r="C63" s="130"/>
      <c r="D63" s="130"/>
      <c r="E63" s="130"/>
      <c r="F63" s="130"/>
      <c r="G63" s="130"/>
      <c r="H63" s="130"/>
      <c r="I63" s="130"/>
    </row>
    <row r="64" spans="1:9">
      <c r="A64" s="131"/>
      <c r="B64" s="131"/>
      <c r="C64" s="131"/>
      <c r="D64" s="131"/>
      <c r="E64" s="131"/>
      <c r="F64" s="131"/>
      <c r="G64" s="131"/>
      <c r="H64" s="131"/>
      <c r="I64" s="131"/>
    </row>
    <row r="65" spans="1:8" ht="16" customHeight="1">
      <c r="A65" s="136" t="s">
        <v>106</v>
      </c>
      <c r="B65" s="136"/>
      <c r="C65" s="136"/>
      <c r="D65" s="136"/>
      <c r="E65" s="136"/>
      <c r="F65" s="136"/>
      <c r="G65" s="136"/>
      <c r="H65" s="136"/>
    </row>
    <row r="66" spans="1:8">
      <c r="A66" s="130"/>
      <c r="B66" s="130"/>
      <c r="C66" s="130"/>
      <c r="D66" s="130"/>
      <c r="E66" s="130"/>
      <c r="F66" s="130"/>
      <c r="G66" s="130"/>
      <c r="H66" s="130"/>
    </row>
    <row r="67" spans="1:8">
      <c r="A67" s="131"/>
      <c r="B67" s="131"/>
      <c r="C67" s="131"/>
      <c r="D67" s="131"/>
      <c r="E67" s="131"/>
      <c r="F67" s="131"/>
      <c r="G67" s="131"/>
      <c r="H67" s="131"/>
    </row>
    <row r="68" spans="1:8" ht="28" customHeight="1">
      <c r="A68" s="137" t="s">
        <v>80</v>
      </c>
      <c r="B68" s="137"/>
      <c r="C68" s="137"/>
      <c r="D68" s="137"/>
      <c r="E68" s="137"/>
      <c r="F68" s="137" t="s">
        <v>81</v>
      </c>
      <c r="G68" s="137"/>
      <c r="H68" s="137"/>
    </row>
    <row r="69" spans="1:8">
      <c r="A69" s="132"/>
      <c r="B69" s="132"/>
      <c r="C69" s="132"/>
      <c r="D69" s="132"/>
      <c r="E69" s="132"/>
      <c r="F69" s="130"/>
      <c r="G69" s="130"/>
      <c r="H69" s="130"/>
    </row>
    <row r="70" spans="1:8">
      <c r="A70" s="132"/>
      <c r="B70" s="132"/>
      <c r="C70" s="132"/>
      <c r="D70" s="132"/>
      <c r="E70" s="132"/>
      <c r="F70" s="131"/>
      <c r="G70" s="131"/>
      <c r="H70" s="131"/>
    </row>
    <row r="71" spans="1:8" ht="28" customHeight="1">
      <c r="A71" s="132"/>
      <c r="B71" s="132"/>
      <c r="C71" s="132"/>
      <c r="D71" s="132"/>
      <c r="E71" s="132"/>
      <c r="F71" s="135" t="s">
        <v>82</v>
      </c>
      <c r="G71" s="135"/>
      <c r="H71" s="135"/>
    </row>
    <row r="72" spans="1:8">
      <c r="A72" s="130"/>
      <c r="B72" s="130"/>
      <c r="C72" s="130"/>
      <c r="D72" s="130"/>
      <c r="E72" s="130"/>
      <c r="F72" s="130"/>
      <c r="G72" s="130"/>
      <c r="H72" s="130"/>
    </row>
    <row r="73" spans="1:8">
      <c r="A73" s="131"/>
      <c r="B73" s="131"/>
      <c r="C73" s="131"/>
      <c r="D73" s="131"/>
      <c r="E73" s="131"/>
      <c r="F73" s="131"/>
      <c r="G73" s="131"/>
      <c r="H73" s="131"/>
    </row>
    <row r="74" spans="1:8" ht="28">
      <c r="A74" s="135" t="s">
        <v>83</v>
      </c>
      <c r="B74" s="55" t="s">
        <v>84</v>
      </c>
      <c r="C74" s="55" t="s">
        <v>87</v>
      </c>
      <c r="D74" s="55" t="s">
        <v>88</v>
      </c>
      <c r="E74" s="55" t="s">
        <v>91</v>
      </c>
      <c r="F74" s="55" t="s">
        <v>94</v>
      </c>
      <c r="G74" s="55" t="s">
        <v>95</v>
      </c>
      <c r="H74" s="55" t="s">
        <v>88</v>
      </c>
    </row>
    <row r="75" spans="1:8">
      <c r="A75" s="135"/>
      <c r="B75" s="55" t="s">
        <v>85</v>
      </c>
      <c r="C75" s="55" t="s">
        <v>86</v>
      </c>
      <c r="D75" s="55" t="s">
        <v>89</v>
      </c>
      <c r="E75" s="55" t="s">
        <v>92</v>
      </c>
      <c r="F75" s="55" t="s">
        <v>93</v>
      </c>
      <c r="G75" s="55" t="s">
        <v>92</v>
      </c>
      <c r="H75" s="55" t="s">
        <v>96</v>
      </c>
    </row>
    <row r="76" spans="1:8" ht="28">
      <c r="A76" s="135"/>
      <c r="B76" s="55" t="s">
        <v>86</v>
      </c>
      <c r="C76" s="55"/>
      <c r="D76" s="55" t="s">
        <v>90</v>
      </c>
      <c r="E76" s="55" t="s">
        <v>93</v>
      </c>
      <c r="F76" s="55"/>
      <c r="G76" s="55" t="s">
        <v>93</v>
      </c>
      <c r="H76" s="55" t="s">
        <v>90</v>
      </c>
    </row>
    <row r="77" spans="1:8">
      <c r="A77" s="130"/>
      <c r="B77" s="130"/>
      <c r="C77" s="130"/>
      <c r="D77" s="130"/>
      <c r="E77" s="130"/>
      <c r="F77" s="130"/>
      <c r="G77" s="130"/>
      <c r="H77" s="130"/>
    </row>
    <row r="78" spans="1:8">
      <c r="A78" s="131"/>
      <c r="B78" s="131"/>
      <c r="C78" s="131"/>
      <c r="D78" s="131"/>
      <c r="E78" s="131"/>
      <c r="F78" s="131"/>
      <c r="G78" s="131"/>
      <c r="H78" s="131"/>
    </row>
    <row r="79" spans="1:8" ht="28">
      <c r="A79" s="54" t="s">
        <v>17</v>
      </c>
      <c r="B79" s="55" t="s">
        <v>107</v>
      </c>
      <c r="C79" s="55" t="s">
        <v>107</v>
      </c>
      <c r="D79" s="55" t="s">
        <v>107</v>
      </c>
      <c r="E79" s="55" t="s">
        <v>107</v>
      </c>
      <c r="F79" s="55" t="s">
        <v>107</v>
      </c>
      <c r="G79" s="55" t="s">
        <v>107</v>
      </c>
      <c r="H79" s="55" t="s">
        <v>107</v>
      </c>
    </row>
    <row r="80" spans="1:8" ht="28">
      <c r="A80" s="54" t="s">
        <v>18</v>
      </c>
      <c r="B80" s="55" t="s">
        <v>107</v>
      </c>
      <c r="C80" s="55" t="s">
        <v>107</v>
      </c>
      <c r="D80" s="55" t="s">
        <v>107</v>
      </c>
      <c r="E80" s="55" t="s">
        <v>107</v>
      </c>
      <c r="F80" s="55" t="s">
        <v>107</v>
      </c>
      <c r="G80" s="55" t="s">
        <v>107</v>
      </c>
      <c r="H80" s="55" t="s">
        <v>107</v>
      </c>
    </row>
    <row r="81" spans="1:9" ht="28">
      <c r="A81" s="54" t="s">
        <v>19</v>
      </c>
      <c r="B81" s="55" t="s">
        <v>107</v>
      </c>
      <c r="C81" s="55" t="s">
        <v>107</v>
      </c>
      <c r="D81" s="55" t="s">
        <v>107</v>
      </c>
      <c r="E81" s="55" t="s">
        <v>107</v>
      </c>
      <c r="F81" s="55" t="s">
        <v>107</v>
      </c>
      <c r="G81" s="55" t="s">
        <v>107</v>
      </c>
      <c r="H81" s="55" t="s">
        <v>107</v>
      </c>
    </row>
    <row r="82" spans="1:9" ht="28">
      <c r="A82" s="54" t="s">
        <v>20</v>
      </c>
      <c r="B82" s="55" t="s">
        <v>107</v>
      </c>
      <c r="C82" s="55" t="s">
        <v>107</v>
      </c>
      <c r="D82" s="55" t="s">
        <v>107</v>
      </c>
      <c r="E82" s="55" t="s">
        <v>107</v>
      </c>
      <c r="F82" s="55" t="s">
        <v>107</v>
      </c>
      <c r="G82" s="55" t="s">
        <v>107</v>
      </c>
      <c r="H82" s="55" t="s">
        <v>107</v>
      </c>
    </row>
    <row r="83" spans="1:9">
      <c r="A83" s="130"/>
      <c r="B83" s="130"/>
      <c r="C83" s="130"/>
      <c r="D83" s="130"/>
      <c r="E83" s="130"/>
      <c r="F83" s="130"/>
      <c r="G83" s="130"/>
      <c r="H83" s="130"/>
    </row>
    <row r="84" spans="1:9">
      <c r="A84" s="131"/>
      <c r="B84" s="131"/>
      <c r="C84" s="131"/>
      <c r="D84" s="131"/>
      <c r="E84" s="131"/>
      <c r="F84" s="131"/>
      <c r="G84" s="131"/>
      <c r="H84" s="131"/>
    </row>
    <row r="85" spans="1:9" ht="14" customHeight="1">
      <c r="A85" s="137" t="s">
        <v>97</v>
      </c>
      <c r="B85" s="137"/>
      <c r="C85" s="137"/>
      <c r="D85" s="137"/>
      <c r="E85" s="137"/>
      <c r="F85" s="137"/>
      <c r="G85" s="137"/>
      <c r="H85" s="137"/>
      <c r="I85" s="137"/>
    </row>
    <row r="86" spans="1:9">
      <c r="A86" s="130"/>
      <c r="B86" s="130"/>
      <c r="C86" s="130"/>
      <c r="D86" s="130"/>
      <c r="E86" s="130"/>
      <c r="F86" s="130"/>
      <c r="G86" s="130"/>
      <c r="H86" s="130"/>
      <c r="I86" s="130"/>
    </row>
    <row r="87" spans="1:9">
      <c r="A87" s="131"/>
      <c r="B87" s="131"/>
      <c r="C87" s="131"/>
      <c r="D87" s="131"/>
      <c r="E87" s="131"/>
      <c r="F87" s="131"/>
      <c r="G87" s="131"/>
      <c r="H87" s="131"/>
      <c r="I87" s="131"/>
    </row>
    <row r="88" spans="1:9" ht="28">
      <c r="A88" s="56" t="s">
        <v>98</v>
      </c>
      <c r="B88" s="138" t="s">
        <v>100</v>
      </c>
      <c r="C88" s="138"/>
      <c r="D88" s="138" t="s">
        <v>101</v>
      </c>
      <c r="E88" s="138"/>
      <c r="F88" s="138" t="s">
        <v>102</v>
      </c>
      <c r="G88" s="138"/>
      <c r="H88" s="138" t="s">
        <v>103</v>
      </c>
      <c r="I88" s="138"/>
    </row>
    <row r="89" spans="1:9" ht="28">
      <c r="A89" s="56" t="s">
        <v>99</v>
      </c>
      <c r="B89" s="140">
        <v>-20032006</v>
      </c>
      <c r="C89" s="140"/>
      <c r="D89" s="138">
        <v>-2001</v>
      </c>
      <c r="E89" s="138"/>
      <c r="F89" s="138">
        <v>-2005</v>
      </c>
      <c r="G89" s="138"/>
      <c r="H89" s="138" t="s">
        <v>104</v>
      </c>
      <c r="I89" s="138"/>
    </row>
    <row r="90" spans="1:9">
      <c r="A90" s="52"/>
      <c r="B90" s="52"/>
      <c r="C90" s="52"/>
      <c r="D90" s="52"/>
      <c r="E90" s="52"/>
      <c r="F90" s="52"/>
      <c r="G90" s="52"/>
      <c r="H90" s="52"/>
      <c r="I90" s="52"/>
    </row>
    <row r="91" spans="1:9">
      <c r="A91" s="56"/>
      <c r="B91" s="139"/>
      <c r="C91" s="139"/>
      <c r="D91" s="139"/>
      <c r="E91" s="139"/>
      <c r="F91" s="139"/>
      <c r="G91" s="139"/>
      <c r="H91" s="139"/>
      <c r="I91" s="139"/>
    </row>
    <row r="92" spans="1:9" ht="28">
      <c r="A92" s="135" t="s">
        <v>83</v>
      </c>
      <c r="B92" s="55" t="s">
        <v>94</v>
      </c>
      <c r="C92" s="55" t="s">
        <v>95</v>
      </c>
      <c r="D92" s="55" t="s">
        <v>94</v>
      </c>
      <c r="E92" s="55" t="s">
        <v>95</v>
      </c>
      <c r="F92" s="55" t="s">
        <v>94</v>
      </c>
      <c r="G92" s="55" t="s">
        <v>95</v>
      </c>
      <c r="H92" s="55" t="s">
        <v>94</v>
      </c>
      <c r="I92" s="55" t="s">
        <v>95</v>
      </c>
    </row>
    <row r="93" spans="1:9" ht="28">
      <c r="A93" s="135"/>
      <c r="B93" s="55" t="s">
        <v>93</v>
      </c>
      <c r="C93" s="55" t="s">
        <v>105</v>
      </c>
      <c r="D93" s="55" t="s">
        <v>93</v>
      </c>
      <c r="E93" s="55" t="s">
        <v>105</v>
      </c>
      <c r="F93" s="55" t="s">
        <v>93</v>
      </c>
      <c r="G93" s="55" t="s">
        <v>105</v>
      </c>
      <c r="H93" s="55" t="s">
        <v>93</v>
      </c>
      <c r="I93" s="55" t="s">
        <v>105</v>
      </c>
    </row>
    <row r="94" spans="1:9">
      <c r="A94" s="130"/>
      <c r="B94" s="130"/>
      <c r="C94" s="130"/>
      <c r="D94" s="130"/>
      <c r="E94" s="130"/>
      <c r="F94" s="130"/>
      <c r="G94" s="130"/>
      <c r="H94" s="130"/>
      <c r="I94" s="130"/>
    </row>
    <row r="95" spans="1:9">
      <c r="A95" s="131"/>
      <c r="B95" s="131"/>
      <c r="C95" s="131"/>
      <c r="D95" s="131"/>
      <c r="E95" s="131"/>
      <c r="F95" s="131"/>
      <c r="G95" s="131"/>
      <c r="H95" s="131"/>
      <c r="I95" s="131"/>
    </row>
    <row r="96" spans="1:9" ht="28">
      <c r="A96" s="54" t="s">
        <v>17</v>
      </c>
      <c r="B96" s="55" t="s">
        <v>107</v>
      </c>
      <c r="C96" s="55" t="s">
        <v>107</v>
      </c>
      <c r="D96" s="55" t="s">
        <v>107</v>
      </c>
      <c r="E96" s="55" t="s">
        <v>107</v>
      </c>
      <c r="F96" s="55" t="s">
        <v>107</v>
      </c>
      <c r="G96" s="55" t="s">
        <v>107</v>
      </c>
    </row>
    <row r="97" spans="1:9" ht="28">
      <c r="A97" s="54" t="s">
        <v>18</v>
      </c>
      <c r="B97" s="55" t="s">
        <v>107</v>
      </c>
      <c r="C97" s="55" t="s">
        <v>107</v>
      </c>
      <c r="D97" s="55" t="s">
        <v>107</v>
      </c>
      <c r="E97" s="55" t="s">
        <v>107</v>
      </c>
      <c r="F97" s="55" t="s">
        <v>107</v>
      </c>
      <c r="G97" s="55" t="s">
        <v>107</v>
      </c>
    </row>
    <row r="98" spans="1:9" ht="28">
      <c r="A98" s="54" t="s">
        <v>19</v>
      </c>
      <c r="B98" s="55" t="s">
        <v>107</v>
      </c>
      <c r="C98" s="55" t="s">
        <v>107</v>
      </c>
      <c r="D98" s="55" t="s">
        <v>107</v>
      </c>
      <c r="E98" s="55" t="s">
        <v>107</v>
      </c>
      <c r="F98" s="55" t="s">
        <v>107</v>
      </c>
      <c r="G98" s="55" t="s">
        <v>107</v>
      </c>
    </row>
    <row r="99" spans="1:9" ht="28">
      <c r="A99" s="54" t="s">
        <v>20</v>
      </c>
      <c r="B99" s="55" t="s">
        <v>107</v>
      </c>
      <c r="C99" s="55" t="s">
        <v>107</v>
      </c>
      <c r="D99" s="55" t="s">
        <v>107</v>
      </c>
      <c r="E99" s="55" t="s">
        <v>107</v>
      </c>
      <c r="F99" s="55" t="s">
        <v>107</v>
      </c>
      <c r="G99" s="55" t="s">
        <v>107</v>
      </c>
    </row>
    <row r="100" spans="1:9">
      <c r="A100" s="130"/>
      <c r="B100" s="130"/>
      <c r="C100" s="130"/>
      <c r="D100" s="130"/>
      <c r="E100" s="130"/>
      <c r="F100" s="130"/>
      <c r="G100" s="130"/>
      <c r="H100" s="130"/>
      <c r="I100" s="130"/>
    </row>
    <row r="101" spans="1:9">
      <c r="A101" s="131"/>
      <c r="B101" s="131"/>
      <c r="C101" s="131"/>
      <c r="D101" s="131"/>
      <c r="E101" s="131"/>
      <c r="F101" s="131"/>
      <c r="G101" s="131"/>
      <c r="H101" s="131"/>
      <c r="I101" s="131"/>
    </row>
    <row r="102" spans="1:9" ht="30" customHeight="1">
      <c r="A102" s="138" t="s">
        <v>108</v>
      </c>
      <c r="B102" s="141" t="s">
        <v>109</v>
      </c>
      <c r="C102" s="141"/>
    </row>
    <row r="103" spans="1:9">
      <c r="A103" s="138"/>
      <c r="B103" s="130"/>
      <c r="C103" s="130"/>
    </row>
    <row r="104" spans="1:9">
      <c r="A104" s="138"/>
      <c r="B104" s="131"/>
      <c r="C104" s="131"/>
    </row>
    <row r="105" spans="1:9" ht="16">
      <c r="A105" s="138"/>
      <c r="B105" s="132" t="s">
        <v>110</v>
      </c>
      <c r="C105" s="57" t="s">
        <v>111</v>
      </c>
    </row>
    <row r="106" spans="1:9">
      <c r="A106" s="138"/>
      <c r="B106" s="132"/>
      <c r="C106" s="55" t="s">
        <v>23</v>
      </c>
    </row>
    <row r="107" spans="1:9">
      <c r="A107" s="138"/>
      <c r="B107" s="130"/>
      <c r="C107" s="130"/>
    </row>
    <row r="108" spans="1:9">
      <c r="A108" s="138"/>
      <c r="B108" s="131"/>
      <c r="C108" s="131"/>
    </row>
    <row r="109" spans="1:9" ht="28">
      <c r="A109" s="138"/>
      <c r="B109" s="51" t="s">
        <v>17</v>
      </c>
      <c r="C109" s="55" t="s">
        <v>107</v>
      </c>
    </row>
    <row r="110" spans="1:9" ht="28">
      <c r="A110" s="138"/>
      <c r="B110" s="51" t="s">
        <v>18</v>
      </c>
      <c r="C110" s="55" t="s">
        <v>107</v>
      </c>
    </row>
    <row r="111" spans="1:9" ht="28">
      <c r="A111" s="138"/>
      <c r="B111" s="51" t="s">
        <v>19</v>
      </c>
      <c r="C111" s="55" t="s">
        <v>107</v>
      </c>
    </row>
    <row r="112" spans="1:9" ht="28">
      <c r="A112" s="138"/>
      <c r="B112" s="51" t="s">
        <v>20</v>
      </c>
      <c r="C112" s="55" t="s">
        <v>107</v>
      </c>
    </row>
    <row r="113" spans="1:3">
      <c r="A113" s="138"/>
      <c r="B113" s="130"/>
      <c r="C113" s="130"/>
    </row>
    <row r="114" spans="1:3">
      <c r="A114" s="138"/>
      <c r="B114" s="131"/>
      <c r="C114" s="131"/>
    </row>
    <row r="115" spans="1:3">
      <c r="A115" s="130"/>
      <c r="B115" s="130"/>
      <c r="C115" s="130"/>
    </row>
    <row r="116" spans="1:3">
      <c r="A116" s="131"/>
      <c r="B116" s="131"/>
      <c r="C116" s="131"/>
    </row>
    <row r="117" spans="1:3">
      <c r="A117" s="130"/>
      <c r="B117" s="130"/>
      <c r="C117" s="130"/>
    </row>
    <row r="118" spans="1:3">
      <c r="A118" s="131"/>
      <c r="B118" s="131"/>
      <c r="C118" s="131"/>
    </row>
  </sheetData>
  <mergeCells count="101">
    <mergeCell ref="B103:C104"/>
    <mergeCell ref="B105:B106"/>
    <mergeCell ref="B107:C108"/>
    <mergeCell ref="B113:C114"/>
    <mergeCell ref="A102:A114"/>
    <mergeCell ref="A115:C118"/>
    <mergeCell ref="A100:A101"/>
    <mergeCell ref="B100:C101"/>
    <mergeCell ref="D100:E101"/>
    <mergeCell ref="F100:G101"/>
    <mergeCell ref="H100:I101"/>
    <mergeCell ref="B102:C102"/>
    <mergeCell ref="F91:G91"/>
    <mergeCell ref="H88:I88"/>
    <mergeCell ref="H89:I89"/>
    <mergeCell ref="H91:I91"/>
    <mergeCell ref="A92:A93"/>
    <mergeCell ref="A94:A95"/>
    <mergeCell ref="B94:C95"/>
    <mergeCell ref="D94:E95"/>
    <mergeCell ref="F94:G95"/>
    <mergeCell ref="H94:I95"/>
    <mergeCell ref="A85:I85"/>
    <mergeCell ref="A86:I87"/>
    <mergeCell ref="B88:C88"/>
    <mergeCell ref="B89:C89"/>
    <mergeCell ref="B91:C91"/>
    <mergeCell ref="D88:E88"/>
    <mergeCell ref="D89:E89"/>
    <mergeCell ref="D91:E91"/>
    <mergeCell ref="F88:G88"/>
    <mergeCell ref="F89:G89"/>
    <mergeCell ref="A72:E73"/>
    <mergeCell ref="F72:H73"/>
    <mergeCell ref="A74:A76"/>
    <mergeCell ref="A77:E78"/>
    <mergeCell ref="F77:H78"/>
    <mergeCell ref="A83:E84"/>
    <mergeCell ref="F83:H84"/>
    <mergeCell ref="A66:H67"/>
    <mergeCell ref="A68:E68"/>
    <mergeCell ref="F68:H68"/>
    <mergeCell ref="A69:E70"/>
    <mergeCell ref="F69:H70"/>
    <mergeCell ref="A71:E71"/>
    <mergeCell ref="F71:H71"/>
    <mergeCell ref="A63:A64"/>
    <mergeCell ref="B63:C64"/>
    <mergeCell ref="D63:E64"/>
    <mergeCell ref="F63:G64"/>
    <mergeCell ref="H63:I64"/>
    <mergeCell ref="A65:H65"/>
    <mergeCell ref="H54:I54"/>
    <mergeCell ref="A55:A56"/>
    <mergeCell ref="A57:A58"/>
    <mergeCell ref="B57:C58"/>
    <mergeCell ref="D57:E58"/>
    <mergeCell ref="F57:G58"/>
    <mergeCell ref="H57:I58"/>
    <mergeCell ref="B54:C54"/>
    <mergeCell ref="D51:E51"/>
    <mergeCell ref="D52:E52"/>
    <mergeCell ref="D54:E54"/>
    <mergeCell ref="F51:G51"/>
    <mergeCell ref="F52:G52"/>
    <mergeCell ref="F54:G54"/>
    <mergeCell ref="A46:E47"/>
    <mergeCell ref="F46:H47"/>
    <mergeCell ref="A48:I48"/>
    <mergeCell ref="A49:I50"/>
    <mergeCell ref="B51:C51"/>
    <mergeCell ref="B52:C52"/>
    <mergeCell ref="H51:I51"/>
    <mergeCell ref="H52:I52"/>
    <mergeCell ref="A34:E34"/>
    <mergeCell ref="F34:H34"/>
    <mergeCell ref="A35:E36"/>
    <mergeCell ref="F35:H36"/>
    <mergeCell ref="A37:A39"/>
    <mergeCell ref="A40:E41"/>
    <mergeCell ref="F40:H41"/>
    <mergeCell ref="A24:C27"/>
    <mergeCell ref="A28:H28"/>
    <mergeCell ref="A29:H30"/>
    <mergeCell ref="A31:E31"/>
    <mergeCell ref="F31:H31"/>
    <mergeCell ref="A32:E33"/>
    <mergeCell ref="F32:H33"/>
    <mergeCell ref="A14:C15"/>
    <mergeCell ref="B16:C16"/>
    <mergeCell ref="A17:C20"/>
    <mergeCell ref="A21:A23"/>
    <mergeCell ref="B21:C21"/>
    <mergeCell ref="B22:C22"/>
    <mergeCell ref="B23:C23"/>
    <mergeCell ref="A2:B2"/>
    <mergeCell ref="A3:B3"/>
    <mergeCell ref="A4:B4"/>
    <mergeCell ref="A6:B6"/>
    <mergeCell ref="A8:A9"/>
    <mergeCell ref="B8:C9"/>
  </mergeCells>
  <phoneticPr fontId="2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"/>
  <sheetViews>
    <sheetView workbookViewId="0">
      <selection activeCell="H22" sqref="H22"/>
    </sheetView>
  </sheetViews>
  <sheetFormatPr baseColWidth="10" defaultRowHeight="14" x14ac:dyDescent="0"/>
  <cols>
    <col min="1" max="1" width="17" customWidth="1"/>
    <col min="2" max="2" width="20.33203125" customWidth="1"/>
    <col min="12" max="12" width="17" customWidth="1"/>
    <col min="13" max="13" width="16.83203125" customWidth="1"/>
    <col min="16" max="16" width="14.1640625" customWidth="1"/>
    <col min="17" max="17" width="15" customWidth="1"/>
  </cols>
  <sheetData>
    <row r="1" spans="1:44" s="67" customFormat="1" ht="21">
      <c r="B1" s="68" t="s">
        <v>119</v>
      </c>
      <c r="AF1" s="69"/>
    </row>
    <row r="2" spans="1:44" s="70" customFormat="1" ht="15">
      <c r="B2" s="71" t="s">
        <v>120</v>
      </c>
      <c r="AF2" s="69"/>
    </row>
    <row r="3" spans="1:44" s="70" customFormat="1" ht="15">
      <c r="AF3" s="69"/>
    </row>
    <row r="4" spans="1:44" s="99" customFormat="1" ht="49" customHeight="1" thickBot="1">
      <c r="A4" s="99" t="s">
        <v>121</v>
      </c>
      <c r="B4" s="99" t="s">
        <v>122</v>
      </c>
      <c r="C4" s="99" t="s">
        <v>123</v>
      </c>
      <c r="D4" s="99" t="s">
        <v>124</v>
      </c>
      <c r="E4" s="99" t="s">
        <v>117</v>
      </c>
      <c r="F4" s="99" t="s">
        <v>125</v>
      </c>
      <c r="G4" s="99" t="s">
        <v>126</v>
      </c>
      <c r="H4" s="99" t="s">
        <v>127</v>
      </c>
      <c r="I4" s="99" t="s">
        <v>128</v>
      </c>
      <c r="J4" s="99" t="s">
        <v>129</v>
      </c>
      <c r="K4" s="99" t="s">
        <v>130</v>
      </c>
      <c r="L4" s="99" t="s">
        <v>131</v>
      </c>
      <c r="M4" s="99" t="s">
        <v>132</v>
      </c>
      <c r="N4" s="99" t="s">
        <v>133</v>
      </c>
      <c r="O4" s="99" t="s">
        <v>134</v>
      </c>
      <c r="P4" s="99" t="s">
        <v>135</v>
      </c>
      <c r="Q4" s="99" t="s">
        <v>136</v>
      </c>
      <c r="R4" s="99" t="s">
        <v>137</v>
      </c>
      <c r="S4" s="100" t="s">
        <v>138</v>
      </c>
      <c r="T4" s="100" t="s">
        <v>139</v>
      </c>
      <c r="U4" s="100" t="s">
        <v>140</v>
      </c>
      <c r="V4" s="100" t="s">
        <v>141</v>
      </c>
      <c r="W4" s="100" t="s">
        <v>142</v>
      </c>
      <c r="X4" s="100" t="s">
        <v>143</v>
      </c>
      <c r="Y4" s="100" t="s">
        <v>144</v>
      </c>
      <c r="Z4" s="100" t="s">
        <v>145</v>
      </c>
      <c r="AA4" s="100" t="s">
        <v>146</v>
      </c>
      <c r="AB4" s="100" t="s">
        <v>147</v>
      </c>
      <c r="AC4" s="100" t="s">
        <v>148</v>
      </c>
      <c r="AD4" s="100" t="s">
        <v>149</v>
      </c>
      <c r="AE4" s="100" t="s">
        <v>150</v>
      </c>
      <c r="AF4" s="101"/>
    </row>
    <row r="5" spans="1:44" s="72" customFormat="1" ht="16" thickBot="1">
      <c r="A5" s="74"/>
      <c r="B5" s="75" t="s">
        <v>151</v>
      </c>
      <c r="C5" s="75" t="s">
        <v>152</v>
      </c>
      <c r="D5" s="75" t="s">
        <v>152</v>
      </c>
      <c r="E5" s="75" t="s">
        <v>153</v>
      </c>
      <c r="F5" s="75" t="s">
        <v>154</v>
      </c>
      <c r="G5" s="75" t="s">
        <v>151</v>
      </c>
      <c r="H5" s="75" t="s">
        <v>155</v>
      </c>
      <c r="I5" s="75" t="s">
        <v>156</v>
      </c>
      <c r="J5" s="75" t="s">
        <v>157</v>
      </c>
      <c r="K5" s="75" t="s">
        <v>158</v>
      </c>
      <c r="L5" s="75" t="s">
        <v>159</v>
      </c>
      <c r="M5" s="75" t="s">
        <v>151</v>
      </c>
      <c r="N5" s="75" t="s">
        <v>159</v>
      </c>
      <c r="O5" s="75" t="s">
        <v>151</v>
      </c>
      <c r="P5" s="75" t="s">
        <v>160</v>
      </c>
      <c r="Q5" s="75" t="s">
        <v>160</v>
      </c>
      <c r="R5" s="75" t="s">
        <v>161</v>
      </c>
      <c r="S5" s="76" t="s">
        <v>152</v>
      </c>
      <c r="T5" s="76" t="s">
        <v>152</v>
      </c>
      <c r="U5" s="76" t="s">
        <v>153</v>
      </c>
      <c r="V5" s="76" t="s">
        <v>154</v>
      </c>
      <c r="W5" s="76" t="s">
        <v>155</v>
      </c>
      <c r="X5" s="76" t="s">
        <v>156</v>
      </c>
      <c r="Y5" s="76" t="s">
        <v>157</v>
      </c>
      <c r="Z5" s="76" t="s">
        <v>158</v>
      </c>
      <c r="AA5" s="76" t="s">
        <v>159</v>
      </c>
      <c r="AB5" s="76" t="s">
        <v>159</v>
      </c>
      <c r="AC5" s="76" t="s">
        <v>160</v>
      </c>
      <c r="AD5" s="76" t="s">
        <v>160</v>
      </c>
      <c r="AE5" s="77" t="s">
        <v>161</v>
      </c>
      <c r="AF5" s="69"/>
    </row>
    <row r="6" spans="1:44" s="81" customFormat="1" ht="134.25" customHeight="1" thickBot="1">
      <c r="A6" s="78" t="s">
        <v>162</v>
      </c>
      <c r="B6" s="79" t="s">
        <v>163</v>
      </c>
      <c r="C6" s="79"/>
      <c r="D6" s="79"/>
      <c r="E6" s="79"/>
      <c r="F6" s="79"/>
      <c r="G6" s="79" t="s">
        <v>164</v>
      </c>
      <c r="H6" s="79"/>
      <c r="I6" s="79"/>
      <c r="J6" s="79" t="s">
        <v>165</v>
      </c>
      <c r="K6" s="79"/>
      <c r="L6" s="79" t="s">
        <v>166</v>
      </c>
      <c r="M6" s="79" t="s">
        <v>167</v>
      </c>
      <c r="N6" s="79" t="s">
        <v>168</v>
      </c>
      <c r="O6" s="79" t="s">
        <v>169</v>
      </c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80"/>
      <c r="AF6" s="69"/>
    </row>
    <row r="7" spans="1:44" s="70" customFormat="1" ht="15">
      <c r="AF7" s="69"/>
    </row>
    <row r="8" spans="1:44" s="70" customFormat="1" ht="15">
      <c r="AF8" s="69"/>
    </row>
    <row r="9" spans="1:44" s="103" customFormat="1" ht="60">
      <c r="A9" s="102" t="s">
        <v>83</v>
      </c>
      <c r="B9" s="99" t="s">
        <v>122</v>
      </c>
      <c r="C9" s="102" t="s">
        <v>123</v>
      </c>
      <c r="D9" s="102" t="s">
        <v>124</v>
      </c>
      <c r="E9" s="102" t="s">
        <v>117</v>
      </c>
      <c r="F9" s="102"/>
      <c r="G9" s="102" t="s">
        <v>170</v>
      </c>
      <c r="H9" s="102" t="s">
        <v>84</v>
      </c>
      <c r="I9" s="102" t="s">
        <v>171</v>
      </c>
      <c r="J9" s="102" t="s">
        <v>87</v>
      </c>
      <c r="K9" s="102" t="s">
        <v>172</v>
      </c>
      <c r="L9" s="102" t="s">
        <v>173</v>
      </c>
      <c r="M9" s="102" t="s">
        <v>174</v>
      </c>
      <c r="N9" s="102" t="s">
        <v>175</v>
      </c>
      <c r="O9" s="102" t="s">
        <v>176</v>
      </c>
      <c r="P9" s="99" t="s">
        <v>135</v>
      </c>
      <c r="Q9" s="99" t="s">
        <v>136</v>
      </c>
      <c r="R9" s="99" t="s">
        <v>137</v>
      </c>
      <c r="S9" s="100" t="s">
        <v>138</v>
      </c>
      <c r="T9" s="100" t="s">
        <v>139</v>
      </c>
      <c r="U9" s="100" t="s">
        <v>140</v>
      </c>
      <c r="V9" s="100" t="s">
        <v>141</v>
      </c>
      <c r="W9" s="100" t="s">
        <v>142</v>
      </c>
      <c r="X9" s="100" t="s">
        <v>143</v>
      </c>
      <c r="Y9" s="100" t="s">
        <v>144</v>
      </c>
      <c r="Z9" s="100" t="s">
        <v>145</v>
      </c>
      <c r="AA9" s="100" t="s">
        <v>146</v>
      </c>
      <c r="AB9" s="100" t="s">
        <v>147</v>
      </c>
      <c r="AC9" s="100" t="s">
        <v>148</v>
      </c>
      <c r="AD9" s="100" t="s">
        <v>149</v>
      </c>
      <c r="AE9" s="100" t="s">
        <v>150</v>
      </c>
      <c r="AF9" s="101"/>
    </row>
    <row r="10" spans="1:44" s="70" customFormat="1" ht="15">
      <c r="A10" s="83"/>
      <c r="B10" s="83"/>
      <c r="C10" s="82" t="s">
        <v>177</v>
      </c>
      <c r="D10" s="82" t="s">
        <v>177</v>
      </c>
      <c r="E10" s="82" t="s">
        <v>178</v>
      </c>
      <c r="F10" s="82"/>
      <c r="G10" s="82" t="s">
        <v>179</v>
      </c>
      <c r="H10" s="82" t="s">
        <v>180</v>
      </c>
      <c r="I10" s="82" t="s">
        <v>181</v>
      </c>
      <c r="J10" s="82" t="s">
        <v>182</v>
      </c>
      <c r="K10" s="82" t="s">
        <v>183</v>
      </c>
      <c r="L10" s="82" t="s">
        <v>184</v>
      </c>
      <c r="M10" s="82" t="s">
        <v>185</v>
      </c>
      <c r="N10" s="82" t="s">
        <v>184</v>
      </c>
      <c r="O10" s="82" t="s">
        <v>185</v>
      </c>
      <c r="P10" s="82" t="s">
        <v>186</v>
      </c>
      <c r="Q10" s="82" t="s">
        <v>186</v>
      </c>
      <c r="R10" s="72" t="s">
        <v>187</v>
      </c>
      <c r="S10" s="73" t="s">
        <v>152</v>
      </c>
      <c r="T10" s="73" t="s">
        <v>152</v>
      </c>
      <c r="U10" s="73" t="s">
        <v>153</v>
      </c>
      <c r="V10" s="73" t="s">
        <v>154</v>
      </c>
      <c r="W10" s="73" t="s">
        <v>155</v>
      </c>
      <c r="X10" s="73" t="s">
        <v>156</v>
      </c>
      <c r="Y10" s="73" t="s">
        <v>157</v>
      </c>
      <c r="Z10" s="73" t="s">
        <v>158</v>
      </c>
      <c r="AA10" s="73" t="s">
        <v>159</v>
      </c>
      <c r="AB10" s="73" t="s">
        <v>159</v>
      </c>
      <c r="AC10" s="73" t="s">
        <v>160</v>
      </c>
      <c r="AD10" s="73" t="s">
        <v>160</v>
      </c>
      <c r="AE10" s="73" t="s">
        <v>161</v>
      </c>
      <c r="AF10" s="69"/>
      <c r="AG10" s="84" t="s">
        <v>188</v>
      </c>
    </row>
    <row r="11" spans="1:44" s="70" customFormat="1" ht="15">
      <c r="A11" s="83"/>
      <c r="B11" s="83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AA11" s="82"/>
      <c r="AF11" s="69"/>
    </row>
    <row r="12" spans="1:44" s="70" customFormat="1" ht="15">
      <c r="A12" s="85" t="s">
        <v>189</v>
      </c>
      <c r="B12" s="85"/>
      <c r="C12" s="86"/>
      <c r="D12" s="86"/>
      <c r="E12" s="87"/>
      <c r="F12" s="87"/>
      <c r="G12" s="86"/>
      <c r="H12" s="86"/>
      <c r="I12" s="87"/>
      <c r="J12" s="86"/>
      <c r="K12" s="86"/>
      <c r="L12" s="86"/>
      <c r="M12" s="86"/>
      <c r="N12" s="86"/>
      <c r="O12" s="86"/>
      <c r="P12" s="86"/>
      <c r="AA12" s="86"/>
      <c r="AF12" s="69"/>
      <c r="AG12" s="83" t="s">
        <v>121</v>
      </c>
      <c r="AH12" s="83" t="s">
        <v>190</v>
      </c>
      <c r="AI12" s="83" t="s">
        <v>191</v>
      </c>
      <c r="AJ12" s="83" t="s">
        <v>130</v>
      </c>
      <c r="AK12" s="83" t="s">
        <v>192</v>
      </c>
      <c r="AL12" s="83" t="s">
        <v>193</v>
      </c>
      <c r="AM12" s="83" t="s">
        <v>194</v>
      </c>
      <c r="AN12" s="83" t="s">
        <v>195</v>
      </c>
      <c r="AO12" s="83" t="s">
        <v>196</v>
      </c>
      <c r="AP12" s="83" t="s">
        <v>197</v>
      </c>
      <c r="AQ12" s="83" t="s">
        <v>198</v>
      </c>
      <c r="AR12" s="83" t="s">
        <v>199</v>
      </c>
    </row>
    <row r="13" spans="1:44" s="70" customFormat="1" ht="15">
      <c r="A13" s="88" t="s">
        <v>200</v>
      </c>
      <c r="B13" s="70" t="s">
        <v>201</v>
      </c>
      <c r="C13" s="89">
        <v>45.432000000000002</v>
      </c>
      <c r="D13" s="89">
        <v>-110.7004</v>
      </c>
      <c r="E13" s="90">
        <v>1548</v>
      </c>
      <c r="F13" s="91"/>
      <c r="G13" s="92" t="s">
        <v>202</v>
      </c>
      <c r="H13" s="93">
        <v>1</v>
      </c>
      <c r="I13" s="93">
        <v>2.7</v>
      </c>
      <c r="J13" s="94">
        <v>1</v>
      </c>
      <c r="K13" s="95">
        <v>0</v>
      </c>
      <c r="L13" s="93">
        <v>193929.20479957902</v>
      </c>
      <c r="M13" s="96" t="s">
        <v>203</v>
      </c>
      <c r="N13" s="95">
        <v>0</v>
      </c>
      <c r="O13" s="96" t="s">
        <v>50</v>
      </c>
      <c r="P13" s="95"/>
      <c r="Q13" s="92">
        <v>0</v>
      </c>
      <c r="R13" s="92">
        <v>1997</v>
      </c>
      <c r="S13" s="97">
        <v>0</v>
      </c>
      <c r="T13" s="97">
        <v>0</v>
      </c>
      <c r="U13" s="97">
        <v>0</v>
      </c>
      <c r="V13" s="97">
        <v>0</v>
      </c>
      <c r="W13" s="97">
        <v>0</v>
      </c>
      <c r="X13" s="97">
        <v>0</v>
      </c>
      <c r="Y13" s="97">
        <v>0</v>
      </c>
      <c r="Z13" s="97">
        <v>0</v>
      </c>
      <c r="AA13" s="93">
        <v>14544.690359968426</v>
      </c>
      <c r="AB13" s="97">
        <v>0</v>
      </c>
      <c r="AC13" s="97">
        <v>0</v>
      </c>
      <c r="AD13" s="97">
        <v>0</v>
      </c>
      <c r="AE13" s="97">
        <v>0</v>
      </c>
      <c r="AF13" s="69"/>
      <c r="AG13" s="83" t="s">
        <v>200</v>
      </c>
      <c r="AH13" s="98">
        <v>14.5</v>
      </c>
      <c r="AI13" s="98">
        <v>1.5</v>
      </c>
      <c r="AJ13" s="83">
        <v>0</v>
      </c>
      <c r="AK13" s="83">
        <v>3.6747000000000001</v>
      </c>
      <c r="AL13" s="83">
        <v>1.9217</v>
      </c>
      <c r="AM13" s="83">
        <v>1.9217</v>
      </c>
      <c r="AN13" s="83">
        <v>14.2797</v>
      </c>
      <c r="AO13" s="83">
        <v>0.11692</v>
      </c>
      <c r="AP13" s="83">
        <v>0.99138999999999999</v>
      </c>
      <c r="AQ13" s="83">
        <v>0.99863999999999997</v>
      </c>
      <c r="AR13" s="98">
        <v>0.95908000000000004</v>
      </c>
    </row>
    <row r="14" spans="1:44" ht="15">
      <c r="A14" s="104" t="s">
        <v>17</v>
      </c>
      <c r="B14" s="105" t="s">
        <v>201</v>
      </c>
      <c r="C14" s="106">
        <v>38.381433333333334</v>
      </c>
      <c r="D14" s="106">
        <v>-116.07225</v>
      </c>
      <c r="E14" s="106">
        <v>1818</v>
      </c>
      <c r="F14" s="104"/>
      <c r="G14" s="107" t="s">
        <v>202</v>
      </c>
      <c r="H14" s="106">
        <v>5</v>
      </c>
      <c r="I14" s="106">
        <v>2.65</v>
      </c>
      <c r="J14" s="106">
        <v>0.89600000000000002</v>
      </c>
      <c r="K14" s="108">
        <v>0</v>
      </c>
      <c r="L14" s="106">
        <v>943389.93314699829</v>
      </c>
      <c r="M14" s="109" t="s">
        <v>203</v>
      </c>
      <c r="N14" s="108">
        <v>1</v>
      </c>
      <c r="O14" s="109" t="s">
        <v>50</v>
      </c>
      <c r="P14" s="104"/>
      <c r="Q14" s="107">
        <v>0</v>
      </c>
      <c r="R14" s="104">
        <v>2011</v>
      </c>
      <c r="S14" s="110">
        <v>0</v>
      </c>
      <c r="T14" s="110">
        <v>0</v>
      </c>
      <c r="U14" s="110">
        <v>0</v>
      </c>
      <c r="V14" s="110">
        <v>0</v>
      </c>
      <c r="W14" s="110">
        <v>0</v>
      </c>
      <c r="X14" s="110">
        <v>0</v>
      </c>
      <c r="Y14" s="110">
        <v>0</v>
      </c>
      <c r="Z14" s="110">
        <v>0</v>
      </c>
      <c r="AA14" s="106">
        <v>23077.445500954622</v>
      </c>
      <c r="AB14" s="110">
        <v>0</v>
      </c>
      <c r="AC14" s="110">
        <v>0</v>
      </c>
      <c r="AD14" s="110">
        <v>0</v>
      </c>
      <c r="AE14" s="110">
        <v>0</v>
      </c>
    </row>
    <row r="15" spans="1:44" ht="15">
      <c r="A15" s="104" t="s">
        <v>18</v>
      </c>
      <c r="B15" s="105" t="s">
        <v>201</v>
      </c>
      <c r="C15" s="104">
        <v>38.381433333333334</v>
      </c>
      <c r="D15" s="104">
        <v>-116.07225</v>
      </c>
      <c r="E15" s="104">
        <v>1818</v>
      </c>
      <c r="F15" s="104"/>
      <c r="G15" s="107" t="s">
        <v>202</v>
      </c>
      <c r="H15" s="104">
        <v>2.5</v>
      </c>
      <c r="I15" s="106">
        <v>2.65</v>
      </c>
      <c r="J15" s="104">
        <v>0.89600000000000002</v>
      </c>
      <c r="K15" s="108">
        <v>0</v>
      </c>
      <c r="L15" s="106">
        <v>590530.55803028564</v>
      </c>
      <c r="M15" s="109" t="s">
        <v>203</v>
      </c>
      <c r="N15" s="108">
        <v>2</v>
      </c>
      <c r="O15" s="109" t="s">
        <v>50</v>
      </c>
      <c r="P15" s="104"/>
      <c r="Q15" s="107">
        <v>0</v>
      </c>
      <c r="R15" s="104">
        <v>2011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0</v>
      </c>
      <c r="Y15" s="110">
        <v>0</v>
      </c>
      <c r="Z15" s="110">
        <v>0</v>
      </c>
      <c r="AA15" s="106">
        <v>13505.333883345971</v>
      </c>
      <c r="AB15" s="110">
        <v>0</v>
      </c>
      <c r="AC15" s="110">
        <v>0</v>
      </c>
      <c r="AD15" s="110">
        <v>0</v>
      </c>
      <c r="AE15" s="110">
        <v>0</v>
      </c>
    </row>
    <row r="16" spans="1:44" ht="15">
      <c r="A16" s="104" t="s">
        <v>19</v>
      </c>
      <c r="B16" s="105" t="s">
        <v>201</v>
      </c>
      <c r="C16" s="104">
        <v>38.370966666666668</v>
      </c>
      <c r="D16" s="104">
        <v>-116.063916666667</v>
      </c>
      <c r="E16" s="104">
        <v>1843</v>
      </c>
      <c r="F16" s="104"/>
      <c r="G16" s="107" t="s">
        <v>202</v>
      </c>
      <c r="H16" s="104">
        <v>1.5</v>
      </c>
      <c r="I16" s="106">
        <v>2.65</v>
      </c>
      <c r="J16" s="104">
        <v>1</v>
      </c>
      <c r="K16" s="108">
        <v>0</v>
      </c>
      <c r="L16" s="106">
        <v>426405.91776562942</v>
      </c>
      <c r="M16" s="109" t="s">
        <v>203</v>
      </c>
      <c r="N16" s="108">
        <v>3</v>
      </c>
      <c r="O16" s="109" t="s">
        <v>50</v>
      </c>
      <c r="P16" s="104"/>
      <c r="Q16" s="107">
        <v>0</v>
      </c>
      <c r="R16" s="104">
        <v>2011</v>
      </c>
      <c r="S16" s="110">
        <v>0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0</v>
      </c>
      <c r="Z16" s="110">
        <v>0</v>
      </c>
      <c r="AA16" s="106">
        <v>10843.414009820013</v>
      </c>
      <c r="AB16" s="110">
        <v>0</v>
      </c>
      <c r="AC16" s="110">
        <v>0</v>
      </c>
      <c r="AD16" s="110">
        <v>0</v>
      </c>
      <c r="AE16" s="110">
        <v>0</v>
      </c>
    </row>
    <row r="17" spans="1:31" ht="15">
      <c r="A17" s="104" t="s">
        <v>20</v>
      </c>
      <c r="B17" s="105" t="s">
        <v>201</v>
      </c>
      <c r="C17" s="104">
        <v>38.388833333333331</v>
      </c>
      <c r="D17" s="104">
        <v>-116.0686</v>
      </c>
      <c r="E17" s="104">
        <v>1838</v>
      </c>
      <c r="F17" s="104"/>
      <c r="G17" s="107" t="s">
        <v>202</v>
      </c>
      <c r="H17" s="104">
        <v>2</v>
      </c>
      <c r="I17" s="106">
        <v>2.65</v>
      </c>
      <c r="J17" s="104">
        <v>1</v>
      </c>
      <c r="K17" s="108">
        <v>0</v>
      </c>
      <c r="L17" s="106">
        <v>293169.75891282718</v>
      </c>
      <c r="M17" s="109" t="s">
        <v>203</v>
      </c>
      <c r="N17" s="108">
        <v>4</v>
      </c>
      <c r="O17" s="109" t="s">
        <v>50</v>
      </c>
      <c r="P17" s="104"/>
      <c r="Q17" s="107">
        <v>0</v>
      </c>
      <c r="R17" s="104">
        <v>2011</v>
      </c>
      <c r="S17" s="110">
        <v>0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0">
        <v>0</v>
      </c>
      <c r="Z17" s="110">
        <v>0</v>
      </c>
      <c r="AA17" s="106">
        <v>11228.014529556551</v>
      </c>
      <c r="AB17" s="110">
        <v>0</v>
      </c>
      <c r="AC17" s="110">
        <v>0</v>
      </c>
      <c r="AD17" s="110">
        <v>0</v>
      </c>
      <c r="AE17" s="110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>
      <selection activeCell="B10" sqref="B10:B13"/>
    </sheetView>
  </sheetViews>
  <sheetFormatPr baseColWidth="10" defaultRowHeight="14" x14ac:dyDescent="0"/>
  <cols>
    <col min="1" max="1" width="14.1640625" style="66" bestFit="1" customWidth="1"/>
    <col min="2" max="2" width="11.33203125" style="66" customWidth="1"/>
    <col min="3" max="3" width="19.1640625" style="66" bestFit="1" customWidth="1"/>
    <col min="4" max="4" width="11.5" style="66" bestFit="1" customWidth="1"/>
    <col min="5" max="5" width="17.83203125" style="66" bestFit="1" customWidth="1"/>
    <col min="6" max="6" width="20.5" style="66" bestFit="1" customWidth="1"/>
    <col min="7" max="16384" width="10.83203125" style="66"/>
  </cols>
  <sheetData>
    <row r="1" spans="1:23">
      <c r="A1" s="66" t="s">
        <v>121</v>
      </c>
      <c r="B1" s="66" t="s">
        <v>190</v>
      </c>
      <c r="C1" s="66" t="s">
        <v>191</v>
      </c>
      <c r="D1" s="66" t="s">
        <v>130</v>
      </c>
      <c r="E1" s="66" t="s">
        <v>192</v>
      </c>
      <c r="F1" s="66" t="s">
        <v>193</v>
      </c>
      <c r="G1" s="66" t="s">
        <v>194</v>
      </c>
      <c r="H1" s="66" t="s">
        <v>195</v>
      </c>
      <c r="I1" s="66" t="s">
        <v>196</v>
      </c>
      <c r="J1" s="66" t="s">
        <v>197</v>
      </c>
      <c r="K1" s="66" t="s">
        <v>198</v>
      </c>
      <c r="L1" s="66" t="s">
        <v>199</v>
      </c>
      <c r="M1" s="66" t="s">
        <v>204</v>
      </c>
      <c r="N1" s="66" t="s">
        <v>205</v>
      </c>
      <c r="O1" s="66" t="s">
        <v>130</v>
      </c>
      <c r="P1" s="66" t="s">
        <v>206</v>
      </c>
      <c r="Q1" s="66" t="s">
        <v>207</v>
      </c>
      <c r="R1" s="66" t="s">
        <v>208</v>
      </c>
      <c r="S1" s="66" t="s">
        <v>209</v>
      </c>
      <c r="T1" s="66" t="s">
        <v>210</v>
      </c>
      <c r="U1" s="66" t="s">
        <v>211</v>
      </c>
      <c r="V1" s="66" t="s">
        <v>212</v>
      </c>
      <c r="W1" s="66" t="s">
        <v>213</v>
      </c>
    </row>
    <row r="3" spans="1:23">
      <c r="A3" s="66" t="s">
        <v>17</v>
      </c>
      <c r="B3" s="66">
        <v>73.7</v>
      </c>
      <c r="C3" s="66">
        <v>5.9</v>
      </c>
      <c r="D3" s="66">
        <v>0</v>
      </c>
      <c r="E3" s="66">
        <v>4.1124000000000001</v>
      </c>
      <c r="F3" s="66">
        <v>2.0261999999999998</v>
      </c>
      <c r="G3" s="66">
        <v>2.0261999999999998</v>
      </c>
      <c r="H3" s="66">
        <v>13.848800000000001</v>
      </c>
      <c r="I3" s="66">
        <v>0.10911</v>
      </c>
      <c r="J3" s="66">
        <v>0.95920000000000005</v>
      </c>
      <c r="K3" s="66">
        <v>0.98816999999999999</v>
      </c>
      <c r="L3" s="66">
        <v>1.4961</v>
      </c>
      <c r="M3" s="38">
        <v>1.0032E-5</v>
      </c>
      <c r="N3" s="38">
        <v>1.1000000000000001E-6</v>
      </c>
      <c r="O3" s="66">
        <v>0</v>
      </c>
      <c r="P3" s="66">
        <v>4.0271999999999997</v>
      </c>
      <c r="Q3" s="66">
        <v>2.0261999999999998</v>
      </c>
      <c r="R3" s="66">
        <v>2.0261999999999998</v>
      </c>
      <c r="S3" s="66">
        <v>98.601100000000002</v>
      </c>
      <c r="T3" s="66">
        <v>1.0754999999999999</v>
      </c>
      <c r="U3" s="66">
        <v>0.95920000000000005</v>
      </c>
      <c r="V3" s="66">
        <v>0.98746</v>
      </c>
      <c r="W3" s="66">
        <v>0</v>
      </c>
    </row>
    <row r="4" spans="1:23">
      <c r="A4" s="66" t="s">
        <v>18</v>
      </c>
      <c r="B4" s="66">
        <v>44.7</v>
      </c>
      <c r="C4" s="66">
        <v>4.4000000000000004</v>
      </c>
      <c r="D4" s="66">
        <v>0</v>
      </c>
      <c r="E4" s="66">
        <v>4.1124000000000001</v>
      </c>
      <c r="F4" s="66">
        <v>2.0261999999999998</v>
      </c>
      <c r="G4" s="66">
        <v>2.0261999999999998</v>
      </c>
      <c r="H4" s="66">
        <v>14.142200000000001</v>
      </c>
      <c r="I4" s="66">
        <v>0.10994</v>
      </c>
      <c r="J4" s="66">
        <v>0.97931999999999997</v>
      </c>
      <c r="K4" s="66">
        <v>0.99568999999999996</v>
      </c>
      <c r="L4" s="66">
        <v>0.78727999999999998</v>
      </c>
      <c r="M4" s="38">
        <v>1.9650999999999999E-5</v>
      </c>
      <c r="N4" s="38">
        <v>2.0999999999999998E-6</v>
      </c>
      <c r="O4" s="66">
        <v>0</v>
      </c>
      <c r="P4" s="66">
        <v>4.0271999999999997</v>
      </c>
      <c r="Q4" s="66">
        <v>2.0261999999999998</v>
      </c>
      <c r="R4" s="66">
        <v>2.0261999999999998</v>
      </c>
      <c r="S4" s="66">
        <v>100.69</v>
      </c>
      <c r="T4" s="66">
        <v>1.0842000000000001</v>
      </c>
      <c r="U4" s="66">
        <v>0.97931999999999997</v>
      </c>
      <c r="V4" s="66">
        <v>0.99546000000000001</v>
      </c>
      <c r="W4" s="66">
        <v>0</v>
      </c>
    </row>
    <row r="5" spans="1:23">
      <c r="A5" s="66" t="s">
        <v>19</v>
      </c>
      <c r="B5" s="66">
        <v>29.3</v>
      </c>
      <c r="C5" s="66">
        <v>2.2000000000000002</v>
      </c>
      <c r="D5" s="66">
        <v>0</v>
      </c>
      <c r="E5" s="66">
        <v>4.1901999999999999</v>
      </c>
      <c r="F5" s="66">
        <v>2.0516000000000001</v>
      </c>
      <c r="G5" s="66">
        <v>2.0516000000000001</v>
      </c>
      <c r="H5" s="66">
        <v>16.218599999999999</v>
      </c>
      <c r="I5" s="66">
        <v>0.12424</v>
      </c>
      <c r="J5" s="66">
        <v>0.98751999999999995</v>
      </c>
      <c r="K5" s="66">
        <v>0.99753999999999998</v>
      </c>
      <c r="L5" s="66">
        <v>0.90666999999999998</v>
      </c>
      <c r="M5" s="38">
        <v>2.5712999999999999E-5</v>
      </c>
      <c r="N5" s="38">
        <v>2.7E-6</v>
      </c>
      <c r="O5" s="66">
        <v>0</v>
      </c>
      <c r="P5" s="66">
        <v>4.1025</v>
      </c>
      <c r="Q5" s="66">
        <v>2.0516000000000001</v>
      </c>
      <c r="R5" s="66">
        <v>2.0516000000000001</v>
      </c>
      <c r="S5" s="66">
        <v>115.44670000000001</v>
      </c>
      <c r="T5" s="66">
        <v>1.2258</v>
      </c>
      <c r="U5" s="66">
        <v>0.98751999999999995</v>
      </c>
      <c r="V5" s="66">
        <v>0.99741000000000002</v>
      </c>
      <c r="W5" s="66">
        <v>0</v>
      </c>
    </row>
    <row r="6" spans="1:23">
      <c r="A6" s="66" t="s">
        <v>20</v>
      </c>
      <c r="B6" s="66">
        <v>21</v>
      </c>
      <c r="C6" s="66">
        <v>1.6</v>
      </c>
      <c r="D6" s="66">
        <v>0</v>
      </c>
      <c r="E6" s="66">
        <v>4.1755000000000004</v>
      </c>
      <c r="F6" s="66">
        <v>2.0468999999999999</v>
      </c>
      <c r="G6" s="66">
        <v>2.0468999999999999</v>
      </c>
      <c r="H6" s="66">
        <v>16.093599999999999</v>
      </c>
      <c r="I6" s="66">
        <v>0.1239</v>
      </c>
      <c r="J6" s="66">
        <v>0.98341000000000001</v>
      </c>
      <c r="K6" s="66">
        <v>0.99673999999999996</v>
      </c>
      <c r="L6" s="66">
        <v>0.35143999999999997</v>
      </c>
      <c r="M6" s="38">
        <v>3.4547E-5</v>
      </c>
      <c r="N6" s="38">
        <v>3.7000000000000002E-6</v>
      </c>
      <c r="O6" s="66">
        <v>0</v>
      </c>
      <c r="P6" s="66">
        <v>4.0881999999999996</v>
      </c>
      <c r="Q6" s="66">
        <v>2.0468999999999999</v>
      </c>
      <c r="R6" s="66">
        <v>2.0468999999999999</v>
      </c>
      <c r="S6" s="66">
        <v>114.56189999999999</v>
      </c>
      <c r="T6" s="66">
        <v>1.2222999999999999</v>
      </c>
      <c r="U6" s="66">
        <v>0.98341000000000001</v>
      </c>
      <c r="V6" s="66">
        <v>0.99658000000000002</v>
      </c>
      <c r="W6" s="66">
        <v>0</v>
      </c>
    </row>
    <row r="10" spans="1:23">
      <c r="A10" s="66" t="s">
        <v>17</v>
      </c>
      <c r="B10" s="65" t="str">
        <f>B3&amp;D10&amp;C3</f>
        <v>73.7 ± 5.9</v>
      </c>
      <c r="D10" s="66" t="s">
        <v>214</v>
      </c>
    </row>
    <row r="11" spans="1:23">
      <c r="A11" s="66" t="s">
        <v>18</v>
      </c>
      <c r="B11" s="65" t="str">
        <f t="shared" ref="B11:B13" si="0">B4&amp;D11&amp;C4</f>
        <v>44.7 ± 4.4</v>
      </c>
      <c r="D11" s="66" t="s">
        <v>214</v>
      </c>
    </row>
    <row r="12" spans="1:23">
      <c r="A12" s="66" t="s">
        <v>19</v>
      </c>
      <c r="B12" s="65" t="str">
        <f t="shared" si="0"/>
        <v>29.3 ± 2.2</v>
      </c>
      <c r="D12" s="66" t="s">
        <v>214</v>
      </c>
    </row>
    <row r="13" spans="1:23">
      <c r="A13" s="66" t="s">
        <v>20</v>
      </c>
      <c r="B13" s="65" t="str">
        <f t="shared" si="0"/>
        <v>21 ± 1.6</v>
      </c>
      <c r="D13" s="66" t="s">
        <v>214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7"/>
  <sheetViews>
    <sheetView tabSelected="1" workbookViewId="0">
      <selection activeCell="K38" sqref="K38"/>
    </sheetView>
  </sheetViews>
  <sheetFormatPr baseColWidth="10" defaultRowHeight="14" x14ac:dyDescent="0"/>
  <cols>
    <col min="1" max="1" width="4.33203125" style="61" customWidth="1"/>
    <col min="2" max="2" width="17.5" style="61" customWidth="1"/>
    <col min="3" max="3" width="13.6640625" style="61" customWidth="1"/>
    <col min="4" max="4" width="12.83203125" style="61" bestFit="1" customWidth="1"/>
    <col min="5" max="5" width="11.6640625" style="61" customWidth="1"/>
    <col min="6" max="6" width="9.1640625" style="61" customWidth="1"/>
    <col min="7" max="7" width="10.83203125" style="61"/>
    <col min="8" max="8" width="12.5" style="61" customWidth="1"/>
    <col min="9" max="9" width="11.6640625" style="61" customWidth="1"/>
    <col min="10" max="10" width="15.5" style="61" customWidth="1"/>
    <col min="11" max="11" width="15.5" style="111" customWidth="1"/>
    <col min="12" max="12" width="17.1640625" style="61" bestFit="1" customWidth="1"/>
    <col min="13" max="13" width="13.5" style="61" customWidth="1"/>
    <col min="14" max="14" width="10.83203125" style="61"/>
    <col min="15" max="15" width="12.5" style="61" customWidth="1"/>
    <col min="16" max="16384" width="10.83203125" style="61"/>
  </cols>
  <sheetData>
    <row r="2" spans="2:13">
      <c r="B2" s="113" t="s">
        <v>113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2:13">
      <c r="B3" s="113" t="s">
        <v>219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2:13" ht="39">
      <c r="B4" s="114" t="s">
        <v>110</v>
      </c>
      <c r="C4" s="115" t="s">
        <v>114</v>
      </c>
      <c r="D4" s="115" t="s">
        <v>115</v>
      </c>
      <c r="E4" s="115" t="s">
        <v>116</v>
      </c>
      <c r="F4" s="115" t="s">
        <v>233</v>
      </c>
      <c r="G4" s="115" t="s">
        <v>118</v>
      </c>
      <c r="H4" s="115" t="s">
        <v>236</v>
      </c>
      <c r="I4" s="142" t="s">
        <v>226</v>
      </c>
      <c r="J4" s="142" t="s">
        <v>237</v>
      </c>
      <c r="K4" s="142" t="s">
        <v>238</v>
      </c>
      <c r="L4" s="115" t="s">
        <v>231</v>
      </c>
      <c r="M4" s="115" t="s">
        <v>232</v>
      </c>
    </row>
    <row r="5" spans="2:13" ht="16" customHeight="1">
      <c r="B5" s="113" t="s">
        <v>17</v>
      </c>
      <c r="C5" s="116" t="s">
        <v>224</v>
      </c>
      <c r="D5" s="148">
        <v>38.381433333333334</v>
      </c>
      <c r="E5" s="148">
        <v>116.07225</v>
      </c>
      <c r="F5" s="116">
        <v>1818</v>
      </c>
      <c r="G5" s="144">
        <v>5</v>
      </c>
      <c r="H5" s="116">
        <v>0.89600000000000002</v>
      </c>
      <c r="I5" s="116">
        <v>22.669799999999999</v>
      </c>
      <c r="J5" s="116">
        <v>0.24291567999999997</v>
      </c>
      <c r="K5" s="143" t="s">
        <v>227</v>
      </c>
      <c r="L5" s="116" t="s">
        <v>216</v>
      </c>
      <c r="M5" s="116" t="s">
        <v>220</v>
      </c>
    </row>
    <row r="6" spans="2:13" ht="16" customHeight="1">
      <c r="B6" s="113" t="s">
        <v>18</v>
      </c>
      <c r="C6" s="116" t="s">
        <v>224</v>
      </c>
      <c r="D6" s="148">
        <v>38.381433333333334</v>
      </c>
      <c r="E6" s="148">
        <v>116.07225</v>
      </c>
      <c r="F6" s="116">
        <v>1818</v>
      </c>
      <c r="G6" s="144">
        <v>2.5</v>
      </c>
      <c r="H6" s="116">
        <v>0.89600000000000002</v>
      </c>
      <c r="I6" s="116">
        <v>14.835699999999999</v>
      </c>
      <c r="J6" s="116">
        <v>0.24259136000000001</v>
      </c>
      <c r="K6" s="143" t="s">
        <v>228</v>
      </c>
      <c r="L6" s="116" t="s">
        <v>215</v>
      </c>
      <c r="M6" s="116" t="s">
        <v>221</v>
      </c>
    </row>
    <row r="7" spans="2:13" ht="16" customHeight="1">
      <c r="B7" s="113" t="s">
        <v>19</v>
      </c>
      <c r="C7" s="116" t="s">
        <v>225</v>
      </c>
      <c r="D7" s="148">
        <v>38.370966666666668</v>
      </c>
      <c r="E7" s="148">
        <v>116.06391666666667</v>
      </c>
      <c r="F7" s="116">
        <v>1843</v>
      </c>
      <c r="G7" s="144">
        <v>1.5</v>
      </c>
      <c r="H7" s="146">
        <v>1</v>
      </c>
      <c r="I7" s="116">
        <v>19.790099999999999</v>
      </c>
      <c r="J7" s="116">
        <v>0.24421296000000001</v>
      </c>
      <c r="K7" s="116" t="s">
        <v>229</v>
      </c>
      <c r="L7" s="116" t="s">
        <v>217</v>
      </c>
      <c r="M7" s="116" t="s">
        <v>222</v>
      </c>
    </row>
    <row r="8" spans="2:13" ht="16" customHeight="1">
      <c r="B8" s="117" t="s">
        <v>20</v>
      </c>
      <c r="C8" s="118" t="s">
        <v>225</v>
      </c>
      <c r="D8" s="149">
        <v>38.388833333333331</v>
      </c>
      <c r="E8" s="149">
        <v>116.0686</v>
      </c>
      <c r="F8" s="118">
        <v>1838</v>
      </c>
      <c r="G8" s="145">
        <v>2</v>
      </c>
      <c r="H8" s="147">
        <v>1</v>
      </c>
      <c r="I8" s="118">
        <v>8.7886000000000006</v>
      </c>
      <c r="J8" s="118">
        <v>0.24368593999999999</v>
      </c>
      <c r="K8" s="118" t="s">
        <v>230</v>
      </c>
      <c r="L8" s="118" t="s">
        <v>218</v>
      </c>
      <c r="M8" s="118" t="s">
        <v>223</v>
      </c>
    </row>
    <row r="9" spans="2:13" ht="17" customHeight="1">
      <c r="B9" s="113" t="s">
        <v>235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</row>
    <row r="10" spans="2:13" ht="17" customHeight="1">
      <c r="B10" s="113" t="s">
        <v>234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</row>
    <row r="13" spans="2:13" ht="15">
      <c r="G13" s="63"/>
      <c r="H13" s="112"/>
      <c r="I13" s="38"/>
    </row>
    <row r="14" spans="2:13" ht="15">
      <c r="G14" s="63"/>
      <c r="H14" s="112"/>
      <c r="I14" s="38"/>
    </row>
    <row r="15" spans="2:13" ht="15">
      <c r="G15" s="63"/>
      <c r="H15" s="112"/>
      <c r="I15" s="38"/>
    </row>
    <row r="16" spans="2:13" ht="15">
      <c r="G16" s="63"/>
      <c r="H16" s="112"/>
      <c r="I16" s="38"/>
    </row>
    <row r="17" spans="7:8" ht="15">
      <c r="G17" s="63"/>
      <c r="H17" s="63"/>
    </row>
    <row r="18" spans="7:8" ht="15">
      <c r="G18" s="63"/>
      <c r="H18" s="63"/>
    </row>
    <row r="19" spans="7:8" ht="15">
      <c r="G19" s="64"/>
      <c r="H19" s="64"/>
    </row>
    <row r="20" spans="7:8" ht="15">
      <c r="G20" s="64"/>
      <c r="H20" s="64"/>
    </row>
    <row r="21" spans="7:8" ht="15">
      <c r="G21" s="64"/>
      <c r="H21" s="64"/>
    </row>
    <row r="22" spans="7:8" ht="15">
      <c r="G22" s="64"/>
      <c r="H22" s="64"/>
    </row>
    <row r="23" spans="7:8" ht="15">
      <c r="G23" s="64"/>
      <c r="H23" s="64"/>
    </row>
    <row r="24" spans="7:8" ht="15">
      <c r="G24" s="64"/>
      <c r="H24" s="64"/>
    </row>
    <row r="26" spans="7:8">
      <c r="G26" s="62"/>
      <c r="H26" s="62"/>
    </row>
    <row r="27" spans="7:8">
      <c r="G27" s="62"/>
      <c r="H27" s="62"/>
    </row>
    <row r="28" spans="7:8">
      <c r="G28" s="62"/>
      <c r="H28" s="62"/>
    </row>
    <row r="29" spans="7:8">
      <c r="G29" s="62"/>
      <c r="H29" s="62"/>
    </row>
    <row r="30" spans="7:8">
      <c r="G30" s="62"/>
      <c r="H30" s="62"/>
    </row>
    <row r="31" spans="7:8">
      <c r="G31" s="62"/>
      <c r="H31" s="62"/>
    </row>
    <row r="32" spans="7:8">
      <c r="G32" s="62"/>
      <c r="H32" s="62"/>
    </row>
    <row r="33" spans="7:8">
      <c r="G33" s="62"/>
      <c r="H33" s="62"/>
    </row>
    <row r="34" spans="7:8">
      <c r="G34" s="62"/>
      <c r="H34" s="62"/>
    </row>
    <row r="35" spans="7:8">
      <c r="G35" s="62"/>
      <c r="H35" s="62"/>
    </row>
    <row r="36" spans="7:8">
      <c r="G36" s="62"/>
      <c r="H36" s="62"/>
    </row>
    <row r="37" spans="7:8">
      <c r="G37" s="62"/>
      <c r="H37" s="6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AMS data</vt:lpstr>
      <vt:lpstr>ratio to atoms</vt:lpstr>
      <vt:lpstr>CRONUS input</vt:lpstr>
      <vt:lpstr>CRONUS output</vt:lpstr>
      <vt:lpstr>input for CRONUS Calc website</vt:lpstr>
      <vt:lpstr>CRONUS Calc results</vt:lpstr>
      <vt:lpstr>Table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Woodruff</dc:creator>
  <cp:lastModifiedBy>Jason Briner</cp:lastModifiedBy>
  <cp:lastPrinted>2014-11-25T21:45:34Z</cp:lastPrinted>
  <dcterms:created xsi:type="dcterms:W3CDTF">2014-03-16T23:25:13Z</dcterms:created>
  <dcterms:modified xsi:type="dcterms:W3CDTF">2016-05-02T20:10:27Z</dcterms:modified>
</cp:coreProperties>
</file>