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0" yWindow="4020" windowWidth="19260" windowHeight="15200" tabRatio="653" activeTab="6"/>
  </bookViews>
  <sheets>
    <sheet name="Instructions" sheetId="1" r:id="rId1"/>
    <sheet name="PlotDat5" sheetId="2" state="hidden" r:id="rId2"/>
    <sheet name="PlotDat6" sheetId="3" state="hidden" r:id="rId3"/>
    <sheet name="PlotDat7" sheetId="4" state="hidden" r:id="rId4"/>
    <sheet name="K" sheetId="5" r:id="rId5"/>
    <sheet name="MASTER" sheetId="6" r:id="rId6"/>
    <sheet name="FINAL DATATABLE" sheetId="7" r:id="rId7"/>
    <sheet name="OK-data" sheetId="8" r:id="rId8"/>
  </sheets>
  <definedNames/>
  <calcPr fullCalcOnLoad="1"/>
</workbook>
</file>

<file path=xl/sharedStrings.xml><?xml version="1.0" encoding="utf-8"?>
<sst xmlns="http://schemas.openxmlformats.org/spreadsheetml/2006/main" count="445" uniqueCount="348">
  <si>
    <t>Woodhead, J.D., and Hergt, J.M., 2004, A preliminary appraisal of seven natural zircon reference materials for in situ Hf isotope determination: Geostandards and Geoanalytical Research, v. 29 (2), p. 183-195.</t>
  </si>
  <si>
    <t>Vervoort, J.D., 2010, Hf analysis in zircon by LA-MC-ICPMS: Promise and pitfalls: Geological Society of America Abstracts with Programs, v. 42 (5), p. 667.</t>
  </si>
  <si>
    <t>Sláma, J., Kosler, J., Condon, D.J., Crowley, J.L., Gerdes, A., Hanchar, J.M., Horstwood, M.S.A., Morris, G.A., Nasdala, L., Norberg, N., Schaltegger, U., Schoene, B., Tubrett, M.N., and Whitehouse, M.J., 2008, Plesovice zircon - A new natural reference material for U-Pb and Hf isotopic microanalysis: Chemical Geology, v. 249, p. 1-35.</t>
  </si>
  <si>
    <t>Ping, X., Fuyuan, W., Liewen, Xi., Yueheng, Y., 2004, Hf isotopic compositions of the standard zircons for U-Pb dating: Chinese Science Bulletin, v., 49, p. 1642-1648.</t>
  </si>
  <si>
    <t>179 / 177</t>
  </si>
  <si>
    <t>173 / 171</t>
  </si>
  <si>
    <t>Fract Hf</t>
  </si>
  <si>
    <t>Fract Yb</t>
  </si>
  <si>
    <t>180Hf</t>
  </si>
  <si>
    <t>176Hf</t>
  </si>
  <si>
    <t>171Yb</t>
  </si>
  <si>
    <t>175Lu</t>
  </si>
  <si>
    <t>Constants:</t>
  </si>
  <si>
    <t>179Hf</t>
  </si>
  <si>
    <t>178Hf</t>
  </si>
  <si>
    <t>177Hf</t>
  </si>
  <si>
    <t>174Hf</t>
  </si>
  <si>
    <t>173Yb</t>
  </si>
  <si>
    <t>172Yb</t>
  </si>
  <si>
    <t>179/177</t>
  </si>
  <si>
    <t>176/175</t>
  </si>
  <si>
    <t>176/171</t>
  </si>
  <si>
    <t>173/171</t>
  </si>
  <si>
    <t>178/177</t>
  </si>
  <si>
    <t>180/177</t>
  </si>
  <si>
    <t>176/177</t>
  </si>
  <si>
    <t>18 april 2012 - revised to work for Isotope Analysis data rather than TRA data (same strategy for burn-thru's and plotting STD &amp; UNKNOWN data separately).</t>
  </si>
  <si>
    <t xml:space="preserve">Adjust Intensity Cutoff slider to minimize uncertainty of unknown analyses (box on DATA PLOT sheet).  This removes data with Hf intensity below set value (as percent of max intensity).  % data retained is shown -- 80% is probably optimal. </t>
  </si>
  <si>
    <t>When done, press "Copy Data to Datatable" button on DATA sheet.  This will refresh values in Final Datatable.</t>
  </si>
  <si>
    <t>Check tick boxes on STD PLOT for standards used.  Note that SL and R33 are less useful, as we are not sure that assumed values are correct!</t>
  </si>
  <si>
    <t>Enter appropriate U-Pb age into column K of "FINAL DATA TABLE" (default set at 100 Ma just as a place-holder)</t>
  </si>
  <si>
    <t>Press "Standard Extraction" in STD sheet.</t>
  </si>
  <si>
    <t>Press "Unknown Extraction" in DATA sheet.</t>
  </si>
  <si>
    <t>from Vervoort et al. (2004)</t>
  </si>
  <si>
    <t>GG 27 Nov 2011 (added Beta Yb adjustment to remove correlation of 176/177 and Yb content)</t>
  </si>
  <si>
    <r>
      <t>± (1</t>
    </r>
    <r>
      <rPr>
        <sz val="10"/>
        <rFont val="Symbol"/>
        <family val="1"/>
      </rPr>
      <t>s</t>
    </r>
    <r>
      <rPr>
        <sz val="10"/>
        <rFont val="Arial"/>
        <family val="0"/>
      </rPr>
      <t>)</t>
    </r>
  </si>
  <si>
    <t>Vervoort, J.D., Patchett, P.J., Soderlund, U., and Baker, M., 2004, Isotopic composition of Yb and the determination of Lu concentrations and Lu/Hf ratios by isotope dilution using MC-ICPMS: Geochemistry Geophysics Geosystems, v. 5, Q11002. (doi:10.1029/2004GC000721)</t>
  </si>
  <si>
    <t>Bahlburg, H., Vervoort, J.D., and DuFrane, S.A., 2010, Plate tectonic significance of Middle Cambrian and Ordovician siliciclastic rocks of the Bavarian facies, Armorican terrane assemblage, Germany -- U-Pb and Hf isotope evidence from detrital zircons: Gondwana Research, v. 17 (2-3), p. 223-235.</t>
  </si>
  <si>
    <t>G. Gehrels: 6 March 2010, 27 April 2010, 14-30 August 2010, 18 Oct 2010, 18 Sept 2011</t>
  </si>
  <si>
    <t>Table-__ . Hf isotopic data.</t>
  </si>
  <si>
    <t>Vervoort et al. 2004</t>
  </si>
  <si>
    <t>Vervoort, 2010 (GSA abs)</t>
  </si>
  <si>
    <t>Slama et al. (2008)</t>
  </si>
  <si>
    <t>Bahlburg et al. 2010</t>
  </si>
  <si>
    <t>Kemp et al. (2006)-laser</t>
  </si>
  <si>
    <t>Ping et al. (2004)-laser</t>
  </si>
  <si>
    <t>Wu et al. (2006)-laser</t>
  </si>
  <si>
    <t>GG 13 Nov 2011 (added min-max filter &amp; 176/177 adjustment)</t>
  </si>
  <si>
    <t xml:space="preserve"> </t>
  </si>
  <si>
    <t>order</t>
  </si>
  <si>
    <t>Order</t>
  </si>
  <si>
    <t>GG 26 feb 2012 -- revised for TRA acquisition</t>
  </si>
  <si>
    <t>If 171Yb intensity is less than can be measured reliably, Beta Hf is used to correct for Yb fractionation.</t>
  </si>
  <si>
    <t>Analyses are ordered when loaded -- check that all analyses show up on the FINAL DATATABLE sheet.  If not, try to figure out why….</t>
  </si>
  <si>
    <t>Enter correct ages in FINAL DATATABLE</t>
  </si>
  <si>
    <t>When done, press "Clear Raw Data" button on FINAL DATATABLE to reduce file size.</t>
  </si>
  <si>
    <t>ALL</t>
  </si>
  <si>
    <t>Hf bias stepper</t>
  </si>
  <si>
    <t>Hf-Yb beta stepper</t>
  </si>
  <si>
    <t>Yb bias stepper</t>
  </si>
  <si>
    <t xml:space="preserve">STANDARDS USED: </t>
  </si>
  <si>
    <t>Adjust sliders on STD PLOT to optimize data:</t>
  </si>
  <si>
    <t xml:space="preserve">1. Adjust Intensity Cutoff slider to minimize STD offset value.  This removes data with Hf intensity below set value (as percent of max intensity).  % data retained is shown -- 80% is probably optimal. </t>
  </si>
  <si>
    <t xml:space="preserve">Uncertainties are standard error of the mean, expressed at 1-sigma </t>
  </si>
  <si>
    <t>2. Adjust Bhf==&gt;Byb slider to minimize STD offset value (this sets minimum 171Yb intensity -- below value shown, Bhf is used instead of Byb).  0.6 mv seems to be optimal value.</t>
  </si>
  <si>
    <t>3. Adjust Yb bias slider to flatten solution analyses.  This adjusts Byb.  Value shown is unitless offset from measured Byb.</t>
  </si>
  <si>
    <t>4. Adjust Hf bias slider to minimze STD offset value.  This simply adds to or subtracts from final 176Hf/177Hf values (units shown are Epsilon values).</t>
  </si>
  <si>
    <t>18 March 2012 -- revised for intensity and max-min filters.</t>
  </si>
  <si>
    <t>Sample Name is  11TC10_37 &lt;&gt; Started analysis at 04:35:07</t>
  </si>
  <si>
    <t>INT FILTERED</t>
  </si>
  <si>
    <t>Data are filtered by intensity of Hf (removed if below cutoff value shown in cutoff slider on STD PLOT page)</t>
  </si>
  <si>
    <t>Data are aflso filtered by 95% filter (rejected if outside of 2-sigma std dev of full set)</t>
  </si>
  <si>
    <t>Copy/Paste Standard data files into C:/data</t>
  </si>
  <si>
    <t>Copy/Paste Unknown data files into C:/data.</t>
  </si>
  <si>
    <t>5 March 2012 -- revised for multiple files and TRA b urn-thru files.</t>
  </si>
  <si>
    <t>Vervoort, J.D., and Patchett, P.J., 1996, Behavior of hafnium and neodymium isotopes in the crust: constraints from Precambrian crustally derived granites: Geochimica et Cosmochimica Acta, v. 60, p. 3717-3723</t>
  </si>
  <si>
    <t>Vervoort, J.D., Patchett, P.J., Blichert-Toft, J., and Albarede, F., 1999, Relationships between Lu-Hf and Sm-Nd isotopic systems in the global sedimentary system: Earth and Planetary Science Letters, v. 168, p. 79-99.</t>
  </si>
  <si>
    <t>Notes:</t>
  </si>
  <si>
    <t>Hf fractionation is corrected by comparing measured 179Hf/177Hf against known 179/177 (line by line).  Beta Hf is applied as a power law.</t>
  </si>
  <si>
    <t xml:space="preserve">Yb fractionation is corrected by comparing measured 173Yb/171Yb against known 173/171 (line by line) if 171Yb intensity is more than ~1 mv.  Beta Yb is applied as a power law. </t>
  </si>
  <si>
    <t>The actual cutoff used is determined from the analysis of standards during the same session as unknowns (see below).</t>
  </si>
  <si>
    <t>Resulting data are shown on the Evolution Plot and Epsilon Plot.</t>
  </si>
  <si>
    <t xml:space="preserve">Adjust the "DM age" slider to determine possible Hf evolution trajectories. </t>
  </si>
  <si>
    <t xml:space="preserve">Hf evolution trajectories are based on the average and +/- 1σ values of 176Lu/177Hf from Vervoort et al. (1996) and Vervoort and Patchett (1999) study of crustal rocks.  </t>
  </si>
  <si>
    <t xml:space="preserve">Note that it is not possible to determine a unique DM age because the 176Lu/177Hf of the source material is not known.   </t>
  </si>
  <si>
    <t>All constants used (and citations) are listed on Sheet "K"</t>
  </si>
  <si>
    <t>Blichert-Toft, J., 2007, The isotopic composition of zircon reference material 91500: Chemical Geology, v. 253, p. 252-257.</t>
  </si>
  <si>
    <t>Blichert-Toft, 2007</t>
  </si>
  <si>
    <t>Woodhead and Hergt 2005</t>
  </si>
  <si>
    <t>Bouvier, A., Vervoort, J., and Patchett, J., 2008, The Lu-Hf and Sm-Nd isotopic composiiton of CHUR: Consraints from unequilibrated chondrites and implications for the bulk composition of terrestrial planets: Earth and Planetary Science Letters: v. 273, p. 48-57.</t>
  </si>
  <si>
    <t>Data reduction methodology from Woodhead et al. (2004)</t>
  </si>
  <si>
    <t>Data reduction graphics adapted from tools developed at Macquarie University.</t>
  </si>
  <si>
    <t>OK-1-VN-331</t>
  </si>
  <si>
    <t>OK-1-VN-288</t>
  </si>
  <si>
    <t>OK-1-VN-289</t>
  </si>
  <si>
    <t>OK-1-VN-306</t>
  </si>
  <si>
    <t>OK-1-VN-307</t>
  </si>
  <si>
    <t>OK-1-VN-309</t>
  </si>
  <si>
    <t>OK-1-VN-308</t>
  </si>
  <si>
    <t>OK-1-VN-253</t>
  </si>
  <si>
    <t>OK-1-VN-255</t>
  </si>
  <si>
    <t>OK-1-VN-254</t>
  </si>
  <si>
    <t>OK-1-VN-313</t>
  </si>
  <si>
    <t>OK-1-VN-329</t>
  </si>
  <si>
    <t>OK-1-VN-233</t>
  </si>
  <si>
    <t>OK-1-VN-234</t>
  </si>
  <si>
    <t>OK-1-VN-235</t>
  </si>
  <si>
    <t>OK-1-VN-321</t>
  </si>
  <si>
    <t>OK-1-VN-323</t>
  </si>
  <si>
    <t>OK-1-VN-206</t>
  </si>
  <si>
    <t>OK-1-VN-207</t>
  </si>
  <si>
    <t>OK-1-VN-209</t>
  </si>
  <si>
    <t>OK-1-VN-210</t>
  </si>
  <si>
    <t>OK-1-VN-340</t>
  </si>
  <si>
    <t>OK-1-VN-337</t>
  </si>
  <si>
    <t>OK-1-VN-339</t>
  </si>
  <si>
    <t>OK-1-VN-344</t>
  </si>
  <si>
    <t>OK-4-WL-1</t>
  </si>
  <si>
    <t>OK-4-WL-3</t>
  </si>
  <si>
    <t>OK-4-WL-71</t>
  </si>
  <si>
    <t>OK-4-WL-72</t>
  </si>
  <si>
    <t>OK-4-WL-74</t>
  </si>
  <si>
    <t>OK-4-WL-117</t>
  </si>
  <si>
    <t>OK-4-WL-118</t>
  </si>
  <si>
    <t>OK-4-WL-328</t>
  </si>
  <si>
    <t>OK-4-WL-67</t>
  </si>
  <si>
    <t>OK-4-WL-68</t>
  </si>
  <si>
    <t>OK-4-WL-69</t>
  </si>
  <si>
    <t>OK-4-WL-101</t>
  </si>
  <si>
    <t>OK-4-WL-105</t>
  </si>
  <si>
    <t>OK-4-WL-104</t>
  </si>
  <si>
    <t>OK-4-WL-60</t>
  </si>
  <si>
    <t>OK-4-WL-96</t>
  </si>
  <si>
    <t>OK-4-WL-42</t>
  </si>
  <si>
    <t>OK-4-WL-21</t>
  </si>
  <si>
    <t>OK-4-WL-81</t>
  </si>
  <si>
    <t>OK-4-WL-83</t>
  </si>
  <si>
    <t>OK-4-WL-113</t>
  </si>
  <si>
    <t>OK-4-WL-112</t>
  </si>
  <si>
    <t>OK-4-WL-40</t>
  </si>
  <si>
    <t>OK-4-WL-36</t>
  </si>
  <si>
    <t>OK-4-WL-47</t>
  </si>
  <si>
    <t>OK-4-WL-28</t>
  </si>
  <si>
    <t>OK-4-WL-347</t>
  </si>
  <si>
    <t>OK-4-WL-123</t>
  </si>
  <si>
    <t>OK-4-WL-122</t>
  </si>
  <si>
    <t>OK-4-WL-332</t>
  </si>
  <si>
    <t>OK-4-WL-62</t>
  </si>
  <si>
    <t>OK-4-WL-63</t>
  </si>
  <si>
    <t>OK-4-WL-107</t>
  </si>
  <si>
    <t>OK-4-WL-17</t>
  </si>
  <si>
    <t>OK-4-WL-16</t>
  </si>
  <si>
    <t>OK-4-WL-193</t>
  </si>
  <si>
    <t>OK-4-WL-194</t>
  </si>
  <si>
    <t>OK-4-WL-261</t>
  </si>
  <si>
    <t>OK-4-WL-216</t>
  </si>
  <si>
    <t>OK-4-WL-219</t>
  </si>
  <si>
    <t>OK-4-WL-239</t>
  </si>
  <si>
    <t>OK-4-WL-253</t>
  </si>
  <si>
    <t>OK-4-WL-203</t>
  </si>
  <si>
    <t>OK-4-WL-269</t>
  </si>
  <si>
    <t>OK-4-WL-268</t>
  </si>
  <si>
    <t>OK-4-WL-270</t>
  </si>
  <si>
    <t>OK-4-WL-250</t>
  </si>
  <si>
    <t>OK-4-WL-249</t>
  </si>
  <si>
    <t>OK-4-WL-248</t>
  </si>
  <si>
    <t>OK-4-WL-274</t>
  </si>
  <si>
    <t>OK-4-WL-271</t>
  </si>
  <si>
    <t>OK-4-WL-247</t>
  </si>
  <si>
    <t>OK-4-WL-186</t>
  </si>
  <si>
    <t>OK-4-WL-189</t>
  </si>
  <si>
    <t>OK-4-WL-256</t>
  </si>
  <si>
    <t>OK-4-WL-259</t>
  </si>
  <si>
    <t>OK-4-WL-258</t>
  </si>
  <si>
    <t>OK-4-WL-257</t>
  </si>
  <si>
    <t>OK-4-WL-260</t>
  </si>
  <si>
    <t>OK-4-WL-196</t>
  </si>
  <si>
    <t>OK-4-WL-233</t>
  </si>
  <si>
    <t>OK-4-WL-206</t>
  </si>
  <si>
    <t>OK-10-PO1-208</t>
  </si>
  <si>
    <t>OK-10-PO1-153</t>
  </si>
  <si>
    <t>OK-10-PO1-154</t>
  </si>
  <si>
    <t>OK-10-PO1-331</t>
  </si>
  <si>
    <t>OK-10-PO1-333</t>
  </si>
  <si>
    <t>OK-10-PO1-161</t>
  </si>
  <si>
    <t>OK-10-PO1-164</t>
  </si>
  <si>
    <t>OK-10-PO1-163</t>
  </si>
  <si>
    <t>OK-10-PO1-171</t>
  </si>
  <si>
    <t>OK-10-PO1-226</t>
  </si>
  <si>
    <t>OK-10-PO1-227</t>
  </si>
  <si>
    <t>OK-10-PO1-187</t>
  </si>
  <si>
    <t>OK-10-PO1-134</t>
  </si>
  <si>
    <t>OK-10-PO1-281</t>
  </si>
  <si>
    <t>OK-10-PO1-285</t>
  </si>
  <si>
    <t>OK-10-PO1-188</t>
  </si>
  <si>
    <t>OK-10-PO1-313</t>
  </si>
  <si>
    <t>OK-10-PO1-315</t>
  </si>
  <si>
    <t>STD Intensity filter</t>
  </si>
  <si>
    <t>UNKNOWN Intensity filter</t>
  </si>
  <si>
    <t>Following is UNKNOWN CALC (only column AQ different)</t>
  </si>
  <si>
    <t>Wu, F.-Y., Yang, Y.H., Xie, L.W., Yang, J.H. and Xu, P., 2006, Hf isotopic compositions of the standard zircons and baddeleyites used in U–Pb geochronology: Chemical Geology, v. 234, p. 105–126.</t>
  </si>
  <si>
    <t>Amelin, Y., and Davis, W.J., 2005, Geochemical test for branching decay of 176Lu: Geochimica et Cosmochimica Acta, v. 69, p. 465-473.</t>
  </si>
  <si>
    <t>Vervoort, J. D., and Blichert-Toft, J., 1999, Evolution of the depleted mantle: Hf isotope evidence from juvenile rocks through time: Geochimica et Cosmochimica Acta, v. 63, p. 533–556.</t>
  </si>
  <si>
    <t>Patchett, P.J., 1983, Importance of the Lu-Hf isotopic system in studies of planetary chronology and chemical evolution: Geochimica et Cosmochimica Acta, v. 47, p. 81-91.</t>
  </si>
  <si>
    <t>Yb composition from Vervoort et al. (2004) using Amelin and Davis (2005) fract for 172/174 Yb =0.68321</t>
  </si>
  <si>
    <t>1.531736 from Vervoort et al. (2004)</t>
  </si>
  <si>
    <t>0.00871 from Patchett (1983)</t>
  </si>
  <si>
    <t>0.28216 from Patchett (1983)</t>
  </si>
  <si>
    <t>Debievre, P., Taylor, P.D.P., 1993, Table of the isotopic compositions of the elements: International Journal of Mass Spectrometry and Ion Processes, v. 123, p. 149–166.</t>
  </si>
  <si>
    <t>1.46718 from Patchett (1983)</t>
  </si>
  <si>
    <t>1.88666  from Patchett (1983)</t>
  </si>
  <si>
    <t>0.02653 from Patchett (1983) -- update to 0.02669 (Debrieve &amp; Taylor)?</t>
  </si>
  <si>
    <t>Data are filtered by removing 1 max and 1 min value (out of 60).</t>
  </si>
  <si>
    <t>Check STD PLOT to see if all standards plot correctly -- if not, revise names in column L of STD sheet (or go back fix names in data.txt files).</t>
  </si>
  <si>
    <t>21 may 2012 - fixed issue in columns AR &amp; AS of STD &amp; DATA sheets -- per info from Mauricio…</t>
  </si>
  <si>
    <t>15 march 2014 - fixed issue in extracting file name</t>
  </si>
  <si>
    <t>OK-1-VN-1</t>
  </si>
  <si>
    <t>OK-1-VN-3</t>
  </si>
  <si>
    <t>OK-1-VN-55</t>
  </si>
  <si>
    <t>OK-1-VN-9</t>
  </si>
  <si>
    <t>OK-1-VN-10</t>
  </si>
  <si>
    <t>OK-1-VN-11</t>
  </si>
  <si>
    <t>OK-1-VN-12</t>
  </si>
  <si>
    <t>OK-1-VN-68</t>
  </si>
  <si>
    <t>OK-1-VN-96</t>
  </si>
  <si>
    <t>OK-1-VN-171</t>
  </si>
  <si>
    <t>OK-1-VN-173</t>
  </si>
  <si>
    <t>OK-1-VN-90</t>
  </si>
  <si>
    <t>OK-1-VN-61</t>
  </si>
  <si>
    <t>OK-1-VN-125</t>
  </si>
  <si>
    <t>OK-1-VN-35</t>
  </si>
  <si>
    <t>OK-1-VN-141</t>
  </si>
  <si>
    <t>OK-1-VN-143</t>
  </si>
  <si>
    <t>OK-1-VN-149</t>
  </si>
  <si>
    <t>OK-1-VN-76</t>
  </si>
  <si>
    <t>OK-1-VN-135</t>
  </si>
  <si>
    <t>OK-1-VN-134</t>
  </si>
  <si>
    <t>OK-1-VN-132</t>
  </si>
  <si>
    <t>OK-1-VN-131</t>
  </si>
  <si>
    <t>OK-1-VN-73</t>
  </si>
  <si>
    <t>OK-1-VN-86</t>
  </si>
  <si>
    <t>OK-1-VN-50</t>
  </si>
  <si>
    <t>OK-1-VN-47</t>
  </si>
  <si>
    <t>OK-1-VN-48</t>
  </si>
  <si>
    <t>OK-1-VN-182</t>
  </si>
  <si>
    <t>OK-1-VN-184</t>
  </si>
  <si>
    <t>OK-1-VN-201</t>
  </si>
  <si>
    <t>OK-1-VN-205</t>
  </si>
  <si>
    <t>OK-1-VN-193</t>
  </si>
  <si>
    <t>OK-1-VN-192</t>
  </si>
  <si>
    <t>OK-1-VN-191</t>
  </si>
  <si>
    <t>OK-1-VN-183</t>
  </si>
  <si>
    <t>OK-1-VN-181</t>
  </si>
  <si>
    <t>OK-1-VN-237</t>
  </si>
  <si>
    <t>OK-1-VN-219</t>
  </si>
  <si>
    <t>OK-1-VN-281</t>
  </si>
  <si>
    <t>174/177</t>
  </si>
  <si>
    <t>172/171</t>
  </si>
  <si>
    <t>Fract Lu</t>
  </si>
  <si>
    <t>%(176Yb+176Lu)/176Hf</t>
  </si>
  <si>
    <t>MT</t>
  </si>
  <si>
    <t>PLES</t>
  </si>
  <si>
    <t>TEM</t>
  </si>
  <si>
    <t>SL</t>
  </si>
  <si>
    <t>FC52</t>
  </si>
  <si>
    <t>SOLUTION</t>
  </si>
  <si>
    <t>UNKNOWN</t>
  </si>
  <si>
    <t>FC</t>
  </si>
  <si>
    <t>JMC475</t>
  </si>
  <si>
    <t>176Hf/177Hf</t>
  </si>
  <si>
    <t>Sample name</t>
  </si>
  <si>
    <t>Volts Hf</t>
  </si>
  <si>
    <r>
      <t>(</t>
    </r>
    <r>
      <rPr>
        <vertAlign val="superscript"/>
        <sz val="10"/>
        <rFont val="Arial"/>
        <family val="0"/>
      </rPr>
      <t>176</t>
    </r>
    <r>
      <rPr>
        <sz val="10"/>
        <rFont val="Arial"/>
        <family val="0"/>
      </rPr>
      <t xml:space="preserve">Yb + </t>
    </r>
    <r>
      <rPr>
        <vertAlign val="superscript"/>
        <sz val="10"/>
        <rFont val="Arial"/>
        <family val="0"/>
      </rPr>
      <t>176</t>
    </r>
    <r>
      <rPr>
        <sz val="10"/>
        <rFont val="Arial"/>
        <family val="0"/>
      </rPr>
      <t xml:space="preserve">Lu) / </t>
    </r>
    <r>
      <rPr>
        <vertAlign val="superscript"/>
        <sz val="10"/>
        <rFont val="Arial"/>
        <family val="0"/>
      </rPr>
      <t>176</t>
    </r>
    <r>
      <rPr>
        <sz val="10"/>
        <rFont val="Arial"/>
        <family val="0"/>
      </rPr>
      <t>Hf (%)</t>
    </r>
  </si>
  <si>
    <r>
      <t>176</t>
    </r>
    <r>
      <rPr>
        <sz val="10"/>
        <rFont val="Arial"/>
        <family val="0"/>
      </rPr>
      <t>Hf/</t>
    </r>
    <r>
      <rPr>
        <vertAlign val="superscript"/>
        <sz val="10"/>
        <rFont val="Arial"/>
        <family val="0"/>
      </rPr>
      <t>177</t>
    </r>
    <r>
      <rPr>
        <sz val="10"/>
        <rFont val="Arial"/>
        <family val="0"/>
      </rPr>
      <t>Hf</t>
    </r>
  </si>
  <si>
    <t>E Hf (T)</t>
  </si>
  <si>
    <t>Reservoir</t>
  </si>
  <si>
    <t>Ref.</t>
  </si>
  <si>
    <t>DM</t>
  </si>
  <si>
    <t>BSE</t>
  </si>
  <si>
    <t>Age (Ma)</t>
  </si>
  <si>
    <r>
      <t>176</t>
    </r>
    <r>
      <rPr>
        <sz val="10"/>
        <rFont val="Arial"/>
        <family val="0"/>
      </rPr>
      <t>Hf</t>
    </r>
    <r>
      <rPr>
        <vertAlign val="superscript"/>
        <sz val="10"/>
        <rFont val="Arial"/>
        <family val="0"/>
      </rPr>
      <t>/177</t>
    </r>
    <r>
      <rPr>
        <sz val="10"/>
        <rFont val="Arial"/>
        <family val="0"/>
      </rPr>
      <t>Hf (T)</t>
    </r>
  </si>
  <si>
    <r>
      <t>176</t>
    </r>
    <r>
      <rPr>
        <sz val="10"/>
        <rFont val="Arial"/>
        <family val="0"/>
      </rPr>
      <t>Lu/</t>
    </r>
    <r>
      <rPr>
        <vertAlign val="superscript"/>
        <sz val="10"/>
        <rFont val="Arial"/>
        <family val="0"/>
      </rPr>
      <t>177</t>
    </r>
    <r>
      <rPr>
        <sz val="10"/>
        <rFont val="Arial"/>
        <family val="0"/>
      </rPr>
      <t>Hf</t>
    </r>
  </si>
  <si>
    <t>1.867*10^-11</t>
  </si>
  <si>
    <t>176Lu decay constant (Scherer et al., 2001) =</t>
  </si>
  <si>
    <r>
      <t>± (1</t>
    </r>
    <r>
      <rPr>
        <sz val="10"/>
        <rFont val="Symbol"/>
        <family val="1"/>
      </rPr>
      <t>s</t>
    </r>
    <r>
      <rPr>
        <sz val="10"/>
        <rFont val="Arial"/>
        <family val="0"/>
      </rPr>
      <t>)</t>
    </r>
  </si>
  <si>
    <t>E Hf (0)</t>
  </si>
  <si>
    <r>
      <t>E Hf (0) ± (1</t>
    </r>
    <r>
      <rPr>
        <sz val="10"/>
        <rFont val="Symbol"/>
        <family val="1"/>
      </rPr>
      <t>s</t>
    </r>
    <r>
      <rPr>
        <sz val="10"/>
        <rFont val="Arial"/>
        <family val="0"/>
      </rPr>
      <t>)</t>
    </r>
  </si>
  <si>
    <t>Bouvier et al. 2008</t>
  </si>
  <si>
    <t>176Lu/177Hf</t>
  </si>
  <si>
    <t>(same as Soderland et al., 2004)</t>
  </si>
  <si>
    <t>IsoLine</t>
  </si>
  <si>
    <t>Source sheet</t>
  </si>
  <si>
    <t>FINAL DATATABLE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</si>
  <si>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</si>
  <si>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</si>
  <si>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</si>
  <si>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</si>
  <si>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</si>
  <si>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</si>
  <si>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</si>
  <si>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</si>
  <si>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</si>
  <si>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</si>
  <si>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</si>
  <si>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</si>
  <si>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</si>
  <si>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</si>
  <si>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</si>
  <si>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SOL (SOLUTION)</t>
  </si>
  <si>
    <t>R33</t>
  </si>
  <si>
    <t>Average4</t>
  </si>
  <si>
    <t>D8:E29</t>
  </si>
  <si>
    <t>Average5</t>
  </si>
  <si>
    <t>H8:I29</t>
  </si>
  <si>
    <t>Average6</t>
  </si>
  <si>
    <t>O8:P29</t>
  </si>
  <si>
    <t>CHUR</t>
  </si>
  <si>
    <t>age</t>
  </si>
  <si>
    <t>decay constant</t>
  </si>
  <si>
    <t>176Hf/177Hf)t</t>
  </si>
  <si>
    <t>x</t>
  </si>
  <si>
    <t>y</t>
  </si>
  <si>
    <t>slider cell</t>
  </si>
  <si>
    <t>Y-axis point</t>
  </si>
  <si>
    <t>DM curve</t>
  </si>
  <si>
    <t>DM point</t>
  </si>
  <si>
    <t>Age</t>
  </si>
  <si>
    <t>(176Lu/177Hf)DM</t>
  </si>
  <si>
    <t>(176Hf/177Hf)I</t>
  </si>
  <si>
    <t>Instructions for entering and reducing data</t>
  </si>
  <si>
    <t>You can remove data just by deleting a row</t>
  </si>
  <si>
    <t>E-Hf (0)</t>
  </si>
  <si>
    <t>E-Hf (T)</t>
  </si>
  <si>
    <t>DM+</t>
  </si>
  <si>
    <t>DM-</t>
  </si>
  <si>
    <t>Vervoort and Blichert-Toft, 1999</t>
  </si>
  <si>
    <t>EPSILON</t>
  </si>
  <si>
    <t>176-177</t>
  </si>
  <si>
    <r>
      <t>CHUR</t>
    </r>
    <r>
      <rPr>
        <vertAlign val="subscript"/>
        <sz val="10"/>
        <rFont val="Arial"/>
        <family val="2"/>
      </rPr>
      <t>T</t>
    </r>
  </si>
  <si>
    <t>Instructions for making final data table and evolution plots</t>
  </si>
  <si>
    <t>176Lu V</t>
  </si>
  <si>
    <t>176Yb V</t>
  </si>
  <si>
    <t>Sample</t>
  </si>
  <si>
    <r>
      <t>E-Hf (0) ± (1</t>
    </r>
    <r>
      <rPr>
        <sz val="10"/>
        <rFont val="Symbol"/>
        <family val="1"/>
      </rPr>
      <t>s</t>
    </r>
    <r>
      <rPr>
        <sz val="10"/>
        <rFont val="Arial"/>
        <family val="0"/>
      </rPr>
      <t>)</t>
    </r>
  </si>
  <si>
    <t>0.73250 from Patchett &amp; Tatsumoto (1980)</t>
  </si>
  <si>
    <t>Scherer, E., Munker, C., and Mezger, K., 2001, Calibrating the Lu-Hf clock: Science, v. 293, p. 683–686,</t>
  </si>
  <si>
    <t>Patchett, P. J., and Tatsumoto, M., 1980, A routine high-precision method for Lu-Hf isotope geochemistry and chronology: Contributions to Mineralogy and Petrology, v. 75, p. 263–267.</t>
  </si>
  <si>
    <t>Söderlund, U., Patchett, P.J., Vervoort, J.D. and Isachsen, C.E., 2004, The 176Lu decay constant determined by Lu-Hf and U-Pb isotope systematics of Precambrian mafic intrusions: Earth and Planetary Science Letters, v. 219, p. 311-324.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</si>
</sst>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"/>
    <numFmt numFmtId="173" formatCode="0.00000000"/>
    <numFmt numFmtId="174" formatCode="0.0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mmm\-yyyy"/>
    <numFmt numFmtId="181" formatCode="0.000000000000000000"/>
    <numFmt numFmtId="182" formatCode="0.0000000000000000000"/>
    <numFmt numFmtId="183" formatCode="0.00000000000000000"/>
    <numFmt numFmtId="184" formatCode="0.0000000000000000"/>
    <numFmt numFmtId="185" formatCode="0.000000000000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E+00"/>
    <numFmt numFmtId="192" formatCode="0.00000E+00"/>
    <numFmt numFmtId="193" formatCode="0.000E+0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7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175" fontId="0" fillId="0" borderId="0" xfId="0" applyNumberFormat="1" applyAlignment="1">
      <alignment/>
    </xf>
    <xf numFmtId="175" fontId="0" fillId="7" borderId="10" xfId="0" applyNumberFormat="1" applyFill="1" applyBorder="1" applyAlignment="1">
      <alignment/>
    </xf>
    <xf numFmtId="173" fontId="0" fillId="0" borderId="0" xfId="0" applyNumberFormat="1" applyAlignment="1">
      <alignment/>
    </xf>
    <xf numFmtId="172" fontId="0" fillId="7" borderId="10" xfId="0" applyNumberFormat="1" applyFill="1" applyBorder="1" applyAlignment="1">
      <alignment/>
    </xf>
    <xf numFmtId="176" fontId="0" fillId="7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5" borderId="10" xfId="0" applyFill="1" applyBorder="1" applyAlignment="1">
      <alignment/>
    </xf>
    <xf numFmtId="11" fontId="0" fillId="0" borderId="0" xfId="0" applyNumberFormat="1" applyAlignment="1">
      <alignment/>
    </xf>
    <xf numFmtId="172" fontId="0" fillId="16" borderId="1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9" fontId="0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175" fontId="0" fillId="19" borderId="10" xfId="0" applyNumberFormat="1" applyFill="1" applyBorder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175" fontId="2" fillId="19" borderId="10" xfId="0" applyNumberFormat="1" applyFont="1" applyFill="1" applyBorder="1" applyAlignment="1">
      <alignment horizontal="center"/>
    </xf>
    <xf numFmtId="175" fontId="0" fillId="18" borderId="10" xfId="0" applyNumberForma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175" fontId="2" fillId="15" borderId="10" xfId="0" applyNumberFormat="1" applyFont="1" applyFill="1" applyBorder="1" applyAlignment="1">
      <alignment horizontal="center"/>
    </xf>
    <xf numFmtId="175" fontId="2" fillId="2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75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 indent="1"/>
    </xf>
    <xf numFmtId="11" fontId="0" fillId="0" borderId="0" xfId="0" applyNumberFormat="1" applyAlignment="1">
      <alignment horizontal="center"/>
    </xf>
    <xf numFmtId="0" fontId="0" fillId="5" borderId="10" xfId="0" applyFill="1" applyBorder="1" applyAlignment="1">
      <alignment horizontal="center"/>
    </xf>
    <xf numFmtId="175" fontId="0" fillId="5" borderId="10" xfId="0" applyNumberFormat="1" applyFill="1" applyBorder="1" applyAlignment="1">
      <alignment/>
    </xf>
    <xf numFmtId="179" fontId="0" fillId="5" borderId="10" xfId="0" applyNumberFormat="1" applyFill="1" applyBorder="1" applyAlignment="1">
      <alignment/>
    </xf>
    <xf numFmtId="175" fontId="0" fillId="5" borderId="10" xfId="0" applyNumberFormat="1" applyFill="1" applyBorder="1" applyAlignment="1">
      <alignment horizontal="center"/>
    </xf>
    <xf numFmtId="0" fontId="0" fillId="21" borderId="10" xfId="0" applyFill="1" applyBorder="1" applyAlignment="1">
      <alignment/>
    </xf>
    <xf numFmtId="193" fontId="0" fillId="5" borderId="10" xfId="0" applyNumberFormat="1" applyFill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75" fontId="6" fillId="0" borderId="0" xfId="0" applyNumberFormat="1" applyFont="1" applyAlignment="1">
      <alignment/>
    </xf>
    <xf numFmtId="175" fontId="6" fillId="0" borderId="0" xfId="0" applyNumberFormat="1" applyFont="1" applyAlignment="1">
      <alignment horizontal="center"/>
    </xf>
    <xf numFmtId="2" fontId="0" fillId="18" borderId="10" xfId="0" applyNumberFormat="1" applyFill="1" applyBorder="1" applyAlignment="1">
      <alignment horizontal="center"/>
    </xf>
    <xf numFmtId="175" fontId="0" fillId="19" borderId="10" xfId="0" applyNumberFormat="1" applyFill="1" applyBorder="1" applyAlignment="1">
      <alignment horizontal="center"/>
    </xf>
    <xf numFmtId="177" fontId="0" fillId="19" borderId="10" xfId="0" applyNumberForma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1" fontId="9" fillId="0" borderId="0" xfId="0" applyNumberFormat="1" applyFont="1" applyAlignment="1">
      <alignment/>
    </xf>
    <xf numFmtId="1" fontId="0" fillId="16" borderId="10" xfId="0" applyNumberFormat="1" applyFill="1" applyBorder="1" applyAlignment="1">
      <alignment/>
    </xf>
    <xf numFmtId="0" fontId="0" fillId="7" borderId="10" xfId="0" applyFill="1" applyBorder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75" fontId="2" fillId="2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75" fontId="0" fillId="22" borderId="10" xfId="0" applyNumberFormat="1" applyFill="1" applyBorder="1" applyAlignment="1">
      <alignment/>
    </xf>
    <xf numFmtId="172" fontId="0" fillId="18" borderId="10" xfId="0" applyNumberFormat="1" applyFill="1" applyBorder="1" applyAlignment="1">
      <alignment/>
    </xf>
    <xf numFmtId="175" fontId="0" fillId="1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75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2" fontId="0" fillId="5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175" fontId="2" fillId="5" borderId="10" xfId="0" applyNumberFormat="1" applyFont="1" applyFill="1" applyBorder="1" applyAlignment="1">
      <alignment horizontal="center"/>
    </xf>
    <xf numFmtId="175" fontId="2" fillId="5" borderId="10" xfId="0" applyNumberFormat="1" applyFont="1" applyFill="1" applyBorder="1" applyAlignment="1">
      <alignment/>
    </xf>
    <xf numFmtId="175" fontId="2" fillId="15" borderId="10" xfId="0" applyNumberFormat="1" applyFont="1" applyFill="1" applyBorder="1" applyAlignment="1">
      <alignment/>
    </xf>
    <xf numFmtId="175" fontId="2" fillId="20" borderId="10" xfId="0" applyNumberFormat="1" applyFont="1" applyFill="1" applyBorder="1" applyAlignment="1">
      <alignment/>
    </xf>
    <xf numFmtId="175" fontId="2" fillId="8" borderId="10" xfId="0" applyNumberFormat="1" applyFont="1" applyFill="1" applyBorder="1" applyAlignment="1">
      <alignment/>
    </xf>
    <xf numFmtId="175" fontId="2" fillId="18" borderId="10" xfId="0" applyNumberFormat="1" applyFont="1" applyFill="1" applyBorder="1" applyAlignment="1">
      <alignment/>
    </xf>
    <xf numFmtId="175" fontId="2" fillId="18" borderId="10" xfId="0" applyNumberFormat="1" applyFont="1" applyFill="1" applyBorder="1" applyAlignment="1">
      <alignment horizontal="center"/>
    </xf>
    <xf numFmtId="175" fontId="2" fillId="19" borderId="10" xfId="0" applyNumberFormat="1" applyFont="1" applyFill="1" applyBorder="1" applyAlignment="1">
      <alignment/>
    </xf>
    <xf numFmtId="175" fontId="2" fillId="7" borderId="10" xfId="0" applyNumberFormat="1" applyFont="1" applyFill="1" applyBorder="1" applyAlignment="1">
      <alignment/>
    </xf>
    <xf numFmtId="175" fontId="2" fillId="7" borderId="10" xfId="0" applyNumberFormat="1" applyFont="1" applyFill="1" applyBorder="1" applyAlignment="1">
      <alignment horizontal="center"/>
    </xf>
    <xf numFmtId="175" fontId="0" fillId="20" borderId="10" xfId="0" applyNumberFormat="1" applyFill="1" applyBorder="1" applyAlignment="1">
      <alignment/>
    </xf>
    <xf numFmtId="175" fontId="0" fillId="8" borderId="10" xfId="0" applyNumberForma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73" fontId="0" fillId="18" borderId="10" xfId="0" applyNumberFormat="1" applyFill="1" applyBorder="1" applyAlignment="1">
      <alignment/>
    </xf>
    <xf numFmtId="172" fontId="10" fillId="5" borderId="10" xfId="0" applyNumberFormat="1" applyFont="1" applyFill="1" applyBorder="1" applyAlignment="1">
      <alignment/>
    </xf>
    <xf numFmtId="1" fontId="10" fillId="5" borderId="10" xfId="0" applyNumberFormat="1" applyFont="1" applyFill="1" applyBorder="1" applyAlignment="1">
      <alignment/>
    </xf>
    <xf numFmtId="173" fontId="0" fillId="5" borderId="1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2" fontId="10" fillId="18" borderId="10" xfId="0" applyNumberFormat="1" applyFont="1" applyFill="1" applyBorder="1" applyAlignment="1">
      <alignment/>
    </xf>
    <xf numFmtId="1" fontId="10" fillId="18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1" fontId="10" fillId="7" borderId="10" xfId="0" applyNumberFormat="1" applyFont="1" applyFill="1" applyBorder="1" applyAlignment="1">
      <alignment/>
    </xf>
    <xf numFmtId="173" fontId="0" fillId="7" borderId="10" xfId="0" applyNumberFormat="1" applyFill="1" applyBorder="1" applyAlignment="1">
      <alignment/>
    </xf>
    <xf numFmtId="1" fontId="6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20" borderId="10" xfId="0" applyFill="1" applyBorder="1" applyAlignment="1">
      <alignment horizontal="center"/>
    </xf>
    <xf numFmtId="172" fontId="0" fillId="7" borderId="11" xfId="0" applyNumberFormat="1" applyFill="1" applyBorder="1" applyAlignment="1">
      <alignment/>
    </xf>
    <xf numFmtId="172" fontId="0" fillId="15" borderId="1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2" fontId="2" fillId="5" borderId="10" xfId="0" applyNumberFormat="1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horizontal="center"/>
    </xf>
    <xf numFmtId="2" fontId="2" fillId="15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2" fontId="2" fillId="20" borderId="10" xfId="0" applyNumberFormat="1" applyFont="1" applyFill="1" applyBorder="1" applyAlignment="1">
      <alignment/>
    </xf>
    <xf numFmtId="0" fontId="2" fillId="8" borderId="10" xfId="0" applyFont="1" applyFill="1" applyBorder="1" applyAlignment="1">
      <alignment/>
    </xf>
    <xf numFmtId="2" fontId="2" fillId="8" borderId="10" xfId="0" applyNumberFormat="1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/>
    </xf>
    <xf numFmtId="2" fontId="2" fillId="18" borderId="10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19" borderId="10" xfId="0" applyFont="1" applyFill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/>
    </xf>
    <xf numFmtId="175" fontId="2" fillId="23" borderId="10" xfId="0" applyNumberFormat="1" applyFont="1" applyFill="1" applyBorder="1" applyAlignment="1">
      <alignment/>
    </xf>
    <xf numFmtId="2" fontId="2" fillId="23" borderId="10" xfId="0" applyNumberFormat="1" applyFont="1" applyFill="1" applyBorder="1" applyAlignment="1">
      <alignment/>
    </xf>
    <xf numFmtId="0" fontId="2" fillId="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0" borderId="10" xfId="0" applyFill="1" applyBorder="1" applyAlignment="1">
      <alignment/>
    </xf>
    <xf numFmtId="172" fontId="0" fillId="15" borderId="11" xfId="0" applyNumberForma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15" borderId="10" xfId="0" applyFont="1" applyFill="1" applyBorder="1" applyAlignment="1">
      <alignment horizontal="left"/>
    </xf>
    <xf numFmtId="173" fontId="0" fillId="2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" fontId="0" fillId="0" borderId="0" xfId="0" applyNumberFormat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9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73" fontId="0" fillId="0" borderId="12" xfId="0" applyNumberFormat="1" applyBorder="1" applyAlignment="1">
      <alignment/>
    </xf>
    <xf numFmtId="173" fontId="0" fillId="0" borderId="12" xfId="0" applyNumberFormat="1" applyFill="1" applyBorder="1" applyAlignment="1">
      <alignment/>
    </xf>
    <xf numFmtId="173" fontId="0" fillId="18" borderId="12" xfId="0" applyNumberFormat="1" applyFill="1" applyBorder="1" applyAlignment="1">
      <alignment/>
    </xf>
    <xf numFmtId="173" fontId="0" fillId="19" borderId="12" xfId="0" applyNumberFormat="1" applyFill="1" applyBorder="1" applyAlignment="1">
      <alignment/>
    </xf>
    <xf numFmtId="173" fontId="0" fillId="5" borderId="12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75" fontId="0" fillId="0" borderId="12" xfId="0" applyNumberFormat="1" applyFill="1" applyBorder="1" applyAlignment="1">
      <alignment/>
    </xf>
    <xf numFmtId="175" fontId="0" fillId="5" borderId="12" xfId="0" applyNumberFormat="1" applyFont="1" applyFill="1" applyBorder="1" applyAlignment="1">
      <alignment/>
    </xf>
    <xf numFmtId="175" fontId="0" fillId="15" borderId="12" xfId="0" applyNumberFormat="1" applyFont="1" applyFill="1" applyBorder="1" applyAlignment="1">
      <alignment/>
    </xf>
    <xf numFmtId="175" fontId="0" fillId="20" borderId="12" xfId="0" applyNumberFormat="1" applyFont="1" applyFill="1" applyBorder="1" applyAlignment="1">
      <alignment/>
    </xf>
    <xf numFmtId="175" fontId="0" fillId="8" borderId="12" xfId="0" applyNumberFormat="1" applyFont="1" applyFill="1" applyBorder="1" applyAlignment="1">
      <alignment/>
    </xf>
    <xf numFmtId="175" fontId="0" fillId="18" borderId="12" xfId="0" applyNumberFormat="1" applyFont="1" applyFill="1" applyBorder="1" applyAlignment="1">
      <alignment/>
    </xf>
    <xf numFmtId="175" fontId="0" fillId="19" borderId="12" xfId="0" applyNumberFormat="1" applyFont="1" applyFill="1" applyBorder="1" applyAlignment="1">
      <alignment/>
    </xf>
    <xf numFmtId="175" fontId="0" fillId="7" borderId="12" xfId="0" applyNumberFormat="1" applyFont="1" applyFill="1" applyBorder="1" applyAlignment="1">
      <alignment/>
    </xf>
    <xf numFmtId="175" fontId="0" fillId="22" borderId="12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3" fontId="11" fillId="0" borderId="0" xfId="0" applyNumberFormat="1" applyFont="1" applyBorder="1" applyAlignment="1">
      <alignment/>
    </xf>
    <xf numFmtId="17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15" borderId="1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179" fontId="1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7825"/>
          <c:h val="0.95725"/>
        </c:manualLayout>
      </c:layout>
      <c:scatterChart>
        <c:scatterStyle val="lineMarker"/>
        <c:varyColors val="0"/>
        <c:ser>
          <c:idx val="1"/>
          <c:order val="0"/>
          <c:tx>
            <c:strRef>
              <c:f>K!$A$36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xVal>
            <c:numRef>
              <c:f>K!$Q$38:$Q$46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K!$R$38:$R$46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K!$A$37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xVal>
            <c:numRef>
              <c:f>K!$Q$38:$Q$46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K!$S$38:$S$46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K!$V$33:$V$34</c:f>
              <c:numCache>
                <c:ptCount val="2"/>
                <c:pt idx="0">
                  <c:v>0</c:v>
                </c:pt>
                <c:pt idx="1">
                  <c:v>3270</c:v>
                </c:pt>
              </c:numCache>
            </c:numRef>
          </c:xVal>
          <c:yVal>
            <c:numRef>
              <c:f>K!$W$46:$W$47</c:f>
              <c:numCache>
                <c:ptCount val="2"/>
                <c:pt idx="0">
                  <c:v>-61.68890478715605</c:v>
                </c:pt>
                <c:pt idx="1">
                  <c:v>5.134889130122833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K!$V$33:$V$34</c:f>
              <c:numCache>
                <c:ptCount val="2"/>
                <c:pt idx="0">
                  <c:v>0</c:v>
                </c:pt>
                <c:pt idx="1">
                  <c:v>3270</c:v>
                </c:pt>
              </c:numCache>
            </c:numRef>
          </c:xVal>
          <c:yVal>
            <c:numRef>
              <c:f>K!$X$46:$X$47</c:f>
              <c:numCache>
                <c:ptCount val="2"/>
                <c:pt idx="0">
                  <c:v>-44.10208670137416</c:v>
                </c:pt>
                <c:pt idx="1">
                  <c:v>5.134889130122833</c:v>
                </c:pt>
              </c:numCache>
            </c:numRef>
          </c:y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K!$V$33:$V$34</c:f>
              <c:numCache>
                <c:ptCount val="2"/>
                <c:pt idx="0">
                  <c:v>0</c:v>
                </c:pt>
                <c:pt idx="1">
                  <c:v>3270</c:v>
                </c:pt>
              </c:numCache>
            </c:numRef>
          </c:xVal>
          <c:yVal>
            <c:numRef>
              <c:f>K!$Y$46:$Y$47</c:f>
              <c:numCache>
                <c:ptCount val="2"/>
                <c:pt idx="0">
                  <c:v>-26.737886566043922</c:v>
                </c:pt>
                <c:pt idx="1">
                  <c:v>5.134889130122833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K!$O$26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K!$Q$38:$Q$46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K!$O$38:$O$46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K!$P$26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K!$Q$38:$Q$46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K!$P$38:$P$46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ser>
          <c:idx val="12"/>
          <c:order val="7"/>
          <c:tx>
            <c:v>OK-10-PO1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'FINAL DATATABLE'!$J$4:$J$21</c:f>
                <c:numCache>
                  <c:ptCount val="18"/>
                  <c:pt idx="0">
                    <c:v>1.0972377945084322</c:v>
                  </c:pt>
                  <c:pt idx="1">
                    <c:v>2.9875083133579228</c:v>
                  </c:pt>
                  <c:pt idx="2">
                    <c:v>2.2451744919449457</c:v>
                  </c:pt>
                  <c:pt idx="3">
                    <c:v>1.3609803699110579</c:v>
                  </c:pt>
                  <c:pt idx="4">
                    <c:v>1.7573567185857897</c:v>
                  </c:pt>
                  <c:pt idx="5">
                    <c:v>3.736015815867244</c:v>
                  </c:pt>
                  <c:pt idx="6">
                    <c:v>1.744531660747839</c:v>
                  </c:pt>
                  <c:pt idx="7">
                    <c:v>1.204472762462716</c:v>
                  </c:pt>
                  <c:pt idx="8">
                    <c:v>1.6807839546595371</c:v>
                  </c:pt>
                  <c:pt idx="9">
                    <c:v>1.180721584332911</c:v>
                  </c:pt>
                  <c:pt idx="10">
                    <c:v>1.1362934569314476</c:v>
                  </c:pt>
                  <c:pt idx="11">
                    <c:v>1.308781577346041</c:v>
                  </c:pt>
                  <c:pt idx="12">
                    <c:v>2.1750434602807456</c:v>
                  </c:pt>
                  <c:pt idx="13">
                    <c:v>2.0482029346025055</c:v>
                  </c:pt>
                  <c:pt idx="14">
                    <c:v>3.167132827833763</c:v>
                  </c:pt>
                  <c:pt idx="15">
                    <c:v>1.7109747218502225</c:v>
                  </c:pt>
                  <c:pt idx="16">
                    <c:v>0.9040749624678046</c:v>
                  </c:pt>
                  <c:pt idx="17">
                    <c:v>1.9297236590287703</c:v>
                  </c:pt>
                </c:numCache>
              </c:numRef>
            </c:plus>
            <c:minus>
              <c:numRef>
                <c:f>'FINAL DATATABLE'!$J$4:$J$21</c:f>
                <c:numCache>
                  <c:ptCount val="18"/>
                  <c:pt idx="0">
                    <c:v>1.0972377945084322</c:v>
                  </c:pt>
                  <c:pt idx="1">
                    <c:v>2.9875083133579228</c:v>
                  </c:pt>
                  <c:pt idx="2">
                    <c:v>2.2451744919449457</c:v>
                  </c:pt>
                  <c:pt idx="3">
                    <c:v>1.3609803699110579</c:v>
                  </c:pt>
                  <c:pt idx="4">
                    <c:v>1.7573567185857897</c:v>
                  </c:pt>
                  <c:pt idx="5">
                    <c:v>3.736015815867244</c:v>
                  </c:pt>
                  <c:pt idx="6">
                    <c:v>1.744531660747839</c:v>
                  </c:pt>
                  <c:pt idx="7">
                    <c:v>1.204472762462716</c:v>
                  </c:pt>
                  <c:pt idx="8">
                    <c:v>1.6807839546595371</c:v>
                  </c:pt>
                  <c:pt idx="9">
                    <c:v>1.180721584332911</c:v>
                  </c:pt>
                  <c:pt idx="10">
                    <c:v>1.1362934569314476</c:v>
                  </c:pt>
                  <c:pt idx="11">
                    <c:v>1.308781577346041</c:v>
                  </c:pt>
                  <c:pt idx="12">
                    <c:v>2.1750434602807456</c:v>
                  </c:pt>
                  <c:pt idx="13">
                    <c:v>2.0482029346025055</c:v>
                  </c:pt>
                  <c:pt idx="14">
                    <c:v>3.167132827833763</c:v>
                  </c:pt>
                  <c:pt idx="15">
                    <c:v>1.7109747218502225</c:v>
                  </c:pt>
                  <c:pt idx="16">
                    <c:v>0.9040749624678046</c:v>
                  </c:pt>
                  <c:pt idx="17">
                    <c:v>1.9297236590287703</c:v>
                  </c:pt>
                </c:numCache>
              </c:numRef>
            </c:minus>
            <c:noEndCap val="1"/>
            <c:spPr>
              <a:ln w="12700">
                <a:solidFill>
                  <a:srgbClr val="DD0806"/>
                </a:solidFill>
              </a:ln>
            </c:spPr>
          </c:errBars>
          <c:xVal>
            <c:numRef>
              <c:f>'FINAL DATATABLE'!$L$4:$L$21</c:f>
              <c:numCache>
                <c:ptCount val="18"/>
                <c:pt idx="0">
                  <c:v>524.5</c:v>
                </c:pt>
                <c:pt idx="1">
                  <c:v>479.8</c:v>
                </c:pt>
                <c:pt idx="2">
                  <c:v>541.6</c:v>
                </c:pt>
                <c:pt idx="3">
                  <c:v>535.5</c:v>
                </c:pt>
                <c:pt idx="4">
                  <c:v>528.2</c:v>
                </c:pt>
                <c:pt idx="5">
                  <c:v>539.7</c:v>
                </c:pt>
                <c:pt idx="6">
                  <c:v>467</c:v>
                </c:pt>
                <c:pt idx="7">
                  <c:v>545.2</c:v>
                </c:pt>
                <c:pt idx="8">
                  <c:v>566.8</c:v>
                </c:pt>
                <c:pt idx="9">
                  <c:v>560.7</c:v>
                </c:pt>
                <c:pt idx="10">
                  <c:v>537.9</c:v>
                </c:pt>
                <c:pt idx="11">
                  <c:v>528.4</c:v>
                </c:pt>
                <c:pt idx="12">
                  <c:v>562.2</c:v>
                </c:pt>
                <c:pt idx="13">
                  <c:v>534.2</c:v>
                </c:pt>
                <c:pt idx="14">
                  <c:v>441</c:v>
                </c:pt>
                <c:pt idx="15">
                  <c:v>530.9</c:v>
                </c:pt>
                <c:pt idx="16">
                  <c:v>540.5</c:v>
                </c:pt>
                <c:pt idx="17">
                  <c:v>487.6</c:v>
                </c:pt>
              </c:numCache>
            </c:numRef>
          </c:xVal>
          <c:yVal>
            <c:numRef>
              <c:f>'FINAL DATATABLE'!$K$4:$K$21</c:f>
              <c:numCache>
                <c:ptCount val="18"/>
                <c:pt idx="0">
                  <c:v>8.567265885990327</c:v>
                </c:pt>
                <c:pt idx="1">
                  <c:v>4.672422115579167</c:v>
                </c:pt>
                <c:pt idx="2">
                  <c:v>9.307476830169303</c:v>
                </c:pt>
                <c:pt idx="3">
                  <c:v>6.938555843452043</c:v>
                </c:pt>
                <c:pt idx="4">
                  <c:v>7.1507361261091695</c:v>
                </c:pt>
                <c:pt idx="5">
                  <c:v>7.327602346076656</c:v>
                </c:pt>
                <c:pt idx="6">
                  <c:v>5.009874406209924</c:v>
                </c:pt>
                <c:pt idx="7">
                  <c:v>7.7024919353640975</c:v>
                </c:pt>
                <c:pt idx="8">
                  <c:v>5.970406428255082</c:v>
                </c:pt>
                <c:pt idx="9">
                  <c:v>9.235383538945818</c:v>
                </c:pt>
                <c:pt idx="10">
                  <c:v>8.159287776698942</c:v>
                </c:pt>
                <c:pt idx="11">
                  <c:v>6.095729811401718</c:v>
                </c:pt>
                <c:pt idx="12">
                  <c:v>9.502280429940502</c:v>
                </c:pt>
                <c:pt idx="13">
                  <c:v>9.218603436740302</c:v>
                </c:pt>
                <c:pt idx="14">
                  <c:v>10.117378433640578</c:v>
                </c:pt>
                <c:pt idx="15">
                  <c:v>5.814664623757793</c:v>
                </c:pt>
                <c:pt idx="16">
                  <c:v>8.508683654115945</c:v>
                </c:pt>
                <c:pt idx="17">
                  <c:v>8.058640138621787</c:v>
                </c:pt>
              </c:numCache>
            </c:numRef>
          </c:yVal>
          <c:smooth val="0"/>
        </c:ser>
        <c:ser>
          <c:idx val="0"/>
          <c:order val="8"/>
          <c:tx>
            <c:v>OK-1-VN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'FINAL DATATABLE'!$J$23:$J$87</c:f>
                <c:numCache>
                  <c:ptCount val="65"/>
                  <c:pt idx="0">
                    <c:v>1.4284844498702043</c:v>
                  </c:pt>
                  <c:pt idx="1">
                    <c:v>0.9328637261030153</c:v>
                  </c:pt>
                  <c:pt idx="2">
                    <c:v>1.288572232219785</c:v>
                  </c:pt>
                  <c:pt idx="3">
                    <c:v>1.0670262622003435</c:v>
                  </c:pt>
                  <c:pt idx="4">
                    <c:v>1.327317648712743</c:v>
                  </c:pt>
                  <c:pt idx="5">
                    <c:v>1.4949227626648351</c:v>
                  </c:pt>
                  <c:pt idx="6">
                    <c:v>1.0670083824315668</c:v>
                  </c:pt>
                  <c:pt idx="7">
                    <c:v>0.994746269845642</c:v>
                  </c:pt>
                  <c:pt idx="8">
                    <c:v>1.0730845578976727</c:v>
                  </c:pt>
                  <c:pt idx="9">
                    <c:v>1.1319730060466142</c:v>
                  </c:pt>
                  <c:pt idx="10">
                    <c:v>1.2718538648348598</c:v>
                  </c:pt>
                  <c:pt idx="11">
                    <c:v>1.3066661916960598</c:v>
                  </c:pt>
                  <c:pt idx="12">
                    <c:v>1.1370038568248049</c:v>
                  </c:pt>
                  <c:pt idx="13">
                    <c:v>1.084057590482466</c:v>
                  </c:pt>
                  <c:pt idx="14">
                    <c:v>1.3074421915049115</c:v>
                  </c:pt>
                  <c:pt idx="15">
                    <c:v>1.1194257042235165</c:v>
                  </c:pt>
                  <c:pt idx="16">
                    <c:v>1.3900058952531822</c:v>
                  </c:pt>
                  <c:pt idx="17">
                    <c:v>1.2706308942145306</c:v>
                  </c:pt>
                  <c:pt idx="18">
                    <c:v>1.3007765766082109</c:v>
                  </c:pt>
                  <c:pt idx="19">
                    <c:v>1.460863528300882</c:v>
                  </c:pt>
                  <c:pt idx="20">
                    <c:v>1.1999043224286687</c:v>
                  </c:pt>
                  <c:pt idx="21">
                    <c:v>1.4012234746840804</c:v>
                  </c:pt>
                  <c:pt idx="22">
                    <c:v>1.1823393133325624</c:v>
                  </c:pt>
                  <c:pt idx="23">
                    <c:v>1.3495503911420421</c:v>
                  </c:pt>
                  <c:pt idx="24">
                    <c:v>1.1111055992574208</c:v>
                  </c:pt>
                  <c:pt idx="25">
                    <c:v>0.9100838254005907</c:v>
                  </c:pt>
                  <c:pt idx="26">
                    <c:v>1.2549060936817291</c:v>
                  </c:pt>
                  <c:pt idx="27">
                    <c:v>0.9762320042849808</c:v>
                  </c:pt>
                  <c:pt idx="28">
                    <c:v>1.3194134638572201</c:v>
                  </c:pt>
                  <c:pt idx="29">
                    <c:v>1.5658631415416124</c:v>
                  </c:pt>
                  <c:pt idx="30">
                    <c:v>1.1838953380804966</c:v>
                  </c:pt>
                  <c:pt idx="31">
                    <c:v>1.6607502072041314</c:v>
                  </c:pt>
                  <c:pt idx="32">
                    <c:v>1.041753853878724</c:v>
                  </c:pt>
                  <c:pt idx="33">
                    <c:v>1.223333948776606</c:v>
                  </c:pt>
                  <c:pt idx="34">
                    <c:v>1.0845993326047427</c:v>
                  </c:pt>
                  <c:pt idx="35">
                    <c:v>1.5500291025616342</c:v>
                  </c:pt>
                  <c:pt idx="36">
                    <c:v>1.2718548898515998</c:v>
                  </c:pt>
                  <c:pt idx="37">
                    <c:v>1.144234124907939</c:v>
                  </c:pt>
                  <c:pt idx="38">
                    <c:v>1.043113577555708</c:v>
                  </c:pt>
                  <c:pt idx="39">
                    <c:v>1.5173836653459283</c:v>
                  </c:pt>
                  <c:pt idx="40">
                    <c:v>1.429880571186537</c:v>
                  </c:pt>
                  <c:pt idx="41">
                    <c:v>0.9196962352464624</c:v>
                  </c:pt>
                  <c:pt idx="42">
                    <c:v>1.0493777186115771</c:v>
                  </c:pt>
                  <c:pt idx="43">
                    <c:v>1.2459167316269983</c:v>
                  </c:pt>
                  <c:pt idx="44">
                    <c:v>1.770448694553565</c:v>
                  </c:pt>
                  <c:pt idx="45">
                    <c:v>1.341484311524475</c:v>
                  </c:pt>
                  <c:pt idx="46">
                    <c:v>0.9111549375773151</c:v>
                  </c:pt>
                  <c:pt idx="47">
                    <c:v>1.2081020439569379</c:v>
                  </c:pt>
                  <c:pt idx="48">
                    <c:v>1.6041026502888727</c:v>
                  </c:pt>
                  <c:pt idx="49">
                    <c:v>1.2039287514276111</c:v>
                  </c:pt>
                  <c:pt idx="50">
                    <c:v>1.5127168415041083</c:v>
                  </c:pt>
                  <c:pt idx="51">
                    <c:v>1.304404727453523</c:v>
                  </c:pt>
                  <c:pt idx="52">
                    <c:v>0.9734999715460546</c:v>
                  </c:pt>
                  <c:pt idx="53">
                    <c:v>1.21697775718021</c:v>
                  </c:pt>
                  <c:pt idx="54">
                    <c:v>1.2865973074782637</c:v>
                  </c:pt>
                  <c:pt idx="55">
                    <c:v>1.3096062847683925</c:v>
                  </c:pt>
                  <c:pt idx="56">
                    <c:v>1.073836965151953</c:v>
                  </c:pt>
                  <c:pt idx="57">
                    <c:v>1.0284138844207646</c:v>
                  </c:pt>
                  <c:pt idx="58">
                    <c:v>1.600895550621928</c:v>
                  </c:pt>
                  <c:pt idx="59">
                    <c:v>1.3784559406804249</c:v>
                  </c:pt>
                  <c:pt idx="60">
                    <c:v>1.3369161567677885</c:v>
                  </c:pt>
                  <c:pt idx="61">
                    <c:v>1.3706127776036432</c:v>
                  </c:pt>
                  <c:pt idx="62">
                    <c:v>1.1767455376832103</c:v>
                  </c:pt>
                  <c:pt idx="63">
                    <c:v>1.590597617452394</c:v>
                  </c:pt>
                  <c:pt idx="64">
                    <c:v>1.8038270306586242</c:v>
                  </c:pt>
                </c:numCache>
              </c:numRef>
            </c:plus>
            <c:minus>
              <c:numRef>
                <c:f>'FINAL DATATABLE'!$J$23:$J$87</c:f>
                <c:numCache>
                  <c:ptCount val="65"/>
                  <c:pt idx="0">
                    <c:v>1.4284844498702043</c:v>
                  </c:pt>
                  <c:pt idx="1">
                    <c:v>0.9328637261030153</c:v>
                  </c:pt>
                  <c:pt idx="2">
                    <c:v>1.288572232219785</c:v>
                  </c:pt>
                  <c:pt idx="3">
                    <c:v>1.0670262622003435</c:v>
                  </c:pt>
                  <c:pt idx="4">
                    <c:v>1.327317648712743</c:v>
                  </c:pt>
                  <c:pt idx="5">
                    <c:v>1.4949227626648351</c:v>
                  </c:pt>
                  <c:pt idx="6">
                    <c:v>1.0670083824315668</c:v>
                  </c:pt>
                  <c:pt idx="7">
                    <c:v>0.994746269845642</c:v>
                  </c:pt>
                  <c:pt idx="8">
                    <c:v>1.0730845578976727</c:v>
                  </c:pt>
                  <c:pt idx="9">
                    <c:v>1.1319730060466142</c:v>
                  </c:pt>
                  <c:pt idx="10">
                    <c:v>1.2718538648348598</c:v>
                  </c:pt>
                  <c:pt idx="11">
                    <c:v>1.3066661916960598</c:v>
                  </c:pt>
                  <c:pt idx="12">
                    <c:v>1.1370038568248049</c:v>
                  </c:pt>
                  <c:pt idx="13">
                    <c:v>1.084057590482466</c:v>
                  </c:pt>
                  <c:pt idx="14">
                    <c:v>1.3074421915049115</c:v>
                  </c:pt>
                  <c:pt idx="15">
                    <c:v>1.1194257042235165</c:v>
                  </c:pt>
                  <c:pt idx="16">
                    <c:v>1.3900058952531822</c:v>
                  </c:pt>
                  <c:pt idx="17">
                    <c:v>1.2706308942145306</c:v>
                  </c:pt>
                  <c:pt idx="18">
                    <c:v>1.3007765766082109</c:v>
                  </c:pt>
                  <c:pt idx="19">
                    <c:v>1.460863528300882</c:v>
                  </c:pt>
                  <c:pt idx="20">
                    <c:v>1.1999043224286687</c:v>
                  </c:pt>
                  <c:pt idx="21">
                    <c:v>1.4012234746840804</c:v>
                  </c:pt>
                  <c:pt idx="22">
                    <c:v>1.1823393133325624</c:v>
                  </c:pt>
                  <c:pt idx="23">
                    <c:v>1.3495503911420421</c:v>
                  </c:pt>
                  <c:pt idx="24">
                    <c:v>1.1111055992574208</c:v>
                  </c:pt>
                  <c:pt idx="25">
                    <c:v>0.9100838254005907</c:v>
                  </c:pt>
                  <c:pt idx="26">
                    <c:v>1.2549060936817291</c:v>
                  </c:pt>
                  <c:pt idx="27">
                    <c:v>0.9762320042849808</c:v>
                  </c:pt>
                  <c:pt idx="28">
                    <c:v>1.3194134638572201</c:v>
                  </c:pt>
                  <c:pt idx="29">
                    <c:v>1.5658631415416124</c:v>
                  </c:pt>
                  <c:pt idx="30">
                    <c:v>1.1838953380804966</c:v>
                  </c:pt>
                  <c:pt idx="31">
                    <c:v>1.6607502072041314</c:v>
                  </c:pt>
                  <c:pt idx="32">
                    <c:v>1.041753853878724</c:v>
                  </c:pt>
                  <c:pt idx="33">
                    <c:v>1.223333948776606</c:v>
                  </c:pt>
                  <c:pt idx="34">
                    <c:v>1.0845993326047427</c:v>
                  </c:pt>
                  <c:pt idx="35">
                    <c:v>1.5500291025616342</c:v>
                  </c:pt>
                  <c:pt idx="36">
                    <c:v>1.2718548898515998</c:v>
                  </c:pt>
                  <c:pt idx="37">
                    <c:v>1.144234124907939</c:v>
                  </c:pt>
                  <c:pt idx="38">
                    <c:v>1.043113577555708</c:v>
                  </c:pt>
                  <c:pt idx="39">
                    <c:v>1.5173836653459283</c:v>
                  </c:pt>
                  <c:pt idx="40">
                    <c:v>1.429880571186537</c:v>
                  </c:pt>
                  <c:pt idx="41">
                    <c:v>0.9196962352464624</c:v>
                  </c:pt>
                  <c:pt idx="42">
                    <c:v>1.0493777186115771</c:v>
                  </c:pt>
                  <c:pt idx="43">
                    <c:v>1.2459167316269983</c:v>
                  </c:pt>
                  <c:pt idx="44">
                    <c:v>1.770448694553565</c:v>
                  </c:pt>
                  <c:pt idx="45">
                    <c:v>1.341484311524475</c:v>
                  </c:pt>
                  <c:pt idx="46">
                    <c:v>0.9111549375773151</c:v>
                  </c:pt>
                  <c:pt idx="47">
                    <c:v>1.2081020439569379</c:v>
                  </c:pt>
                  <c:pt idx="48">
                    <c:v>1.6041026502888727</c:v>
                  </c:pt>
                  <c:pt idx="49">
                    <c:v>1.2039287514276111</c:v>
                  </c:pt>
                  <c:pt idx="50">
                    <c:v>1.5127168415041083</c:v>
                  </c:pt>
                  <c:pt idx="51">
                    <c:v>1.304404727453523</c:v>
                  </c:pt>
                  <c:pt idx="52">
                    <c:v>0.9734999715460546</c:v>
                  </c:pt>
                  <c:pt idx="53">
                    <c:v>1.21697775718021</c:v>
                  </c:pt>
                  <c:pt idx="54">
                    <c:v>1.2865973074782637</c:v>
                  </c:pt>
                  <c:pt idx="55">
                    <c:v>1.3096062847683925</c:v>
                  </c:pt>
                  <c:pt idx="56">
                    <c:v>1.073836965151953</c:v>
                  </c:pt>
                  <c:pt idx="57">
                    <c:v>1.0284138844207646</c:v>
                  </c:pt>
                  <c:pt idx="58">
                    <c:v>1.600895550621928</c:v>
                  </c:pt>
                  <c:pt idx="59">
                    <c:v>1.3784559406804249</c:v>
                  </c:pt>
                  <c:pt idx="60">
                    <c:v>1.3369161567677885</c:v>
                  </c:pt>
                  <c:pt idx="61">
                    <c:v>1.3706127776036432</c:v>
                  </c:pt>
                  <c:pt idx="62">
                    <c:v>1.1767455376832103</c:v>
                  </c:pt>
                  <c:pt idx="63">
                    <c:v>1.590597617452394</c:v>
                  </c:pt>
                  <c:pt idx="64">
                    <c:v>1.8038270306586242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'FINAL DATATABLE'!$L$23:$L$87</c:f>
              <c:numCache>
                <c:ptCount val="65"/>
                <c:pt idx="0">
                  <c:v>405.1</c:v>
                </c:pt>
                <c:pt idx="1">
                  <c:v>2741.1</c:v>
                </c:pt>
                <c:pt idx="2">
                  <c:v>1660.9</c:v>
                </c:pt>
                <c:pt idx="3">
                  <c:v>1650.7</c:v>
                </c:pt>
                <c:pt idx="4">
                  <c:v>1435</c:v>
                </c:pt>
                <c:pt idx="5">
                  <c:v>3003.2</c:v>
                </c:pt>
                <c:pt idx="6">
                  <c:v>1080.7</c:v>
                </c:pt>
                <c:pt idx="7">
                  <c:v>1871</c:v>
                </c:pt>
                <c:pt idx="8">
                  <c:v>1848.5</c:v>
                </c:pt>
                <c:pt idx="9">
                  <c:v>2985.4</c:v>
                </c:pt>
                <c:pt idx="10">
                  <c:v>1642.8</c:v>
                </c:pt>
                <c:pt idx="11">
                  <c:v>2320.7</c:v>
                </c:pt>
                <c:pt idx="12">
                  <c:v>2567</c:v>
                </c:pt>
                <c:pt idx="13">
                  <c:v>2831.8</c:v>
                </c:pt>
                <c:pt idx="14">
                  <c:v>2720.1</c:v>
                </c:pt>
                <c:pt idx="15">
                  <c:v>1070.9</c:v>
                </c:pt>
                <c:pt idx="16">
                  <c:v>2702.3</c:v>
                </c:pt>
                <c:pt idx="17">
                  <c:v>437.1</c:v>
                </c:pt>
                <c:pt idx="18">
                  <c:v>985.1</c:v>
                </c:pt>
                <c:pt idx="19">
                  <c:v>414.5</c:v>
                </c:pt>
                <c:pt idx="20">
                  <c:v>1420.4</c:v>
                </c:pt>
                <c:pt idx="21">
                  <c:v>2735</c:v>
                </c:pt>
                <c:pt idx="22">
                  <c:v>1652.3</c:v>
                </c:pt>
                <c:pt idx="23">
                  <c:v>1430.6</c:v>
                </c:pt>
                <c:pt idx="24">
                  <c:v>1009.9</c:v>
                </c:pt>
                <c:pt idx="25">
                  <c:v>1038.3</c:v>
                </c:pt>
                <c:pt idx="26">
                  <c:v>1861.8</c:v>
                </c:pt>
                <c:pt idx="27">
                  <c:v>1362.1</c:v>
                </c:pt>
                <c:pt idx="28">
                  <c:v>1413.8</c:v>
                </c:pt>
                <c:pt idx="29">
                  <c:v>2717.3</c:v>
                </c:pt>
                <c:pt idx="30">
                  <c:v>1197.4</c:v>
                </c:pt>
                <c:pt idx="31">
                  <c:v>2730.9</c:v>
                </c:pt>
                <c:pt idx="32">
                  <c:v>1337.3</c:v>
                </c:pt>
                <c:pt idx="33">
                  <c:v>1180.8</c:v>
                </c:pt>
                <c:pt idx="34">
                  <c:v>1633.4</c:v>
                </c:pt>
                <c:pt idx="35">
                  <c:v>1122.6</c:v>
                </c:pt>
                <c:pt idx="36">
                  <c:v>1036.6</c:v>
                </c:pt>
                <c:pt idx="37">
                  <c:v>1161</c:v>
                </c:pt>
                <c:pt idx="38">
                  <c:v>1154.5</c:v>
                </c:pt>
                <c:pt idx="39">
                  <c:v>1178.7</c:v>
                </c:pt>
                <c:pt idx="40">
                  <c:v>1853</c:v>
                </c:pt>
                <c:pt idx="41">
                  <c:v>2681.1</c:v>
                </c:pt>
                <c:pt idx="42">
                  <c:v>563.2</c:v>
                </c:pt>
                <c:pt idx="43">
                  <c:v>2666.1</c:v>
                </c:pt>
                <c:pt idx="44">
                  <c:v>2704.8</c:v>
                </c:pt>
                <c:pt idx="45">
                  <c:v>1018.9</c:v>
                </c:pt>
                <c:pt idx="46">
                  <c:v>1059.7</c:v>
                </c:pt>
                <c:pt idx="47">
                  <c:v>397.8</c:v>
                </c:pt>
                <c:pt idx="48">
                  <c:v>1340.4</c:v>
                </c:pt>
                <c:pt idx="49">
                  <c:v>1424.5</c:v>
                </c:pt>
                <c:pt idx="50">
                  <c:v>2824.2</c:v>
                </c:pt>
                <c:pt idx="51">
                  <c:v>1345.4</c:v>
                </c:pt>
                <c:pt idx="52">
                  <c:v>1132.9</c:v>
                </c:pt>
                <c:pt idx="53">
                  <c:v>2696.7</c:v>
                </c:pt>
                <c:pt idx="54">
                  <c:v>1356.2</c:v>
                </c:pt>
                <c:pt idx="55">
                  <c:v>424.3</c:v>
                </c:pt>
                <c:pt idx="56">
                  <c:v>424.9</c:v>
                </c:pt>
                <c:pt idx="57">
                  <c:v>433</c:v>
                </c:pt>
                <c:pt idx="58">
                  <c:v>2723.2</c:v>
                </c:pt>
                <c:pt idx="59">
                  <c:v>2706.5</c:v>
                </c:pt>
                <c:pt idx="60">
                  <c:v>525.3</c:v>
                </c:pt>
                <c:pt idx="61">
                  <c:v>1854.9</c:v>
                </c:pt>
                <c:pt idx="62">
                  <c:v>2729.2</c:v>
                </c:pt>
                <c:pt idx="63">
                  <c:v>375.9</c:v>
                </c:pt>
                <c:pt idx="64">
                  <c:v>2732.3</c:v>
                </c:pt>
              </c:numCache>
            </c:numRef>
          </c:xVal>
          <c:yVal>
            <c:numRef>
              <c:f>'FINAL DATATABLE'!$K$23:$K$87</c:f>
              <c:numCache>
                <c:ptCount val="65"/>
                <c:pt idx="0">
                  <c:v>4.659821074328718</c:v>
                </c:pt>
                <c:pt idx="1">
                  <c:v>3.1819951512468414</c:v>
                </c:pt>
                <c:pt idx="2">
                  <c:v>6.2878871522031865</c:v>
                </c:pt>
                <c:pt idx="3">
                  <c:v>6.029008808585701</c:v>
                </c:pt>
                <c:pt idx="4">
                  <c:v>4.010160978702437</c:v>
                </c:pt>
                <c:pt idx="5">
                  <c:v>5.214313783996616</c:v>
                </c:pt>
                <c:pt idx="6">
                  <c:v>4.876066398580292</c:v>
                </c:pt>
                <c:pt idx="7">
                  <c:v>8.658434533495019</c:v>
                </c:pt>
                <c:pt idx="8">
                  <c:v>4.864659132504112</c:v>
                </c:pt>
                <c:pt idx="9">
                  <c:v>2.6979369908697315</c:v>
                </c:pt>
                <c:pt idx="10">
                  <c:v>6.188738699037799</c:v>
                </c:pt>
                <c:pt idx="11">
                  <c:v>1.0406517532413062</c:v>
                </c:pt>
                <c:pt idx="12">
                  <c:v>-3.5555800203590504</c:v>
                </c:pt>
                <c:pt idx="13">
                  <c:v>4.258607971336925</c:v>
                </c:pt>
                <c:pt idx="14">
                  <c:v>4.816120808135427</c:v>
                </c:pt>
                <c:pt idx="15">
                  <c:v>0.25456970341064533</c:v>
                </c:pt>
                <c:pt idx="16">
                  <c:v>4.42643975953505</c:v>
                </c:pt>
                <c:pt idx="17">
                  <c:v>-7.262135995841357</c:v>
                </c:pt>
                <c:pt idx="18">
                  <c:v>0.8829598335013955</c:v>
                </c:pt>
                <c:pt idx="19">
                  <c:v>7.694019420316778</c:v>
                </c:pt>
                <c:pt idx="20">
                  <c:v>4.050614846151657</c:v>
                </c:pt>
                <c:pt idx="21">
                  <c:v>3.7469490642139114</c:v>
                </c:pt>
                <c:pt idx="22">
                  <c:v>4.6407851247787235</c:v>
                </c:pt>
                <c:pt idx="23">
                  <c:v>0.07957156673121801</c:v>
                </c:pt>
                <c:pt idx="24">
                  <c:v>-1.5580440966855846</c:v>
                </c:pt>
                <c:pt idx="25">
                  <c:v>-2.3174472581122263</c:v>
                </c:pt>
                <c:pt idx="26">
                  <c:v>10.089633966012812</c:v>
                </c:pt>
                <c:pt idx="27">
                  <c:v>-1.4038040857389245</c:v>
                </c:pt>
                <c:pt idx="28">
                  <c:v>3.502577320084743</c:v>
                </c:pt>
                <c:pt idx="29">
                  <c:v>4.512147475290718</c:v>
                </c:pt>
                <c:pt idx="30">
                  <c:v>7.991607371500287</c:v>
                </c:pt>
                <c:pt idx="31">
                  <c:v>0.872158509888088</c:v>
                </c:pt>
                <c:pt idx="32">
                  <c:v>-1.441738050005359</c:v>
                </c:pt>
                <c:pt idx="33">
                  <c:v>-1.3894963997995724</c:v>
                </c:pt>
                <c:pt idx="34">
                  <c:v>5.992631465046028</c:v>
                </c:pt>
                <c:pt idx="35">
                  <c:v>-4.634368152199864</c:v>
                </c:pt>
                <c:pt idx="36">
                  <c:v>1.0592673573750488</c:v>
                </c:pt>
                <c:pt idx="37">
                  <c:v>4.863119370488445</c:v>
                </c:pt>
                <c:pt idx="38">
                  <c:v>5.32332096866428</c:v>
                </c:pt>
                <c:pt idx="39">
                  <c:v>9.423100898180437</c:v>
                </c:pt>
                <c:pt idx="40">
                  <c:v>6.928119924531906</c:v>
                </c:pt>
                <c:pt idx="41">
                  <c:v>1.5231900822376687</c:v>
                </c:pt>
                <c:pt idx="42">
                  <c:v>4.063909214169215</c:v>
                </c:pt>
                <c:pt idx="43">
                  <c:v>1.2886522609956153</c:v>
                </c:pt>
                <c:pt idx="44">
                  <c:v>2.808041373150161</c:v>
                </c:pt>
                <c:pt idx="45">
                  <c:v>4.464144374582979</c:v>
                </c:pt>
                <c:pt idx="46">
                  <c:v>3.2341443920214097</c:v>
                </c:pt>
                <c:pt idx="47">
                  <c:v>-3.2939680706756125</c:v>
                </c:pt>
                <c:pt idx="48">
                  <c:v>9.116040155461302</c:v>
                </c:pt>
                <c:pt idx="49">
                  <c:v>1.7109237398948984</c:v>
                </c:pt>
                <c:pt idx="50">
                  <c:v>1.0291263884454338</c:v>
                </c:pt>
                <c:pt idx="51">
                  <c:v>1.4989029900958073</c:v>
                </c:pt>
                <c:pt idx="52">
                  <c:v>6.830603315630679</c:v>
                </c:pt>
                <c:pt idx="53">
                  <c:v>2.2039886578739676</c:v>
                </c:pt>
                <c:pt idx="54">
                  <c:v>4.7742142678064425</c:v>
                </c:pt>
                <c:pt idx="55">
                  <c:v>-5.507887130227207</c:v>
                </c:pt>
                <c:pt idx="56">
                  <c:v>-2.976164692108929</c:v>
                </c:pt>
                <c:pt idx="57">
                  <c:v>1.63185597557014</c:v>
                </c:pt>
                <c:pt idx="58">
                  <c:v>3.572372664100154</c:v>
                </c:pt>
                <c:pt idx="59">
                  <c:v>4.769984329247023</c:v>
                </c:pt>
                <c:pt idx="60">
                  <c:v>-4.683067353865589</c:v>
                </c:pt>
                <c:pt idx="61">
                  <c:v>9.94365195852609</c:v>
                </c:pt>
                <c:pt idx="62">
                  <c:v>1.3676811955609658</c:v>
                </c:pt>
                <c:pt idx="63">
                  <c:v>-1.3003880210527008</c:v>
                </c:pt>
                <c:pt idx="64">
                  <c:v>3.6963107478671375</c:v>
                </c:pt>
              </c:numCache>
            </c:numRef>
          </c:yVal>
          <c:smooth val="0"/>
        </c:ser>
        <c:ser>
          <c:idx val="8"/>
          <c:order val="9"/>
          <c:tx>
            <c:v>OK-4-WL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'FINAL DATATABLE'!$J$89:$J$150</c:f>
                <c:numCache>
                  <c:ptCount val="62"/>
                  <c:pt idx="0">
                    <c:v>1.3238142490867855</c:v>
                  </c:pt>
                  <c:pt idx="1">
                    <c:v>1.2035359030948563</c:v>
                  </c:pt>
                  <c:pt idx="2">
                    <c:v>1.27056261905234</c:v>
                  </c:pt>
                  <c:pt idx="3">
                    <c:v>1.24990291357485</c:v>
                  </c:pt>
                  <c:pt idx="4">
                    <c:v>1.2452383966965463</c:v>
                  </c:pt>
                  <c:pt idx="5">
                    <c:v>1.2138732246602686</c:v>
                  </c:pt>
                  <c:pt idx="6">
                    <c:v>1.983321541488836</c:v>
                  </c:pt>
                  <c:pt idx="7">
                    <c:v>1.3908727553213485</c:v>
                  </c:pt>
                  <c:pt idx="8">
                    <c:v>0.972680440441966</c:v>
                  </c:pt>
                  <c:pt idx="9">
                    <c:v>1.2257880622212909</c:v>
                  </c:pt>
                  <c:pt idx="10">
                    <c:v>1.0228273686341272</c:v>
                  </c:pt>
                  <c:pt idx="11">
                    <c:v>1.3067109922337856</c:v>
                  </c:pt>
                  <c:pt idx="12">
                    <c:v>1.3025647900888302</c:v>
                  </c:pt>
                  <c:pt idx="13">
                    <c:v>0.9946079111688988</c:v>
                  </c:pt>
                  <c:pt idx="14">
                    <c:v>1.0682220204039083</c:v>
                  </c:pt>
                  <c:pt idx="15">
                    <c:v>0.8203770987358325</c:v>
                  </c:pt>
                  <c:pt idx="16">
                    <c:v>1.2471022011140107</c:v>
                  </c:pt>
                  <c:pt idx="17">
                    <c:v>1.1026100614552892</c:v>
                  </c:pt>
                  <c:pt idx="18">
                    <c:v>1.167077938236666</c:v>
                  </c:pt>
                  <c:pt idx="19">
                    <c:v>0.897411792770697</c:v>
                  </c:pt>
                  <c:pt idx="20">
                    <c:v>1.274704161661198</c:v>
                  </c:pt>
                  <c:pt idx="21">
                    <c:v>1.0559909871465933</c:v>
                  </c:pt>
                  <c:pt idx="22">
                    <c:v>1.2263744181562117</c:v>
                  </c:pt>
                  <c:pt idx="23">
                    <c:v>1.1340500460044218</c:v>
                  </c:pt>
                  <c:pt idx="24">
                    <c:v>1.2485683566143564</c:v>
                  </c:pt>
                  <c:pt idx="25">
                    <c:v>1.1229773899623652</c:v>
                  </c:pt>
                  <c:pt idx="26">
                    <c:v>0.993967377124207</c:v>
                  </c:pt>
                  <c:pt idx="27">
                    <c:v>1.160103170535498</c:v>
                  </c:pt>
                  <c:pt idx="28">
                    <c:v>1.0359616136113026</c:v>
                  </c:pt>
                  <c:pt idx="29">
                    <c:v>1.2400669447398815</c:v>
                  </c:pt>
                  <c:pt idx="30">
                    <c:v>1.2644469099376554</c:v>
                  </c:pt>
                  <c:pt idx="31">
                    <c:v>1.148788035925108</c:v>
                  </c:pt>
                  <c:pt idx="32">
                    <c:v>1.2923674004172696</c:v>
                  </c:pt>
                  <c:pt idx="33">
                    <c:v>1.3025997371518514</c:v>
                  </c:pt>
                  <c:pt idx="34">
                    <c:v>1.0197988125559831</c:v>
                  </c:pt>
                  <c:pt idx="35">
                    <c:v>0.9294054191888446</c:v>
                  </c:pt>
                  <c:pt idx="36">
                    <c:v>1.1160632341933336</c:v>
                  </c:pt>
                  <c:pt idx="37">
                    <c:v>0.9360529213364721</c:v>
                  </c:pt>
                  <c:pt idx="38">
                    <c:v>1.0409146944867498</c:v>
                  </c:pt>
                  <c:pt idx="39">
                    <c:v>1.076468487086757</c:v>
                  </c:pt>
                  <c:pt idx="40">
                    <c:v>1.3496514623678735</c:v>
                  </c:pt>
                  <c:pt idx="41">
                    <c:v>1.1135243652959943</c:v>
                  </c:pt>
                  <c:pt idx="42">
                    <c:v>1.107447504483659</c:v>
                  </c:pt>
                  <c:pt idx="43">
                    <c:v>1.0571245900226032</c:v>
                  </c:pt>
                  <c:pt idx="44">
                    <c:v>0.9990229163714375</c:v>
                  </c:pt>
                  <c:pt idx="45">
                    <c:v>1.2302043034162509</c:v>
                  </c:pt>
                  <c:pt idx="46">
                    <c:v>1.0524030413272527</c:v>
                  </c:pt>
                  <c:pt idx="47">
                    <c:v>0.9077140310498351</c:v>
                  </c:pt>
                  <c:pt idx="48">
                    <c:v>1.2967499057248126</c:v>
                  </c:pt>
                  <c:pt idx="49">
                    <c:v>1.0099960060827584</c:v>
                  </c:pt>
                  <c:pt idx="50">
                    <c:v>1.3805844135117447</c:v>
                  </c:pt>
                  <c:pt idx="51">
                    <c:v>1.1614441335416927</c:v>
                  </c:pt>
                  <c:pt idx="52">
                    <c:v>1.3585792452464105</c:v>
                  </c:pt>
                  <c:pt idx="53">
                    <c:v>0.954767334268027</c:v>
                  </c:pt>
                  <c:pt idx="54">
                    <c:v>1.2906635124954047</c:v>
                  </c:pt>
                  <c:pt idx="55">
                    <c:v>0.9403470840074757</c:v>
                  </c:pt>
                  <c:pt idx="56">
                    <c:v>1.1437023465998877</c:v>
                  </c:pt>
                  <c:pt idx="57">
                    <c:v>1.078620904109151</c:v>
                  </c:pt>
                  <c:pt idx="58">
                    <c:v>1.1325773449266663</c:v>
                  </c:pt>
                  <c:pt idx="59">
                    <c:v>1.363602677914022</c:v>
                  </c:pt>
                  <c:pt idx="60">
                    <c:v>1.107786136915756</c:v>
                  </c:pt>
                  <c:pt idx="61">
                    <c:v>0.8729017489950159</c:v>
                  </c:pt>
                </c:numCache>
              </c:numRef>
            </c:plus>
            <c:minus>
              <c:numRef>
                <c:f>'FINAL DATATABLE'!$J$89:$J$150</c:f>
                <c:numCache>
                  <c:ptCount val="62"/>
                  <c:pt idx="0">
                    <c:v>1.3238142490867855</c:v>
                  </c:pt>
                  <c:pt idx="1">
                    <c:v>1.2035359030948563</c:v>
                  </c:pt>
                  <c:pt idx="2">
                    <c:v>1.27056261905234</c:v>
                  </c:pt>
                  <c:pt idx="3">
                    <c:v>1.24990291357485</c:v>
                  </c:pt>
                  <c:pt idx="4">
                    <c:v>1.2452383966965463</c:v>
                  </c:pt>
                  <c:pt idx="5">
                    <c:v>1.2138732246602686</c:v>
                  </c:pt>
                  <c:pt idx="6">
                    <c:v>1.983321541488836</c:v>
                  </c:pt>
                  <c:pt idx="7">
                    <c:v>1.3908727553213485</c:v>
                  </c:pt>
                  <c:pt idx="8">
                    <c:v>0.972680440441966</c:v>
                  </c:pt>
                  <c:pt idx="9">
                    <c:v>1.2257880622212909</c:v>
                  </c:pt>
                  <c:pt idx="10">
                    <c:v>1.0228273686341272</c:v>
                  </c:pt>
                  <c:pt idx="11">
                    <c:v>1.3067109922337856</c:v>
                  </c:pt>
                  <c:pt idx="12">
                    <c:v>1.3025647900888302</c:v>
                  </c:pt>
                  <c:pt idx="13">
                    <c:v>0.9946079111688988</c:v>
                  </c:pt>
                  <c:pt idx="14">
                    <c:v>1.0682220204039083</c:v>
                  </c:pt>
                  <c:pt idx="15">
                    <c:v>0.8203770987358325</c:v>
                  </c:pt>
                  <c:pt idx="16">
                    <c:v>1.2471022011140107</c:v>
                  </c:pt>
                  <c:pt idx="17">
                    <c:v>1.1026100614552892</c:v>
                  </c:pt>
                  <c:pt idx="18">
                    <c:v>1.167077938236666</c:v>
                  </c:pt>
                  <c:pt idx="19">
                    <c:v>0.897411792770697</c:v>
                  </c:pt>
                  <c:pt idx="20">
                    <c:v>1.274704161661198</c:v>
                  </c:pt>
                  <c:pt idx="21">
                    <c:v>1.0559909871465933</c:v>
                  </c:pt>
                  <c:pt idx="22">
                    <c:v>1.2263744181562117</c:v>
                  </c:pt>
                  <c:pt idx="23">
                    <c:v>1.1340500460044218</c:v>
                  </c:pt>
                  <c:pt idx="24">
                    <c:v>1.2485683566143564</c:v>
                  </c:pt>
                  <c:pt idx="25">
                    <c:v>1.1229773899623652</c:v>
                  </c:pt>
                  <c:pt idx="26">
                    <c:v>0.993967377124207</c:v>
                  </c:pt>
                  <c:pt idx="27">
                    <c:v>1.160103170535498</c:v>
                  </c:pt>
                  <c:pt idx="28">
                    <c:v>1.0359616136113026</c:v>
                  </c:pt>
                  <c:pt idx="29">
                    <c:v>1.2400669447398815</c:v>
                  </c:pt>
                  <c:pt idx="30">
                    <c:v>1.2644469099376554</c:v>
                  </c:pt>
                  <c:pt idx="31">
                    <c:v>1.148788035925108</c:v>
                  </c:pt>
                  <c:pt idx="32">
                    <c:v>1.2923674004172696</c:v>
                  </c:pt>
                  <c:pt idx="33">
                    <c:v>1.3025997371518514</c:v>
                  </c:pt>
                  <c:pt idx="34">
                    <c:v>1.0197988125559831</c:v>
                  </c:pt>
                  <c:pt idx="35">
                    <c:v>0.9294054191888446</c:v>
                  </c:pt>
                  <c:pt idx="36">
                    <c:v>1.1160632341933336</c:v>
                  </c:pt>
                  <c:pt idx="37">
                    <c:v>0.9360529213364721</c:v>
                  </c:pt>
                  <c:pt idx="38">
                    <c:v>1.0409146944867498</c:v>
                  </c:pt>
                  <c:pt idx="39">
                    <c:v>1.076468487086757</c:v>
                  </c:pt>
                  <c:pt idx="40">
                    <c:v>1.3496514623678735</c:v>
                  </c:pt>
                  <c:pt idx="41">
                    <c:v>1.1135243652959943</c:v>
                  </c:pt>
                  <c:pt idx="42">
                    <c:v>1.107447504483659</c:v>
                  </c:pt>
                  <c:pt idx="43">
                    <c:v>1.0571245900226032</c:v>
                  </c:pt>
                  <c:pt idx="44">
                    <c:v>0.9990229163714375</c:v>
                  </c:pt>
                  <c:pt idx="45">
                    <c:v>1.2302043034162509</c:v>
                  </c:pt>
                  <c:pt idx="46">
                    <c:v>1.0524030413272527</c:v>
                  </c:pt>
                  <c:pt idx="47">
                    <c:v>0.9077140310498351</c:v>
                  </c:pt>
                  <c:pt idx="48">
                    <c:v>1.2967499057248126</c:v>
                  </c:pt>
                  <c:pt idx="49">
                    <c:v>1.0099960060827584</c:v>
                  </c:pt>
                  <c:pt idx="50">
                    <c:v>1.3805844135117447</c:v>
                  </c:pt>
                  <c:pt idx="51">
                    <c:v>1.1614441335416927</c:v>
                  </c:pt>
                  <c:pt idx="52">
                    <c:v>1.3585792452464105</c:v>
                  </c:pt>
                  <c:pt idx="53">
                    <c:v>0.954767334268027</c:v>
                  </c:pt>
                  <c:pt idx="54">
                    <c:v>1.2906635124954047</c:v>
                  </c:pt>
                  <c:pt idx="55">
                    <c:v>0.9403470840074757</c:v>
                  </c:pt>
                  <c:pt idx="56">
                    <c:v>1.1437023465998877</c:v>
                  </c:pt>
                  <c:pt idx="57">
                    <c:v>1.078620904109151</c:v>
                  </c:pt>
                  <c:pt idx="58">
                    <c:v>1.1325773449266663</c:v>
                  </c:pt>
                  <c:pt idx="59">
                    <c:v>1.363602677914022</c:v>
                  </c:pt>
                  <c:pt idx="60">
                    <c:v>1.107786136915756</c:v>
                  </c:pt>
                  <c:pt idx="61">
                    <c:v>0.8729017489950159</c:v>
                  </c:pt>
                </c:numCache>
              </c:numRef>
            </c:minus>
            <c:noEndCap val="1"/>
            <c:spPr>
              <a:ln w="12700">
                <a:solidFill>
                  <a:srgbClr val="999933"/>
                </a:solidFill>
              </a:ln>
            </c:spPr>
          </c:errBars>
          <c:xVal>
            <c:numRef>
              <c:f>'FINAL DATATABLE'!$L$89:$L$150</c:f>
              <c:numCache>
                <c:ptCount val="62"/>
                <c:pt idx="0">
                  <c:v>437.6</c:v>
                </c:pt>
                <c:pt idx="1">
                  <c:v>1146.5</c:v>
                </c:pt>
                <c:pt idx="2">
                  <c:v>431.3</c:v>
                </c:pt>
                <c:pt idx="3">
                  <c:v>2616.7</c:v>
                </c:pt>
                <c:pt idx="4">
                  <c:v>665.4</c:v>
                </c:pt>
                <c:pt idx="5">
                  <c:v>1336.1</c:v>
                </c:pt>
                <c:pt idx="6">
                  <c:v>561.1</c:v>
                </c:pt>
                <c:pt idx="7">
                  <c:v>334.4</c:v>
                </c:pt>
                <c:pt idx="8">
                  <c:v>1460.5</c:v>
                </c:pt>
                <c:pt idx="9">
                  <c:v>2639.7</c:v>
                </c:pt>
                <c:pt idx="10">
                  <c:v>503.8</c:v>
                </c:pt>
                <c:pt idx="11">
                  <c:v>1040.3</c:v>
                </c:pt>
                <c:pt idx="12">
                  <c:v>434.4</c:v>
                </c:pt>
                <c:pt idx="13">
                  <c:v>410.6</c:v>
                </c:pt>
                <c:pt idx="14">
                  <c:v>1327.5</c:v>
                </c:pt>
                <c:pt idx="15">
                  <c:v>1129.5</c:v>
                </c:pt>
                <c:pt idx="16">
                  <c:v>1755.4</c:v>
                </c:pt>
                <c:pt idx="17">
                  <c:v>553.5</c:v>
                </c:pt>
                <c:pt idx="18">
                  <c:v>1642.4</c:v>
                </c:pt>
                <c:pt idx="19">
                  <c:v>455.6</c:v>
                </c:pt>
                <c:pt idx="20">
                  <c:v>2495.2</c:v>
                </c:pt>
                <c:pt idx="21">
                  <c:v>1856.3</c:v>
                </c:pt>
                <c:pt idx="22">
                  <c:v>1765</c:v>
                </c:pt>
                <c:pt idx="23">
                  <c:v>573.4</c:v>
                </c:pt>
                <c:pt idx="24">
                  <c:v>569</c:v>
                </c:pt>
                <c:pt idx="25">
                  <c:v>584.6</c:v>
                </c:pt>
                <c:pt idx="26">
                  <c:v>1841.8</c:v>
                </c:pt>
                <c:pt idx="27">
                  <c:v>561.6</c:v>
                </c:pt>
                <c:pt idx="28">
                  <c:v>545.9</c:v>
                </c:pt>
                <c:pt idx="29">
                  <c:v>440.8</c:v>
                </c:pt>
                <c:pt idx="30">
                  <c:v>1151.3</c:v>
                </c:pt>
                <c:pt idx="31">
                  <c:v>2714.6</c:v>
                </c:pt>
                <c:pt idx="32">
                  <c:v>1983.2</c:v>
                </c:pt>
                <c:pt idx="33">
                  <c:v>2735.8</c:v>
                </c:pt>
                <c:pt idx="34">
                  <c:v>1009.8</c:v>
                </c:pt>
                <c:pt idx="35">
                  <c:v>562.5</c:v>
                </c:pt>
                <c:pt idx="36">
                  <c:v>1085.7</c:v>
                </c:pt>
                <c:pt idx="37">
                  <c:v>349.8</c:v>
                </c:pt>
                <c:pt idx="38">
                  <c:v>673.3</c:v>
                </c:pt>
                <c:pt idx="39">
                  <c:v>1982.9</c:v>
                </c:pt>
                <c:pt idx="40">
                  <c:v>802.9</c:v>
                </c:pt>
                <c:pt idx="41">
                  <c:v>2419.9</c:v>
                </c:pt>
                <c:pt idx="42">
                  <c:v>1649.2</c:v>
                </c:pt>
                <c:pt idx="43">
                  <c:v>1853.5</c:v>
                </c:pt>
                <c:pt idx="44">
                  <c:v>1069.7</c:v>
                </c:pt>
                <c:pt idx="45">
                  <c:v>2682.7</c:v>
                </c:pt>
                <c:pt idx="46">
                  <c:v>1148.5</c:v>
                </c:pt>
                <c:pt idx="47">
                  <c:v>1322.9</c:v>
                </c:pt>
                <c:pt idx="48">
                  <c:v>1190.9</c:v>
                </c:pt>
                <c:pt idx="49">
                  <c:v>1984</c:v>
                </c:pt>
                <c:pt idx="50">
                  <c:v>1157.4</c:v>
                </c:pt>
                <c:pt idx="51">
                  <c:v>1655.1</c:v>
                </c:pt>
                <c:pt idx="52">
                  <c:v>2612.9</c:v>
                </c:pt>
                <c:pt idx="53">
                  <c:v>1176.3</c:v>
                </c:pt>
                <c:pt idx="54">
                  <c:v>445.1</c:v>
                </c:pt>
                <c:pt idx="55">
                  <c:v>536</c:v>
                </c:pt>
                <c:pt idx="56">
                  <c:v>856.7</c:v>
                </c:pt>
                <c:pt idx="57">
                  <c:v>444.2</c:v>
                </c:pt>
                <c:pt idx="58">
                  <c:v>2505.6</c:v>
                </c:pt>
                <c:pt idx="59">
                  <c:v>367.9</c:v>
                </c:pt>
                <c:pt idx="60">
                  <c:v>572.3</c:v>
                </c:pt>
                <c:pt idx="61">
                  <c:v>1036.3</c:v>
                </c:pt>
              </c:numCache>
            </c:numRef>
          </c:xVal>
          <c:yVal>
            <c:numRef>
              <c:f>'FINAL DATATABLE'!$K$89:$K$150</c:f>
              <c:numCache>
                <c:ptCount val="62"/>
                <c:pt idx="0">
                  <c:v>-5.477028972954434</c:v>
                </c:pt>
                <c:pt idx="1">
                  <c:v>3.845237271453694</c:v>
                </c:pt>
                <c:pt idx="2">
                  <c:v>-1.7983690343581493</c:v>
                </c:pt>
                <c:pt idx="3">
                  <c:v>1.0858021139426022</c:v>
                </c:pt>
                <c:pt idx="4">
                  <c:v>1.554592076149497</c:v>
                </c:pt>
                <c:pt idx="5">
                  <c:v>-1.2442929639078226</c:v>
                </c:pt>
                <c:pt idx="6">
                  <c:v>6.525168279134519</c:v>
                </c:pt>
                <c:pt idx="7">
                  <c:v>1.0907741834298434</c:v>
                </c:pt>
                <c:pt idx="8">
                  <c:v>1.5901862886136264</c:v>
                </c:pt>
                <c:pt idx="9">
                  <c:v>-2.6730575452427185</c:v>
                </c:pt>
                <c:pt idx="10">
                  <c:v>1.2261543332492408</c:v>
                </c:pt>
                <c:pt idx="11">
                  <c:v>-1.8023671308564637</c:v>
                </c:pt>
                <c:pt idx="12">
                  <c:v>-10.825049611056237</c:v>
                </c:pt>
                <c:pt idx="13">
                  <c:v>-1.8308637171415842</c:v>
                </c:pt>
                <c:pt idx="14">
                  <c:v>3.673333235738596</c:v>
                </c:pt>
                <c:pt idx="15">
                  <c:v>4.830176468684222</c:v>
                </c:pt>
                <c:pt idx="16">
                  <c:v>2.6104570857032883</c:v>
                </c:pt>
                <c:pt idx="17">
                  <c:v>1.114392395817898</c:v>
                </c:pt>
                <c:pt idx="18">
                  <c:v>2.343872177457129</c:v>
                </c:pt>
                <c:pt idx="19">
                  <c:v>-0.4730190340040963</c:v>
                </c:pt>
                <c:pt idx="20">
                  <c:v>1.8278841288643655</c:v>
                </c:pt>
                <c:pt idx="21">
                  <c:v>-4.5462183055999805</c:v>
                </c:pt>
                <c:pt idx="22">
                  <c:v>-1.3117943098961415</c:v>
                </c:pt>
                <c:pt idx="23">
                  <c:v>-10.01896929058721</c:v>
                </c:pt>
                <c:pt idx="24">
                  <c:v>-15.312152355347886</c:v>
                </c:pt>
                <c:pt idx="25">
                  <c:v>-32.15436016804296</c:v>
                </c:pt>
                <c:pt idx="26">
                  <c:v>-0.2953005754424698</c:v>
                </c:pt>
                <c:pt idx="27">
                  <c:v>2.907105732348203</c:v>
                </c:pt>
                <c:pt idx="28">
                  <c:v>-5.991816400116035</c:v>
                </c:pt>
                <c:pt idx="29">
                  <c:v>6.015398893617352</c:v>
                </c:pt>
                <c:pt idx="30">
                  <c:v>12.148329325181173</c:v>
                </c:pt>
                <c:pt idx="31">
                  <c:v>-0.9163575258486212</c:v>
                </c:pt>
                <c:pt idx="32">
                  <c:v>3.8282575214321213</c:v>
                </c:pt>
                <c:pt idx="33">
                  <c:v>3.981847644987102</c:v>
                </c:pt>
                <c:pt idx="34">
                  <c:v>2.77180306990088</c:v>
                </c:pt>
                <c:pt idx="35">
                  <c:v>0.6566119496653755</c:v>
                </c:pt>
                <c:pt idx="36">
                  <c:v>3.6416860183585698</c:v>
                </c:pt>
                <c:pt idx="37">
                  <c:v>6.623184148826233</c:v>
                </c:pt>
                <c:pt idx="38">
                  <c:v>0.3984412813107241</c:v>
                </c:pt>
                <c:pt idx="39">
                  <c:v>-4.199538872547981</c:v>
                </c:pt>
                <c:pt idx="40">
                  <c:v>5.560550309486878</c:v>
                </c:pt>
                <c:pt idx="41">
                  <c:v>-2.089603560401221</c:v>
                </c:pt>
                <c:pt idx="42">
                  <c:v>0.5789780267617672</c:v>
                </c:pt>
                <c:pt idx="43">
                  <c:v>-7.034918766173348</c:v>
                </c:pt>
                <c:pt idx="44">
                  <c:v>6.091790934938945</c:v>
                </c:pt>
                <c:pt idx="45">
                  <c:v>-0.5176997638045577</c:v>
                </c:pt>
                <c:pt idx="46">
                  <c:v>0.7086995959393327</c:v>
                </c:pt>
                <c:pt idx="47">
                  <c:v>-12.107998610383364</c:v>
                </c:pt>
                <c:pt idx="48">
                  <c:v>5.306116805656735</c:v>
                </c:pt>
                <c:pt idx="49">
                  <c:v>-6.516297271476068</c:v>
                </c:pt>
                <c:pt idx="50">
                  <c:v>3.611052438268203</c:v>
                </c:pt>
                <c:pt idx="51">
                  <c:v>2.141499785708323</c:v>
                </c:pt>
                <c:pt idx="52">
                  <c:v>-2.7606574019578556</c:v>
                </c:pt>
                <c:pt idx="53">
                  <c:v>-6.403578945279875</c:v>
                </c:pt>
                <c:pt idx="54">
                  <c:v>5.452633327061029</c:v>
                </c:pt>
                <c:pt idx="55">
                  <c:v>-3.15413702010936</c:v>
                </c:pt>
                <c:pt idx="56">
                  <c:v>-10.48352387511886</c:v>
                </c:pt>
                <c:pt idx="57">
                  <c:v>-0.3031608403225583</c:v>
                </c:pt>
                <c:pt idx="58">
                  <c:v>2.0842813156241036</c:v>
                </c:pt>
                <c:pt idx="59">
                  <c:v>-1.3161963163577095</c:v>
                </c:pt>
                <c:pt idx="60">
                  <c:v>0.5316820601186656</c:v>
                </c:pt>
                <c:pt idx="61">
                  <c:v>-4.728437031922272</c:v>
                </c:pt>
              </c:numCache>
            </c:numRef>
          </c:yVal>
          <c:smooth val="0"/>
        </c:ser>
        <c:axId val="7160085"/>
        <c:axId val="64440766"/>
      </c:scatterChart>
      <c:valAx>
        <c:axId val="7160085"/>
        <c:scaling>
          <c:orientation val="minMax"/>
          <c:max val="32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766"/>
        <c:crossesAt val="-80"/>
        <c:crossBetween val="midCat"/>
        <c:dispUnits/>
        <c:majorUnit val="200"/>
      </c:valAx>
      <c:valAx>
        <c:axId val="64440766"/>
        <c:scaling>
          <c:orientation val="minMax"/>
          <c:max val="2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0085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86175"/>
          <c:y val="0.766"/>
          <c:w val="0.095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>
    <tabColor indexed="42"/>
  </sheetPr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</cdr:x>
      <cdr:y>0.29175</cdr:y>
    </cdr:from>
    <cdr:to>
      <cdr:x>0.794</cdr:x>
      <cdr:y>0.3205</cdr:y>
    </cdr:to>
    <cdr:sp textlink="K!$AB$33">
      <cdr:nvSpPr>
        <cdr:cNvPr id="1" name="Text Box 1"/>
        <cdr:cNvSpPr txBox="1">
          <a:spLocks noChangeArrowheads="1"/>
        </cdr:cNvSpPr>
      </cdr:nvSpPr>
      <cdr:spPr>
        <a:xfrm>
          <a:off x="6858000" y="1724025"/>
          <a:ext cx="19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fld id="{719e324f-968a-4196-9027-a0177a39eef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0.08275</cdr:x>
      <cdr:y>0.0905</cdr:y>
    </cdr:from>
    <cdr:to>
      <cdr:x>0.1205</cdr:x>
      <cdr:y>0.12525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" y="533400"/>
          <a:ext cx="323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0.078</cdr:x>
      <cdr:y>0.214</cdr:y>
    </cdr:from>
    <cdr:to>
      <cdr:x>0.128</cdr:x>
      <cdr:y>0.247</cdr:y>
    </cdr:to>
    <cdr:sp>
      <cdr:nvSpPr>
        <cdr:cNvPr id="3" name="Text Box 3"/>
        <cdr:cNvSpPr txBox="1">
          <a:spLocks noChangeArrowheads="1"/>
        </cdr:cNvSpPr>
      </cdr:nvSpPr>
      <cdr:spPr>
        <a:xfrm>
          <a:off x="666750" y="126682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61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9.140625" style="21" customWidth="1"/>
    <col min="2" max="16384" width="8.8515625" style="0" customWidth="1"/>
  </cols>
  <sheetData>
    <row r="1" ht="12">
      <c r="A1" s="37"/>
    </row>
    <row r="2" ht="12">
      <c r="C2" s="37" t="s">
        <v>60</v>
      </c>
    </row>
    <row r="3" ht="12">
      <c r="D3" s="21" t="s">
        <v>260</v>
      </c>
    </row>
    <row r="4" ht="12">
      <c r="D4" s="21" t="s">
        <v>267</v>
      </c>
    </row>
    <row r="5" ht="12">
      <c r="D5" s="21" t="s">
        <v>263</v>
      </c>
    </row>
    <row r="6" ht="12">
      <c r="D6" s="21">
        <v>91500</v>
      </c>
    </row>
    <row r="7" ht="12">
      <c r="D7" s="21" t="s">
        <v>262</v>
      </c>
    </row>
    <row r="8" ht="12">
      <c r="D8" s="21" t="s">
        <v>261</v>
      </c>
    </row>
    <row r="9" ht="12">
      <c r="D9" s="21" t="s">
        <v>309</v>
      </c>
    </row>
    <row r="10" ht="12">
      <c r="D10" s="21" t="s">
        <v>308</v>
      </c>
    </row>
    <row r="12" ht="12">
      <c r="A12" s="37" t="s">
        <v>77</v>
      </c>
    </row>
    <row r="13" ht="12">
      <c r="B13" t="s">
        <v>78</v>
      </c>
    </row>
    <row r="14" ht="12">
      <c r="B14" t="s">
        <v>79</v>
      </c>
    </row>
    <row r="15" ht="12">
      <c r="C15" t="s">
        <v>52</v>
      </c>
    </row>
    <row r="16" ht="12">
      <c r="C16" t="s">
        <v>80</v>
      </c>
    </row>
    <row r="17" ht="12">
      <c r="B17" s="56" t="s">
        <v>85</v>
      </c>
    </row>
    <row r="18" ht="12">
      <c r="B18" s="56" t="s">
        <v>70</v>
      </c>
    </row>
    <row r="19" ht="12">
      <c r="B19" s="56" t="s">
        <v>212</v>
      </c>
    </row>
    <row r="20" ht="12">
      <c r="B20" s="56" t="s">
        <v>71</v>
      </c>
    </row>
    <row r="21" ht="12">
      <c r="B21" s="56" t="s">
        <v>63</v>
      </c>
    </row>
    <row r="22" ht="12">
      <c r="B22" s="37"/>
    </row>
    <row r="23" spans="1:3" ht="12">
      <c r="A23" s="37" t="s">
        <v>329</v>
      </c>
      <c r="C23" s="22"/>
    </row>
    <row r="24" ht="12">
      <c r="B24" t="s">
        <v>72</v>
      </c>
    </row>
    <row r="25" ht="12">
      <c r="B25" t="s">
        <v>31</v>
      </c>
    </row>
    <row r="26" ht="12">
      <c r="B26" t="s">
        <v>29</v>
      </c>
    </row>
    <row r="27" ht="12">
      <c r="B27" t="s">
        <v>213</v>
      </c>
    </row>
    <row r="28" ht="12">
      <c r="B28" t="s">
        <v>61</v>
      </c>
    </row>
    <row r="29" ht="12">
      <c r="C29" t="s">
        <v>62</v>
      </c>
    </row>
    <row r="30" ht="12">
      <c r="C30" t="s">
        <v>64</v>
      </c>
    </row>
    <row r="31" ht="12">
      <c r="C31" t="s">
        <v>65</v>
      </c>
    </row>
    <row r="32" ht="12">
      <c r="C32" t="s">
        <v>66</v>
      </c>
    </row>
    <row r="34" ht="12">
      <c r="B34" t="s">
        <v>73</v>
      </c>
    </row>
    <row r="35" ht="12">
      <c r="B35" t="s">
        <v>32</v>
      </c>
    </row>
    <row r="36" ht="12">
      <c r="B36" t="s">
        <v>53</v>
      </c>
    </row>
    <row r="37" ht="12">
      <c r="B37" t="s">
        <v>27</v>
      </c>
    </row>
    <row r="38" ht="12">
      <c r="B38" t="s">
        <v>28</v>
      </c>
    </row>
    <row r="39" ht="12">
      <c r="B39" t="s">
        <v>54</v>
      </c>
    </row>
    <row r="41" ht="12">
      <c r="B41" t="s">
        <v>55</v>
      </c>
    </row>
    <row r="44" ht="12">
      <c r="A44" s="37" t="s">
        <v>339</v>
      </c>
    </row>
    <row r="45" ht="12">
      <c r="B45" t="s">
        <v>30</v>
      </c>
    </row>
    <row r="46" ht="12">
      <c r="B46" t="s">
        <v>330</v>
      </c>
    </row>
    <row r="47" ht="12">
      <c r="B47" t="s">
        <v>81</v>
      </c>
    </row>
    <row r="48" ht="12">
      <c r="C48" t="s">
        <v>82</v>
      </c>
    </row>
    <row r="49" ht="12">
      <c r="C49" t="s">
        <v>83</v>
      </c>
    </row>
    <row r="50" ht="12">
      <c r="C50" t="s">
        <v>84</v>
      </c>
    </row>
    <row r="53" ht="12">
      <c r="A53" s="21" t="s">
        <v>38</v>
      </c>
    </row>
    <row r="54" ht="12">
      <c r="A54" s="21" t="s">
        <v>47</v>
      </c>
    </row>
    <row r="55" ht="12">
      <c r="A55" s="21" t="s">
        <v>34</v>
      </c>
    </row>
    <row r="56" ht="12">
      <c r="A56" s="21" t="s">
        <v>51</v>
      </c>
    </row>
    <row r="57" ht="12">
      <c r="A57" s="21" t="s">
        <v>74</v>
      </c>
    </row>
    <row r="58" ht="12">
      <c r="A58" s="21" t="s">
        <v>67</v>
      </c>
    </row>
    <row r="59" ht="12">
      <c r="A59" s="21" t="s">
        <v>26</v>
      </c>
    </row>
    <row r="60" ht="12">
      <c r="A60" s="21" t="s">
        <v>214</v>
      </c>
    </row>
    <row r="61" ht="12">
      <c r="A61" s="21" t="s">
        <v>215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30" bestFit="1" customWidth="1"/>
    <col min="2" max="2" width="17.7109375" style="21" bestFit="1" customWidth="1"/>
    <col min="3" max="16384" width="8.8515625" style="0" customWidth="1"/>
  </cols>
  <sheetData>
    <row r="1" spans="1:7" ht="12">
      <c r="A1" s="30" t="s">
        <v>291</v>
      </c>
      <c r="B1" s="21" t="s">
        <v>292</v>
      </c>
      <c r="C1">
        <v>0.3</v>
      </c>
      <c r="D1">
        <v>0.28204599933850666</v>
      </c>
      <c r="E1">
        <v>1</v>
      </c>
      <c r="F1">
        <v>0.2819908528054567</v>
      </c>
      <c r="G1">
        <v>0.00017598459967398857</v>
      </c>
    </row>
    <row r="2" spans="1:7" ht="12">
      <c r="A2" s="30" t="s">
        <v>293</v>
      </c>
      <c r="B2" s="21" t="s">
        <v>310</v>
      </c>
      <c r="C2">
        <v>22.7</v>
      </c>
      <c r="D2">
        <v>0.28204599933850666</v>
      </c>
      <c r="E2">
        <v>2</v>
      </c>
      <c r="F2">
        <v>0.28213336742629774</v>
      </c>
      <c r="G2">
        <v>0.00012648252817359451</v>
      </c>
    </row>
    <row r="3" spans="1:7" ht="12">
      <c r="A3" s="30" t="s">
        <v>294</v>
      </c>
      <c r="B3" s="31">
        <v>15</v>
      </c>
      <c r="E3">
        <v>3</v>
      </c>
      <c r="F3">
        <v>0.28198627149503686</v>
      </c>
      <c r="G3">
        <v>0.00015704245877839817</v>
      </c>
    </row>
    <row r="4" spans="1:7" ht="12">
      <c r="A4" s="30" t="s">
        <v>295</v>
      </c>
      <c r="B4" s="31">
        <v>8</v>
      </c>
      <c r="E4">
        <v>4</v>
      </c>
      <c r="F4">
        <v>0.2820554732119634</v>
      </c>
      <c r="G4">
        <v>0.0001323434461710337</v>
      </c>
    </row>
    <row r="5" spans="1:7" ht="12">
      <c r="A5" s="30" t="s">
        <v>296</v>
      </c>
      <c r="B5" s="31">
        <v>1</v>
      </c>
      <c r="E5">
        <v>5</v>
      </c>
      <c r="F5">
        <v>0.2819876086059626</v>
      </c>
      <c r="G5">
        <v>0.00015399391730891272</v>
      </c>
    </row>
    <row r="6" spans="1:7" ht="12">
      <c r="A6" s="30" t="s">
        <v>297</v>
      </c>
      <c r="B6" s="31" t="b">
        <v>1</v>
      </c>
      <c r="E6">
        <v>6</v>
      </c>
      <c r="F6">
        <v>0.2819603276576104</v>
      </c>
      <c r="G6">
        <v>0.00011912322285364899</v>
      </c>
    </row>
    <row r="7" spans="1:7" ht="12">
      <c r="A7" s="30" t="s">
        <v>298</v>
      </c>
      <c r="B7" s="31">
        <v>1</v>
      </c>
      <c r="E7">
        <v>7</v>
      </c>
      <c r="F7">
        <v>0.2819489996550938</v>
      </c>
      <c r="G7">
        <v>0.00011957115790897843</v>
      </c>
    </row>
    <row r="8" spans="1:7" ht="12">
      <c r="A8" s="30" t="s">
        <v>299</v>
      </c>
      <c r="B8" s="31" t="b">
        <v>0</v>
      </c>
      <c r="E8">
        <v>8</v>
      </c>
      <c r="F8">
        <v>0.2818807031144785</v>
      </c>
      <c r="G8">
        <v>0.00014636820942539051</v>
      </c>
    </row>
    <row r="9" spans="1:7" ht="12">
      <c r="A9" s="30" t="s">
        <v>300</v>
      </c>
      <c r="B9" s="31" t="b">
        <v>1</v>
      </c>
      <c r="E9">
        <v>9</v>
      </c>
      <c r="F9">
        <v>0.28204099290130896</v>
      </c>
      <c r="G9">
        <v>8.196826380092602E-05</v>
      </c>
    </row>
    <row r="10" spans="1:7" ht="12">
      <c r="A10" s="30" t="s">
        <v>301</v>
      </c>
      <c r="B10" s="31" t="b">
        <v>0</v>
      </c>
      <c r="E10">
        <v>10</v>
      </c>
      <c r="F10">
        <v>0.2820126553079672</v>
      </c>
      <c r="G10">
        <v>0.00017451284328303676</v>
      </c>
    </row>
    <row r="11" spans="1:7" ht="12">
      <c r="A11" s="30" t="s">
        <v>302</v>
      </c>
      <c r="B11" s="31" t="b">
        <v>0</v>
      </c>
      <c r="E11">
        <v>11</v>
      </c>
      <c r="F11">
        <v>0.28211277598100465</v>
      </c>
      <c r="G11">
        <v>0.00012991481717684238</v>
      </c>
    </row>
    <row r="12" spans="1:7" ht="12">
      <c r="A12" s="30" t="s">
        <v>303</v>
      </c>
      <c r="B12" s="31" t="s">
        <v>311</v>
      </c>
      <c r="E12">
        <v>12</v>
      </c>
      <c r="F12">
        <v>0.2821264087642966</v>
      </c>
      <c r="G12">
        <v>0.00011598339385229526</v>
      </c>
    </row>
    <row r="13" spans="1:7" ht="12">
      <c r="A13" s="30" t="s">
        <v>304</v>
      </c>
      <c r="B13" s="31" t="b">
        <v>0</v>
      </c>
      <c r="E13">
        <v>13</v>
      </c>
      <c r="F13">
        <v>0.2821396579551232</v>
      </c>
      <c r="G13">
        <v>0.00013661387137173809</v>
      </c>
    </row>
    <row r="14" spans="1:7" ht="12">
      <c r="A14" s="30" t="s">
        <v>305</v>
      </c>
      <c r="B14" s="31" t="b">
        <v>0</v>
      </c>
      <c r="E14">
        <v>14</v>
      </c>
      <c r="F14">
        <v>0.28213471265895623</v>
      </c>
      <c r="G14">
        <v>0.00013713794097783833</v>
      </c>
    </row>
    <row r="15" spans="1:7" ht="12">
      <c r="A15" s="30" t="s">
        <v>306</v>
      </c>
      <c r="B15" s="31" t="b">
        <v>0</v>
      </c>
      <c r="E15">
        <v>15</v>
      </c>
      <c r="F15">
        <v>0.2820741889161558</v>
      </c>
      <c r="G15">
        <v>9.15023852647815E-05</v>
      </c>
    </row>
    <row r="16" spans="1:7" ht="12">
      <c r="A16" s="30" t="s">
        <v>307</v>
      </c>
      <c r="B16" s="31">
        <v>1</v>
      </c>
      <c r="E16">
        <v>16</v>
      </c>
      <c r="F16">
        <v>0.28209841754196097</v>
      </c>
      <c r="G16">
        <v>9.59557561834052E-05</v>
      </c>
    </row>
    <row r="17" spans="5:7" ht="12">
      <c r="E17">
        <v>17</v>
      </c>
      <c r="F17">
        <v>0.28204057906620567</v>
      </c>
      <c r="G17">
        <v>0.0001013542631443618</v>
      </c>
    </row>
    <row r="18" spans="5:7" ht="12">
      <c r="E18">
        <v>18</v>
      </c>
      <c r="F18">
        <v>0.2821191032216075</v>
      </c>
      <c r="G18">
        <v>0.00010846560161158652</v>
      </c>
    </row>
    <row r="19" spans="5:7" ht="12">
      <c r="E19">
        <v>19</v>
      </c>
      <c r="F19">
        <v>0.28200701749079454</v>
      </c>
      <c r="G19">
        <v>0.00013734018673725707</v>
      </c>
    </row>
    <row r="20" spans="5:7" ht="12">
      <c r="E20">
        <v>20</v>
      </c>
      <c r="F20">
        <v>0.282051609636911</v>
      </c>
      <c r="G20">
        <v>0.00010233354425931998</v>
      </c>
    </row>
    <row r="21" spans="5:7" ht="12">
      <c r="E21">
        <v>21</v>
      </c>
      <c r="F21">
        <v>0.2819760860984287</v>
      </c>
      <c r="G21">
        <v>0.00011025370818374494</v>
      </c>
    </row>
    <row r="22" spans="5:7" ht="12">
      <c r="E22">
        <v>22</v>
      </c>
      <c r="F22">
        <v>0.2819963594605911</v>
      </c>
      <c r="G22">
        <v>0.00011012715953670587</v>
      </c>
    </row>
    <row r="23" spans="5:8" ht="12">
      <c r="E23" t="s">
        <v>290</v>
      </c>
      <c r="F23" t="s">
        <v>290</v>
      </c>
      <c r="G23" t="s">
        <v>290</v>
      </c>
      <c r="H23" t="s">
        <v>290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30" bestFit="1" customWidth="1"/>
    <col min="2" max="2" width="17.7109375" style="21" bestFit="1" customWidth="1"/>
    <col min="3" max="16384" width="8.8515625" style="0" customWidth="1"/>
  </cols>
  <sheetData>
    <row r="1" spans="1:7" ht="12">
      <c r="A1" s="30" t="s">
        <v>291</v>
      </c>
      <c r="B1" s="21" t="s">
        <v>292</v>
      </c>
      <c r="C1">
        <v>0.3</v>
      </c>
      <c r="D1">
        <v>-26.132951234800323</v>
      </c>
      <c r="E1">
        <v>1</v>
      </c>
      <c r="F1">
        <v>-28.083073520281943</v>
      </c>
      <c r="G1">
        <v>6.223265013134416</v>
      </c>
    </row>
    <row r="2" spans="1:7" ht="12">
      <c r="A2" s="30" t="s">
        <v>293</v>
      </c>
      <c r="B2" s="21" t="s">
        <v>312</v>
      </c>
      <c r="C2">
        <v>22.7</v>
      </c>
      <c r="D2">
        <v>-26.132951234800323</v>
      </c>
      <c r="E2">
        <v>2</v>
      </c>
      <c r="F2">
        <v>-23.04339246078313</v>
      </c>
      <c r="G2">
        <v>4.472745307340091</v>
      </c>
    </row>
    <row r="3" spans="1:7" ht="12">
      <c r="A3" s="30" t="s">
        <v>294</v>
      </c>
      <c r="B3" s="31">
        <v>15</v>
      </c>
      <c r="E3">
        <v>3</v>
      </c>
      <c r="F3">
        <v>-28.24508036010198</v>
      </c>
      <c r="G3">
        <v>5.553422521646922</v>
      </c>
    </row>
    <row r="4" spans="1:7" ht="12">
      <c r="A4" s="30" t="s">
        <v>295</v>
      </c>
      <c r="B4" s="31">
        <v>8</v>
      </c>
      <c r="E4">
        <v>4</v>
      </c>
      <c r="F4">
        <v>-25.797930867500483</v>
      </c>
      <c r="G4">
        <v>4.680002339978458</v>
      </c>
    </row>
    <row r="5" spans="1:7" ht="12">
      <c r="A5" s="30" t="s">
        <v>296</v>
      </c>
      <c r="B5" s="31">
        <v>1</v>
      </c>
      <c r="E5">
        <v>5</v>
      </c>
      <c r="F5">
        <v>-28.197796701996403</v>
      </c>
      <c r="G5">
        <v>5.445618307506891</v>
      </c>
    </row>
    <row r="6" spans="1:7" ht="12">
      <c r="A6" s="30" t="s">
        <v>297</v>
      </c>
      <c r="B6" s="31" t="b">
        <v>1</v>
      </c>
      <c r="E6">
        <v>6</v>
      </c>
      <c r="F6">
        <v>-29.16252072739267</v>
      </c>
      <c r="G6">
        <v>4.212501471212441</v>
      </c>
    </row>
    <row r="7" spans="1:7" ht="12">
      <c r="A7" s="30" t="s">
        <v>298</v>
      </c>
      <c r="B7" s="31">
        <v>1</v>
      </c>
      <c r="E7">
        <v>7</v>
      </c>
      <c r="F7">
        <v>-29.563107834793545</v>
      </c>
      <c r="G7">
        <v>4.22834159905738</v>
      </c>
    </row>
    <row r="8" spans="1:7" ht="12">
      <c r="A8" s="30" t="s">
        <v>299</v>
      </c>
      <c r="B8" s="31" t="b">
        <v>0</v>
      </c>
      <c r="E8">
        <v>8</v>
      </c>
      <c r="F8">
        <v>-31.978247980675167</v>
      </c>
      <c r="G8">
        <v>5.175953796183741</v>
      </c>
    </row>
    <row r="9" spans="1:7" ht="12">
      <c r="A9" s="30" t="s">
        <v>300</v>
      </c>
      <c r="B9" s="31" t="b">
        <v>1</v>
      </c>
      <c r="E9">
        <v>9</v>
      </c>
      <c r="F9">
        <v>-26.309991643511665</v>
      </c>
      <c r="G9">
        <v>2.898607203385417</v>
      </c>
    </row>
    <row r="10" spans="1:7" ht="12">
      <c r="A10" s="30" t="s">
        <v>301</v>
      </c>
      <c r="B10" s="31" t="b">
        <v>0</v>
      </c>
      <c r="E10">
        <v>10</v>
      </c>
      <c r="F10">
        <v>-27.31208133503582</v>
      </c>
      <c r="G10">
        <v>6.171219947417313</v>
      </c>
    </row>
    <row r="11" spans="1:7" ht="12">
      <c r="A11" s="30" t="s">
        <v>302</v>
      </c>
      <c r="B11" s="31" t="b">
        <v>0</v>
      </c>
      <c r="E11">
        <v>11</v>
      </c>
      <c r="F11">
        <v>-23.771558569066762</v>
      </c>
      <c r="G11">
        <v>4.594119814589348</v>
      </c>
    </row>
    <row r="12" spans="1:7" ht="12">
      <c r="A12" s="30" t="s">
        <v>303</v>
      </c>
      <c r="B12" s="31" t="s">
        <v>313</v>
      </c>
      <c r="E12">
        <v>12</v>
      </c>
      <c r="F12">
        <v>-23.289468525677925</v>
      </c>
      <c r="G12">
        <v>4.1014690967466905</v>
      </c>
    </row>
    <row r="13" spans="1:7" ht="12">
      <c r="A13" s="30" t="s">
        <v>304</v>
      </c>
      <c r="B13" s="31" t="b">
        <v>0</v>
      </c>
      <c r="E13">
        <v>13</v>
      </c>
      <c r="F13">
        <v>-22.820943291788076</v>
      </c>
      <c r="G13">
        <v>4.83101548426346</v>
      </c>
    </row>
    <row r="14" spans="1:7" ht="12">
      <c r="A14" s="30" t="s">
        <v>305</v>
      </c>
      <c r="B14" s="31" t="b">
        <v>0</v>
      </c>
      <c r="E14">
        <v>14</v>
      </c>
      <c r="F14">
        <v>-22.995821597460164</v>
      </c>
      <c r="G14">
        <v>4.849547924317136</v>
      </c>
    </row>
    <row r="15" spans="1:7" ht="12">
      <c r="A15" s="30" t="s">
        <v>306</v>
      </c>
      <c r="B15" s="31" t="b">
        <v>0</v>
      </c>
      <c r="E15">
        <v>15</v>
      </c>
      <c r="F15">
        <v>-25.13609575628739</v>
      </c>
      <c r="G15">
        <v>3.2357580941289115</v>
      </c>
    </row>
    <row r="16" spans="1:7" ht="12">
      <c r="A16" s="30" t="s">
        <v>307</v>
      </c>
      <c r="B16" s="31">
        <v>1</v>
      </c>
      <c r="E16">
        <v>16</v>
      </c>
      <c r="F16">
        <v>-24.27930965358982</v>
      </c>
      <c r="G16">
        <v>3.3932406663494987</v>
      </c>
    </row>
    <row r="17" spans="5:7" ht="12">
      <c r="E17">
        <v>17</v>
      </c>
      <c r="F17">
        <v>-26.324625909943666</v>
      </c>
      <c r="G17">
        <v>3.584145663468874</v>
      </c>
    </row>
    <row r="18" spans="5:7" ht="12">
      <c r="E18">
        <v>18</v>
      </c>
      <c r="F18">
        <v>-23.54781117783866</v>
      </c>
      <c r="G18">
        <v>3.835620758230192</v>
      </c>
    </row>
    <row r="19" spans="5:7" ht="12">
      <c r="E19">
        <v>19</v>
      </c>
      <c r="F19">
        <v>-27.5114489525774</v>
      </c>
      <c r="G19">
        <v>4.85669985102799</v>
      </c>
    </row>
    <row r="20" spans="5:7" ht="12">
      <c r="E20">
        <v>20</v>
      </c>
      <c r="F20">
        <v>-25.93455675120704</v>
      </c>
      <c r="G20">
        <v>3.6187755453553905</v>
      </c>
    </row>
    <row r="21" spans="5:7" ht="12">
      <c r="E21">
        <v>21</v>
      </c>
      <c r="F21">
        <v>-28.60526200368807</v>
      </c>
      <c r="G21">
        <v>3.898852774499865</v>
      </c>
    </row>
    <row r="22" spans="5:7" ht="12">
      <c r="E22">
        <v>22</v>
      </c>
      <c r="F22">
        <v>-27.888344127479094</v>
      </c>
      <c r="G22">
        <v>3.894377691062708</v>
      </c>
    </row>
    <row r="23" spans="5:8" ht="12">
      <c r="E23" t="s">
        <v>290</v>
      </c>
      <c r="F23" t="s">
        <v>290</v>
      </c>
      <c r="G23" t="s">
        <v>290</v>
      </c>
      <c r="H23" t="s">
        <v>290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30" bestFit="1" customWidth="1"/>
    <col min="2" max="2" width="17.7109375" style="21" bestFit="1" customWidth="1"/>
    <col min="3" max="16384" width="8.8515625" style="0" customWidth="1"/>
  </cols>
  <sheetData>
    <row r="1" spans="1:7" ht="12">
      <c r="A1" s="30" t="s">
        <v>291</v>
      </c>
      <c r="B1" s="21" t="s">
        <v>292</v>
      </c>
      <c r="C1">
        <v>0.3</v>
      </c>
      <c r="D1">
        <v>4.6679229065093235</v>
      </c>
      <c r="E1">
        <v>1</v>
      </c>
      <c r="F1">
        <v>2.3677941580713124</v>
      </c>
      <c r="G1">
        <v>6.223265013134416</v>
      </c>
    </row>
    <row r="2" spans="1:7" ht="12">
      <c r="A2" s="30" t="s">
        <v>293</v>
      </c>
      <c r="B2" s="21" t="s">
        <v>314</v>
      </c>
      <c r="C2">
        <v>22.7</v>
      </c>
      <c r="D2">
        <v>4.6679229065093235</v>
      </c>
      <c r="E2">
        <v>2</v>
      </c>
      <c r="F2">
        <v>7.616224950079964</v>
      </c>
      <c r="G2">
        <v>4.472745307340091</v>
      </c>
    </row>
    <row r="3" spans="1:7" ht="12">
      <c r="A3" s="30" t="s">
        <v>294</v>
      </c>
      <c r="B3" s="31">
        <v>15</v>
      </c>
      <c r="E3">
        <v>3</v>
      </c>
      <c r="F3">
        <v>3.2425339904418315</v>
      </c>
      <c r="G3">
        <v>5.553422521646922</v>
      </c>
    </row>
    <row r="4" spans="1:7" ht="12">
      <c r="A4" s="30" t="s">
        <v>295</v>
      </c>
      <c r="B4" s="31">
        <v>8</v>
      </c>
      <c r="E4">
        <v>4</v>
      </c>
      <c r="F4">
        <v>5.780873936291897</v>
      </c>
      <c r="G4">
        <v>4.680002339978458</v>
      </c>
    </row>
    <row r="5" spans="1:7" ht="12">
      <c r="A5" s="30" t="s">
        <v>296</v>
      </c>
      <c r="B5" s="31">
        <v>1</v>
      </c>
      <c r="E5">
        <v>5</v>
      </c>
      <c r="F5">
        <v>2.135589834331153</v>
      </c>
      <c r="G5">
        <v>5.445618307506891</v>
      </c>
    </row>
    <row r="6" spans="1:7" ht="12">
      <c r="A6" s="30" t="s">
        <v>297</v>
      </c>
      <c r="B6" s="31" t="b">
        <v>1</v>
      </c>
      <c r="E6">
        <v>6</v>
      </c>
      <c r="F6">
        <v>2.182203307685704</v>
      </c>
      <c r="G6">
        <v>4.212501471212441</v>
      </c>
    </row>
    <row r="7" spans="1:7" ht="12">
      <c r="A7" s="30" t="s">
        <v>298</v>
      </c>
      <c r="B7" s="31">
        <v>1</v>
      </c>
      <c r="E7">
        <v>7</v>
      </c>
      <c r="F7">
        <v>1.4518485827275107</v>
      </c>
      <c r="G7">
        <v>4.22834159905738</v>
      </c>
    </row>
    <row r="8" spans="1:7" ht="12">
      <c r="A8" s="30" t="s">
        <v>299</v>
      </c>
      <c r="B8" s="31" t="b">
        <v>0</v>
      </c>
      <c r="E8">
        <v>8</v>
      </c>
      <c r="F8">
        <v>-1.4562068465628908</v>
      </c>
      <c r="G8">
        <v>5.175953796183741</v>
      </c>
    </row>
    <row r="9" spans="1:7" ht="12">
      <c r="A9" s="30" t="s">
        <v>300</v>
      </c>
      <c r="B9" s="31" t="b">
        <v>1</v>
      </c>
      <c r="E9">
        <v>9</v>
      </c>
      <c r="F9">
        <v>4.251948235152181</v>
      </c>
      <c r="G9">
        <v>2.898607203385417</v>
      </c>
    </row>
    <row r="10" spans="1:7" ht="12">
      <c r="A10" s="30" t="s">
        <v>301</v>
      </c>
      <c r="B10" s="31" t="b">
        <v>0</v>
      </c>
      <c r="E10">
        <v>10</v>
      </c>
      <c r="F10">
        <v>4.091388209850333</v>
      </c>
      <c r="G10">
        <v>6.171219947417313</v>
      </c>
    </row>
    <row r="11" spans="1:7" ht="12">
      <c r="A11" s="30" t="s">
        <v>302</v>
      </c>
      <c r="B11" s="31" t="b">
        <v>0</v>
      </c>
      <c r="E11">
        <v>11</v>
      </c>
      <c r="F11">
        <v>7.806218802048903</v>
      </c>
      <c r="G11">
        <v>4.594119814589348</v>
      </c>
    </row>
    <row r="12" spans="1:7" ht="12">
      <c r="A12" s="30" t="s">
        <v>303</v>
      </c>
      <c r="B12" s="31" t="s">
        <v>315</v>
      </c>
      <c r="E12">
        <v>12</v>
      </c>
      <c r="F12">
        <v>8.121472961077902</v>
      </c>
      <c r="G12">
        <v>4.1014690967466905</v>
      </c>
    </row>
    <row r="13" spans="1:7" ht="12">
      <c r="A13" s="30" t="s">
        <v>304</v>
      </c>
      <c r="B13" s="31" t="b">
        <v>0</v>
      </c>
      <c r="E13">
        <v>13</v>
      </c>
      <c r="F13">
        <v>8.80625547427627</v>
      </c>
      <c r="G13">
        <v>4.83101548426346</v>
      </c>
    </row>
    <row r="14" spans="1:7" ht="12">
      <c r="A14" s="30" t="s">
        <v>305</v>
      </c>
      <c r="B14" s="31" t="b">
        <v>0</v>
      </c>
      <c r="E14">
        <v>14</v>
      </c>
      <c r="F14">
        <v>8.490544328918492</v>
      </c>
      <c r="G14">
        <v>4.849547924317136</v>
      </c>
    </row>
    <row r="15" spans="1:7" ht="12">
      <c r="A15" s="30" t="s">
        <v>306</v>
      </c>
      <c r="B15" s="31" t="b">
        <v>0</v>
      </c>
      <c r="E15">
        <v>15</v>
      </c>
      <c r="F15">
        <v>5.548708497618016</v>
      </c>
      <c r="G15">
        <v>3.2357580941289115</v>
      </c>
    </row>
    <row r="16" spans="1:7" ht="12">
      <c r="A16" s="30" t="s">
        <v>307</v>
      </c>
      <c r="B16" s="31">
        <v>1</v>
      </c>
      <c r="E16">
        <v>16</v>
      </c>
      <c r="F16">
        <v>6.49878779548585</v>
      </c>
      <c r="G16">
        <v>3.3932406663494987</v>
      </c>
    </row>
    <row r="17" spans="5:7" ht="12">
      <c r="E17">
        <v>17</v>
      </c>
      <c r="F17">
        <v>4.206067605618813</v>
      </c>
      <c r="G17">
        <v>3.584145663468874</v>
      </c>
    </row>
    <row r="18" spans="5:7" ht="12">
      <c r="E18">
        <v>18</v>
      </c>
      <c r="F18">
        <v>6.734871053752922</v>
      </c>
      <c r="G18">
        <v>3.835620758230192</v>
      </c>
    </row>
    <row r="19" spans="5:7" ht="12">
      <c r="E19">
        <v>19</v>
      </c>
      <c r="F19">
        <v>3.194282960758965</v>
      </c>
      <c r="G19">
        <v>4.85669985102799</v>
      </c>
    </row>
    <row r="20" spans="5:7" ht="12">
      <c r="E20">
        <v>20</v>
      </c>
      <c r="F20">
        <v>4.4145071328616226</v>
      </c>
      <c r="G20">
        <v>3.6187755453553905</v>
      </c>
    </row>
    <row r="21" spans="5:7" ht="12">
      <c r="E21">
        <v>21</v>
      </c>
      <c r="F21">
        <v>1.4356181823416136</v>
      </c>
      <c r="G21">
        <v>3.898852774499865</v>
      </c>
    </row>
    <row r="22" spans="5:7" ht="12">
      <c r="E22">
        <v>22</v>
      </c>
      <c r="F22">
        <v>2.5288094420217178</v>
      </c>
      <c r="G22">
        <v>3.894377691062708</v>
      </c>
    </row>
    <row r="23" spans="5:8" ht="12">
      <c r="E23" t="s">
        <v>290</v>
      </c>
      <c r="F23" t="s">
        <v>290</v>
      </c>
      <c r="G23" t="s">
        <v>290</v>
      </c>
      <c r="H23" t="s">
        <v>290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AK71"/>
  <sheetViews>
    <sheetView zoomScalePageLayoutView="0" workbookViewId="0" topLeftCell="A1">
      <selection activeCell="L42" sqref="L42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14.00390625" style="8" customWidth="1"/>
    <col min="6" max="6" width="13.421875" style="0" customWidth="1"/>
    <col min="7" max="11" width="8.8515625" style="0" customWidth="1"/>
    <col min="12" max="12" width="11.00390625" style="0" bestFit="1" customWidth="1"/>
    <col min="13" max="14" width="8.8515625" style="0" customWidth="1"/>
    <col min="15" max="15" width="12.421875" style="0" bestFit="1" customWidth="1"/>
    <col min="16" max="16" width="10.421875" style="0" bestFit="1" customWidth="1"/>
    <col min="17" max="18" width="8.8515625" style="0" customWidth="1"/>
    <col min="19" max="19" width="9.421875" style="0" bestFit="1" customWidth="1"/>
    <col min="20" max="20" width="8.8515625" style="0" customWidth="1"/>
    <col min="21" max="26" width="14.00390625" style="0" customWidth="1"/>
    <col min="27" max="16384" width="8.8515625" style="0" customWidth="1"/>
  </cols>
  <sheetData>
    <row r="1" spans="1:37" ht="12">
      <c r="A1">
        <v>0</v>
      </c>
      <c r="E1" s="57">
        <f>F1*1000</f>
        <v>0.6</v>
      </c>
      <c r="F1" s="41">
        <f>G1/10000</f>
        <v>0.0006</v>
      </c>
      <c r="G1">
        <v>6</v>
      </c>
      <c r="H1" t="s">
        <v>58</v>
      </c>
      <c r="J1" s="2" t="s">
        <v>268</v>
      </c>
      <c r="K1" s="2"/>
      <c r="L1" s="2"/>
      <c r="M1" s="17" t="s">
        <v>260</v>
      </c>
      <c r="N1" s="17"/>
      <c r="O1" s="17"/>
      <c r="P1" s="49">
        <v>91500</v>
      </c>
      <c r="Q1" s="49"/>
      <c r="R1" s="49"/>
      <c r="S1" s="49"/>
      <c r="T1" s="3" t="s">
        <v>262</v>
      </c>
      <c r="U1" s="3"/>
      <c r="V1" s="3"/>
      <c r="W1" s="17" t="s">
        <v>261</v>
      </c>
      <c r="X1" s="17"/>
      <c r="Y1" s="17"/>
      <c r="Z1" s="7" t="s">
        <v>267</v>
      </c>
      <c r="AA1" s="7"/>
      <c r="AB1" s="7"/>
      <c r="AC1" s="7"/>
      <c r="AD1" s="4" t="s">
        <v>263</v>
      </c>
      <c r="AE1" s="4"/>
      <c r="AF1" s="4"/>
      <c r="AG1" s="4"/>
      <c r="AH1" s="4"/>
      <c r="AI1" s="2" t="s">
        <v>309</v>
      </c>
      <c r="AJ1" s="2"/>
      <c r="AK1" s="2"/>
    </row>
    <row r="2" spans="2:37" ht="12">
      <c r="B2" s="2" t="s">
        <v>12</v>
      </c>
      <c r="C2" s="2" t="s">
        <v>8</v>
      </c>
      <c r="D2" s="2">
        <v>179.94656</v>
      </c>
      <c r="F2" s="42"/>
      <c r="G2" s="43"/>
      <c r="J2" s="2">
        <v>-10</v>
      </c>
      <c r="K2" s="2">
        <v>0.28216</v>
      </c>
      <c r="L2" s="2"/>
      <c r="M2" s="17">
        <v>-10</v>
      </c>
      <c r="N2" s="17">
        <v>0.282507</v>
      </c>
      <c r="O2" s="17"/>
      <c r="P2" s="49">
        <v>-10</v>
      </c>
      <c r="Q2" s="49">
        <v>0.282306</v>
      </c>
      <c r="R2" s="49">
        <v>0.282313</v>
      </c>
      <c r="S2" s="49">
        <v>0.282311</v>
      </c>
      <c r="T2" s="3">
        <v>-10</v>
      </c>
      <c r="U2" s="3">
        <v>0.282686</v>
      </c>
      <c r="V2" s="3">
        <v>0.282672</v>
      </c>
      <c r="W2" s="17">
        <v>-10</v>
      </c>
      <c r="X2" s="17">
        <v>0.282484</v>
      </c>
      <c r="Y2" s="17"/>
      <c r="Z2" s="7">
        <v>-10</v>
      </c>
      <c r="AA2" s="7">
        <v>0.282184</v>
      </c>
      <c r="AB2" s="7">
        <v>0.282179</v>
      </c>
      <c r="AC2" s="7">
        <v>0.282182</v>
      </c>
      <c r="AD2" s="4">
        <v>-10</v>
      </c>
      <c r="AE2" s="4">
        <v>0.28163</v>
      </c>
      <c r="AF2" s="4">
        <v>0.281697</v>
      </c>
      <c r="AG2" s="4">
        <v>0.281703</v>
      </c>
      <c r="AH2" s="4">
        <v>0.281729</v>
      </c>
      <c r="AI2" s="2">
        <v>-10</v>
      </c>
      <c r="AJ2" s="2">
        <v>0.282761</v>
      </c>
      <c r="AK2" s="2">
        <v>0.282767</v>
      </c>
    </row>
    <row r="3" spans="2:37" ht="12">
      <c r="B3" s="2"/>
      <c r="C3" s="2" t="s">
        <v>13</v>
      </c>
      <c r="D3" s="2">
        <v>178.94583</v>
      </c>
      <c r="E3" s="57">
        <f>(G3-50)/10</f>
        <v>0</v>
      </c>
      <c r="F3" s="1">
        <f>E3*0.000028</f>
        <v>0</v>
      </c>
      <c r="G3">
        <v>50</v>
      </c>
      <c r="H3" t="s">
        <v>57</v>
      </c>
      <c r="J3" s="2">
        <v>200</v>
      </c>
      <c r="K3" s="2">
        <v>0.28216</v>
      </c>
      <c r="L3" s="2"/>
      <c r="M3" s="17">
        <v>10</v>
      </c>
      <c r="N3" s="17">
        <v>0.282507</v>
      </c>
      <c r="O3" s="17"/>
      <c r="P3" s="49">
        <v>10</v>
      </c>
      <c r="Q3" s="49">
        <v>0.282306</v>
      </c>
      <c r="R3" s="49">
        <v>0.282313</v>
      </c>
      <c r="S3" s="49">
        <v>0.282311</v>
      </c>
      <c r="T3" s="3">
        <v>60</v>
      </c>
      <c r="U3" s="3">
        <v>0.282686</v>
      </c>
      <c r="V3" s="3">
        <v>0.282672</v>
      </c>
      <c r="W3" s="17">
        <v>10</v>
      </c>
      <c r="X3" s="17">
        <v>0.282484</v>
      </c>
      <c r="Y3" s="17"/>
      <c r="Z3" s="7">
        <v>90</v>
      </c>
      <c r="AA3" s="7">
        <v>0.282184</v>
      </c>
      <c r="AB3" s="7">
        <v>0.282179</v>
      </c>
      <c r="AC3" s="7">
        <v>0.282182</v>
      </c>
      <c r="AD3" s="4">
        <v>10</v>
      </c>
      <c r="AE3" s="4">
        <v>0.28163</v>
      </c>
      <c r="AF3" s="4">
        <v>0.281697</v>
      </c>
      <c r="AG3" s="4">
        <v>0.281703</v>
      </c>
      <c r="AH3" s="4">
        <v>0.281729</v>
      </c>
      <c r="AI3" s="2">
        <v>90</v>
      </c>
      <c r="AJ3" s="2">
        <v>0.282761</v>
      </c>
      <c r="AK3" s="2">
        <v>0.282767</v>
      </c>
    </row>
    <row r="4" spans="1:36" ht="12">
      <c r="A4">
        <v>7</v>
      </c>
      <c r="B4" s="2"/>
      <c r="C4" s="2" t="s">
        <v>14</v>
      </c>
      <c r="D4" s="2">
        <v>177.94371</v>
      </c>
      <c r="K4" t="s">
        <v>40</v>
      </c>
      <c r="N4" t="s">
        <v>88</v>
      </c>
      <c r="Q4" t="s">
        <v>88</v>
      </c>
      <c r="U4" t="s">
        <v>88</v>
      </c>
      <c r="X4" t="s">
        <v>42</v>
      </c>
      <c r="AA4" t="s">
        <v>88</v>
      </c>
      <c r="AE4" t="s">
        <v>88</v>
      </c>
      <c r="AJ4" t="s">
        <v>43</v>
      </c>
    </row>
    <row r="5" spans="2:37" ht="12">
      <c r="B5" s="2"/>
      <c r="C5" s="2" t="s">
        <v>15</v>
      </c>
      <c r="D5" s="2">
        <v>176.94323</v>
      </c>
      <c r="E5" s="14">
        <f>(G5-50)</f>
        <v>0</v>
      </c>
      <c r="F5" s="8">
        <f>E19*(1+(G5-50)/40000)</f>
        <v>1.132338</v>
      </c>
      <c r="G5">
        <v>50</v>
      </c>
      <c r="H5" t="s">
        <v>59</v>
      </c>
      <c r="R5" t="s">
        <v>87</v>
      </c>
      <c r="V5" t="s">
        <v>41</v>
      </c>
      <c r="AB5" t="s">
        <v>43</v>
      </c>
      <c r="AF5" t="s">
        <v>45</v>
      </c>
      <c r="AK5" t="s">
        <v>41</v>
      </c>
    </row>
    <row r="6" spans="2:33" ht="12">
      <c r="B6" s="2"/>
      <c r="C6" s="2" t="s">
        <v>9</v>
      </c>
      <c r="D6" s="2">
        <v>175.94142</v>
      </c>
      <c r="S6" t="s">
        <v>41</v>
      </c>
      <c r="AC6" t="s">
        <v>41</v>
      </c>
      <c r="AG6" t="s">
        <v>44</v>
      </c>
    </row>
    <row r="7" spans="2:34" ht="12">
      <c r="B7" s="2"/>
      <c r="C7" s="2" t="s">
        <v>11</v>
      </c>
      <c r="D7" s="2">
        <v>174.94079</v>
      </c>
      <c r="E7" s="14"/>
      <c r="F7" s="8">
        <f>G7/100</f>
        <v>0.22</v>
      </c>
      <c r="G7">
        <v>22</v>
      </c>
      <c r="H7" t="s">
        <v>197</v>
      </c>
      <c r="AH7" t="s">
        <v>46</v>
      </c>
    </row>
    <row r="8" spans="2:8" ht="12">
      <c r="B8" s="2"/>
      <c r="C8" s="2" t="s">
        <v>16</v>
      </c>
      <c r="D8" s="2">
        <v>173.94007</v>
      </c>
      <c r="F8" s="8">
        <f>G8/100</f>
        <v>0.58</v>
      </c>
      <c r="G8">
        <v>58</v>
      </c>
      <c r="H8" t="s">
        <v>198</v>
      </c>
    </row>
    <row r="9" spans="2:14" ht="12">
      <c r="B9" s="2"/>
      <c r="C9" s="2" t="s">
        <v>17</v>
      </c>
      <c r="D9" s="2">
        <v>172.93822</v>
      </c>
      <c r="F9" s="118" t="b">
        <v>1</v>
      </c>
      <c r="G9" s="22" t="b">
        <v>1</v>
      </c>
      <c r="H9" s="22" t="b">
        <v>1</v>
      </c>
      <c r="I9" s="22" t="b">
        <v>1</v>
      </c>
      <c r="J9" s="22" t="b">
        <v>1</v>
      </c>
      <c r="K9" s="22" t="b">
        <v>0</v>
      </c>
      <c r="L9" s="22" t="b">
        <v>0</v>
      </c>
      <c r="M9" s="42"/>
      <c r="N9" s="42"/>
    </row>
    <row r="10" spans="2:15" ht="12">
      <c r="B10" s="2"/>
      <c r="C10" s="2" t="s">
        <v>18</v>
      </c>
      <c r="D10" s="2">
        <v>171.93639</v>
      </c>
      <c r="F10" s="22" t="s">
        <v>260</v>
      </c>
      <c r="G10" s="22">
        <v>91500</v>
      </c>
      <c r="H10" s="22" t="s">
        <v>262</v>
      </c>
      <c r="I10" s="22" t="s">
        <v>261</v>
      </c>
      <c r="J10" s="22" t="s">
        <v>267</v>
      </c>
      <c r="K10" s="22" t="s">
        <v>263</v>
      </c>
      <c r="L10" s="22" t="s">
        <v>309</v>
      </c>
      <c r="O10" s="29"/>
    </row>
    <row r="11" spans="2:11" ht="12">
      <c r="B11" s="2"/>
      <c r="C11" s="2" t="s">
        <v>10</v>
      </c>
      <c r="D11" s="2">
        <v>170.93634</v>
      </c>
      <c r="H11" s="28"/>
      <c r="K11" s="28"/>
    </row>
    <row r="12" spans="2:5" ht="12">
      <c r="B12" s="2"/>
      <c r="C12" s="2" t="s">
        <v>24</v>
      </c>
      <c r="D12" s="2">
        <v>1.88666</v>
      </c>
      <c r="E12" s="8" t="s">
        <v>210</v>
      </c>
    </row>
    <row r="13" spans="2:5" ht="12">
      <c r="B13" s="2"/>
      <c r="C13" s="2" t="s">
        <v>19</v>
      </c>
      <c r="D13" s="12">
        <v>0.7325</v>
      </c>
      <c r="E13" s="8" t="s">
        <v>344</v>
      </c>
    </row>
    <row r="14" spans="2:11" ht="12">
      <c r="B14" s="2"/>
      <c r="C14" s="2" t="s">
        <v>23</v>
      </c>
      <c r="D14" s="2">
        <v>1.46718</v>
      </c>
      <c r="E14" s="8" t="s">
        <v>209</v>
      </c>
      <c r="K14" s="28"/>
    </row>
    <row r="15" spans="2:11" ht="12">
      <c r="B15" s="2"/>
      <c r="C15" s="2" t="s">
        <v>25</v>
      </c>
      <c r="D15" s="2">
        <v>0.28216</v>
      </c>
      <c r="E15" s="8" t="s">
        <v>207</v>
      </c>
      <c r="K15" s="28"/>
    </row>
    <row r="16" spans="2:11" ht="12">
      <c r="B16" s="2"/>
      <c r="C16" s="2" t="s">
        <v>256</v>
      </c>
      <c r="D16" s="2">
        <v>0.00871</v>
      </c>
      <c r="E16" s="8" t="s">
        <v>206</v>
      </c>
      <c r="K16" s="28"/>
    </row>
    <row r="17" spans="2:11" ht="12">
      <c r="B17" s="2"/>
      <c r="C17" s="2" t="s">
        <v>20</v>
      </c>
      <c r="D17" s="9">
        <f>0.02653</f>
        <v>0.02653</v>
      </c>
      <c r="E17" s="8" t="s">
        <v>211</v>
      </c>
      <c r="K17" s="28"/>
    </row>
    <row r="18" spans="2:11" ht="12">
      <c r="B18" s="2"/>
      <c r="C18" s="2" t="s">
        <v>21</v>
      </c>
      <c r="D18" s="11">
        <v>0.901691</v>
      </c>
      <c r="E18" s="39">
        <v>0.901691</v>
      </c>
      <c r="F18" s="39" t="s">
        <v>33</v>
      </c>
      <c r="K18" s="28"/>
    </row>
    <row r="19" spans="2:22" ht="12">
      <c r="B19" s="2"/>
      <c r="C19" s="2" t="s">
        <v>22</v>
      </c>
      <c r="D19" s="11">
        <f>F5</f>
        <v>1.132338</v>
      </c>
      <c r="E19" s="8">
        <v>1.132338</v>
      </c>
      <c r="F19" s="8" t="s">
        <v>33</v>
      </c>
      <c r="K19" s="28"/>
      <c r="R19" s="22"/>
      <c r="S19" s="22"/>
      <c r="T19" s="22"/>
      <c r="U19" s="22"/>
      <c r="V19" s="22"/>
    </row>
    <row r="20" spans="2:22" ht="12">
      <c r="B20" s="2"/>
      <c r="C20" s="2" t="s">
        <v>257</v>
      </c>
      <c r="D20" s="2">
        <v>1.531736</v>
      </c>
      <c r="E20" s="8" t="s">
        <v>205</v>
      </c>
      <c r="K20" s="28"/>
      <c r="R20" s="22"/>
      <c r="S20" s="22"/>
      <c r="T20" s="22"/>
      <c r="U20" s="22"/>
      <c r="V20" s="22"/>
    </row>
    <row r="21" spans="11:22" ht="12">
      <c r="K21" s="28"/>
      <c r="R21" s="22"/>
      <c r="S21" s="22"/>
      <c r="T21" s="22"/>
      <c r="U21" s="22"/>
      <c r="V21" s="22"/>
    </row>
    <row r="22" spans="11:26" ht="12">
      <c r="K22" s="28"/>
      <c r="R22" s="44"/>
      <c r="S22" s="22"/>
      <c r="T22" s="22"/>
      <c r="V22" s="44"/>
      <c r="W22" s="22"/>
      <c r="X22" s="22"/>
      <c r="Y22" s="22"/>
      <c r="Z22" s="22"/>
    </row>
    <row r="23" spans="11:26" ht="12">
      <c r="K23" s="28"/>
      <c r="V23" s="44"/>
      <c r="W23" s="22"/>
      <c r="X23" s="22"/>
      <c r="Y23" s="22"/>
      <c r="Z23" s="22"/>
    </row>
    <row r="24" spans="11:26" ht="12">
      <c r="K24" s="28"/>
      <c r="U24" s="17" t="s">
        <v>324</v>
      </c>
      <c r="V24" s="45" t="s">
        <v>318</v>
      </c>
      <c r="W24" s="45" t="s">
        <v>328</v>
      </c>
      <c r="X24" s="45" t="s">
        <v>327</v>
      </c>
      <c r="Y24" s="45" t="s">
        <v>326</v>
      </c>
      <c r="Z24" s="45" t="s">
        <v>319</v>
      </c>
    </row>
    <row r="25" spans="1:26" ht="12">
      <c r="A25" s="40"/>
      <c r="B25" s="40"/>
      <c r="C25" s="40"/>
      <c r="D25" s="40"/>
      <c r="K25" s="28"/>
      <c r="U25" s="17"/>
      <c r="V25" s="50">
        <f>I40</f>
        <v>0.01867</v>
      </c>
      <c r="W25" s="45">
        <f>F36</f>
        <v>0.283225</v>
      </c>
      <c r="X25" s="48">
        <f>E36</f>
        <v>0.0383</v>
      </c>
      <c r="Y25" s="45">
        <f>Y29/100</f>
        <v>3.27</v>
      </c>
      <c r="Z25" s="48">
        <f>W25-(X25*(EXP(V25*Y25)-1))</f>
        <v>0.2808138994443486</v>
      </c>
    </row>
    <row r="26" spans="1:26" ht="12">
      <c r="A26" s="40"/>
      <c r="B26" s="40"/>
      <c r="C26" s="40"/>
      <c r="D26" s="40"/>
      <c r="K26" s="28"/>
      <c r="N26" t="s">
        <v>337</v>
      </c>
      <c r="O26" s="34" t="s">
        <v>333</v>
      </c>
      <c r="P26" s="34" t="s">
        <v>334</v>
      </c>
      <c r="Q26" s="34" t="s">
        <v>317</v>
      </c>
      <c r="R26" s="34" t="s">
        <v>277</v>
      </c>
      <c r="S26" s="34" t="s">
        <v>316</v>
      </c>
      <c r="U26" s="17"/>
      <c r="V26" s="17"/>
      <c r="W26" s="17"/>
      <c r="X26" s="17"/>
      <c r="Y26" s="17">
        <f>Y25*1000</f>
        <v>3270</v>
      </c>
      <c r="Z26" s="17"/>
    </row>
    <row r="27" spans="1:26" ht="12">
      <c r="A27" s="40"/>
      <c r="B27" s="40"/>
      <c r="C27" s="40"/>
      <c r="D27" s="40"/>
      <c r="K27" s="28"/>
      <c r="O27" s="46">
        <f>$F$36+0.000028-($E$36*(EXP($I$40*Q27/1000)-1))</f>
        <v>0.283253</v>
      </c>
      <c r="P27" s="46">
        <f>$F$36-0.000028-($E$36*(EXP($I$40*Q27/1000)-1))</f>
        <v>0.28319700000000003</v>
      </c>
      <c r="Q27" s="45">
        <v>0</v>
      </c>
      <c r="R27" s="17">
        <f>$F$36-($E$36*(EXP($I$40*Q27/1000)-1))</f>
        <v>0.283225</v>
      </c>
      <c r="S27" s="46">
        <f>$F$37-($E$37*(EXP($I$40*Q27/1000)-1))</f>
        <v>0.282785</v>
      </c>
      <c r="U27" s="17"/>
      <c r="V27" s="17"/>
      <c r="W27" s="17"/>
      <c r="X27" s="17"/>
      <c r="Y27" s="17"/>
      <c r="Z27" s="17"/>
    </row>
    <row r="28" spans="1:26" ht="12">
      <c r="A28" s="40"/>
      <c r="B28" s="40"/>
      <c r="C28" s="40"/>
      <c r="D28" s="40"/>
      <c r="K28" s="28"/>
      <c r="O28" s="46">
        <f aca="true" t="shared" si="0" ref="O28:O35">$F$36+0.000028-($E$36*(EXP($I$40*Q28/1000)-1))</f>
        <v>0.28289379552158295</v>
      </c>
      <c r="P28" s="46">
        <f aca="true" t="shared" si="1" ref="P28:P35">$F$36-0.000028-($E$36*(EXP($I$40*Q28/1000)-1))</f>
        <v>0.282837795521583</v>
      </c>
      <c r="Q28" s="45">
        <v>500</v>
      </c>
      <c r="R28" s="17">
        <f aca="true" t="shared" si="2" ref="R28:R35">$F$36-($E$36*(EXP($I$40*Q28/1000)-1))</f>
        <v>0.282865795521583</v>
      </c>
      <c r="S28" s="46">
        <f aca="true" t="shared" si="3" ref="S28:S34">$F$37-($E$37*(EXP($I$40*Q28/1000)-1))</f>
        <v>0.2824698754445219</v>
      </c>
      <c r="U28" s="17" t="s">
        <v>325</v>
      </c>
      <c r="V28" s="17" t="s">
        <v>320</v>
      </c>
      <c r="W28" s="17" t="s">
        <v>321</v>
      </c>
      <c r="X28" s="17"/>
      <c r="Y28" s="17" t="s">
        <v>322</v>
      </c>
      <c r="Z28" s="17"/>
    </row>
    <row r="29" spans="1:26" ht="12">
      <c r="A29" s="40"/>
      <c r="B29" s="40"/>
      <c r="C29" s="40"/>
      <c r="D29" s="40"/>
      <c r="O29" s="46">
        <f t="shared" si="0"/>
        <v>0.2825312221696068</v>
      </c>
      <c r="P29" s="46">
        <f t="shared" si="1"/>
        <v>0.28247522216960685</v>
      </c>
      <c r="Q29" s="45">
        <v>1000</v>
      </c>
      <c r="R29" s="17">
        <f t="shared" si="2"/>
        <v>0.2825032221696068</v>
      </c>
      <c r="S29" s="46">
        <f t="shared" si="3"/>
        <v>0.2821517954281669</v>
      </c>
      <c r="U29" s="17"/>
      <c r="V29" s="17">
        <f>1000*Y25</f>
        <v>3270</v>
      </c>
      <c r="W29" s="46">
        <f>Z25</f>
        <v>0.2808138994443486</v>
      </c>
      <c r="X29" s="17"/>
      <c r="Y29" s="17">
        <v>327</v>
      </c>
      <c r="Z29" s="17"/>
    </row>
    <row r="30" spans="15:26" ht="12">
      <c r="O30" s="46">
        <f t="shared" si="0"/>
        <v>0.2821652483483935</v>
      </c>
      <c r="P30" s="46">
        <f t="shared" si="1"/>
        <v>0.28210924834839357</v>
      </c>
      <c r="Q30" s="45">
        <v>1500</v>
      </c>
      <c r="R30" s="17">
        <f t="shared" si="2"/>
        <v>0.28213724834839354</v>
      </c>
      <c r="S30" s="46">
        <f t="shared" si="3"/>
        <v>0.28183073223253324</v>
      </c>
      <c r="U30" s="17"/>
      <c r="V30" s="17"/>
      <c r="W30" s="17"/>
      <c r="X30" s="17"/>
      <c r="Y30" s="17"/>
      <c r="Z30" s="17"/>
    </row>
    <row r="31" spans="15:26" ht="12">
      <c r="O31" s="46">
        <f t="shared" si="0"/>
        <v>0.2817958421659383</v>
      </c>
      <c r="P31" s="46">
        <f t="shared" si="1"/>
        <v>0.28173984216593834</v>
      </c>
      <c r="Q31" s="45">
        <v>2000</v>
      </c>
      <c r="R31" s="17">
        <f t="shared" si="2"/>
        <v>0.2817678421659383</v>
      </c>
      <c r="S31" s="46">
        <f t="shared" si="3"/>
        <v>0.2815066578792566</v>
      </c>
      <c r="U31" s="17"/>
      <c r="V31" s="17"/>
      <c r="W31" s="17"/>
      <c r="X31" s="17"/>
      <c r="Y31" s="17"/>
      <c r="Z31" s="17"/>
    </row>
    <row r="32" spans="15:26" ht="12">
      <c r="O32" s="46">
        <f t="shared" si="0"/>
        <v>0.2814229714311308</v>
      </c>
      <c r="P32" s="46">
        <f t="shared" si="1"/>
        <v>0.2813669714311309</v>
      </c>
      <c r="Q32" s="45">
        <v>2500</v>
      </c>
      <c r="R32" s="17">
        <f t="shared" si="2"/>
        <v>0.28139497143113085</v>
      </c>
      <c r="S32" s="46">
        <f t="shared" si="3"/>
        <v>0.2811795441275717</v>
      </c>
      <c r="U32" s="17" t="s">
        <v>323</v>
      </c>
      <c r="V32" s="17" t="s">
        <v>320</v>
      </c>
      <c r="W32" s="17">
        <v>0.0036</v>
      </c>
      <c r="X32" s="17">
        <v>0.0115</v>
      </c>
      <c r="Y32" s="17">
        <v>0.0193</v>
      </c>
      <c r="Z32" s="17"/>
    </row>
    <row r="33" spans="15:28" ht="12">
      <c r="O33" s="46">
        <f t="shared" si="0"/>
        <v>0.2806667060276307</v>
      </c>
      <c r="P33" s="46">
        <f t="shared" si="1"/>
        <v>0.2806107060276308</v>
      </c>
      <c r="Q33" s="45">
        <v>3500</v>
      </c>
      <c r="R33" s="17">
        <f t="shared" si="2"/>
        <v>0.28063870602763075</v>
      </c>
      <c r="S33" s="46">
        <f t="shared" si="3"/>
        <v>0.28051608413912255</v>
      </c>
      <c r="U33" s="17"/>
      <c r="V33" s="17">
        <v>0</v>
      </c>
      <c r="W33" s="46">
        <f>W29+(0.0036*(EXP(V25*Y25)-1))</f>
        <v>0.2810405303059764</v>
      </c>
      <c r="X33" s="46">
        <f>W29+(0.0115*(EXP(V25*Y25)-1))</f>
        <v>0.2815378591412152</v>
      </c>
      <c r="Y33" s="46">
        <f>W29+(0.0193*(EXP(V25*Y25)-1))</f>
        <v>0.2820288926747421</v>
      </c>
      <c r="Z33" s="17"/>
      <c r="AB33" s="28"/>
    </row>
    <row r="34" spans="15:26" ht="12">
      <c r="O34" s="46">
        <f t="shared" si="0"/>
        <v>0.28028324545580957</v>
      </c>
      <c r="P34" s="46">
        <f t="shared" si="1"/>
        <v>0.2802272454558096</v>
      </c>
      <c r="Q34" s="45">
        <v>4000</v>
      </c>
      <c r="R34" s="17">
        <f t="shared" si="2"/>
        <v>0.2802552454558096</v>
      </c>
      <c r="S34" s="46">
        <f t="shared" si="3"/>
        <v>0.2801796800865588</v>
      </c>
      <c r="U34" s="17"/>
      <c r="V34" s="17">
        <f>1000*Y25</f>
        <v>3270</v>
      </c>
      <c r="W34" s="46">
        <f>Z25</f>
        <v>0.2808138994443486</v>
      </c>
      <c r="X34" s="46">
        <f>Z25</f>
        <v>0.2808138994443486</v>
      </c>
      <c r="Y34" s="46">
        <f>Z25</f>
        <v>0.2808138994443486</v>
      </c>
      <c r="Z34" s="17"/>
    </row>
    <row r="35" spans="1:19" ht="12">
      <c r="A35" t="s">
        <v>275</v>
      </c>
      <c r="B35" t="s">
        <v>276</v>
      </c>
      <c r="E35" s="8" t="s">
        <v>288</v>
      </c>
      <c r="F35" t="s">
        <v>269</v>
      </c>
      <c r="O35" s="46">
        <f t="shared" si="0"/>
        <v>0.2798961885196361</v>
      </c>
      <c r="P35" s="46">
        <f t="shared" si="1"/>
        <v>0.27984018851963616</v>
      </c>
      <c r="Q35" s="45">
        <v>4500</v>
      </c>
      <c r="R35" s="17">
        <f t="shared" si="2"/>
        <v>0.27986818851963613</v>
      </c>
      <c r="S35" s="46">
        <f>$F$37-($E$37*(EXP($I$40*Q35/1000)-1))</f>
        <v>0.2798401209989497</v>
      </c>
    </row>
    <row r="36" spans="1:26" ht="12">
      <c r="A36" t="s">
        <v>277</v>
      </c>
      <c r="B36" t="s">
        <v>335</v>
      </c>
      <c r="E36" s="8">
        <v>0.0383</v>
      </c>
      <c r="F36">
        <v>0.283225</v>
      </c>
      <c r="V36" s="22"/>
      <c r="W36" s="22"/>
      <c r="X36" s="22"/>
      <c r="Y36" s="22"/>
      <c r="Z36" s="22"/>
    </row>
    <row r="37" spans="1:27" ht="12">
      <c r="A37" t="s">
        <v>278</v>
      </c>
      <c r="B37" t="s">
        <v>287</v>
      </c>
      <c r="E37" s="8">
        <v>0.0336</v>
      </c>
      <c r="F37">
        <v>0.282785</v>
      </c>
      <c r="N37" t="s">
        <v>336</v>
      </c>
      <c r="O37" s="34" t="s">
        <v>333</v>
      </c>
      <c r="P37" s="34" t="s">
        <v>334</v>
      </c>
      <c r="Q37" s="34" t="s">
        <v>317</v>
      </c>
      <c r="R37" s="34" t="s">
        <v>277</v>
      </c>
      <c r="S37" s="34" t="s">
        <v>316</v>
      </c>
      <c r="U37" s="17" t="s">
        <v>324</v>
      </c>
      <c r="V37" s="45" t="s">
        <v>318</v>
      </c>
      <c r="W37" s="45" t="s">
        <v>328</v>
      </c>
      <c r="X37" s="45" t="s">
        <v>327</v>
      </c>
      <c r="Y37" s="45" t="s">
        <v>326</v>
      </c>
      <c r="Z37" s="45" t="s">
        <v>319</v>
      </c>
      <c r="AA37" s="45" t="s">
        <v>338</v>
      </c>
    </row>
    <row r="38" spans="15:27" ht="12">
      <c r="O38" s="47">
        <f>10000*((O27/S27)-1)</f>
        <v>16.54967554856057</v>
      </c>
      <c r="P38" s="47">
        <f>10000*((P27/S27)-1)</f>
        <v>14.569372491468613</v>
      </c>
      <c r="Q38" s="45">
        <v>0</v>
      </c>
      <c r="R38" s="47">
        <f>10000*((R27/S27)-1)</f>
        <v>15.559524020014592</v>
      </c>
      <c r="S38" s="17">
        <f>10000*((S27/S27)-1)</f>
        <v>0</v>
      </c>
      <c r="U38" s="17"/>
      <c r="V38" s="50">
        <f>I40</f>
        <v>0.01867</v>
      </c>
      <c r="W38" s="48">
        <f>F36</f>
        <v>0.283225</v>
      </c>
      <c r="X38" s="48">
        <f>E36</f>
        <v>0.0383</v>
      </c>
      <c r="Y38" s="45">
        <f>Y25</f>
        <v>3.27</v>
      </c>
      <c r="Z38" s="48">
        <f>W38-(X38*(EXP(V38*Y38)-1))</f>
        <v>0.2808138994443486</v>
      </c>
      <c r="AA38" s="46">
        <f>$F$37-($E$37*(EXP($I$40*Y38)-1))</f>
        <v>0.28066977862480713</v>
      </c>
    </row>
    <row r="39" spans="15:26" ht="12">
      <c r="O39" s="47">
        <f aca="true" t="shared" si="4" ref="O39:O46">10000*((O28/S28)-1)</f>
        <v>15.007620773503927</v>
      </c>
      <c r="P39" s="47">
        <f aca="true" t="shared" si="5" ref="P39:P46">10000*((P28/S28)-1)</f>
        <v>13.025108482174197</v>
      </c>
      <c r="Q39" s="45">
        <v>500</v>
      </c>
      <c r="R39" s="47">
        <f aca="true" t="shared" si="6" ref="R39:R46">10000*((R28/S28)-1)</f>
        <v>14.016364627840172</v>
      </c>
      <c r="S39" s="17">
        <f aca="true" t="shared" si="7" ref="S39:S46">10000*((S28/S28)-1)</f>
        <v>0</v>
      </c>
      <c r="U39" s="17"/>
      <c r="V39" s="17"/>
      <c r="W39" s="17"/>
      <c r="X39" s="17"/>
      <c r="Y39" s="17">
        <f>Y38*1000</f>
        <v>3270</v>
      </c>
      <c r="Z39" s="17"/>
    </row>
    <row r="40" spans="1:26" ht="12">
      <c r="A40" t="s">
        <v>283</v>
      </c>
      <c r="E40" s="8" t="s">
        <v>282</v>
      </c>
      <c r="F40" t="s">
        <v>289</v>
      </c>
      <c r="I40" s="8">
        <f>0.01867</f>
        <v>0.01867</v>
      </c>
      <c r="O40" s="47">
        <f t="shared" si="4"/>
        <v>13.447610385188824</v>
      </c>
      <c r="P40" s="47">
        <f t="shared" si="5"/>
        <v>11.462863135398571</v>
      </c>
      <c r="Q40" s="45">
        <v>1000</v>
      </c>
      <c r="R40" s="47">
        <f t="shared" si="6"/>
        <v>12.455236760293698</v>
      </c>
      <c r="S40" s="17">
        <f t="shared" si="7"/>
        <v>0</v>
      </c>
      <c r="U40" s="17"/>
      <c r="V40" s="17"/>
      <c r="W40" s="17"/>
      <c r="X40" s="17"/>
      <c r="Y40" s="17"/>
      <c r="Z40" s="17"/>
    </row>
    <row r="41" spans="15:26" ht="12">
      <c r="O41" s="47">
        <f t="shared" si="4"/>
        <v>11.869398103265816</v>
      </c>
      <c r="P41" s="47">
        <f t="shared" si="5"/>
        <v>9.88238981796119</v>
      </c>
      <c r="Q41" s="45">
        <v>1500</v>
      </c>
      <c r="R41" s="47">
        <f t="shared" si="6"/>
        <v>10.875893960613503</v>
      </c>
      <c r="S41" s="17">
        <f t="shared" si="7"/>
        <v>0</v>
      </c>
      <c r="U41" s="17" t="s">
        <v>325</v>
      </c>
      <c r="V41" s="17" t="s">
        <v>320</v>
      </c>
      <c r="W41" s="17" t="s">
        <v>321</v>
      </c>
      <c r="X41" s="17"/>
      <c r="Y41" s="17" t="s">
        <v>322</v>
      </c>
      <c r="Z41" s="17"/>
    </row>
    <row r="42" spans="1:26" ht="12">
      <c r="A42" t="s">
        <v>204</v>
      </c>
      <c r="O42" s="47">
        <f t="shared" si="4"/>
        <v>10.27273347139479</v>
      </c>
      <c r="P42" s="47">
        <f t="shared" si="5"/>
        <v>8.283437714704522</v>
      </c>
      <c r="Q42" s="45">
        <v>2000</v>
      </c>
      <c r="R42" s="47">
        <f t="shared" si="6"/>
        <v>9.278085593049656</v>
      </c>
      <c r="S42" s="17">
        <f t="shared" si="7"/>
        <v>0</v>
      </c>
      <c r="U42" s="17"/>
      <c r="V42" s="17">
        <f>1000*Y38</f>
        <v>3270</v>
      </c>
      <c r="W42" s="17">
        <f>10000*((Z38/AA38)-1)</f>
        <v>5.134889130122833</v>
      </c>
      <c r="X42" s="17"/>
      <c r="Y42" s="17">
        <f>Y29</f>
        <v>327</v>
      </c>
      <c r="Z42" s="17"/>
    </row>
    <row r="43" spans="15:26" ht="12">
      <c r="O43" s="47">
        <f t="shared" si="4"/>
        <v>8.65736176912879</v>
      </c>
      <c r="P43" s="47">
        <f t="shared" si="5"/>
        <v>6.665751740253523</v>
      </c>
      <c r="Q43" s="45">
        <v>2500</v>
      </c>
      <c r="R43" s="47">
        <f t="shared" si="6"/>
        <v>7.661556754692267</v>
      </c>
      <c r="S43" s="17">
        <f t="shared" si="7"/>
        <v>0</v>
      </c>
      <c r="U43" s="17"/>
      <c r="V43" s="17"/>
      <c r="W43" s="17"/>
      <c r="X43" s="17"/>
      <c r="Y43" s="17"/>
      <c r="Z43" s="17"/>
    </row>
    <row r="44" spans="1:26" ht="12">
      <c r="A44" t="s">
        <v>90</v>
      </c>
      <c r="O44" s="47">
        <f t="shared" si="4"/>
        <v>5.369456406409956</v>
      </c>
      <c r="P44" s="47">
        <f t="shared" si="5"/>
        <v>3.3731359397304317</v>
      </c>
      <c r="Q44" s="45">
        <v>3500</v>
      </c>
      <c r="R44" s="47">
        <f t="shared" si="6"/>
        <v>4.371296173071304</v>
      </c>
      <c r="S44" s="17">
        <f t="shared" si="7"/>
        <v>0</v>
      </c>
      <c r="U44" s="17"/>
      <c r="V44" s="17"/>
      <c r="W44" s="17"/>
      <c r="X44" s="17"/>
      <c r="Y44" s="17"/>
      <c r="Z44" s="17"/>
    </row>
    <row r="45" spans="1:26" ht="12">
      <c r="A45" t="s">
        <v>91</v>
      </c>
      <c r="O45" s="47">
        <f t="shared" si="4"/>
        <v>3.6963911593712595</v>
      </c>
      <c r="P45" s="47">
        <f t="shared" si="5"/>
        <v>1.6976737654972318</v>
      </c>
      <c r="Q45" s="45">
        <v>4000</v>
      </c>
      <c r="R45" s="47">
        <f t="shared" si="6"/>
        <v>2.697032462435356</v>
      </c>
      <c r="S45" s="17">
        <f t="shared" si="7"/>
        <v>0</v>
      </c>
      <c r="U45" s="17" t="s">
        <v>323</v>
      </c>
      <c r="V45" s="17" t="s">
        <v>320</v>
      </c>
      <c r="W45" s="17">
        <v>0.0036</v>
      </c>
      <c r="X45" s="17">
        <v>0.0115</v>
      </c>
      <c r="Y45" s="17">
        <v>0.0193</v>
      </c>
      <c r="Z45" s="17"/>
    </row>
    <row r="46" spans="15:26" ht="12">
      <c r="O46" s="47">
        <f t="shared" si="4"/>
        <v>2.0035554761133056</v>
      </c>
      <c r="P46" s="47">
        <f t="shared" si="5"/>
        <v>0.002412830804043864</v>
      </c>
      <c r="Q46" s="45">
        <v>4500</v>
      </c>
      <c r="R46" s="47">
        <f t="shared" si="6"/>
        <v>1.002984153459785</v>
      </c>
      <c r="S46" s="17">
        <f t="shared" si="7"/>
        <v>0</v>
      </c>
      <c r="U46" s="17"/>
      <c r="V46" s="17">
        <v>0</v>
      </c>
      <c r="W46" s="17">
        <f>10000*((W33/$F$37)-1)</f>
        <v>-61.68890478715605</v>
      </c>
      <c r="X46" s="17">
        <f>10000*((X33/$F$37)-1)</f>
        <v>-44.10208670137416</v>
      </c>
      <c r="Y46" s="17">
        <f>10000*((Y33/$F$37)-1)</f>
        <v>-26.737886566043922</v>
      </c>
      <c r="Z46" s="17"/>
    </row>
    <row r="47" spans="21:26" ht="12">
      <c r="U47" s="17"/>
      <c r="V47" s="17">
        <f>1000*Y38</f>
        <v>3270</v>
      </c>
      <c r="W47" s="46">
        <f>$W$42</f>
        <v>5.134889130122833</v>
      </c>
      <c r="X47" s="46">
        <f>$W$42</f>
        <v>5.134889130122833</v>
      </c>
      <c r="Y47" s="46">
        <f>$W$42</f>
        <v>5.134889130122833</v>
      </c>
      <c r="Z47" s="17"/>
    </row>
    <row r="54" ht="12">
      <c r="B54" t="s">
        <v>201</v>
      </c>
    </row>
    <row r="55" ht="12">
      <c r="B55" t="s">
        <v>37</v>
      </c>
    </row>
    <row r="56" ht="12">
      <c r="B56" t="s">
        <v>86</v>
      </c>
    </row>
    <row r="57" ht="12">
      <c r="B57" t="s">
        <v>89</v>
      </c>
    </row>
    <row r="58" ht="12">
      <c r="B58" t="s">
        <v>208</v>
      </c>
    </row>
    <row r="59" ht="12">
      <c r="B59" t="s">
        <v>346</v>
      </c>
    </row>
    <row r="60" ht="12">
      <c r="B60" t="s">
        <v>203</v>
      </c>
    </row>
    <row r="61" ht="12">
      <c r="B61" t="s">
        <v>3</v>
      </c>
    </row>
    <row r="62" ht="12">
      <c r="B62" t="s">
        <v>345</v>
      </c>
    </row>
    <row r="63" ht="12">
      <c r="B63" t="s">
        <v>2</v>
      </c>
    </row>
    <row r="64" ht="12">
      <c r="B64" t="s">
        <v>347</v>
      </c>
    </row>
    <row r="65" ht="12">
      <c r="B65" t="s">
        <v>202</v>
      </c>
    </row>
    <row r="66" ht="12">
      <c r="B66" t="s">
        <v>36</v>
      </c>
    </row>
    <row r="67" ht="12">
      <c r="B67" t="s">
        <v>1</v>
      </c>
    </row>
    <row r="68" ht="12">
      <c r="B68" t="s">
        <v>75</v>
      </c>
    </row>
    <row r="69" ht="12">
      <c r="B69" t="s">
        <v>76</v>
      </c>
    </row>
    <row r="70" ht="12">
      <c r="B70" t="s">
        <v>0</v>
      </c>
    </row>
    <row r="71" ht="12">
      <c r="B71" t="s">
        <v>200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DV2167"/>
  <sheetViews>
    <sheetView zoomScale="75" zoomScaleNormal="75" zoomScalePageLayoutView="0" workbookViewId="0" topLeftCell="AD1">
      <selection activeCell="DR3" sqref="DR3:DU3"/>
    </sheetView>
  </sheetViews>
  <sheetFormatPr defaultColWidth="11.421875" defaultRowHeight="12.75"/>
  <cols>
    <col min="1" max="2" width="12.7109375" style="65" customWidth="1"/>
    <col min="3" max="10" width="12.7109375" style="66" customWidth="1"/>
    <col min="11" max="12" width="12.7109375" style="65" customWidth="1"/>
    <col min="13" max="18" width="12.7109375" style="14" customWidth="1"/>
    <col min="19" max="28" width="12.7109375" style="10" customWidth="1"/>
    <col min="29" max="33" width="12.7109375" style="86" customWidth="1"/>
    <col min="34" max="34" width="12.7109375" style="88" customWidth="1"/>
    <col min="35" max="35" width="12.7109375" style="117" customWidth="1"/>
    <col min="36" max="36" width="12.7109375" style="88" customWidth="1"/>
    <col min="37" max="37" width="12.7109375" style="114" customWidth="1"/>
    <col min="38" max="38" width="12.7109375" style="88" customWidth="1"/>
    <col min="39" max="39" width="12.7109375" style="123" customWidth="1"/>
    <col min="40" max="44" width="12.7109375" style="88" customWidth="1"/>
    <col min="45" max="47" width="12.7109375" style="85" customWidth="1"/>
    <col min="48" max="50" width="12.7109375" style="19" customWidth="1"/>
    <col min="51" max="51" width="12.7109375" style="70" customWidth="1"/>
    <col min="52" max="55" width="12.7109375" style="85" customWidth="1"/>
    <col min="56" max="56" width="12.7109375" style="84" customWidth="1"/>
    <col min="57" max="58" width="12.7109375" style="92" customWidth="1"/>
    <col min="59" max="59" width="12.7109375" style="82" customWidth="1"/>
    <col min="60" max="60" width="9.140625" style="46" customWidth="1"/>
    <col min="61" max="61" width="12.7109375" style="46" bestFit="1" customWidth="1"/>
    <col min="62" max="62" width="10.7109375" style="46" customWidth="1"/>
    <col min="63" max="65" width="10.7109375" style="80" customWidth="1"/>
    <col min="66" max="68" width="10.7109375" style="104" customWidth="1"/>
    <col min="69" max="71" width="10.7109375" style="105" customWidth="1"/>
    <col min="72" max="74" width="10.7109375" style="33" customWidth="1"/>
    <col min="75" max="77" width="10.7109375" style="27" customWidth="1"/>
    <col min="78" max="80" width="10.7109375" style="9" customWidth="1"/>
    <col min="81" max="83" width="10.7109375" style="78" customWidth="1"/>
    <col min="84" max="84" width="10.7109375" style="46" customWidth="1"/>
    <col min="85" max="85" width="13.8515625" style="46" bestFit="1" customWidth="1"/>
    <col min="86" max="86" width="9.8515625" style="46" bestFit="1" customWidth="1"/>
    <col min="87" max="90" width="8.8515625" style="0" customWidth="1"/>
    <col min="91" max="91" width="9.421875" style="0" bestFit="1" customWidth="1"/>
    <col min="92" max="92" width="9.8515625" style="0" bestFit="1" customWidth="1"/>
    <col min="93" max="93" width="9.421875" style="0" bestFit="1" customWidth="1"/>
    <col min="94" max="94" width="9.8515625" style="0" bestFit="1" customWidth="1"/>
    <col min="95" max="95" width="10.00390625" style="0" bestFit="1" customWidth="1"/>
    <col min="96" max="96" width="9.8515625" style="0" bestFit="1" customWidth="1"/>
    <col min="97" max="99" width="8.8515625" style="0" customWidth="1"/>
    <col min="100" max="101" width="9.421875" style="0" bestFit="1" customWidth="1"/>
    <col min="102" max="16384" width="8.8515625" style="0" customWidth="1"/>
  </cols>
  <sheetData>
    <row r="1" spans="2:93" ht="12">
      <c r="B1" s="124">
        <v>180</v>
      </c>
      <c r="C1" s="124">
        <v>179</v>
      </c>
      <c r="D1" s="124">
        <v>178</v>
      </c>
      <c r="E1" s="124">
        <v>177</v>
      </c>
      <c r="F1" s="124">
        <v>176</v>
      </c>
      <c r="G1" s="124">
        <v>175</v>
      </c>
      <c r="H1" s="124">
        <v>174</v>
      </c>
      <c r="I1" s="124">
        <v>173</v>
      </c>
      <c r="J1" s="124">
        <v>172</v>
      </c>
      <c r="K1" s="124">
        <v>171</v>
      </c>
      <c r="L1" s="64">
        <v>180</v>
      </c>
      <c r="M1" s="64">
        <v>179</v>
      </c>
      <c r="N1" s="64">
        <v>178</v>
      </c>
      <c r="O1" s="64">
        <v>177</v>
      </c>
      <c r="P1" s="64">
        <v>176</v>
      </c>
      <c r="Q1" s="64">
        <v>175</v>
      </c>
      <c r="R1" s="64">
        <v>174</v>
      </c>
      <c r="S1" s="64">
        <v>173</v>
      </c>
      <c r="T1" s="64">
        <v>172</v>
      </c>
      <c r="U1" s="64">
        <v>171</v>
      </c>
      <c r="V1" s="125">
        <v>180</v>
      </c>
      <c r="W1" s="125">
        <v>179</v>
      </c>
      <c r="X1" s="125">
        <v>178</v>
      </c>
      <c r="Y1" s="125">
        <v>177</v>
      </c>
      <c r="Z1" s="125">
        <v>176</v>
      </c>
      <c r="AA1" s="125">
        <v>175</v>
      </c>
      <c r="AB1" s="125">
        <v>174</v>
      </c>
      <c r="AC1" s="125">
        <v>173</v>
      </c>
      <c r="AD1" s="125">
        <v>172</v>
      </c>
      <c r="AE1" s="125">
        <v>171</v>
      </c>
      <c r="AF1" s="89" t="s">
        <v>259</v>
      </c>
      <c r="AG1" s="90" t="s">
        <v>4</v>
      </c>
      <c r="AH1" s="90" t="s">
        <v>5</v>
      </c>
      <c r="AI1" s="167"/>
      <c r="AJ1" s="5" t="s">
        <v>6</v>
      </c>
      <c r="AK1" s="5" t="s">
        <v>7</v>
      </c>
      <c r="AL1" s="5" t="s">
        <v>258</v>
      </c>
      <c r="AM1" s="6" t="s">
        <v>340</v>
      </c>
      <c r="AN1" s="6" t="s">
        <v>341</v>
      </c>
      <c r="AO1" s="73"/>
      <c r="AP1" s="45" t="s">
        <v>56</v>
      </c>
      <c r="AQ1" s="5" t="s">
        <v>69</v>
      </c>
      <c r="AT1" s="74"/>
      <c r="AY1" s="83"/>
      <c r="AZ1" s="81"/>
      <c r="BA1" s="74"/>
      <c r="BB1" s="74"/>
      <c r="BC1" s="74"/>
      <c r="BD1" s="74"/>
      <c r="BE1" s="74"/>
      <c r="BF1" s="74"/>
      <c r="BG1" s="72"/>
      <c r="BH1" s="39"/>
      <c r="BI1" s="39"/>
      <c r="BJ1" s="39"/>
      <c r="BK1" s="39"/>
      <c r="BL1" s="39"/>
      <c r="BM1" s="39"/>
      <c r="BN1" s="39"/>
      <c r="BO1" s="46"/>
      <c r="BP1" s="94" t="s">
        <v>260</v>
      </c>
      <c r="BQ1" s="95"/>
      <c r="BR1" s="96"/>
      <c r="BS1" s="35">
        <v>91500</v>
      </c>
      <c r="BT1" s="96"/>
      <c r="BU1" s="97" t="s">
        <v>48</v>
      </c>
      <c r="BV1" s="36" t="s">
        <v>263</v>
      </c>
      <c r="BW1" s="97"/>
      <c r="BX1" s="98"/>
      <c r="BY1" s="98" t="s">
        <v>261</v>
      </c>
      <c r="BZ1" s="98"/>
      <c r="CA1" s="99"/>
      <c r="CB1" s="100" t="s">
        <v>262</v>
      </c>
      <c r="CC1" s="99"/>
      <c r="CD1" s="101"/>
      <c r="CE1" s="32" t="s">
        <v>264</v>
      </c>
      <c r="CF1" s="101"/>
      <c r="CG1" s="102"/>
      <c r="CH1" s="103" t="s">
        <v>309</v>
      </c>
      <c r="CI1" s="102"/>
      <c r="CJ1" s="76"/>
      <c r="CK1" s="76" t="s">
        <v>265</v>
      </c>
      <c r="CL1" s="76"/>
      <c r="CM1" s="46"/>
      <c r="CN1" s="94" t="s">
        <v>266</v>
      </c>
      <c r="CO1" s="46"/>
    </row>
    <row r="2" spans="22:126" ht="12">
      <c r="V2" s="168"/>
      <c r="W2" s="168"/>
      <c r="X2" s="168"/>
      <c r="Y2" s="168"/>
      <c r="Z2" s="168"/>
      <c r="AA2" s="168"/>
      <c r="AB2" s="169"/>
      <c r="AC2" s="170"/>
      <c r="AD2" s="170"/>
      <c r="AE2" s="170"/>
      <c r="AF2" s="174"/>
      <c r="AG2" s="174"/>
      <c r="AH2" s="175"/>
      <c r="AI2" s="175"/>
      <c r="AJ2" s="176"/>
      <c r="AK2" s="176"/>
      <c r="AL2" s="176"/>
      <c r="AM2" s="177"/>
      <c r="AN2" s="177"/>
      <c r="AO2" s="175"/>
      <c r="AP2" s="178"/>
      <c r="AQ2" s="176"/>
      <c r="AR2" s="175"/>
      <c r="AS2" s="179"/>
      <c r="AT2" s="179"/>
      <c r="AU2" s="179"/>
      <c r="AV2" s="179"/>
      <c r="AW2" s="179"/>
      <c r="AX2" s="179"/>
      <c r="AY2" s="180"/>
      <c r="AZ2" s="179"/>
      <c r="BA2" s="179"/>
      <c r="BB2" s="179"/>
      <c r="BC2" s="179"/>
      <c r="BD2" s="179"/>
      <c r="BE2" s="179"/>
      <c r="BF2" s="181"/>
      <c r="BG2" s="182"/>
      <c r="BH2" s="182"/>
      <c r="BI2" s="182"/>
      <c r="BJ2" s="182"/>
      <c r="BK2" s="182"/>
      <c r="BL2" s="182"/>
      <c r="BM2" s="182"/>
      <c r="BN2" s="182"/>
      <c r="BO2" s="183"/>
      <c r="BP2" s="183"/>
      <c r="BQ2" s="183"/>
      <c r="BR2" s="184"/>
      <c r="BS2" s="184"/>
      <c r="BT2" s="184"/>
      <c r="BU2" s="185"/>
      <c r="BV2" s="185"/>
      <c r="BW2" s="185"/>
      <c r="BX2" s="186"/>
      <c r="BY2" s="186"/>
      <c r="BZ2" s="186"/>
      <c r="CA2" s="187"/>
      <c r="CB2" s="187"/>
      <c r="CC2" s="187"/>
      <c r="CD2" s="188"/>
      <c r="CE2" s="188"/>
      <c r="CF2" s="188"/>
      <c r="CG2" s="189"/>
      <c r="CH2" s="189"/>
      <c r="CI2" s="189"/>
      <c r="CJ2" s="190"/>
      <c r="CK2" s="190"/>
      <c r="CL2" s="190"/>
      <c r="CM2" s="183"/>
      <c r="CN2" s="183"/>
      <c r="CO2" s="183"/>
      <c r="CW2" s="16"/>
      <c r="DK2" t="s">
        <v>49</v>
      </c>
      <c r="DL2" s="22" t="s">
        <v>270</v>
      </c>
      <c r="DM2" s="25" t="s">
        <v>272</v>
      </c>
      <c r="DN2" s="23" t="s">
        <v>271</v>
      </c>
      <c r="DO2" s="26" t="s">
        <v>273</v>
      </c>
      <c r="DP2" s="24" t="s">
        <v>284</v>
      </c>
      <c r="DQ2" s="26" t="s">
        <v>281</v>
      </c>
      <c r="DR2" s="26" t="s">
        <v>280</v>
      </c>
      <c r="DS2" s="25" t="s">
        <v>285</v>
      </c>
      <c r="DT2" s="25" t="s">
        <v>286</v>
      </c>
      <c r="DU2" s="25" t="s">
        <v>274</v>
      </c>
      <c r="DV2" s="22" t="s">
        <v>279</v>
      </c>
    </row>
    <row r="3" spans="1:126" ht="12">
      <c r="A3" s="191" t="s">
        <v>68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4"/>
      <c r="W3" s="194"/>
      <c r="X3" s="194"/>
      <c r="Y3" s="194"/>
      <c r="Z3" s="194"/>
      <c r="AA3" s="194"/>
      <c r="AB3" s="195"/>
      <c r="AC3" s="196"/>
      <c r="AD3" s="196"/>
      <c r="AE3" s="196"/>
      <c r="AF3" s="197"/>
      <c r="AG3" s="198"/>
      <c r="AH3" s="198"/>
      <c r="AI3" s="199"/>
      <c r="AJ3" s="40"/>
      <c r="AK3" s="40"/>
      <c r="AL3" s="40"/>
      <c r="AM3" s="40"/>
      <c r="AN3" s="40"/>
      <c r="AO3" s="40"/>
      <c r="AP3" s="40"/>
      <c r="AQ3" s="40"/>
      <c r="AR3" s="199"/>
      <c r="AS3" s="200"/>
      <c r="AT3" s="200"/>
      <c r="AU3" s="200"/>
      <c r="AV3" s="200"/>
      <c r="AW3" s="200"/>
      <c r="AX3" s="200"/>
      <c r="AY3" s="201"/>
      <c r="AZ3" s="200"/>
      <c r="BA3" s="200"/>
      <c r="BB3" s="200"/>
      <c r="BC3" s="200"/>
      <c r="BD3" s="200"/>
      <c r="BE3" s="40"/>
      <c r="BF3" s="40"/>
      <c r="BG3" s="202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204"/>
      <c r="CX3" s="205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L3" s="22">
        <v>1</v>
      </c>
      <c r="DM3" s="23">
        <v>24.045636081721504</v>
      </c>
      <c r="DN3" s="23">
        <v>1.7639228643369176</v>
      </c>
      <c r="DO3" s="24">
        <v>0.2827863978574267</v>
      </c>
      <c r="DP3" s="24">
        <v>8.75812401622175E-05</v>
      </c>
      <c r="DQ3" s="24">
        <v>0.0010804669483332613</v>
      </c>
      <c r="DR3" s="24">
        <f>IF(DN3&lt;&gt;0,DO3-(DQ3*(EXP((1000000*DV3)*1.867*10^-11)-1)),"")</f>
        <v>0.282766036053516</v>
      </c>
      <c r="DS3" s="23">
        <f>IF(DN3&lt;&gt;0,10000*((DO3/K!$F$37)-1),"")</f>
        <v>0.049431809561184537</v>
      </c>
      <c r="DT3" s="23">
        <f>IF(DN3&lt;&gt;0,10000*((DO3/K!$F$37)-1)-10000*(((DO3-DP3)/K!$F$37)-1),"")</f>
        <v>3.0970963863785617</v>
      </c>
      <c r="DU3" s="23">
        <f>IF(DN3&lt;&gt;0,10000*((DR3/(K!$F$37-(K!$E$37*(EXP((1000000*DV3)*1.867*10^-11)-1))))-1),"")</f>
        <v>21.769864140579465</v>
      </c>
      <c r="DV3" s="16">
        <v>1000</v>
      </c>
    </row>
    <row r="4" spans="1:93" ht="12">
      <c r="A4" s="164">
        <v>0</v>
      </c>
      <c r="B4" s="164">
        <v>-0.0034373042</v>
      </c>
      <c r="C4" s="164">
        <v>-0.0039320875</v>
      </c>
      <c r="D4" s="164">
        <v>-0.0035779715</v>
      </c>
      <c r="E4" s="164">
        <v>-0.0033093102</v>
      </c>
      <c r="F4" s="164">
        <v>-0.0023216507</v>
      </c>
      <c r="G4" s="164">
        <v>-0.0039695356</v>
      </c>
      <c r="H4" s="164">
        <v>-0.0035437542</v>
      </c>
      <c r="I4" s="164">
        <v>-0.002546368</v>
      </c>
      <c r="J4" s="164">
        <v>-0.0043455297</v>
      </c>
      <c r="K4" s="166">
        <v>-0.0031120718</v>
      </c>
      <c r="L4" s="165">
        <v>1.0563201</v>
      </c>
      <c r="M4" s="165">
        <v>0.40202153</v>
      </c>
      <c r="N4" s="165">
        <v>0.80250317</v>
      </c>
      <c r="O4" s="165">
        <v>0.53994489</v>
      </c>
      <c r="P4" s="165">
        <v>0.18557003</v>
      </c>
      <c r="Q4" s="165">
        <v>0.018680599</v>
      </c>
      <c r="R4" s="165">
        <v>0.08460889</v>
      </c>
      <c r="S4" s="165">
        <v>0.039355334</v>
      </c>
      <c r="T4" s="165">
        <v>0.051569697</v>
      </c>
      <c r="U4" s="165">
        <v>0.033202626</v>
      </c>
      <c r="V4" s="172">
        <f>L4-B4</f>
        <v>1.0597574042</v>
      </c>
      <c r="W4" s="172">
        <f aca="true" t="shared" si="0" ref="W4:AE4">M4-C4</f>
        <v>0.40595361750000003</v>
      </c>
      <c r="X4" s="172">
        <f t="shared" si="0"/>
        <v>0.8060811415000001</v>
      </c>
      <c r="Y4" s="172">
        <f t="shared" si="0"/>
        <v>0.5432542002</v>
      </c>
      <c r="Z4" s="172">
        <f t="shared" si="0"/>
        <v>0.1878916807</v>
      </c>
      <c r="AA4" s="172">
        <f t="shared" si="0"/>
        <v>0.0226501346</v>
      </c>
      <c r="AB4" s="172">
        <f t="shared" si="0"/>
        <v>0.0881526442</v>
      </c>
      <c r="AC4" s="172">
        <f t="shared" si="0"/>
        <v>0.041901702</v>
      </c>
      <c r="AD4" s="172">
        <f t="shared" si="0"/>
        <v>0.0559152267</v>
      </c>
      <c r="AE4" s="172">
        <f t="shared" si="0"/>
        <v>0.0363146978</v>
      </c>
      <c r="AF4" s="87">
        <f>IF(L4&gt;0.7*BA63,(100*(AM4+AN4)/(Y4*AP4)),"")</f>
      </c>
      <c r="AG4" s="86">
        <f>ABS(W4/Y4)</f>
        <v>0.7472627314258177</v>
      </c>
      <c r="AH4" s="86">
        <f>ABS(AC4/AE4)</f>
        <v>1.153849667998614</v>
      </c>
      <c r="AI4" s="88"/>
      <c r="AJ4" s="61">
        <f>(LN(K!$D$13/AG4))/(LN(178.94583/176.94323))</f>
        <v>-1.7729842797177184</v>
      </c>
      <c r="AK4" s="61">
        <f>IF(AE4&gt;K!$F$1,(LN(K!$D$19/AH4))/(LN(172.93822/170.93634)),AJ4)</f>
        <v>-1.6163377908203305</v>
      </c>
      <c r="AL4" s="61">
        <f>IF(AE4&gt;K!$F$1,AK4,AJ4)</f>
        <v>-1.6163377908203305</v>
      </c>
      <c r="AM4" s="62">
        <f>((AA4*K!$D$17)/((175.94269/174.94079)^(AK4)))</f>
        <v>0.0006064804251172096</v>
      </c>
      <c r="AN4" s="63">
        <f>(AE4*K!$D$18)/((175.94258/170.93634)^(AK4))</f>
        <v>0.03430863798730679</v>
      </c>
      <c r="AO4" s="75"/>
      <c r="AP4" s="91">
        <f>((Z4-AM4-AN4)/(Y4))*((175.94142/176.94323)^(AJ4))</f>
        <v>0.284442005416733</v>
      </c>
      <c r="AQ4" s="79">
        <f>IF(L4&gt;K!$F$7*BA63,(AP4),"")</f>
        <v>0.284442005416733</v>
      </c>
      <c r="AR4" s="206">
        <f>IF((AQ4=MAX(AQ4:AQ63)),"",IF(AQ4=MIN(AQ4:AQ63),"",AQ4))</f>
      </c>
      <c r="AS4" s="11">
        <f>IF(OR(AR4&gt;AT63+2*AU63,AR4&lt;AT63-2*AU63),"",AR4)</f>
      </c>
      <c r="AV4" s="85"/>
      <c r="AW4" s="85"/>
      <c r="AX4" s="85"/>
      <c r="AY4" s="83"/>
      <c r="BD4" s="85"/>
      <c r="BE4" s="75"/>
      <c r="BF4" s="75"/>
      <c r="BG4" s="85"/>
      <c r="BH4" s="85"/>
      <c r="BI4" s="85"/>
      <c r="BJ4" s="85"/>
      <c r="BK4" s="85"/>
      <c r="BL4" s="75"/>
      <c r="BM4" s="75"/>
      <c r="BN4" s="39"/>
      <c r="BO4" s="46"/>
      <c r="BP4" s="46"/>
      <c r="BQ4" s="46"/>
      <c r="BR4" s="80"/>
      <c r="BS4" s="80"/>
      <c r="BT4" s="80"/>
      <c r="BU4" s="104"/>
      <c r="BV4" s="104"/>
      <c r="BW4" s="104"/>
      <c r="BX4" s="105"/>
      <c r="BY4" s="105"/>
      <c r="BZ4" s="105"/>
      <c r="CA4" s="33"/>
      <c r="CB4" s="33"/>
      <c r="CC4" s="33"/>
      <c r="CD4" s="27"/>
      <c r="CE4" s="27"/>
      <c r="CF4" s="27"/>
      <c r="CG4" s="9"/>
      <c r="CH4" s="9"/>
      <c r="CI4" s="9"/>
      <c r="CJ4" s="78"/>
      <c r="CK4" s="78"/>
      <c r="CL4" s="78"/>
      <c r="CM4" s="46"/>
      <c r="CN4" s="46"/>
      <c r="CO4" s="46"/>
    </row>
    <row r="5" spans="1:93" ht="12">
      <c r="A5" s="164">
        <v>0</v>
      </c>
      <c r="B5" s="164">
        <v>-0.0034373042</v>
      </c>
      <c r="C5" s="164">
        <v>-0.0039320875</v>
      </c>
      <c r="D5" s="164">
        <v>-0.0035779715</v>
      </c>
      <c r="E5" s="164">
        <v>-0.0033093102</v>
      </c>
      <c r="F5" s="164">
        <v>-0.0023216507</v>
      </c>
      <c r="G5" s="164">
        <v>-0.0039695356</v>
      </c>
      <c r="H5" s="164">
        <v>-0.0035437542</v>
      </c>
      <c r="I5" s="164">
        <v>-0.002546368</v>
      </c>
      <c r="J5" s="164">
        <v>-0.0043455297</v>
      </c>
      <c r="K5" s="166">
        <v>-0.0031120718</v>
      </c>
      <c r="L5" s="165">
        <v>1.0768631</v>
      </c>
      <c r="M5" s="165">
        <v>0.41199713</v>
      </c>
      <c r="N5" s="165">
        <v>0.82165557</v>
      </c>
      <c r="O5" s="165">
        <v>0.55479496</v>
      </c>
      <c r="P5" s="165">
        <v>0.18977436</v>
      </c>
      <c r="Q5" s="165">
        <v>0.019335776</v>
      </c>
      <c r="R5" s="165">
        <v>0.087628308</v>
      </c>
      <c r="S5" s="165">
        <v>0.040817364</v>
      </c>
      <c r="T5" s="165">
        <v>0.053706291</v>
      </c>
      <c r="U5" s="165">
        <v>0.034528336</v>
      </c>
      <c r="V5" s="172">
        <f aca="true" t="shared" si="1" ref="V5:V63">L5-B5</f>
        <v>1.0803004042</v>
      </c>
      <c r="W5" s="172">
        <f aca="true" t="shared" si="2" ref="W5:W63">M5-C5</f>
        <v>0.4159292175</v>
      </c>
      <c r="X5" s="172">
        <f aca="true" t="shared" si="3" ref="X5:X63">N5-D5</f>
        <v>0.8252335415000001</v>
      </c>
      <c r="Y5" s="172">
        <f aca="true" t="shared" si="4" ref="Y5:Y63">O5-E5</f>
        <v>0.5581042702</v>
      </c>
      <c r="Z5" s="172">
        <f aca="true" t="shared" si="5" ref="Z5:Z63">P5-F5</f>
        <v>0.19209601070000001</v>
      </c>
      <c r="AA5" s="172">
        <f aca="true" t="shared" si="6" ref="AA5:AA63">Q5-G5</f>
        <v>0.0233053116</v>
      </c>
      <c r="AB5" s="172">
        <f aca="true" t="shared" si="7" ref="AB5:AB63">R5-H5</f>
        <v>0.0911720622</v>
      </c>
      <c r="AC5" s="172">
        <f aca="true" t="shared" si="8" ref="AC5:AC63">S5-I5</f>
        <v>0.043363732</v>
      </c>
      <c r="AD5" s="172">
        <f aca="true" t="shared" si="9" ref="AD5:AD63">T5-J5</f>
        <v>0.058051820700000006</v>
      </c>
      <c r="AE5" s="172">
        <f aca="true" t="shared" si="10" ref="AE5:AE63">U5-K5</f>
        <v>0.0376404078</v>
      </c>
      <c r="AF5" s="87">
        <f>IF(L5&gt;0.7*BA63,(100*(AM5+AN5)/(Y5*AP5)),"")</f>
      </c>
      <c r="AG5" s="86">
        <f aca="true" t="shared" si="11" ref="AG5:AG63">ABS(W5/Y5)</f>
        <v>0.7452536017166637</v>
      </c>
      <c r="AH5" s="86">
        <f aca="true" t="shared" si="12" ref="AH5:AH63">ABS(AC5/AE5)</f>
        <v>1.1520526618736582</v>
      </c>
      <c r="AI5" s="88"/>
      <c r="AJ5" s="61">
        <f>(LN(K!$D$13/AG5))/(LN(178.94583/176.94323))</f>
        <v>-1.5337601474866138</v>
      </c>
      <c r="AK5" s="61">
        <f>IF(AE5&gt;K!$F$1,(LN(K!$D$19/AH5))/(LN(172.93822/170.93634)),AJ5)</f>
        <v>-1.4824731620549942</v>
      </c>
      <c r="AL5" s="61">
        <f>IF(AE5&gt;K!$F$1,AK5,AJ5)</f>
        <v>-1.4824731620549942</v>
      </c>
      <c r="AM5" s="62">
        <f>((AA5*K!$D$17)/((175.94269/174.94079)^(AK5)))</f>
        <v>0.0006235465939060818</v>
      </c>
      <c r="AN5" s="63">
        <f>(AE5*K!$D$18)/((175.94258/170.93634)^(AK5))</f>
        <v>0.03542396430848979</v>
      </c>
      <c r="AO5" s="75"/>
      <c r="AP5" s="91">
        <f aca="true" t="shared" si="13" ref="AP5:AP63">((Z5-AM5-AN5)/(Y5))*((175.94142/176.94323)^(AJ5))</f>
        <v>0.2820501189338152</v>
      </c>
      <c r="AQ5" s="79">
        <f>IF(L5&gt;K!$F$7*BA63,(AP5),"")</f>
        <v>0.2820501189338152</v>
      </c>
      <c r="AR5" s="206">
        <f>IF((AQ5=MAX(AQ4:AQ63)),"",IF(AQ5=MIN(AQ4:AQ63),"",AQ5))</f>
        <v>0.2820501189338152</v>
      </c>
      <c r="AS5" s="11">
        <f>IF(OR(AR5&gt;AT63+2*AU63,AR5&lt;AT63-2*AU63),"",AR5)</f>
        <v>0.2820501189338152</v>
      </c>
      <c r="AV5" s="85"/>
      <c r="AW5" s="85"/>
      <c r="AX5" s="85"/>
      <c r="AY5" s="83"/>
      <c r="BD5" s="85"/>
      <c r="BE5" s="75"/>
      <c r="BF5" s="75"/>
      <c r="BG5" s="85"/>
      <c r="BH5" s="85"/>
      <c r="BI5" s="85"/>
      <c r="BJ5" s="85"/>
      <c r="BK5" s="85"/>
      <c r="BL5" s="75"/>
      <c r="BM5" s="75"/>
      <c r="BN5" s="39"/>
      <c r="BO5" s="46"/>
      <c r="BP5" s="46"/>
      <c r="BQ5" s="46"/>
      <c r="BR5" s="80"/>
      <c r="BS5" s="80"/>
      <c r="BT5" s="80"/>
      <c r="BU5" s="104"/>
      <c r="BV5" s="104"/>
      <c r="BW5" s="104"/>
      <c r="BX5" s="105"/>
      <c r="BY5" s="105"/>
      <c r="BZ5" s="105"/>
      <c r="CA5" s="33"/>
      <c r="CB5" s="33"/>
      <c r="CC5" s="33"/>
      <c r="CD5" s="27"/>
      <c r="CE5" s="27"/>
      <c r="CF5" s="27"/>
      <c r="CG5" s="9"/>
      <c r="CH5" s="9"/>
      <c r="CI5" s="9"/>
      <c r="CJ5" s="78"/>
      <c r="CK5" s="78"/>
      <c r="CL5" s="78"/>
      <c r="CM5" s="46"/>
      <c r="CN5" s="46"/>
      <c r="CO5" s="46"/>
    </row>
    <row r="6" spans="1:93" ht="12">
      <c r="A6" s="164">
        <v>0</v>
      </c>
      <c r="B6" s="164">
        <v>-0.0034373042</v>
      </c>
      <c r="C6" s="164">
        <v>-0.0039320875</v>
      </c>
      <c r="D6" s="164">
        <v>-0.0035779715</v>
      </c>
      <c r="E6" s="164">
        <v>-0.0033093102</v>
      </c>
      <c r="F6" s="164">
        <v>-0.0023216507</v>
      </c>
      <c r="G6" s="164">
        <v>-0.0039695356</v>
      </c>
      <c r="H6" s="164">
        <v>-0.0035437542</v>
      </c>
      <c r="I6" s="164">
        <v>-0.002546368</v>
      </c>
      <c r="J6" s="164">
        <v>-0.0043455297</v>
      </c>
      <c r="K6" s="166">
        <v>-0.0031120718</v>
      </c>
      <c r="L6" s="165">
        <v>1.0588466</v>
      </c>
      <c r="M6" s="165">
        <v>0.40477893</v>
      </c>
      <c r="N6" s="165">
        <v>0.80806573</v>
      </c>
      <c r="O6" s="165">
        <v>0.54435595</v>
      </c>
      <c r="P6" s="165">
        <v>0.1878199</v>
      </c>
      <c r="Q6" s="165">
        <v>0.019402226</v>
      </c>
      <c r="R6" s="165">
        <v>0.089198513</v>
      </c>
      <c r="S6" s="165">
        <v>0.041536114</v>
      </c>
      <c r="T6" s="165">
        <v>0.054893315</v>
      </c>
      <c r="U6" s="165">
        <v>0.035264912</v>
      </c>
      <c r="V6" s="172">
        <f t="shared" si="1"/>
        <v>1.0622839042</v>
      </c>
      <c r="W6" s="172">
        <f t="shared" si="2"/>
        <v>0.4087110175</v>
      </c>
      <c r="X6" s="172">
        <f t="shared" si="3"/>
        <v>0.8116437015000001</v>
      </c>
      <c r="Y6" s="172">
        <f t="shared" si="4"/>
        <v>0.5476652602000001</v>
      </c>
      <c r="Z6" s="172">
        <f t="shared" si="5"/>
        <v>0.19014155070000002</v>
      </c>
      <c r="AA6" s="172">
        <f t="shared" si="6"/>
        <v>0.023371761600000002</v>
      </c>
      <c r="AB6" s="172">
        <f t="shared" si="7"/>
        <v>0.09274226719999999</v>
      </c>
      <c r="AC6" s="172">
        <f t="shared" si="8"/>
        <v>0.044082482</v>
      </c>
      <c r="AD6" s="172">
        <f t="shared" si="9"/>
        <v>0.0592388447</v>
      </c>
      <c r="AE6" s="172">
        <f t="shared" si="10"/>
        <v>0.0383769838</v>
      </c>
      <c r="AF6" s="87">
        <f>IF(L6&gt;0.7*BA63,(100*(AM6+AN6)/(Y6*AP6)),"")</f>
      </c>
      <c r="AG6" s="86">
        <f t="shared" si="11"/>
        <v>0.7462788809185088</v>
      </c>
      <c r="AH6" s="86">
        <f t="shared" si="12"/>
        <v>1.148669792022582</v>
      </c>
      <c r="AI6" s="88"/>
      <c r="AJ6" s="61">
        <f>(LN(K!$D$13/AG6))/(LN(178.94583/176.94323))</f>
        <v>-1.6559191119445023</v>
      </c>
      <c r="AK6" s="61">
        <f>IF(AE6&gt;K!$F$1,(LN(K!$D$19/AH6))/(LN(172.93822/170.93634)),AJ6)</f>
        <v>-1.2299050765394872</v>
      </c>
      <c r="AL6" s="61">
        <f>IF(AE6&gt;K!$F$1,AK6,AJ6)</f>
        <v>-1.2299050765394872</v>
      </c>
      <c r="AM6" s="62">
        <f>((AA6*K!$D$17)/((175.94269/174.94079)^(AK6)))</f>
        <v>0.0006244232130981946</v>
      </c>
      <c r="AN6" s="63">
        <f>(AE6*K!$D$18)/((175.94258/170.93634)^(AK6))</f>
        <v>0.03585480349773257</v>
      </c>
      <c r="AO6" s="75"/>
      <c r="AP6" s="91">
        <f t="shared" si="13"/>
        <v>0.28322753018366287</v>
      </c>
      <c r="AQ6" s="79">
        <f>IF(L6&gt;K!$F$7*BA63,(AP6),"")</f>
        <v>0.28322753018366287</v>
      </c>
      <c r="AR6" s="206">
        <f>IF((AQ6=MAX(AQ4:AQ63)),"",IF(AQ6=MIN(AQ4:AQ63),"",AQ6))</f>
        <v>0.28322753018366287</v>
      </c>
      <c r="AS6" s="11">
        <f>IF(OR(AR6&gt;AT63+2*AU63,AR6&lt;AT63-2*AU63),"",AR6)</f>
      </c>
      <c r="AV6" s="85"/>
      <c r="AW6" s="85"/>
      <c r="AX6" s="85"/>
      <c r="AY6" s="83"/>
      <c r="AZ6" s="84"/>
      <c r="BA6" s="84"/>
      <c r="BB6" s="84"/>
      <c r="BC6" s="84"/>
      <c r="BG6" s="85"/>
      <c r="BH6" s="85"/>
      <c r="BI6" s="85"/>
      <c r="BJ6" s="85"/>
      <c r="BK6" s="84"/>
      <c r="BL6" s="92"/>
      <c r="BM6" s="92"/>
      <c r="BN6" s="82"/>
      <c r="BO6" s="46"/>
      <c r="BP6" s="46"/>
      <c r="BQ6" s="46"/>
      <c r="BR6" s="80"/>
      <c r="BS6" s="80"/>
      <c r="BT6" s="80"/>
      <c r="BU6" s="104"/>
      <c r="BV6" s="104"/>
      <c r="BW6" s="104"/>
      <c r="BX6" s="105"/>
      <c r="BY6" s="105"/>
      <c r="BZ6" s="105"/>
      <c r="CA6" s="33"/>
      <c r="CB6" s="33"/>
      <c r="CC6" s="33"/>
      <c r="CD6" s="27"/>
      <c r="CE6" s="27"/>
      <c r="CF6" s="27"/>
      <c r="CG6" s="9"/>
      <c r="CH6" s="9"/>
      <c r="CI6" s="9"/>
      <c r="CJ6" s="78"/>
      <c r="CK6" s="78"/>
      <c r="CL6" s="78"/>
      <c r="CM6" s="46"/>
      <c r="CN6" s="46"/>
      <c r="CO6" s="46"/>
    </row>
    <row r="7" spans="1:93" ht="12">
      <c r="A7" s="164">
        <v>0</v>
      </c>
      <c r="B7" s="164">
        <v>-0.0034373042</v>
      </c>
      <c r="C7" s="164">
        <v>-0.0039320875</v>
      </c>
      <c r="D7" s="164">
        <v>-0.0035779715</v>
      </c>
      <c r="E7" s="164">
        <v>-0.0033093102</v>
      </c>
      <c r="F7" s="164">
        <v>-0.0023216507</v>
      </c>
      <c r="G7" s="164">
        <v>-0.0039695356</v>
      </c>
      <c r="H7" s="164">
        <v>-0.0035437542</v>
      </c>
      <c r="I7" s="164">
        <v>-0.002546368</v>
      </c>
      <c r="J7" s="164">
        <v>-0.0043455297</v>
      </c>
      <c r="K7" s="166">
        <v>-0.0031120718</v>
      </c>
      <c r="L7" s="165">
        <v>1.1394053</v>
      </c>
      <c r="M7" s="165">
        <v>0.43558664</v>
      </c>
      <c r="N7" s="165">
        <v>0.86842576</v>
      </c>
      <c r="O7" s="165">
        <v>0.58710143</v>
      </c>
      <c r="P7" s="165">
        <v>0.20213277</v>
      </c>
      <c r="Q7" s="165">
        <v>0.021774165</v>
      </c>
      <c r="R7" s="165">
        <v>0.095554409</v>
      </c>
      <c r="S7" s="165">
        <v>0.044663628</v>
      </c>
      <c r="T7" s="165">
        <v>0.058964857</v>
      </c>
      <c r="U7" s="165">
        <v>0.037890539</v>
      </c>
      <c r="V7" s="172">
        <f t="shared" si="1"/>
        <v>1.1428426042</v>
      </c>
      <c r="W7" s="172">
        <f t="shared" si="2"/>
        <v>0.43951872750000004</v>
      </c>
      <c r="X7" s="172">
        <f t="shared" si="3"/>
        <v>0.8720037315000001</v>
      </c>
      <c r="Y7" s="172">
        <f t="shared" si="4"/>
        <v>0.5904107402000001</v>
      </c>
      <c r="Z7" s="172">
        <f t="shared" si="5"/>
        <v>0.2044544207</v>
      </c>
      <c r="AA7" s="172">
        <f t="shared" si="6"/>
        <v>0.025743700600000002</v>
      </c>
      <c r="AB7" s="172">
        <f t="shared" si="7"/>
        <v>0.0990981632</v>
      </c>
      <c r="AC7" s="172">
        <f t="shared" si="8"/>
        <v>0.047209996</v>
      </c>
      <c r="AD7" s="172">
        <f t="shared" si="9"/>
        <v>0.0633103867</v>
      </c>
      <c r="AE7" s="172">
        <f t="shared" si="10"/>
        <v>0.0410026108</v>
      </c>
      <c r="AF7" s="87">
        <f>IF(L7&gt;0.7*BA63,(100*(AM7+AN7)/(Y7*AP7)),"")</f>
      </c>
      <c r="AG7" s="86">
        <f t="shared" si="11"/>
        <v>0.7444287469281372</v>
      </c>
      <c r="AH7" s="86">
        <f t="shared" si="12"/>
        <v>1.1513899988046614</v>
      </c>
      <c r="AI7" s="88"/>
      <c r="AJ7" s="61">
        <f>(LN(K!$D$13/AG7))/(LN(178.94583/176.94323))</f>
        <v>-1.4353591015064315</v>
      </c>
      <c r="AK7" s="61">
        <f>IF(AE7&gt;K!$F$1,(LN(K!$D$19/AH7))/(LN(172.93822/170.93634)),AJ7)</f>
        <v>-1.433056606093837</v>
      </c>
      <c r="AL7" s="61">
        <f>IF(AE7&gt;K!$F$1,AK7,AJ7)</f>
        <v>-1.433056606093837</v>
      </c>
      <c r="AM7" s="62">
        <f>((AA7*K!$D$17)/((175.94269/174.94079)^(AK7)))</f>
        <v>0.0006885926979831674</v>
      </c>
      <c r="AN7" s="63">
        <f>(AE7*K!$D$18)/((175.94258/170.93634)^(AK7))</f>
        <v>0.038533178929227356</v>
      </c>
      <c r="AO7" s="75"/>
      <c r="AP7" s="91">
        <f t="shared" si="13"/>
        <v>0.28215061958493204</v>
      </c>
      <c r="AQ7" s="79">
        <f>IF(L7&gt;K!$F$7*BA63,(AP7),"")</f>
        <v>0.28215061958493204</v>
      </c>
      <c r="AR7" s="206">
        <f>IF((AQ7=MAX(AQ4:AQ63)),"",IF(AQ7=MIN(AQ4:AQ63),"",AQ7))</f>
        <v>0.28215061958493204</v>
      </c>
      <c r="AS7" s="11">
        <f>IF(OR(AR7&gt;AT63+2*AU63,AR7&lt;AT63-2*AU63),"",AR7)</f>
        <v>0.28215061958493204</v>
      </c>
      <c r="AV7" s="85"/>
      <c r="AW7" s="85"/>
      <c r="AX7" s="85"/>
      <c r="AY7" s="83"/>
      <c r="AZ7" s="84"/>
      <c r="BA7" s="84"/>
      <c r="BB7" s="84"/>
      <c r="BC7" s="84"/>
      <c r="BG7" s="85"/>
      <c r="BH7" s="85"/>
      <c r="BI7" s="85"/>
      <c r="BJ7" s="85"/>
      <c r="BK7" s="84"/>
      <c r="BL7" s="92"/>
      <c r="BM7" s="92"/>
      <c r="BN7" s="82"/>
      <c r="BO7" s="46"/>
      <c r="BP7" s="46"/>
      <c r="BQ7" s="46"/>
      <c r="BR7" s="80"/>
      <c r="BS7" s="80"/>
      <c r="BT7" s="80"/>
      <c r="BU7" s="104"/>
      <c r="BV7" s="104"/>
      <c r="BW7" s="104"/>
      <c r="BX7" s="105"/>
      <c r="BY7" s="105"/>
      <c r="BZ7" s="105"/>
      <c r="CA7" s="33"/>
      <c r="CB7" s="33"/>
      <c r="CC7" s="33"/>
      <c r="CD7" s="27"/>
      <c r="CE7" s="27"/>
      <c r="CF7" s="27"/>
      <c r="CG7" s="9"/>
      <c r="CH7" s="9"/>
      <c r="CI7" s="9"/>
      <c r="CJ7" s="78"/>
      <c r="CK7" s="78"/>
      <c r="CL7" s="78"/>
      <c r="CM7" s="46"/>
      <c r="CN7" s="46"/>
      <c r="CO7" s="46"/>
    </row>
    <row r="8" spans="1:93" ht="12">
      <c r="A8" s="164">
        <v>0</v>
      </c>
      <c r="B8" s="164">
        <v>-0.0034373042</v>
      </c>
      <c r="C8" s="164">
        <v>-0.0039320875</v>
      </c>
      <c r="D8" s="164">
        <v>-0.0035779715</v>
      </c>
      <c r="E8" s="164">
        <v>-0.0033093102</v>
      </c>
      <c r="F8" s="164">
        <v>-0.0023216507</v>
      </c>
      <c r="G8" s="164">
        <v>-0.0039695356</v>
      </c>
      <c r="H8" s="164">
        <v>-0.0035437542</v>
      </c>
      <c r="I8" s="164">
        <v>-0.002546368</v>
      </c>
      <c r="J8" s="164">
        <v>-0.0043455297</v>
      </c>
      <c r="K8" s="166">
        <v>-0.0031120718</v>
      </c>
      <c r="L8" s="165">
        <v>1.2115674</v>
      </c>
      <c r="M8" s="165">
        <v>0.46318461</v>
      </c>
      <c r="N8" s="165">
        <v>0.92368966</v>
      </c>
      <c r="O8" s="165">
        <v>0.62349581</v>
      </c>
      <c r="P8" s="165">
        <v>0.21656097</v>
      </c>
      <c r="Q8" s="165">
        <v>0.023700984</v>
      </c>
      <c r="R8" s="165">
        <v>0.10545838</v>
      </c>
      <c r="S8" s="165">
        <v>0.049447082</v>
      </c>
      <c r="T8" s="165">
        <v>0.065215649</v>
      </c>
      <c r="U8" s="165">
        <v>0.042082494</v>
      </c>
      <c r="V8" s="172">
        <f t="shared" si="1"/>
        <v>1.2150047042</v>
      </c>
      <c r="W8" s="172">
        <f t="shared" si="2"/>
        <v>0.4671166975</v>
      </c>
      <c r="X8" s="172">
        <f t="shared" si="3"/>
        <v>0.9272676315</v>
      </c>
      <c r="Y8" s="172">
        <f t="shared" si="4"/>
        <v>0.6268051202</v>
      </c>
      <c r="Z8" s="172">
        <f t="shared" si="5"/>
        <v>0.2188826207</v>
      </c>
      <c r="AA8" s="172">
        <f t="shared" si="6"/>
        <v>0.027670519600000002</v>
      </c>
      <c r="AB8" s="172">
        <f t="shared" si="7"/>
        <v>0.1090021342</v>
      </c>
      <c r="AC8" s="172">
        <f t="shared" si="8"/>
        <v>0.051993450000000004</v>
      </c>
      <c r="AD8" s="172">
        <f t="shared" si="9"/>
        <v>0.0695611787</v>
      </c>
      <c r="AE8" s="172">
        <f t="shared" si="10"/>
        <v>0.045194565799999996</v>
      </c>
      <c r="AF8" s="87">
        <f>IF(L8&gt;0.7*BA63,(100*(AM8+AN8)/(Y8*AP8)),"")</f>
      </c>
      <c r="AG8" s="86">
        <f t="shared" si="11"/>
        <v>0.7452343359144117</v>
      </c>
      <c r="AH8" s="86">
        <f t="shared" si="12"/>
        <v>1.1504358782887125</v>
      </c>
      <c r="AI8" s="75"/>
      <c r="AJ8" s="61">
        <f>(LN(K!$D$13/AG8))/(LN(178.94583/176.94323))</f>
        <v>-1.5314630761902623</v>
      </c>
      <c r="AK8" s="61">
        <f>IF(AE8&gt;K!$F$1,(LN(K!$D$19/AH8))/(LN(172.93822/170.93634)),AJ8)</f>
        <v>-1.3618553112063951</v>
      </c>
      <c r="AL8" s="61">
        <f>IF(AE8&gt;K!$F$1,AK8,AJ8)</f>
        <v>-1.3618553112063951</v>
      </c>
      <c r="AM8" s="62">
        <f>((AA8*K!$D$17)/((175.94269/174.94079)^(AK8)))</f>
        <v>0.000739830381831904</v>
      </c>
      <c r="AN8" s="63">
        <f>(AE8*K!$D$18)/((175.94258/170.93634)^(AK8))</f>
        <v>0.04238546261624501</v>
      </c>
      <c r="AO8" s="75"/>
      <c r="AP8" s="91">
        <f t="shared" si="13"/>
        <v>0.28285071169034204</v>
      </c>
      <c r="AQ8" s="79">
        <f>IF(L8&gt;K!$F$7*BA63,(AP8),"")</f>
        <v>0.28285071169034204</v>
      </c>
      <c r="AR8" s="206">
        <f>IF((AQ8=MAX(AQ4:AQ63)),"",IF(AQ8=MIN(AQ4:AQ63),"",AQ8))</f>
        <v>0.28285071169034204</v>
      </c>
      <c r="AS8" s="11">
        <f>IF(OR(AR8&gt;AT63+2*AU63,AR8&lt;AT63-2*AU63),"",AR8)</f>
        <v>0.28285071169034204</v>
      </c>
      <c r="AV8" s="85"/>
      <c r="AW8" s="85"/>
      <c r="AX8" s="85"/>
      <c r="AY8" s="83"/>
      <c r="AZ8" s="84"/>
      <c r="BA8" s="84"/>
      <c r="BB8" s="84"/>
      <c r="BC8" s="84"/>
      <c r="BG8" s="85"/>
      <c r="BH8" s="85"/>
      <c r="BI8" s="85"/>
      <c r="BJ8" s="85"/>
      <c r="BK8" s="84"/>
      <c r="BL8" s="92"/>
      <c r="BM8" s="92"/>
      <c r="BN8" s="82"/>
      <c r="BO8" s="46"/>
      <c r="BP8" s="46"/>
      <c r="BQ8" s="46"/>
      <c r="BR8" s="80"/>
      <c r="BS8" s="80"/>
      <c r="BT8" s="80"/>
      <c r="BU8" s="104"/>
      <c r="BV8" s="104"/>
      <c r="BW8" s="104"/>
      <c r="BX8" s="105"/>
      <c r="BY8" s="105"/>
      <c r="BZ8" s="105"/>
      <c r="CA8" s="33"/>
      <c r="CB8" s="33"/>
      <c r="CC8" s="33"/>
      <c r="CD8" s="27"/>
      <c r="CE8" s="27"/>
      <c r="CF8" s="27"/>
      <c r="CG8" s="9"/>
      <c r="CH8" s="9"/>
      <c r="CI8" s="9"/>
      <c r="CJ8" s="78"/>
      <c r="CK8" s="78"/>
      <c r="CL8" s="78"/>
      <c r="CM8" s="46"/>
      <c r="CN8" s="46"/>
      <c r="CO8" s="46"/>
    </row>
    <row r="9" spans="1:93" ht="12">
      <c r="A9" s="164">
        <v>0</v>
      </c>
      <c r="B9" s="164">
        <v>-0.0034373042</v>
      </c>
      <c r="C9" s="164">
        <v>-0.0039320875</v>
      </c>
      <c r="D9" s="164">
        <v>-0.0035779715</v>
      </c>
      <c r="E9" s="164">
        <v>-0.0033093102</v>
      </c>
      <c r="F9" s="164">
        <v>-0.0023216507</v>
      </c>
      <c r="G9" s="164">
        <v>-0.0039695356</v>
      </c>
      <c r="H9" s="164">
        <v>-0.0035437542</v>
      </c>
      <c r="I9" s="164">
        <v>-0.002546368</v>
      </c>
      <c r="J9" s="164">
        <v>-0.0043455297</v>
      </c>
      <c r="K9" s="166">
        <v>-0.0031120718</v>
      </c>
      <c r="L9" s="165">
        <v>1.2964482</v>
      </c>
      <c r="M9" s="165">
        <v>0.49630644</v>
      </c>
      <c r="N9" s="165">
        <v>0.98883682</v>
      </c>
      <c r="O9" s="165">
        <v>0.66823952</v>
      </c>
      <c r="P9" s="165">
        <v>0.23377835</v>
      </c>
      <c r="Q9" s="165">
        <v>0.026014361</v>
      </c>
      <c r="R9" s="165">
        <v>0.11741369</v>
      </c>
      <c r="S9" s="165">
        <v>0.055348876</v>
      </c>
      <c r="T9" s="165">
        <v>0.073067664</v>
      </c>
      <c r="U9" s="165">
        <v>0.047160842</v>
      </c>
      <c r="V9" s="172">
        <f t="shared" si="1"/>
        <v>1.2998855042</v>
      </c>
      <c r="W9" s="172">
        <f t="shared" si="2"/>
        <v>0.5002385275</v>
      </c>
      <c r="X9" s="172">
        <f t="shared" si="3"/>
        <v>0.9924147915</v>
      </c>
      <c r="Y9" s="172">
        <f t="shared" si="4"/>
        <v>0.6715488302</v>
      </c>
      <c r="Z9" s="172">
        <f t="shared" si="5"/>
        <v>0.2361000007</v>
      </c>
      <c r="AA9" s="172">
        <f t="shared" si="6"/>
        <v>0.0299838966</v>
      </c>
      <c r="AB9" s="172">
        <f t="shared" si="7"/>
        <v>0.1209574442</v>
      </c>
      <c r="AC9" s="172">
        <f t="shared" si="8"/>
        <v>0.057895244</v>
      </c>
      <c r="AD9" s="172">
        <f t="shared" si="9"/>
        <v>0.07741319370000001</v>
      </c>
      <c r="AE9" s="172">
        <f t="shared" si="10"/>
        <v>0.0502729138</v>
      </c>
      <c r="AF9" s="87">
        <f>IF(L9&gt;0.7*BA63,(100*(AM9+AN9)/(Y9*AP9)),"")</f>
      </c>
      <c r="AG9" s="86">
        <f t="shared" si="11"/>
        <v>0.7449026861546605</v>
      </c>
      <c r="AH9" s="86">
        <f t="shared" si="12"/>
        <v>1.151619025511905</v>
      </c>
      <c r="AI9" s="75"/>
      <c r="AJ9" s="61">
        <f>(LN(K!$D$13/AG9))/(LN(178.94583/176.94323))</f>
        <v>-1.4919109957990988</v>
      </c>
      <c r="AK9" s="61">
        <f>IF(AE9&gt;K!$F$1,(LN(K!$D$19/AH9))/(LN(172.93822/170.93634)),AJ9)</f>
        <v>-1.4501389551416195</v>
      </c>
      <c r="AL9" s="61">
        <f>IF(AE9&gt;K!$F$1,AK9,AJ9)</f>
        <v>-1.4501389551416195</v>
      </c>
      <c r="AM9" s="62">
        <f>((AA9*K!$D$17)/((175.94269/174.94079)^(AK9)))</f>
        <v>0.0008020877347746408</v>
      </c>
      <c r="AN9" s="63">
        <f>(AE9*K!$D$18)/((175.94258/170.93634)^(AK9))</f>
        <v>0.04726846939414082</v>
      </c>
      <c r="AO9" s="75"/>
      <c r="AP9" s="91">
        <f t="shared" si="13"/>
        <v>0.2823755596283696</v>
      </c>
      <c r="AQ9" s="79">
        <f>IF(L9&gt;K!$F$7*BA63,(AP9),"")</f>
        <v>0.2823755596283696</v>
      </c>
      <c r="AR9" s="206">
        <f>IF((AQ9=MAX(AQ4:AQ63)),"",IF(AQ9=MIN(AQ4:AQ63),"",AQ9))</f>
        <v>0.2823755596283696</v>
      </c>
      <c r="AS9" s="11">
        <f>IF(OR(AR9&gt;AT63+2*AU63,AR9&lt;AT63-2*AU63),"",AR9)</f>
        <v>0.2823755596283696</v>
      </c>
      <c r="AV9" s="85"/>
      <c r="AW9" s="85"/>
      <c r="AX9" s="85"/>
      <c r="AY9" s="83"/>
      <c r="AZ9" s="84"/>
      <c r="BA9" s="84"/>
      <c r="BB9" s="84"/>
      <c r="BC9" s="84"/>
      <c r="BG9" s="85"/>
      <c r="BH9" s="85"/>
      <c r="BI9" s="85"/>
      <c r="BJ9" s="85"/>
      <c r="BK9" s="84"/>
      <c r="BL9" s="92"/>
      <c r="BM9" s="92"/>
      <c r="BN9" s="82"/>
      <c r="BO9" s="46"/>
      <c r="BP9" s="46"/>
      <c r="BQ9" s="46"/>
      <c r="BR9" s="80"/>
      <c r="BS9" s="80"/>
      <c r="BT9" s="80"/>
      <c r="BU9" s="104"/>
      <c r="BV9" s="104"/>
      <c r="BW9" s="104"/>
      <c r="BX9" s="105"/>
      <c r="BY9" s="105"/>
      <c r="BZ9" s="105"/>
      <c r="CA9" s="33"/>
      <c r="CB9" s="33"/>
      <c r="CC9" s="33"/>
      <c r="CD9" s="27"/>
      <c r="CE9" s="27"/>
      <c r="CF9" s="27"/>
      <c r="CG9" s="9"/>
      <c r="CH9" s="9"/>
      <c r="CI9" s="9"/>
      <c r="CJ9" s="78"/>
      <c r="CK9" s="78"/>
      <c r="CL9" s="78"/>
      <c r="CM9" s="46"/>
      <c r="CN9" s="46"/>
      <c r="CO9" s="46"/>
    </row>
    <row r="10" spans="1:93" ht="12">
      <c r="A10" s="164">
        <v>0</v>
      </c>
      <c r="B10" s="164">
        <v>-0.0034373042</v>
      </c>
      <c r="C10" s="164">
        <v>-0.0039320875</v>
      </c>
      <c r="D10" s="164">
        <v>-0.0035779715</v>
      </c>
      <c r="E10" s="164">
        <v>-0.0033093102</v>
      </c>
      <c r="F10" s="164">
        <v>-0.0023216507</v>
      </c>
      <c r="G10" s="164">
        <v>-0.0039695356</v>
      </c>
      <c r="H10" s="164">
        <v>-0.0035437542</v>
      </c>
      <c r="I10" s="164">
        <v>-0.002546368</v>
      </c>
      <c r="J10" s="164">
        <v>-0.0043455297</v>
      </c>
      <c r="K10" s="166">
        <v>-0.0031120718</v>
      </c>
      <c r="L10" s="165">
        <v>1.5002223</v>
      </c>
      <c r="M10" s="165">
        <v>0.57508931</v>
      </c>
      <c r="N10" s="165">
        <v>1.1442869</v>
      </c>
      <c r="O10" s="165">
        <v>0.7748975</v>
      </c>
      <c r="P10" s="165">
        <v>0.27450063</v>
      </c>
      <c r="Q10" s="165">
        <v>0.031003349</v>
      </c>
      <c r="R10" s="165">
        <v>0.14473053</v>
      </c>
      <c r="S10" s="165">
        <v>0.068510891</v>
      </c>
      <c r="T10" s="165">
        <v>0.0909194</v>
      </c>
      <c r="U10" s="165">
        <v>0.058622407</v>
      </c>
      <c r="V10" s="172">
        <f t="shared" si="1"/>
        <v>1.5036596041999999</v>
      </c>
      <c r="W10" s="172">
        <f t="shared" si="2"/>
        <v>0.5790213974999999</v>
      </c>
      <c r="X10" s="172">
        <f t="shared" si="3"/>
        <v>1.1478648715</v>
      </c>
      <c r="Y10" s="172">
        <f t="shared" si="4"/>
        <v>0.7782068102</v>
      </c>
      <c r="Z10" s="172">
        <f t="shared" si="5"/>
        <v>0.27682228070000003</v>
      </c>
      <c r="AA10" s="172">
        <f t="shared" si="6"/>
        <v>0.0349728846</v>
      </c>
      <c r="AB10" s="172">
        <f t="shared" si="7"/>
        <v>0.1482742842</v>
      </c>
      <c r="AC10" s="172">
        <f t="shared" si="8"/>
        <v>0.071057259</v>
      </c>
      <c r="AD10" s="172">
        <f t="shared" si="9"/>
        <v>0.0952649297</v>
      </c>
      <c r="AE10" s="172">
        <f t="shared" si="10"/>
        <v>0.0617344788</v>
      </c>
      <c r="AF10" s="87">
        <f>IF(L10&gt;0.7*BA63,(100*(AM10+AN10)/(Y10*AP10)),"")</f>
      </c>
      <c r="AG10" s="86">
        <f t="shared" si="11"/>
        <v>0.7440456571578843</v>
      </c>
      <c r="AH10" s="86">
        <f t="shared" si="12"/>
        <v>1.1510141558042926</v>
      </c>
      <c r="AI10" s="75"/>
      <c r="AJ10" s="61">
        <f>(LN(K!$D$13/AG10))/(LN(178.94583/176.94323))</f>
        <v>-1.389621326251231</v>
      </c>
      <c r="AK10" s="61">
        <f>IF(AE10&gt;K!$F$1,(LN(K!$D$19/AH10))/(LN(172.93822/170.93634)),AJ10)</f>
        <v>-1.405016347737097</v>
      </c>
      <c r="AL10" s="61">
        <f>IF(AE10&gt;K!$F$1,AK10,AJ10)</f>
        <v>-1.405016347737097</v>
      </c>
      <c r="AM10" s="62">
        <f>((AA10*K!$D$17)/((175.94269/174.94079)^(AK10)))</f>
        <v>0.0009353051982026677</v>
      </c>
      <c r="AN10" s="63">
        <f>(AE10*K!$D$18)/((175.94258/170.93634)^(AK10))</f>
        <v>0.05796950419624631</v>
      </c>
      <c r="AO10" s="75"/>
      <c r="AP10" s="91">
        <f t="shared" si="13"/>
        <v>0.28224329436226886</v>
      </c>
      <c r="AQ10" s="79">
        <f>IF(L10&gt;K!$F$7*BA63,(AP10),"")</f>
        <v>0.28224329436226886</v>
      </c>
      <c r="AR10" s="206">
        <f>IF((AQ10=MAX(AQ4:AQ63)),"",IF(AQ10=MIN(AQ4:AQ63),"",AQ10))</f>
        <v>0.28224329436226886</v>
      </c>
      <c r="AS10" s="11">
        <f>IF(OR(AR10&gt;AT63+2*AU63,AR10&lt;AT63-2*AU63),"",AR10)</f>
        <v>0.28224329436226886</v>
      </c>
      <c r="AV10" s="85"/>
      <c r="AW10" s="85"/>
      <c r="AX10" s="85"/>
      <c r="AY10" s="83"/>
      <c r="AZ10" s="84"/>
      <c r="BA10" s="84"/>
      <c r="BB10" s="84"/>
      <c r="BC10" s="84"/>
      <c r="BG10" s="85"/>
      <c r="BH10" s="85"/>
      <c r="BI10" s="85"/>
      <c r="BJ10" s="85"/>
      <c r="BK10" s="84"/>
      <c r="BL10" s="92"/>
      <c r="BM10" s="92"/>
      <c r="BN10" s="82"/>
      <c r="BO10" s="46"/>
      <c r="BP10" s="46"/>
      <c r="BQ10" s="46"/>
      <c r="BR10" s="80"/>
      <c r="BS10" s="80"/>
      <c r="BT10" s="80"/>
      <c r="BU10" s="104"/>
      <c r="BV10" s="104"/>
      <c r="BW10" s="104"/>
      <c r="BX10" s="105"/>
      <c r="BY10" s="105"/>
      <c r="BZ10" s="105"/>
      <c r="CA10" s="33"/>
      <c r="CB10" s="33"/>
      <c r="CC10" s="33"/>
      <c r="CD10" s="27"/>
      <c r="CE10" s="27"/>
      <c r="CF10" s="27"/>
      <c r="CG10" s="9"/>
      <c r="CH10" s="9"/>
      <c r="CI10" s="9"/>
      <c r="CJ10" s="78"/>
      <c r="CK10" s="78"/>
      <c r="CL10" s="78"/>
      <c r="CM10" s="46"/>
      <c r="CN10" s="46"/>
      <c r="CO10" s="46"/>
    </row>
    <row r="11" spans="1:93" ht="12">
      <c r="A11" s="164">
        <v>0</v>
      </c>
      <c r="B11" s="164">
        <v>-0.0034373042</v>
      </c>
      <c r="C11" s="164">
        <v>-0.0039320875</v>
      </c>
      <c r="D11" s="164">
        <v>-0.0035779715</v>
      </c>
      <c r="E11" s="164">
        <v>-0.0033093102</v>
      </c>
      <c r="F11" s="164">
        <v>-0.0023216507</v>
      </c>
      <c r="G11" s="164">
        <v>-0.0039695356</v>
      </c>
      <c r="H11" s="164">
        <v>-0.0035437542</v>
      </c>
      <c r="I11" s="164">
        <v>-0.002546368</v>
      </c>
      <c r="J11" s="164">
        <v>-0.0043455297</v>
      </c>
      <c r="K11" s="166">
        <v>-0.0031120718</v>
      </c>
      <c r="L11" s="165">
        <v>1.6056413</v>
      </c>
      <c r="M11" s="165">
        <v>0.61555919</v>
      </c>
      <c r="N11" s="165">
        <v>1.2261912</v>
      </c>
      <c r="O11" s="165">
        <v>0.8282513</v>
      </c>
      <c r="P11" s="165">
        <v>0.29174116</v>
      </c>
      <c r="Q11" s="165">
        <v>0.033147764</v>
      </c>
      <c r="R11" s="165">
        <v>0.15119466</v>
      </c>
      <c r="S11" s="165">
        <v>0.071484926</v>
      </c>
      <c r="T11" s="165">
        <v>0.0948556</v>
      </c>
      <c r="U11" s="165">
        <v>0.06129553</v>
      </c>
      <c r="V11" s="172">
        <f t="shared" si="1"/>
        <v>1.6090786042</v>
      </c>
      <c r="W11" s="172">
        <f t="shared" si="2"/>
        <v>0.6194912775</v>
      </c>
      <c r="X11" s="172">
        <f t="shared" si="3"/>
        <v>1.2297691714999999</v>
      </c>
      <c r="Y11" s="172">
        <f t="shared" si="4"/>
        <v>0.8315606102</v>
      </c>
      <c r="Z11" s="172">
        <f t="shared" si="5"/>
        <v>0.2940628107</v>
      </c>
      <c r="AA11" s="172">
        <f t="shared" si="6"/>
        <v>0.0371172996</v>
      </c>
      <c r="AB11" s="172">
        <f t="shared" si="7"/>
        <v>0.1547384142</v>
      </c>
      <c r="AC11" s="172">
        <f t="shared" si="8"/>
        <v>0.074031294</v>
      </c>
      <c r="AD11" s="172">
        <f t="shared" si="9"/>
        <v>0.0992011297</v>
      </c>
      <c r="AE11" s="172">
        <f t="shared" si="10"/>
        <v>0.0644076018</v>
      </c>
      <c r="AF11" s="87">
        <f>IF(L11&gt;0.7*BA63,(100*(AM11+AN11)/(Y11*AP11)),"")</f>
      </c>
      <c r="AG11" s="86">
        <f t="shared" si="11"/>
        <v>0.7449742927950918</v>
      </c>
      <c r="AH11" s="86">
        <f t="shared" si="12"/>
        <v>1.1494185768612175</v>
      </c>
      <c r="AI11" s="75"/>
      <c r="AJ11" s="61">
        <f>(LN(K!$D$13/AG11))/(LN(178.94583/176.94323))</f>
        <v>-1.5004521926542373</v>
      </c>
      <c r="AK11" s="61">
        <f>IF(AE11&gt;K!$F$1,(LN(K!$D$19/AH11))/(LN(172.93822/170.93634)),AJ11)</f>
        <v>-1.285874061882984</v>
      </c>
      <c r="AL11" s="61">
        <f>IF(AE11&gt;K!$F$1,AK11,AJ11)</f>
        <v>-1.285874061882984</v>
      </c>
      <c r="AM11" s="62">
        <f>((AA11*K!$D$17)/((175.94269/174.94079)^(AK11)))</f>
        <v>0.0009919796789300312</v>
      </c>
      <c r="AN11" s="63">
        <f>(AE11*K!$D$18)/((175.94258/170.93634)^(AK11))</f>
        <v>0.060271957244548514</v>
      </c>
      <c r="AO11" s="75"/>
      <c r="AP11" s="91">
        <f t="shared" si="13"/>
        <v>0.2823493991001627</v>
      </c>
      <c r="AQ11" s="79">
        <f>IF(L11&gt;K!$F$7*BA63,(AP11),"")</f>
        <v>0.2823493991001627</v>
      </c>
      <c r="AR11" s="206">
        <f>IF((AQ11=MAX(AQ4:AQ63)),"",IF(AQ11=MIN(AQ4:AQ63),"",AQ11))</f>
        <v>0.2823493991001627</v>
      </c>
      <c r="AS11" s="11">
        <f>IF(OR(AR11&gt;AT63+2*AU63,AR11&lt;AT63-2*AU63),"",AR11)</f>
        <v>0.2823493991001627</v>
      </c>
      <c r="AV11" s="85"/>
      <c r="AW11" s="85"/>
      <c r="AX11" s="85"/>
      <c r="AY11" s="83"/>
      <c r="AZ11" s="84"/>
      <c r="BA11" s="84"/>
      <c r="BB11" s="84"/>
      <c r="BC11" s="84"/>
      <c r="BG11" s="85"/>
      <c r="BH11" s="85"/>
      <c r="BI11" s="85"/>
      <c r="BJ11" s="85"/>
      <c r="BK11" s="84"/>
      <c r="BL11" s="92"/>
      <c r="BM11" s="92"/>
      <c r="BN11" s="82"/>
      <c r="BO11" s="46"/>
      <c r="BP11" s="46"/>
      <c r="BQ11" s="46"/>
      <c r="BR11" s="80"/>
      <c r="BS11" s="80"/>
      <c r="BT11" s="80"/>
      <c r="BU11" s="104"/>
      <c r="BV11" s="104"/>
      <c r="BW11" s="104"/>
      <c r="BX11" s="105"/>
      <c r="BY11" s="105"/>
      <c r="BZ11" s="105"/>
      <c r="CA11" s="33"/>
      <c r="CB11" s="33"/>
      <c r="CC11" s="33"/>
      <c r="CD11" s="27"/>
      <c r="CE11" s="27"/>
      <c r="CF11" s="27"/>
      <c r="CG11" s="9"/>
      <c r="CH11" s="9"/>
      <c r="CI11" s="9"/>
      <c r="CJ11" s="78"/>
      <c r="CK11" s="78"/>
      <c r="CL11" s="78"/>
      <c r="CM11" s="46"/>
      <c r="CN11" s="46"/>
      <c r="CO11" s="46"/>
    </row>
    <row r="12" spans="1:93" ht="12">
      <c r="A12" s="164">
        <v>0</v>
      </c>
      <c r="B12" s="164">
        <v>-0.0034373042</v>
      </c>
      <c r="C12" s="164">
        <v>-0.0039320875</v>
      </c>
      <c r="D12" s="164">
        <v>-0.0035779715</v>
      </c>
      <c r="E12" s="164">
        <v>-0.0033093102</v>
      </c>
      <c r="F12" s="164">
        <v>-0.0023216507</v>
      </c>
      <c r="G12" s="164">
        <v>-0.0039695356</v>
      </c>
      <c r="H12" s="164">
        <v>-0.0035437542</v>
      </c>
      <c r="I12" s="164">
        <v>-0.002546368</v>
      </c>
      <c r="J12" s="164">
        <v>-0.0043455297</v>
      </c>
      <c r="K12" s="166">
        <v>-0.0031120718</v>
      </c>
      <c r="L12" s="165">
        <v>1.7425066</v>
      </c>
      <c r="M12" s="165">
        <v>0.66770002</v>
      </c>
      <c r="N12" s="165">
        <v>1.3288487</v>
      </c>
      <c r="O12" s="165">
        <v>0.89862469</v>
      </c>
      <c r="P12" s="165">
        <v>0.31552947</v>
      </c>
      <c r="Q12" s="165">
        <v>0.035539786</v>
      </c>
      <c r="R12" s="165">
        <v>0.16032863</v>
      </c>
      <c r="S12" s="165">
        <v>0.075806773</v>
      </c>
      <c r="T12" s="165">
        <v>0.10065553</v>
      </c>
      <c r="U12" s="165">
        <v>0.064934444</v>
      </c>
      <c r="V12" s="172">
        <f t="shared" si="1"/>
        <v>1.7459439042</v>
      </c>
      <c r="W12" s="172">
        <f t="shared" si="2"/>
        <v>0.6716321074999999</v>
      </c>
      <c r="X12" s="172">
        <f t="shared" si="3"/>
        <v>1.3324266715</v>
      </c>
      <c r="Y12" s="172">
        <f t="shared" si="4"/>
        <v>0.9019340002</v>
      </c>
      <c r="Z12" s="172">
        <f t="shared" si="5"/>
        <v>0.3178511207</v>
      </c>
      <c r="AA12" s="172">
        <f t="shared" si="6"/>
        <v>0.039509321599999994</v>
      </c>
      <c r="AB12" s="172">
        <f t="shared" si="7"/>
        <v>0.1638723842</v>
      </c>
      <c r="AC12" s="172">
        <f t="shared" si="8"/>
        <v>0.07835314099999999</v>
      </c>
      <c r="AD12" s="172">
        <f t="shared" si="9"/>
        <v>0.1050010597</v>
      </c>
      <c r="AE12" s="172">
        <f t="shared" si="10"/>
        <v>0.0680465158</v>
      </c>
      <c r="AF12" s="87">
        <f>IF(L12&gt;0.7*BA63,(100*(AM12+AN12)/(Y12*AP12)),"")</f>
      </c>
      <c r="AG12" s="86">
        <f t="shared" si="11"/>
        <v>0.7446577103768882</v>
      </c>
      <c r="AH12" s="86">
        <f t="shared" si="12"/>
        <v>1.151464407528122</v>
      </c>
      <c r="AI12" s="75"/>
      <c r="AJ12" s="61">
        <f>(LN(K!$D$13/AG12))/(LN(178.94583/176.94323))</f>
        <v>-1.4626842222645533</v>
      </c>
      <c r="AK12" s="61">
        <f>IF(AE12&gt;K!$F$1,(LN(K!$D$19/AH12))/(LN(172.93822/170.93634)),AJ12)</f>
        <v>-1.4386068807335382</v>
      </c>
      <c r="AL12" s="61">
        <f>IF(AE12&gt;K!$F$1,AK12,AJ12)</f>
        <v>-1.4386068807335382</v>
      </c>
      <c r="AM12" s="62">
        <f>((AA12*K!$D$17)/((175.94269/174.94079)^(AK12)))</f>
        <v>0.0010568291293345823</v>
      </c>
      <c r="AN12" s="63">
        <f>(AE12*K!$D$18)/((175.94258/170.93634)^(AK12))</f>
        <v>0.06395857843853353</v>
      </c>
      <c r="AO12" s="75"/>
      <c r="AP12" s="91">
        <f t="shared" si="13"/>
        <v>0.28266395482535756</v>
      </c>
      <c r="AQ12" s="79">
        <f>IF(L12&gt;K!$F$7*BA63,(AP12),"")</f>
        <v>0.28266395482535756</v>
      </c>
      <c r="AR12" s="206">
        <f>IF((AQ12=MAX(AQ4:AQ63)),"",IF(AQ12=MIN(AQ4:AQ63),"",AQ12))</f>
        <v>0.28266395482535756</v>
      </c>
      <c r="AS12" s="11">
        <f>IF(OR(AR12&gt;AT63+2*AU63,AR12&lt;AT63-2*AU63),"",AR12)</f>
        <v>0.28266395482535756</v>
      </c>
      <c r="AV12" s="85"/>
      <c r="AW12" s="85"/>
      <c r="AX12" s="85"/>
      <c r="AY12" s="83"/>
      <c r="AZ12" s="84"/>
      <c r="BA12" s="84"/>
      <c r="BB12" s="84"/>
      <c r="BC12" s="84"/>
      <c r="BG12" s="85"/>
      <c r="BH12" s="85"/>
      <c r="BI12" s="85"/>
      <c r="BJ12" s="85"/>
      <c r="BK12" s="84"/>
      <c r="BL12" s="92"/>
      <c r="BM12" s="92"/>
      <c r="BN12" s="82"/>
      <c r="BO12" s="46"/>
      <c r="BP12" s="46"/>
      <c r="BQ12" s="46"/>
      <c r="BR12" s="80"/>
      <c r="BS12" s="80"/>
      <c r="BT12" s="80"/>
      <c r="BU12" s="104"/>
      <c r="BV12" s="104"/>
      <c r="BW12" s="104"/>
      <c r="BX12" s="105"/>
      <c r="BY12" s="105"/>
      <c r="BZ12" s="105"/>
      <c r="CA12" s="33"/>
      <c r="CB12" s="33"/>
      <c r="CC12" s="33"/>
      <c r="CD12" s="27"/>
      <c r="CE12" s="27"/>
      <c r="CF12" s="27"/>
      <c r="CG12" s="9"/>
      <c r="CH12" s="9"/>
      <c r="CI12" s="9"/>
      <c r="CJ12" s="78"/>
      <c r="CK12" s="78"/>
      <c r="CL12" s="78"/>
      <c r="CM12" s="46"/>
      <c r="CN12" s="46"/>
      <c r="CO12" s="46"/>
    </row>
    <row r="13" spans="1:93" ht="12">
      <c r="A13" s="164">
        <v>0</v>
      </c>
      <c r="B13" s="164">
        <v>-0.0034373042</v>
      </c>
      <c r="C13" s="164">
        <v>-0.0039320875</v>
      </c>
      <c r="D13" s="164">
        <v>-0.0035779715</v>
      </c>
      <c r="E13" s="164">
        <v>-0.0033093102</v>
      </c>
      <c r="F13" s="164">
        <v>-0.0023216507</v>
      </c>
      <c r="G13" s="164">
        <v>-0.0039695356</v>
      </c>
      <c r="H13" s="164">
        <v>-0.0035437542</v>
      </c>
      <c r="I13" s="164">
        <v>-0.002546368</v>
      </c>
      <c r="J13" s="164">
        <v>-0.0043455297</v>
      </c>
      <c r="K13" s="166">
        <v>-0.0031120718</v>
      </c>
      <c r="L13" s="165">
        <v>1.9467289</v>
      </c>
      <c r="M13" s="165">
        <v>0.7467401</v>
      </c>
      <c r="N13" s="165">
        <v>1.4850387</v>
      </c>
      <c r="O13" s="165">
        <v>1.0050156</v>
      </c>
      <c r="P13" s="165">
        <v>0.34809108</v>
      </c>
      <c r="Q13" s="165">
        <v>0.039836213</v>
      </c>
      <c r="R13" s="165">
        <v>0.16874879</v>
      </c>
      <c r="S13" s="165">
        <v>0.079558458</v>
      </c>
      <c r="T13" s="165">
        <v>0.1056787</v>
      </c>
      <c r="U13" s="165">
        <v>0.068173278</v>
      </c>
      <c r="V13" s="172">
        <f t="shared" si="1"/>
        <v>1.9501662042</v>
      </c>
      <c r="W13" s="172">
        <f t="shared" si="2"/>
        <v>0.7506721875</v>
      </c>
      <c r="X13" s="172">
        <f t="shared" si="3"/>
        <v>1.4886166715</v>
      </c>
      <c r="Y13" s="172">
        <f t="shared" si="4"/>
        <v>1.0083249101999998</v>
      </c>
      <c r="Z13" s="172">
        <f t="shared" si="5"/>
        <v>0.3504127307</v>
      </c>
      <c r="AA13" s="172">
        <f t="shared" si="6"/>
        <v>0.0438057486</v>
      </c>
      <c r="AB13" s="172">
        <f t="shared" si="7"/>
        <v>0.1722925442</v>
      </c>
      <c r="AC13" s="172">
        <f t="shared" si="8"/>
        <v>0.08210482599999999</v>
      </c>
      <c r="AD13" s="172">
        <f t="shared" si="9"/>
        <v>0.1100242297</v>
      </c>
      <c r="AE13" s="172">
        <f t="shared" si="10"/>
        <v>0.07128534980000001</v>
      </c>
      <c r="AF13" s="87">
        <f>IF(L13&gt;0.7*BA63,(100*(AM13+AN13)/(Y13*AP13)),"")</f>
        <v>23.977939673520705</v>
      </c>
      <c r="AG13" s="86">
        <f t="shared" si="11"/>
        <v>0.7444745041071188</v>
      </c>
      <c r="AH13" s="86">
        <f t="shared" si="12"/>
        <v>1.1517769952782078</v>
      </c>
      <c r="AI13" s="75"/>
      <c r="AJ13" s="61">
        <f>(LN(K!$D$13/AG13))/(LN(178.94583/176.94323))</f>
        <v>-1.4408205596027444</v>
      </c>
      <c r="AK13" s="61">
        <f>IF(AE13&gt;K!$F$1,(LN(K!$D$19/AH13))/(LN(172.93822/170.93634)),AJ13)</f>
        <v>-1.461919420997721</v>
      </c>
      <c r="AL13" s="61">
        <f>IF(AE13&gt;K!$F$1,AK13,AJ13)</f>
        <v>-1.461919420997721</v>
      </c>
      <c r="AM13" s="62">
        <f>((AA13*K!$D$17)/((175.94269/174.94079)^(AK13)))</f>
        <v>0.001171909641983215</v>
      </c>
      <c r="AN13" s="63">
        <f>(AE13*K!$D$18)/((175.94258/170.93634)^(AK13))</f>
        <v>0.06704794225108819</v>
      </c>
      <c r="AO13" s="75"/>
      <c r="AP13" s="91">
        <f t="shared" si="13"/>
        <v>0.2821619269893421</v>
      </c>
      <c r="AQ13" s="79">
        <f>IF(L13&gt;K!$F$7*BA63,(AP13),"")</f>
        <v>0.2821619269893421</v>
      </c>
      <c r="AR13" s="206">
        <f>IF((AQ13=MAX(AQ4:AQ63)),"",IF(AQ13=MIN(AQ4:AQ63),"",AQ13))</f>
        <v>0.2821619269893421</v>
      </c>
      <c r="AS13" s="11">
        <f>IF(OR(AR13&gt;AT63+2*AU63,AR13&lt;AT63-2*AU63),"",AR13)</f>
        <v>0.2821619269893421</v>
      </c>
      <c r="AV13" s="85"/>
      <c r="AW13" s="85"/>
      <c r="AX13" s="85"/>
      <c r="AY13" s="83"/>
      <c r="AZ13" s="84"/>
      <c r="BA13" s="84"/>
      <c r="BB13" s="84"/>
      <c r="BC13" s="84"/>
      <c r="BG13" s="85"/>
      <c r="BH13" s="85"/>
      <c r="BI13" s="85"/>
      <c r="BJ13" s="85"/>
      <c r="BK13" s="84"/>
      <c r="BL13" s="92"/>
      <c r="BM13" s="92"/>
      <c r="BN13" s="82"/>
      <c r="BO13" s="46"/>
      <c r="BP13" s="46"/>
      <c r="BQ13" s="46"/>
      <c r="BR13" s="80"/>
      <c r="BS13" s="80"/>
      <c r="BT13" s="80"/>
      <c r="BU13" s="104"/>
      <c r="BV13" s="104"/>
      <c r="BW13" s="104"/>
      <c r="BX13" s="105"/>
      <c r="BY13" s="105"/>
      <c r="BZ13" s="105"/>
      <c r="CA13" s="33"/>
      <c r="CB13" s="33"/>
      <c r="CC13" s="33"/>
      <c r="CD13" s="27"/>
      <c r="CE13" s="27"/>
      <c r="CF13" s="27"/>
      <c r="CG13" s="9"/>
      <c r="CH13" s="9"/>
      <c r="CI13" s="9"/>
      <c r="CJ13" s="78"/>
      <c r="CK13" s="78"/>
      <c r="CL13" s="78"/>
      <c r="CM13" s="46"/>
      <c r="CN13" s="46"/>
      <c r="CO13" s="46"/>
    </row>
    <row r="14" spans="1:93" ht="12">
      <c r="A14" s="164">
        <v>0</v>
      </c>
      <c r="B14" s="164">
        <v>-0.0034373042</v>
      </c>
      <c r="C14" s="164">
        <v>-0.0039320875</v>
      </c>
      <c r="D14" s="164">
        <v>-0.0035779715</v>
      </c>
      <c r="E14" s="164">
        <v>-0.0033093102</v>
      </c>
      <c r="F14" s="164">
        <v>-0.0023216507</v>
      </c>
      <c r="G14" s="164">
        <v>-0.0039695356</v>
      </c>
      <c r="H14" s="164">
        <v>-0.0035437542</v>
      </c>
      <c r="I14" s="164">
        <v>-0.002546368</v>
      </c>
      <c r="J14" s="164">
        <v>-0.0043455297</v>
      </c>
      <c r="K14" s="166">
        <v>-0.0031120718</v>
      </c>
      <c r="L14" s="165">
        <v>2.1070055</v>
      </c>
      <c r="M14" s="165">
        <v>0.80860685</v>
      </c>
      <c r="N14" s="165">
        <v>1.608783</v>
      </c>
      <c r="O14" s="165">
        <v>1.0875936</v>
      </c>
      <c r="P14" s="165">
        <v>0.37504395</v>
      </c>
      <c r="Q14" s="165">
        <v>0.045357994</v>
      </c>
      <c r="R14" s="165">
        <v>0.1782579</v>
      </c>
      <c r="S14" s="165">
        <v>0.083966578</v>
      </c>
      <c r="T14" s="165">
        <v>0.11170126</v>
      </c>
      <c r="U14" s="165">
        <v>0.072149898</v>
      </c>
      <c r="V14" s="172">
        <f t="shared" si="1"/>
        <v>2.1104428042000003</v>
      </c>
      <c r="W14" s="172">
        <f t="shared" si="2"/>
        <v>0.8125389375</v>
      </c>
      <c r="X14" s="172">
        <f t="shared" si="3"/>
        <v>1.6123609715</v>
      </c>
      <c r="Y14" s="172">
        <f t="shared" si="4"/>
        <v>1.0909029101999999</v>
      </c>
      <c r="Z14" s="172">
        <f t="shared" si="5"/>
        <v>0.3773656007</v>
      </c>
      <c r="AA14" s="172">
        <f t="shared" si="6"/>
        <v>0.049327529599999996</v>
      </c>
      <c r="AB14" s="172">
        <f t="shared" si="7"/>
        <v>0.1818016542</v>
      </c>
      <c r="AC14" s="172">
        <f t="shared" si="8"/>
        <v>0.086512946</v>
      </c>
      <c r="AD14" s="172">
        <f t="shared" si="9"/>
        <v>0.1160467897</v>
      </c>
      <c r="AE14" s="172">
        <f t="shared" si="10"/>
        <v>0.07526196980000001</v>
      </c>
      <c r="AF14" s="87">
        <f>IF(L14&gt;0.7*BA63,(100*(AM14+AN14)/(Y14*AP14)),"")</f>
        <v>23.28377431933767</v>
      </c>
      <c r="AG14" s="86">
        <f t="shared" si="11"/>
        <v>0.7448315793300375</v>
      </c>
      <c r="AH14" s="86">
        <f t="shared" si="12"/>
        <v>1.1494908548088518</v>
      </c>
      <c r="AI14" s="75"/>
      <c r="AJ14" s="61">
        <f>(LN(K!$D$13/AG14))/(LN(178.94583/176.94323))</f>
        <v>-1.483428604154261</v>
      </c>
      <c r="AK14" s="61">
        <f>IF(AE14&gt;K!$F$1,(LN(K!$D$19/AH14))/(LN(172.93822/170.93634)),AJ14)</f>
        <v>-1.291274649930864</v>
      </c>
      <c r="AL14" s="61">
        <f>IF(AE14&gt;K!$F$1,AK14,AJ14)</f>
        <v>-1.291274649930864</v>
      </c>
      <c r="AM14" s="62">
        <f>((AA14*K!$D$17)/((175.94269/174.94079)^(AK14)))</f>
        <v>0.0013183452636034477</v>
      </c>
      <c r="AN14" s="63">
        <f>(AE14*K!$D$18)/((175.94258/170.93634)^(AK14))</f>
        <v>0.07044034131883536</v>
      </c>
      <c r="AO14" s="75"/>
      <c r="AP14" s="91">
        <f t="shared" si="13"/>
        <v>0.28251076399163727</v>
      </c>
      <c r="AQ14" s="79">
        <f>IF(L14&gt;K!$F$7*BA63,(AP14),"")</f>
        <v>0.28251076399163727</v>
      </c>
      <c r="AR14" s="206">
        <f>IF((AQ14=MAX(AQ4:AQ63)),"",IF(AQ14=MIN(AQ4:AQ63),"",AQ14))</f>
        <v>0.28251076399163727</v>
      </c>
      <c r="AS14" s="11">
        <f>IF(OR(AR14&gt;AT63+2*AU63,AR14&lt;AT63-2*AU63),"",AR14)</f>
        <v>0.28251076399163727</v>
      </c>
      <c r="AV14" s="85"/>
      <c r="AW14" s="85"/>
      <c r="AX14" s="85"/>
      <c r="AY14" s="83"/>
      <c r="AZ14" s="84"/>
      <c r="BA14" s="84"/>
      <c r="BB14" s="84"/>
      <c r="BC14" s="84"/>
      <c r="BG14" s="85"/>
      <c r="BH14" s="85"/>
      <c r="BI14" s="85"/>
      <c r="BJ14" s="85"/>
      <c r="BK14" s="84"/>
      <c r="BL14" s="92"/>
      <c r="BM14" s="92"/>
      <c r="BN14" s="82"/>
      <c r="BO14" s="46"/>
      <c r="BP14" s="46"/>
      <c r="BQ14" s="46"/>
      <c r="BR14" s="80"/>
      <c r="BS14" s="80"/>
      <c r="BT14" s="80"/>
      <c r="BU14" s="104"/>
      <c r="BV14" s="104"/>
      <c r="BW14" s="104"/>
      <c r="BX14" s="105"/>
      <c r="BY14" s="105"/>
      <c r="BZ14" s="105"/>
      <c r="CA14" s="33"/>
      <c r="CB14" s="33"/>
      <c r="CC14" s="33"/>
      <c r="CD14" s="27"/>
      <c r="CE14" s="27"/>
      <c r="CF14" s="27"/>
      <c r="CG14" s="9"/>
      <c r="CH14" s="9"/>
      <c r="CI14" s="9"/>
      <c r="CJ14" s="78"/>
      <c r="CK14" s="78"/>
      <c r="CL14" s="78"/>
      <c r="CM14" s="46"/>
      <c r="CN14" s="46"/>
      <c r="CO14" s="46"/>
    </row>
    <row r="15" spans="1:93" ht="12">
      <c r="A15" s="164">
        <v>0</v>
      </c>
      <c r="B15" s="164">
        <v>-0.0034373042</v>
      </c>
      <c r="C15" s="164">
        <v>-0.0039320875</v>
      </c>
      <c r="D15" s="164">
        <v>-0.0035779715</v>
      </c>
      <c r="E15" s="164">
        <v>-0.0033093102</v>
      </c>
      <c r="F15" s="164">
        <v>-0.0023216507</v>
      </c>
      <c r="G15" s="164">
        <v>-0.0039695356</v>
      </c>
      <c r="H15" s="164">
        <v>-0.0035437542</v>
      </c>
      <c r="I15" s="164">
        <v>-0.002546368</v>
      </c>
      <c r="J15" s="164">
        <v>-0.0043455297</v>
      </c>
      <c r="K15" s="166">
        <v>-0.0031120718</v>
      </c>
      <c r="L15" s="165">
        <v>2.349508</v>
      </c>
      <c r="M15" s="165">
        <v>0.90201848</v>
      </c>
      <c r="N15" s="165">
        <v>1.7937458</v>
      </c>
      <c r="O15" s="165">
        <v>1.2144357</v>
      </c>
      <c r="P15" s="165">
        <v>0.41383314</v>
      </c>
      <c r="Q15" s="165">
        <v>0.051142056</v>
      </c>
      <c r="R15" s="165">
        <v>0.18736805</v>
      </c>
      <c r="S15" s="165">
        <v>0.088063141</v>
      </c>
      <c r="T15" s="165">
        <v>0.11713478</v>
      </c>
      <c r="U15" s="165">
        <v>0.075479547</v>
      </c>
      <c r="V15" s="172">
        <f t="shared" si="1"/>
        <v>2.3529453042000004</v>
      </c>
      <c r="W15" s="172">
        <f t="shared" si="2"/>
        <v>0.9059505674999999</v>
      </c>
      <c r="X15" s="172">
        <f t="shared" si="3"/>
        <v>1.7973237715</v>
      </c>
      <c r="Y15" s="172">
        <f t="shared" si="4"/>
        <v>1.2177450101999998</v>
      </c>
      <c r="Z15" s="172">
        <f t="shared" si="5"/>
        <v>0.4161547907</v>
      </c>
      <c r="AA15" s="172">
        <f t="shared" si="6"/>
        <v>0.055111591599999996</v>
      </c>
      <c r="AB15" s="172">
        <f t="shared" si="7"/>
        <v>0.1909118042</v>
      </c>
      <c r="AC15" s="172">
        <f t="shared" si="8"/>
        <v>0.09060950899999999</v>
      </c>
      <c r="AD15" s="172">
        <f t="shared" si="9"/>
        <v>0.1214803097</v>
      </c>
      <c r="AE15" s="172">
        <f t="shared" si="10"/>
        <v>0.0785916188</v>
      </c>
      <c r="AF15" s="87">
        <f>IF(L15&gt;0.7*BA63,(100*(AM15+AN15)/(Y15*AP15)),"")</f>
        <v>22.017488274804176</v>
      </c>
      <c r="AG15" s="86">
        <f t="shared" si="11"/>
        <v>0.7439575279813371</v>
      </c>
      <c r="AH15" s="86">
        <f t="shared" si="12"/>
        <v>1.1529156719698461</v>
      </c>
      <c r="AI15" s="75"/>
      <c r="AJ15" s="61">
        <f>(LN(K!$D$13/AG15))/(LN(178.94583/176.94323))</f>
        <v>-1.379096093843587</v>
      </c>
      <c r="AK15" s="61">
        <f>IF(AE15&gt;K!$F$1,(LN(K!$D$19/AH15))/(LN(172.93822/170.93634)),AJ15)</f>
        <v>-1.5467875341875976</v>
      </c>
      <c r="AL15" s="61">
        <f>IF(AE15&gt;K!$F$1,AK15,AJ15)</f>
        <v>-1.5467875341875976</v>
      </c>
      <c r="AM15" s="62">
        <f>((AA15*K!$D$17)/((175.94269/174.94079)^(AK15)))</f>
        <v>0.0014750830059843936</v>
      </c>
      <c r="AN15" s="63">
        <f>(AE15*K!$D$18)/((175.94258/170.93634)^(AK15))</f>
        <v>0.07410121972419911</v>
      </c>
      <c r="AO15" s="75"/>
      <c r="AP15" s="91">
        <f t="shared" si="13"/>
        <v>0.2818782129796451</v>
      </c>
      <c r="AQ15" s="79">
        <f>IF(L15&gt;K!$F$7*BA63,(AP15),"")</f>
        <v>0.2818782129796451</v>
      </c>
      <c r="AR15" s="206">
        <f>IF((AQ15=MAX(AQ4:AQ63)),"",IF(AQ15=MIN(AQ4:AQ63),"",AQ15))</f>
      </c>
      <c r="AS15" s="11">
        <f>IF(OR(AR15&gt;AT63+2*AU63,AR15&lt;AT63-2*AU63),"",AR15)</f>
      </c>
      <c r="AV15" s="85"/>
      <c r="AW15" s="85"/>
      <c r="AX15" s="85"/>
      <c r="AY15" s="83"/>
      <c r="AZ15" s="84"/>
      <c r="BA15" s="84"/>
      <c r="BB15" s="84"/>
      <c r="BC15" s="84"/>
      <c r="BG15" s="85"/>
      <c r="BH15" s="85"/>
      <c r="BI15" s="85"/>
      <c r="BJ15" s="85"/>
      <c r="BK15" s="84"/>
      <c r="BL15" s="92"/>
      <c r="BM15" s="92"/>
      <c r="BN15" s="82"/>
      <c r="BO15" s="46"/>
      <c r="BP15" s="46"/>
      <c r="BQ15" s="46"/>
      <c r="BR15" s="80"/>
      <c r="BS15" s="80"/>
      <c r="BT15" s="80"/>
      <c r="BU15" s="104"/>
      <c r="BV15" s="104"/>
      <c r="BW15" s="104"/>
      <c r="BX15" s="105"/>
      <c r="BY15" s="105"/>
      <c r="BZ15" s="105"/>
      <c r="CA15" s="33"/>
      <c r="CB15" s="33"/>
      <c r="CC15" s="33"/>
      <c r="CD15" s="27"/>
      <c r="CE15" s="27"/>
      <c r="CF15" s="27"/>
      <c r="CG15" s="9"/>
      <c r="CH15" s="9"/>
      <c r="CI15" s="9"/>
      <c r="CJ15" s="78"/>
      <c r="CK15" s="78"/>
      <c r="CL15" s="78"/>
      <c r="CM15" s="46"/>
      <c r="CN15" s="46"/>
      <c r="CO15" s="46"/>
    </row>
    <row r="16" spans="1:93" ht="12">
      <c r="A16" s="164">
        <v>0</v>
      </c>
      <c r="B16" s="164">
        <v>-0.0034373042</v>
      </c>
      <c r="C16" s="164">
        <v>-0.0039320875</v>
      </c>
      <c r="D16" s="164">
        <v>-0.0035779715</v>
      </c>
      <c r="E16" s="164">
        <v>-0.0033093102</v>
      </c>
      <c r="F16" s="164">
        <v>-0.0023216507</v>
      </c>
      <c r="G16" s="164">
        <v>-0.0039695356</v>
      </c>
      <c r="H16" s="164">
        <v>-0.0035437542</v>
      </c>
      <c r="I16" s="164">
        <v>-0.002546368</v>
      </c>
      <c r="J16" s="164">
        <v>-0.0043455297</v>
      </c>
      <c r="K16" s="166">
        <v>-0.0031120718</v>
      </c>
      <c r="L16" s="165">
        <v>2.4684598</v>
      </c>
      <c r="M16" s="165">
        <v>0.94673811</v>
      </c>
      <c r="N16" s="165">
        <v>1.8840525</v>
      </c>
      <c r="O16" s="165">
        <v>1.2722882</v>
      </c>
      <c r="P16" s="165">
        <v>0.43539704</v>
      </c>
      <c r="Q16" s="165">
        <v>0.054841345</v>
      </c>
      <c r="R16" s="165">
        <v>0.19890591</v>
      </c>
      <c r="S16" s="165">
        <v>0.093569145</v>
      </c>
      <c r="T16" s="165">
        <v>0.12443453</v>
      </c>
      <c r="U16" s="165">
        <v>0.080466278</v>
      </c>
      <c r="V16" s="172">
        <f t="shared" si="1"/>
        <v>2.4718971042000004</v>
      </c>
      <c r="W16" s="172">
        <f t="shared" si="2"/>
        <v>0.9506701974999999</v>
      </c>
      <c r="X16" s="172">
        <f t="shared" si="3"/>
        <v>1.8876304714999999</v>
      </c>
      <c r="Y16" s="172">
        <f t="shared" si="4"/>
        <v>1.2755975102</v>
      </c>
      <c r="Z16" s="172">
        <f t="shared" si="5"/>
        <v>0.4377186907</v>
      </c>
      <c r="AA16" s="172">
        <f t="shared" si="6"/>
        <v>0.0588108806</v>
      </c>
      <c r="AB16" s="172">
        <f t="shared" si="7"/>
        <v>0.2024496642</v>
      </c>
      <c r="AC16" s="172">
        <f t="shared" si="8"/>
        <v>0.096115513</v>
      </c>
      <c r="AD16" s="172">
        <f t="shared" si="9"/>
        <v>0.1287800597</v>
      </c>
      <c r="AE16" s="172">
        <f t="shared" si="10"/>
        <v>0.0835783498</v>
      </c>
      <c r="AF16" s="87">
        <f>IF(L16&gt;0.7*BA63,(100*(AM16+AN16)/(Y16*AP16)),"")</f>
        <v>22.130003828320064</v>
      </c>
      <c r="AG16" s="86">
        <f t="shared" si="11"/>
        <v>0.7452744222987274</v>
      </c>
      <c r="AH16" s="86">
        <f t="shared" si="12"/>
        <v>1.1500049143109545</v>
      </c>
      <c r="AI16" s="75"/>
      <c r="AJ16" s="61">
        <f>(LN(K!$D$13/AG16))/(LN(178.94583/176.94323))</f>
        <v>-1.5362425291990747</v>
      </c>
      <c r="AK16" s="61">
        <f>IF(AE16&gt;K!$F$1,(LN(K!$D$19/AH16))/(LN(172.93822/170.93634)),AJ16)</f>
        <v>-1.3296752388118878</v>
      </c>
      <c r="AL16" s="61">
        <f>IF(AE16&gt;K!$F$1,AK16,AJ16)</f>
        <v>-1.3296752388118878</v>
      </c>
      <c r="AM16" s="62">
        <f>((AA16*K!$D$17)/((175.94269/174.94079)^(AK16)))</f>
        <v>0.0015721454339973375</v>
      </c>
      <c r="AN16" s="63">
        <f>(AE16*K!$D$18)/((175.94258/170.93634)^(AK16))</f>
        <v>0.07831069423630811</v>
      </c>
      <c r="AO16" s="75"/>
      <c r="AP16" s="91">
        <f t="shared" si="13"/>
        <v>0.28298169448855703</v>
      </c>
      <c r="AQ16" s="79">
        <f>IF(L16&gt;K!$F$7*BA63,(AP16),"")</f>
        <v>0.28298169448855703</v>
      </c>
      <c r="AR16" s="206">
        <f>IF((AQ16=MAX(AQ4:AQ63)),"",IF(AQ16=MIN(AQ4:AQ63),"",AQ16))</f>
        <v>0.28298169448855703</v>
      </c>
      <c r="AS16" s="11">
        <f>IF(OR(AR16&gt;AT63+2*AU63,AR16&lt;AT63-2*AU63),"",AR16)</f>
        <v>0.28298169448855703</v>
      </c>
      <c r="AV16" s="85"/>
      <c r="AW16" s="85"/>
      <c r="AX16" s="85"/>
      <c r="AY16" s="83"/>
      <c r="AZ16" s="84"/>
      <c r="BA16" s="84"/>
      <c r="BB16" s="84"/>
      <c r="BC16" s="84"/>
      <c r="BG16" s="85"/>
      <c r="BH16" s="85"/>
      <c r="BI16" s="85"/>
      <c r="BJ16" s="85"/>
      <c r="BK16" s="84"/>
      <c r="BL16" s="92"/>
      <c r="BM16" s="92"/>
      <c r="BN16" s="82"/>
      <c r="BO16" s="46"/>
      <c r="BP16" s="46"/>
      <c r="BQ16" s="46"/>
      <c r="BR16" s="80"/>
      <c r="BS16" s="80"/>
      <c r="BT16" s="80"/>
      <c r="BU16" s="104"/>
      <c r="BV16" s="104"/>
      <c r="BW16" s="104"/>
      <c r="BX16" s="105"/>
      <c r="BY16" s="105"/>
      <c r="BZ16" s="105"/>
      <c r="CA16" s="33"/>
      <c r="CB16" s="33"/>
      <c r="CC16" s="33"/>
      <c r="CD16" s="27"/>
      <c r="CE16" s="27"/>
      <c r="CF16" s="27"/>
      <c r="CG16" s="9"/>
      <c r="CH16" s="9"/>
      <c r="CI16" s="9"/>
      <c r="CJ16" s="78"/>
      <c r="CK16" s="78"/>
      <c r="CL16" s="78"/>
      <c r="CM16" s="46"/>
      <c r="CN16" s="46"/>
      <c r="CO16" s="46"/>
    </row>
    <row r="17" spans="1:93" ht="12">
      <c r="A17" s="164">
        <v>0</v>
      </c>
      <c r="B17" s="164">
        <v>-0.0034373042</v>
      </c>
      <c r="C17" s="164">
        <v>-0.0039320875</v>
      </c>
      <c r="D17" s="164">
        <v>-0.0035779715</v>
      </c>
      <c r="E17" s="164">
        <v>-0.0033093102</v>
      </c>
      <c r="F17" s="164">
        <v>-0.0023216507</v>
      </c>
      <c r="G17" s="164">
        <v>-0.0039695356</v>
      </c>
      <c r="H17" s="164">
        <v>-0.0035437542</v>
      </c>
      <c r="I17" s="164">
        <v>-0.002546368</v>
      </c>
      <c r="J17" s="164">
        <v>-0.0043455297</v>
      </c>
      <c r="K17" s="166">
        <v>-0.0031120718</v>
      </c>
      <c r="L17" s="165">
        <v>2.5680339</v>
      </c>
      <c r="M17" s="165">
        <v>0.98613289</v>
      </c>
      <c r="N17" s="165">
        <v>1.9622284</v>
      </c>
      <c r="O17" s="165">
        <v>1.3263996</v>
      </c>
      <c r="P17" s="165">
        <v>0.45141205</v>
      </c>
      <c r="Q17" s="165">
        <v>0.05849469</v>
      </c>
      <c r="R17" s="165">
        <v>0.20300242</v>
      </c>
      <c r="S17" s="165">
        <v>0.095296036</v>
      </c>
      <c r="T17" s="165">
        <v>0.1270313</v>
      </c>
      <c r="U17" s="165">
        <v>0.08200003</v>
      </c>
      <c r="V17" s="172">
        <f t="shared" si="1"/>
        <v>2.5714712042000003</v>
      </c>
      <c r="W17" s="172">
        <f t="shared" si="2"/>
        <v>0.9900649775</v>
      </c>
      <c r="X17" s="172">
        <f t="shared" si="3"/>
        <v>1.9658063715</v>
      </c>
      <c r="Y17" s="172">
        <f t="shared" si="4"/>
        <v>1.3297089102</v>
      </c>
      <c r="Z17" s="172">
        <f t="shared" si="5"/>
        <v>0.4537337007</v>
      </c>
      <c r="AA17" s="172">
        <f t="shared" si="6"/>
        <v>0.0624642256</v>
      </c>
      <c r="AB17" s="172">
        <f t="shared" si="7"/>
        <v>0.2065461742</v>
      </c>
      <c r="AC17" s="172">
        <f t="shared" si="8"/>
        <v>0.097842404</v>
      </c>
      <c r="AD17" s="172">
        <f t="shared" si="9"/>
        <v>0.1313768297</v>
      </c>
      <c r="AE17" s="172">
        <f t="shared" si="10"/>
        <v>0.0851121018</v>
      </c>
      <c r="AF17" s="87">
        <f>IF(L17&gt;0.7*BA63,(100*(AM17+AN17)/(Y17*AP17)),"")</f>
        <v>21.66394918044621</v>
      </c>
      <c r="AG17" s="86">
        <f t="shared" si="11"/>
        <v>0.744572718062847</v>
      </c>
      <c r="AH17" s="86">
        <f t="shared" si="12"/>
        <v>1.149571000254631</v>
      </c>
      <c r="AI17" s="75"/>
      <c r="AJ17" s="61">
        <f>(LN(K!$D$13/AG17))/(LN(178.94583/176.94323))</f>
        <v>-1.4525419889890856</v>
      </c>
      <c r="AK17" s="61">
        <f>IF(AE17&gt;K!$F$1,(LN(K!$D$19/AH17))/(LN(172.93822/170.93634)),AJ17)</f>
        <v>-1.2972626982194226</v>
      </c>
      <c r="AL17" s="61">
        <f>IF(AE17&gt;K!$F$1,AK17,AJ17)</f>
        <v>-1.2972626982194226</v>
      </c>
      <c r="AM17" s="62">
        <f>((AA17*K!$D$17)/((175.94269/174.94079)^(AK17)))</f>
        <v>0.0016694984062238624</v>
      </c>
      <c r="AN17" s="63">
        <f>(AE17*K!$D$18)/((175.94258/170.93634)^(AK17))</f>
        <v>0.07967319912172842</v>
      </c>
      <c r="AO17" s="75"/>
      <c r="AP17" s="91">
        <f t="shared" si="13"/>
        <v>0.28237377733286695</v>
      </c>
      <c r="AQ17" s="79">
        <f>IF(L17&gt;K!$F$7*BA63,(AP17),"")</f>
        <v>0.28237377733286695</v>
      </c>
      <c r="AR17" s="206">
        <f>IF((AQ17=MAX(AQ4:AQ63)),"",IF(AQ17=MIN(AQ4:AQ63),"",AQ17))</f>
        <v>0.28237377733286695</v>
      </c>
      <c r="AS17" s="11">
        <f>IF(OR(AR17&gt;AT63+2*AU63,AR17&lt;AT63-2*AU63),"",AR17)</f>
        <v>0.28237377733286695</v>
      </c>
      <c r="AV17" s="85"/>
      <c r="AW17" s="85"/>
      <c r="AX17" s="85"/>
      <c r="AY17" s="83"/>
      <c r="AZ17" s="84"/>
      <c r="BA17" s="84"/>
      <c r="BB17" s="84"/>
      <c r="BC17" s="84"/>
      <c r="BG17" s="85"/>
      <c r="BH17" s="85"/>
      <c r="BI17" s="85"/>
      <c r="BJ17" s="85"/>
      <c r="BK17" s="84"/>
      <c r="BL17" s="92"/>
      <c r="BM17" s="92"/>
      <c r="BN17" s="82"/>
      <c r="BO17" s="46"/>
      <c r="BP17" s="46"/>
      <c r="BQ17" s="46"/>
      <c r="BR17" s="80"/>
      <c r="BS17" s="80"/>
      <c r="BT17" s="80"/>
      <c r="BU17" s="104"/>
      <c r="BV17" s="104"/>
      <c r="BW17" s="104"/>
      <c r="BX17" s="105"/>
      <c r="BY17" s="105"/>
      <c r="BZ17" s="105"/>
      <c r="CA17" s="33"/>
      <c r="CB17" s="33"/>
      <c r="CC17" s="33"/>
      <c r="CD17" s="27"/>
      <c r="CE17" s="27"/>
      <c r="CF17" s="27"/>
      <c r="CG17" s="9"/>
      <c r="CH17" s="9"/>
      <c r="CI17" s="9"/>
      <c r="CJ17" s="78"/>
      <c r="CK17" s="78"/>
      <c r="CL17" s="78"/>
      <c r="CM17" s="46"/>
      <c r="CN17" s="46"/>
      <c r="CO17" s="46"/>
    </row>
    <row r="18" spans="1:93" ht="12">
      <c r="A18" s="164">
        <v>0</v>
      </c>
      <c r="B18" s="164">
        <v>-0.0034373042</v>
      </c>
      <c r="C18" s="164">
        <v>-0.0039320875</v>
      </c>
      <c r="D18" s="164">
        <v>-0.0035779715</v>
      </c>
      <c r="E18" s="164">
        <v>-0.0033093102</v>
      </c>
      <c r="F18" s="164">
        <v>-0.0023216507</v>
      </c>
      <c r="G18" s="164">
        <v>-0.0039695356</v>
      </c>
      <c r="H18" s="164">
        <v>-0.0035437542</v>
      </c>
      <c r="I18" s="164">
        <v>-0.002546368</v>
      </c>
      <c r="J18" s="164">
        <v>-0.0043455297</v>
      </c>
      <c r="K18" s="166">
        <v>-0.0031120718</v>
      </c>
      <c r="L18" s="165">
        <v>2.5696033</v>
      </c>
      <c r="M18" s="165">
        <v>0.98642508</v>
      </c>
      <c r="N18" s="165">
        <v>1.9631817</v>
      </c>
      <c r="O18" s="165">
        <v>1.3253912</v>
      </c>
      <c r="P18" s="165">
        <v>0.44914427</v>
      </c>
      <c r="Q18" s="165">
        <v>0.058168428</v>
      </c>
      <c r="R18" s="165">
        <v>0.19813372</v>
      </c>
      <c r="S18" s="165">
        <v>0.092772932</v>
      </c>
      <c r="T18" s="165">
        <v>0.12381936</v>
      </c>
      <c r="U18" s="165">
        <v>0.079765943</v>
      </c>
      <c r="V18" s="172">
        <f t="shared" si="1"/>
        <v>2.5730406042</v>
      </c>
      <c r="W18" s="172">
        <f t="shared" si="2"/>
        <v>0.9903571674999999</v>
      </c>
      <c r="X18" s="172">
        <f t="shared" si="3"/>
        <v>1.9667596715</v>
      </c>
      <c r="Y18" s="172">
        <f t="shared" si="4"/>
        <v>1.3287005102</v>
      </c>
      <c r="Z18" s="172">
        <f t="shared" si="5"/>
        <v>0.4514659207</v>
      </c>
      <c r="AA18" s="172">
        <f t="shared" si="6"/>
        <v>0.0621379636</v>
      </c>
      <c r="AB18" s="172">
        <f t="shared" si="7"/>
        <v>0.2016774742</v>
      </c>
      <c r="AC18" s="172">
        <f t="shared" si="8"/>
        <v>0.0953193</v>
      </c>
      <c r="AD18" s="172">
        <f t="shared" si="9"/>
        <v>0.1281648897</v>
      </c>
      <c r="AE18" s="172">
        <f t="shared" si="10"/>
        <v>0.08287801480000001</v>
      </c>
      <c r="AF18" s="87">
        <f>IF(L18&gt;0.7*BA63,(100*(AM18+AN18)/(Y18*AP18)),"")</f>
        <v>21.132511318886035</v>
      </c>
      <c r="AG18" s="86">
        <f t="shared" si="11"/>
        <v>0.7453577084507391</v>
      </c>
      <c r="AH18" s="86">
        <f t="shared" si="12"/>
        <v>1.150115627528279</v>
      </c>
      <c r="AI18" s="75"/>
      <c r="AJ18" s="61">
        <f>(LN(K!$D$13/AG18))/(LN(178.94583/176.94323))</f>
        <v>-1.5461718184382311</v>
      </c>
      <c r="AK18" s="61">
        <f>IF(AE18&gt;K!$F$1,(LN(K!$D$19/AH18))/(LN(172.93822/170.93634)),AJ18)</f>
        <v>-1.3379433436749042</v>
      </c>
      <c r="AL18" s="61">
        <f>IF(AE18&gt;K!$F$1,AK18,AJ18)</f>
        <v>-1.3379433436749042</v>
      </c>
      <c r="AM18" s="62">
        <f>((AA18*K!$D$17)/((175.94269/174.94079)^(AK18)))</f>
        <v>0.001661164184091264</v>
      </c>
      <c r="AN18" s="63">
        <f>(AE18*K!$D$18)/((175.94258/170.93634)^(AK18))</f>
        <v>0.07767303503832577</v>
      </c>
      <c r="AO18" s="75"/>
      <c r="AP18" s="91">
        <f t="shared" si="13"/>
        <v>0.28254148954954006</v>
      </c>
      <c r="AQ18" s="79">
        <f>IF(L18&gt;K!$F$7*BA63,(AP18),"")</f>
        <v>0.28254148954954006</v>
      </c>
      <c r="AR18" s="206">
        <f>IF((AQ18=MAX(AQ4:AQ63)),"",IF(AQ18=MIN(AQ4:AQ63),"",AQ18))</f>
        <v>0.28254148954954006</v>
      </c>
      <c r="AS18" s="11">
        <f>IF(OR(AR18&gt;AT63+2*AU63,AR18&lt;AT63-2*AU63),"",AR18)</f>
        <v>0.28254148954954006</v>
      </c>
      <c r="AV18" s="85"/>
      <c r="AW18" s="85"/>
      <c r="AX18" s="85"/>
      <c r="AY18" s="83"/>
      <c r="AZ18" s="84"/>
      <c r="BA18" s="84"/>
      <c r="BB18" s="84"/>
      <c r="BC18" s="84"/>
      <c r="BG18" s="85"/>
      <c r="BH18" s="85"/>
      <c r="BI18" s="85"/>
      <c r="BJ18" s="85"/>
      <c r="BK18" s="84"/>
      <c r="BL18" s="92"/>
      <c r="BM18" s="92"/>
      <c r="BN18" s="82"/>
      <c r="BO18" s="46"/>
      <c r="BP18" s="46"/>
      <c r="BQ18" s="46"/>
      <c r="BR18" s="80"/>
      <c r="BS18" s="80"/>
      <c r="BT18" s="80"/>
      <c r="BU18" s="104"/>
      <c r="BV18" s="104"/>
      <c r="BW18" s="104"/>
      <c r="BX18" s="105"/>
      <c r="BY18" s="105"/>
      <c r="BZ18" s="105"/>
      <c r="CA18" s="33"/>
      <c r="CB18" s="33"/>
      <c r="CC18" s="33"/>
      <c r="CD18" s="27"/>
      <c r="CE18" s="27"/>
      <c r="CF18" s="27"/>
      <c r="CG18" s="9"/>
      <c r="CH18" s="9"/>
      <c r="CI18" s="9"/>
      <c r="CJ18" s="78"/>
      <c r="CK18" s="78"/>
      <c r="CL18" s="78"/>
      <c r="CM18" s="46"/>
      <c r="CN18" s="46"/>
      <c r="CO18" s="46"/>
    </row>
    <row r="19" spans="1:93" ht="12">
      <c r="A19" s="164">
        <v>0</v>
      </c>
      <c r="B19" s="164">
        <v>-0.0034373042</v>
      </c>
      <c r="C19" s="164">
        <v>-0.0039320875</v>
      </c>
      <c r="D19" s="164">
        <v>-0.0035779715</v>
      </c>
      <c r="E19" s="164">
        <v>-0.0033093102</v>
      </c>
      <c r="F19" s="164">
        <v>-0.0023216507</v>
      </c>
      <c r="G19" s="164">
        <v>-0.0039695356</v>
      </c>
      <c r="H19" s="164">
        <v>-0.0035437542</v>
      </c>
      <c r="I19" s="164">
        <v>-0.002546368</v>
      </c>
      <c r="J19" s="164">
        <v>-0.0043455297</v>
      </c>
      <c r="K19" s="166">
        <v>-0.0031120718</v>
      </c>
      <c r="L19" s="165">
        <v>2.6202814</v>
      </c>
      <c r="M19" s="165">
        <v>1.0060888</v>
      </c>
      <c r="N19" s="165">
        <v>2.0021765</v>
      </c>
      <c r="O19" s="165">
        <v>1.3531672</v>
      </c>
      <c r="P19" s="165">
        <v>0.45286733</v>
      </c>
      <c r="Q19" s="165">
        <v>0.058734056</v>
      </c>
      <c r="R19" s="165">
        <v>0.18887823</v>
      </c>
      <c r="S19" s="165">
        <v>0.088015407</v>
      </c>
      <c r="T19" s="165">
        <v>0.11728195</v>
      </c>
      <c r="U19" s="165">
        <v>0.075602887</v>
      </c>
      <c r="V19" s="172">
        <f t="shared" si="1"/>
        <v>2.6237187042000003</v>
      </c>
      <c r="W19" s="172">
        <f t="shared" si="2"/>
        <v>1.0100208874999999</v>
      </c>
      <c r="X19" s="172">
        <f t="shared" si="3"/>
        <v>2.0057544715</v>
      </c>
      <c r="Y19" s="172">
        <f t="shared" si="4"/>
        <v>1.3564765101999998</v>
      </c>
      <c r="Z19" s="172">
        <f t="shared" si="5"/>
        <v>0.4551889807</v>
      </c>
      <c r="AA19" s="172">
        <f t="shared" si="6"/>
        <v>0.0627035916</v>
      </c>
      <c r="AB19" s="172">
        <f t="shared" si="7"/>
        <v>0.1924219842</v>
      </c>
      <c r="AC19" s="172">
        <f t="shared" si="8"/>
        <v>0.090561775</v>
      </c>
      <c r="AD19" s="172">
        <f t="shared" si="9"/>
        <v>0.1216274797</v>
      </c>
      <c r="AE19" s="172">
        <f t="shared" si="10"/>
        <v>0.0787149588</v>
      </c>
      <c r="AF19" s="87">
        <f>IF(L19&gt;0.7*BA63,(100*(AM19+AN19)/(Y19*AP19)),"")</f>
        <v>19.724120357574144</v>
      </c>
      <c r="AG19" s="86">
        <f t="shared" si="11"/>
        <v>0.744591505938486</v>
      </c>
      <c r="AH19" s="86">
        <f t="shared" si="12"/>
        <v>1.150502730111319</v>
      </c>
      <c r="AI19" s="75"/>
      <c r="AJ19" s="61">
        <f>(LN(K!$D$13/AG19))/(LN(178.94583/176.94323))</f>
        <v>-1.4547840680623</v>
      </c>
      <c r="AK19" s="61">
        <f>IF(AE19&gt;K!$F$1,(LN(K!$D$19/AH19))/(LN(172.93822/170.93634)),AJ19)</f>
        <v>-1.3668460555316893</v>
      </c>
      <c r="AL19" s="61">
        <f>IF(AE19&gt;K!$F$1,AK19,AJ19)</f>
        <v>-1.3668460555316893</v>
      </c>
      <c r="AM19" s="62">
        <f>((AA19*K!$D$17)/((175.94269/174.94079)^(AK19)))</f>
        <v>0.0016765620942654656</v>
      </c>
      <c r="AN19" s="63">
        <f>(AE19*K!$D$18)/((175.94258/170.93634)^(AK19))</f>
        <v>0.07383300567396625</v>
      </c>
      <c r="AO19" s="75"/>
      <c r="AP19" s="91">
        <f t="shared" si="13"/>
        <v>0.2822227782071221</v>
      </c>
      <c r="AQ19" s="79">
        <f>IF(L19&gt;K!$F$7*BA63,(AP19),"")</f>
        <v>0.2822227782071221</v>
      </c>
      <c r="AR19" s="206">
        <f>IF((AQ19=MAX(AQ4:AQ63)),"",IF(AQ19=MIN(AQ4:AQ63),"",AQ19))</f>
        <v>0.2822227782071221</v>
      </c>
      <c r="AS19" s="11">
        <f>IF(OR(AR19&gt;AT63+2*AU63,AR19&lt;AT63-2*AU63),"",AR19)</f>
        <v>0.2822227782071221</v>
      </c>
      <c r="AV19" s="85"/>
      <c r="AW19" s="85"/>
      <c r="AX19" s="85"/>
      <c r="AY19" s="83"/>
      <c r="AZ19" s="84"/>
      <c r="BA19" s="84"/>
      <c r="BB19" s="84"/>
      <c r="BC19" s="84"/>
      <c r="BG19" s="85"/>
      <c r="BH19" s="85"/>
      <c r="BI19" s="85"/>
      <c r="BJ19" s="85"/>
      <c r="BK19" s="84"/>
      <c r="BL19" s="92"/>
      <c r="BM19" s="92"/>
      <c r="BN19" s="82"/>
      <c r="BO19" s="46"/>
      <c r="BP19" s="46"/>
      <c r="BQ19" s="46"/>
      <c r="BR19" s="80"/>
      <c r="BS19" s="80"/>
      <c r="BT19" s="80"/>
      <c r="BU19" s="104"/>
      <c r="BV19" s="104"/>
      <c r="BW19" s="104"/>
      <c r="BX19" s="105"/>
      <c r="BY19" s="105"/>
      <c r="BZ19" s="105"/>
      <c r="CA19" s="33"/>
      <c r="CB19" s="33"/>
      <c r="CC19" s="33"/>
      <c r="CD19" s="27"/>
      <c r="CE19" s="27"/>
      <c r="CF19" s="27"/>
      <c r="CG19" s="9"/>
      <c r="CH19" s="9"/>
      <c r="CI19" s="9"/>
      <c r="CJ19" s="78"/>
      <c r="CK19" s="78"/>
      <c r="CL19" s="78"/>
      <c r="CM19" s="46"/>
      <c r="CN19" s="46"/>
      <c r="CO19" s="46"/>
    </row>
    <row r="20" spans="1:93" ht="12">
      <c r="A20" s="164">
        <v>0</v>
      </c>
      <c r="B20" s="164">
        <v>-0.0034373042</v>
      </c>
      <c r="C20" s="164">
        <v>-0.0039320875</v>
      </c>
      <c r="D20" s="164">
        <v>-0.0035779715</v>
      </c>
      <c r="E20" s="164">
        <v>-0.0033093102</v>
      </c>
      <c r="F20" s="164">
        <v>-0.0023216507</v>
      </c>
      <c r="G20" s="164">
        <v>-0.0039695356</v>
      </c>
      <c r="H20" s="164">
        <v>-0.0035437542</v>
      </c>
      <c r="I20" s="164">
        <v>-0.002546368</v>
      </c>
      <c r="J20" s="164">
        <v>-0.0043455297</v>
      </c>
      <c r="K20" s="166">
        <v>-0.0031120718</v>
      </c>
      <c r="L20" s="165">
        <v>2.641088</v>
      </c>
      <c r="M20" s="165">
        <v>1.0135921</v>
      </c>
      <c r="N20" s="165">
        <v>2.0168783</v>
      </c>
      <c r="O20" s="165">
        <v>1.3621031</v>
      </c>
      <c r="P20" s="165">
        <v>0.45215556</v>
      </c>
      <c r="Q20" s="165">
        <v>0.059853885</v>
      </c>
      <c r="R20" s="165">
        <v>0.18046818</v>
      </c>
      <c r="S20" s="165">
        <v>0.083866594</v>
      </c>
      <c r="T20" s="165">
        <v>0.11161574</v>
      </c>
      <c r="U20" s="165">
        <v>0.071813826</v>
      </c>
      <c r="V20" s="172">
        <f t="shared" si="1"/>
        <v>2.6445253042</v>
      </c>
      <c r="W20" s="172">
        <f t="shared" si="2"/>
        <v>1.0175241875</v>
      </c>
      <c r="X20" s="172">
        <f t="shared" si="3"/>
        <v>2.0204562715</v>
      </c>
      <c r="Y20" s="172">
        <f t="shared" si="4"/>
        <v>1.3654124101999998</v>
      </c>
      <c r="Z20" s="172">
        <f t="shared" si="5"/>
        <v>0.4544772107</v>
      </c>
      <c r="AA20" s="172">
        <f t="shared" si="6"/>
        <v>0.0638234206</v>
      </c>
      <c r="AB20" s="172">
        <f t="shared" si="7"/>
        <v>0.1840119342</v>
      </c>
      <c r="AC20" s="172">
        <f t="shared" si="8"/>
        <v>0.086412962</v>
      </c>
      <c r="AD20" s="172">
        <f t="shared" si="9"/>
        <v>0.11596126970000001</v>
      </c>
      <c r="AE20" s="172">
        <f t="shared" si="10"/>
        <v>0.0749258978</v>
      </c>
      <c r="AF20" s="87">
        <f>IF(L20&gt;0.7*BA63,(100*(AM20+AN20)/(Y20*AP20)),"")</f>
        <v>18.789503226411828</v>
      </c>
      <c r="AG20" s="86">
        <f t="shared" si="11"/>
        <v>0.7452138122510235</v>
      </c>
      <c r="AH20" s="86">
        <f t="shared" si="12"/>
        <v>1.153312333082247</v>
      </c>
      <c r="AI20" s="75"/>
      <c r="AJ20" s="61">
        <f>(LN(K!$D$13/AG20))/(LN(178.94583/176.94323))</f>
        <v>-1.5290159641505892</v>
      </c>
      <c r="AK20" s="61">
        <f>IF(AE20&gt;K!$F$1,(LN(K!$D$19/AH20))/(LN(172.93822/170.93634)),AJ20)</f>
        <v>-1.5763318875473489</v>
      </c>
      <c r="AL20" s="61">
        <f>IF(AE20&gt;K!$F$1,AK20,AJ20)</f>
        <v>-1.5763318875473489</v>
      </c>
      <c r="AM20" s="62">
        <f>((AA20*K!$D$17)/((175.94269/174.94079)^(AK20)))</f>
        <v>0.0017085467114159607</v>
      </c>
      <c r="AN20" s="63">
        <f>(AE20*K!$D$18)/((175.94258/170.93634)^(AK20))</f>
        <v>0.07070521746337012</v>
      </c>
      <c r="AO20" s="75"/>
      <c r="AP20" s="91">
        <f t="shared" si="13"/>
        <v>0.2822552180850915</v>
      </c>
      <c r="AQ20" s="79">
        <f>IF(L20&gt;K!$F$7*BA63,(AP20),"")</f>
        <v>0.2822552180850915</v>
      </c>
      <c r="AR20" s="206">
        <f>IF((AQ20=MAX(AQ4:AQ63)),"",IF(AQ20=MIN(AQ4:AQ63),"",AQ20))</f>
        <v>0.2822552180850915</v>
      </c>
      <c r="AS20" s="11">
        <f>IF(OR(AR20&gt;AT63+2*AU63,AR20&lt;AT63-2*AU63),"",AR20)</f>
        <v>0.2822552180850915</v>
      </c>
      <c r="AV20" s="85"/>
      <c r="AW20" s="85"/>
      <c r="AX20" s="85"/>
      <c r="AY20" s="83"/>
      <c r="AZ20" s="84"/>
      <c r="BA20" s="84"/>
      <c r="BB20" s="84"/>
      <c r="BC20" s="84"/>
      <c r="BG20" s="85"/>
      <c r="BH20" s="85"/>
      <c r="BI20" s="85"/>
      <c r="BJ20" s="85"/>
      <c r="BK20" s="84"/>
      <c r="BL20" s="92"/>
      <c r="BM20" s="92"/>
      <c r="BN20" s="82"/>
      <c r="BO20" s="46"/>
      <c r="BP20" s="46"/>
      <c r="BQ20" s="46"/>
      <c r="BR20" s="80"/>
      <c r="BS20" s="80"/>
      <c r="BT20" s="80"/>
      <c r="BU20" s="104"/>
      <c r="BV20" s="104"/>
      <c r="BW20" s="104"/>
      <c r="BX20" s="105"/>
      <c r="BY20" s="105"/>
      <c r="BZ20" s="105"/>
      <c r="CA20" s="33"/>
      <c r="CB20" s="33"/>
      <c r="CC20" s="33"/>
      <c r="CD20" s="27"/>
      <c r="CE20" s="27"/>
      <c r="CF20" s="27"/>
      <c r="CG20" s="9"/>
      <c r="CH20" s="9"/>
      <c r="CI20" s="9"/>
      <c r="CJ20" s="78"/>
      <c r="CK20" s="78"/>
      <c r="CL20" s="78"/>
      <c r="CM20" s="46"/>
      <c r="CN20" s="46"/>
      <c r="CO20" s="46"/>
    </row>
    <row r="21" spans="1:93" ht="12">
      <c r="A21" s="164">
        <v>0</v>
      </c>
      <c r="B21" s="164">
        <v>-0.0034373042</v>
      </c>
      <c r="C21" s="164">
        <v>-0.0039320875</v>
      </c>
      <c r="D21" s="164">
        <v>-0.0035779715</v>
      </c>
      <c r="E21" s="164">
        <v>-0.0033093102</v>
      </c>
      <c r="F21" s="164">
        <v>-0.0023216507</v>
      </c>
      <c r="G21" s="164">
        <v>-0.0039695356</v>
      </c>
      <c r="H21" s="164">
        <v>-0.0035437542</v>
      </c>
      <c r="I21" s="164">
        <v>-0.002546368</v>
      </c>
      <c r="J21" s="164">
        <v>-0.0043455297</v>
      </c>
      <c r="K21" s="166">
        <v>-0.0031120718</v>
      </c>
      <c r="L21" s="165">
        <v>2.6350984</v>
      </c>
      <c r="M21" s="165">
        <v>1.0120759</v>
      </c>
      <c r="N21" s="165">
        <v>2.0144473</v>
      </c>
      <c r="O21" s="165">
        <v>1.3602204</v>
      </c>
      <c r="P21" s="165">
        <v>0.44861208</v>
      </c>
      <c r="Q21" s="165">
        <v>0.061741827</v>
      </c>
      <c r="R21" s="165">
        <v>0.17294681</v>
      </c>
      <c r="S21" s="165">
        <v>0.080080804</v>
      </c>
      <c r="T21" s="165">
        <v>0.10657098</v>
      </c>
      <c r="U21" s="165">
        <v>0.068724935</v>
      </c>
      <c r="V21" s="172">
        <f t="shared" si="1"/>
        <v>2.6385357042</v>
      </c>
      <c r="W21" s="172">
        <f t="shared" si="2"/>
        <v>1.0160079874999999</v>
      </c>
      <c r="X21" s="172">
        <f t="shared" si="3"/>
        <v>2.0180252715</v>
      </c>
      <c r="Y21" s="172">
        <f t="shared" si="4"/>
        <v>1.3635297102</v>
      </c>
      <c r="Z21" s="172">
        <f t="shared" si="5"/>
        <v>0.45093373070000003</v>
      </c>
      <c r="AA21" s="172">
        <f t="shared" si="6"/>
        <v>0.0657113626</v>
      </c>
      <c r="AB21" s="172">
        <f t="shared" si="7"/>
        <v>0.1764905642</v>
      </c>
      <c r="AC21" s="172">
        <f t="shared" si="8"/>
        <v>0.082627172</v>
      </c>
      <c r="AD21" s="172">
        <f t="shared" si="9"/>
        <v>0.1109165097</v>
      </c>
      <c r="AE21" s="172">
        <f t="shared" si="10"/>
        <v>0.0718370068</v>
      </c>
      <c r="AF21" s="87">
        <f>IF(L21&gt;0.7*BA63,(100*(AM21+AN21)/(Y21*AP21)),"")</f>
        <v>17.939909788073017</v>
      </c>
      <c r="AG21" s="86">
        <f t="shared" si="11"/>
        <v>0.7451308027244773</v>
      </c>
      <c r="AH21" s="86">
        <f t="shared" si="12"/>
        <v>1.1502034352578285</v>
      </c>
      <c r="AI21" s="75"/>
      <c r="AJ21" s="61">
        <f>(LN(K!$D$13/AG21))/(LN(178.94583/176.94323))</f>
        <v>-1.5191177447283715</v>
      </c>
      <c r="AK21" s="61">
        <f>IF(AE21&gt;K!$F$1,(LN(K!$D$19/AH21))/(LN(172.93822/170.93634)),AJ21)</f>
        <v>-1.3445002921391982</v>
      </c>
      <c r="AL21" s="61">
        <f>IF(AE21&gt;K!$F$1,AK21,AJ21)</f>
        <v>-1.3445002921391982</v>
      </c>
      <c r="AM21" s="62">
        <f>((AA21*K!$D$17)/((175.94269/174.94079)^(AK21)))</f>
        <v>0.0017567593656743646</v>
      </c>
      <c r="AN21" s="63">
        <f>(AE21*K!$D$18)/((175.94258/170.93634)^(AK21))</f>
        <v>0.06733817866988777</v>
      </c>
      <c r="AO21" s="75"/>
      <c r="AP21" s="91">
        <f t="shared" si="13"/>
        <v>0.2824628726311216</v>
      </c>
      <c r="AQ21" s="79">
        <f>IF(L21&gt;K!$F$7*BA63,(AP21),"")</f>
        <v>0.2824628726311216</v>
      </c>
      <c r="AR21" s="206">
        <f>IF((AQ21=MAX(AQ4:AQ63)),"",IF(AQ21=MIN(AQ4:AQ63),"",AQ21))</f>
        <v>0.2824628726311216</v>
      </c>
      <c r="AS21" s="11">
        <f>IF(OR(AR21&gt;AT63+2*AU63,AR21&lt;AT63-2*AU63),"",AR21)</f>
        <v>0.2824628726311216</v>
      </c>
      <c r="AV21" s="85"/>
      <c r="AW21" s="85"/>
      <c r="AX21" s="85"/>
      <c r="AY21" s="83"/>
      <c r="AZ21" s="84"/>
      <c r="BA21" s="84"/>
      <c r="BB21" s="84"/>
      <c r="BC21" s="84"/>
      <c r="BG21" s="85"/>
      <c r="BH21" s="85"/>
      <c r="BI21" s="85"/>
      <c r="BJ21" s="85"/>
      <c r="BK21" s="84"/>
      <c r="BL21" s="92"/>
      <c r="BM21" s="92"/>
      <c r="BN21" s="82"/>
      <c r="BO21" s="46"/>
      <c r="BP21" s="46"/>
      <c r="BQ21" s="46"/>
      <c r="BR21" s="80"/>
      <c r="BS21" s="80"/>
      <c r="BT21" s="80"/>
      <c r="BU21" s="104"/>
      <c r="BV21" s="104"/>
      <c r="BW21" s="104"/>
      <c r="BX21" s="105"/>
      <c r="BY21" s="105"/>
      <c r="BZ21" s="105"/>
      <c r="CA21" s="33"/>
      <c r="CB21" s="33"/>
      <c r="CC21" s="33"/>
      <c r="CD21" s="27"/>
      <c r="CE21" s="27"/>
      <c r="CF21" s="27"/>
      <c r="CG21" s="9"/>
      <c r="CH21" s="9"/>
      <c r="CI21" s="9"/>
      <c r="CJ21" s="78"/>
      <c r="CK21" s="78"/>
      <c r="CL21" s="78"/>
      <c r="CM21" s="46"/>
      <c r="CN21" s="46"/>
      <c r="CO21" s="46"/>
    </row>
    <row r="22" spans="1:93" ht="12">
      <c r="A22" s="164">
        <v>0</v>
      </c>
      <c r="B22" s="164">
        <v>-0.0034373042</v>
      </c>
      <c r="C22" s="164">
        <v>-0.0039320875</v>
      </c>
      <c r="D22" s="164">
        <v>-0.0035779715</v>
      </c>
      <c r="E22" s="164">
        <v>-0.0033093102</v>
      </c>
      <c r="F22" s="164">
        <v>-0.0023216507</v>
      </c>
      <c r="G22" s="164">
        <v>-0.0039695356</v>
      </c>
      <c r="H22" s="164">
        <v>-0.0035437542</v>
      </c>
      <c r="I22" s="164">
        <v>-0.002546368</v>
      </c>
      <c r="J22" s="164">
        <v>-0.0043455297</v>
      </c>
      <c r="K22" s="166">
        <v>-0.0031120718</v>
      </c>
      <c r="L22" s="165">
        <v>2.5150903</v>
      </c>
      <c r="M22" s="165">
        <v>0.96514969</v>
      </c>
      <c r="N22" s="165">
        <v>1.9220633</v>
      </c>
      <c r="O22" s="165">
        <v>1.2958344</v>
      </c>
      <c r="P22" s="165">
        <v>0.42702539</v>
      </c>
      <c r="Q22" s="165">
        <v>0.060649977</v>
      </c>
      <c r="R22" s="165">
        <v>0.163524</v>
      </c>
      <c r="S22" s="165">
        <v>0.07545908</v>
      </c>
      <c r="T22" s="165">
        <v>0.10057662</v>
      </c>
      <c r="U22" s="165">
        <v>0.064732172</v>
      </c>
      <c r="V22" s="172">
        <f t="shared" si="1"/>
        <v>2.5185276042</v>
      </c>
      <c r="W22" s="172">
        <f t="shared" si="2"/>
        <v>0.9690817774999999</v>
      </c>
      <c r="X22" s="172">
        <f t="shared" si="3"/>
        <v>1.9256412715</v>
      </c>
      <c r="Y22" s="172">
        <f t="shared" si="4"/>
        <v>1.2991437101999999</v>
      </c>
      <c r="Z22" s="172">
        <f t="shared" si="5"/>
        <v>0.4293470407</v>
      </c>
      <c r="AA22" s="172">
        <f t="shared" si="6"/>
        <v>0.0646195126</v>
      </c>
      <c r="AB22" s="172">
        <f t="shared" si="7"/>
        <v>0.1670677542</v>
      </c>
      <c r="AC22" s="172">
        <f t="shared" si="8"/>
        <v>0.07800544799999999</v>
      </c>
      <c r="AD22" s="172">
        <f t="shared" si="9"/>
        <v>0.10492214970000001</v>
      </c>
      <c r="AE22" s="172">
        <f t="shared" si="10"/>
        <v>0.06784424380000001</v>
      </c>
      <c r="AF22" s="87">
        <f>IF(L22&gt;0.7*BA63,(100*(AM22+AN22)/(Y22*AP22)),"")</f>
        <v>17.761809097544226</v>
      </c>
      <c r="AG22" s="86">
        <f t="shared" si="11"/>
        <v>0.7459388594898498</v>
      </c>
      <c r="AH22" s="86">
        <f t="shared" si="12"/>
        <v>1.149772532360365</v>
      </c>
      <c r="AI22" s="75"/>
      <c r="AJ22" s="61">
        <f>(LN(K!$D$13/AG22))/(LN(178.94583/176.94323))</f>
        <v>-1.615425180913318</v>
      </c>
      <c r="AK22" s="61">
        <f>IF(AE22&gt;K!$F$1,(LN(K!$D$19/AH22))/(LN(172.93822/170.93634)),AJ22)</f>
        <v>-1.3123182779405014</v>
      </c>
      <c r="AL22" s="61">
        <f>IF(AE22&gt;K!$F$1,AK22,AJ22)</f>
        <v>-1.3123182779405014</v>
      </c>
      <c r="AM22" s="62">
        <f>((AA22*K!$D$17)/((175.94269/174.94079)^(AK22)))</f>
        <v>0.0017272518503486317</v>
      </c>
      <c r="AN22" s="63">
        <f>(AE22*K!$D$18)/((175.94258/170.93634)^(AK22))</f>
        <v>0.06353641284458501</v>
      </c>
      <c r="AO22" s="75"/>
      <c r="AP22" s="91">
        <f t="shared" si="13"/>
        <v>0.28283103558105577</v>
      </c>
      <c r="AQ22" s="79">
        <f>IF(L22&gt;K!$F$7*BA63,(AP22),"")</f>
        <v>0.28283103558105577</v>
      </c>
      <c r="AR22" s="206">
        <f>IF((AQ22=MAX(AQ4:AQ63)),"",IF(AQ22=MIN(AQ4:AQ63),"",AQ22))</f>
        <v>0.28283103558105577</v>
      </c>
      <c r="AS22" s="11">
        <f>IF(OR(AR22&gt;AT63+2*AU63,AR22&lt;AT63-2*AU63),"",AR22)</f>
        <v>0.28283103558105577</v>
      </c>
      <c r="AV22" s="85"/>
      <c r="AW22" s="85"/>
      <c r="AX22" s="85"/>
      <c r="AY22" s="83"/>
      <c r="AZ22" s="84"/>
      <c r="BA22" s="84"/>
      <c r="BB22" s="84"/>
      <c r="BC22" s="84"/>
      <c r="BG22" s="85"/>
      <c r="BH22" s="85"/>
      <c r="BI22" s="85"/>
      <c r="BJ22" s="85"/>
      <c r="BK22" s="84"/>
      <c r="BL22" s="92"/>
      <c r="BM22" s="92"/>
      <c r="BN22" s="82"/>
      <c r="BO22" s="46"/>
      <c r="BP22" s="46"/>
      <c r="BQ22" s="46"/>
      <c r="BR22" s="80"/>
      <c r="BS22" s="80"/>
      <c r="BT22" s="80"/>
      <c r="BU22" s="104"/>
      <c r="BV22" s="104"/>
      <c r="BW22" s="104"/>
      <c r="BX22" s="105"/>
      <c r="BY22" s="105"/>
      <c r="BZ22" s="105"/>
      <c r="CA22" s="33"/>
      <c r="CB22" s="33"/>
      <c r="CC22" s="33"/>
      <c r="CD22" s="27"/>
      <c r="CE22" s="27"/>
      <c r="CF22" s="27"/>
      <c r="CG22" s="9"/>
      <c r="CH22" s="9"/>
      <c r="CI22" s="9"/>
      <c r="CJ22" s="78"/>
      <c r="CK22" s="78"/>
      <c r="CL22" s="78"/>
      <c r="CM22" s="46"/>
      <c r="CN22" s="46"/>
      <c r="CO22" s="46"/>
    </row>
    <row r="23" spans="1:93" ht="12">
      <c r="A23" s="164">
        <v>0</v>
      </c>
      <c r="B23" s="164">
        <v>-0.0034373042</v>
      </c>
      <c r="C23" s="164">
        <v>-0.0039320875</v>
      </c>
      <c r="D23" s="164">
        <v>-0.0035779715</v>
      </c>
      <c r="E23" s="164">
        <v>-0.0033093102</v>
      </c>
      <c r="F23" s="164">
        <v>-0.0023216507</v>
      </c>
      <c r="G23" s="164">
        <v>-0.0039695356</v>
      </c>
      <c r="H23" s="164">
        <v>-0.0035437542</v>
      </c>
      <c r="I23" s="164">
        <v>-0.002546368</v>
      </c>
      <c r="J23" s="164">
        <v>-0.0043455297</v>
      </c>
      <c r="K23" s="166">
        <v>-0.0031120718</v>
      </c>
      <c r="L23" s="165">
        <v>2.3761922</v>
      </c>
      <c r="M23" s="165">
        <v>0.91170545</v>
      </c>
      <c r="N23" s="165">
        <v>1.815758</v>
      </c>
      <c r="O23" s="165">
        <v>1.2244917</v>
      </c>
      <c r="P23" s="165">
        <v>0.4031117</v>
      </c>
      <c r="Q23" s="165">
        <v>0.058296385</v>
      </c>
      <c r="R23" s="165">
        <v>0.15348134</v>
      </c>
      <c r="S23" s="165">
        <v>0.070868158</v>
      </c>
      <c r="T23" s="165">
        <v>0.094361079</v>
      </c>
      <c r="U23" s="165">
        <v>0.060577891</v>
      </c>
      <c r="V23" s="172">
        <f t="shared" si="1"/>
        <v>2.3796295042000004</v>
      </c>
      <c r="W23" s="172">
        <f t="shared" si="2"/>
        <v>0.9156375375</v>
      </c>
      <c r="X23" s="172">
        <f t="shared" si="3"/>
        <v>1.8193359715</v>
      </c>
      <c r="Y23" s="172">
        <f t="shared" si="4"/>
        <v>1.2278010101999999</v>
      </c>
      <c r="Z23" s="172">
        <f t="shared" si="5"/>
        <v>0.40543335070000003</v>
      </c>
      <c r="AA23" s="172">
        <f t="shared" si="6"/>
        <v>0.062265920599999997</v>
      </c>
      <c r="AB23" s="172">
        <f t="shared" si="7"/>
        <v>0.1570250942</v>
      </c>
      <c r="AC23" s="172">
        <f t="shared" si="8"/>
        <v>0.073414526</v>
      </c>
      <c r="AD23" s="172">
        <f t="shared" si="9"/>
        <v>0.0987066087</v>
      </c>
      <c r="AE23" s="172">
        <f t="shared" si="10"/>
        <v>0.0636899628</v>
      </c>
      <c r="AF23" s="87">
        <f>IF(L23&gt;0.7*BA63,(100*(AM23+AN23)/(Y23*AP23)),"")</f>
        <v>17.78412576986504</v>
      </c>
      <c r="AG23" s="86">
        <f t="shared" si="11"/>
        <v>0.7457540186832468</v>
      </c>
      <c r="AH23" s="86">
        <f t="shared" si="12"/>
        <v>1.152685961374121</v>
      </c>
      <c r="AI23" s="75"/>
      <c r="AJ23" s="61">
        <f>(LN(K!$D$13/AG23))/(LN(178.94583/176.94323))</f>
        <v>-1.5934043205334636</v>
      </c>
      <c r="AK23" s="61">
        <f>IF(AE23&gt;K!$F$1,(LN(K!$D$19/AH23))/(LN(172.93822/170.93634)),AJ23)</f>
        <v>-1.5296734423102005</v>
      </c>
      <c r="AL23" s="61">
        <f>IF(AE23&gt;K!$F$1,AK23,AJ23)</f>
        <v>-1.5296734423102005</v>
      </c>
      <c r="AM23" s="62">
        <f>((AA23*K!$D$17)/((175.94269/174.94079)^(AK23)))</f>
        <v>0.0016664085080947701</v>
      </c>
      <c r="AN23" s="63">
        <f>(AE23*K!$D$18)/((175.94258/170.93634)^(AK23))</f>
        <v>0.060021323250646734</v>
      </c>
      <c r="AO23" s="75"/>
      <c r="AP23" s="91">
        <f t="shared" si="13"/>
        <v>0.2825129071743204</v>
      </c>
      <c r="AQ23" s="79">
        <f>IF(L23&gt;K!$F$7*BA63,(AP23),"")</f>
        <v>0.2825129071743204</v>
      </c>
      <c r="AR23" s="206">
        <f>IF((AQ23=MAX(AQ4:AQ63)),"",IF(AQ23=MIN(AQ4:AQ63),"",AQ23))</f>
        <v>0.2825129071743204</v>
      </c>
      <c r="AS23" s="11">
        <f>IF(OR(AR23&gt;AT63+2*AU63,AR23&lt;AT63-2*AU63),"",AR23)</f>
        <v>0.2825129071743204</v>
      </c>
      <c r="AV23" s="85"/>
      <c r="AW23" s="85"/>
      <c r="AX23" s="85"/>
      <c r="AY23" s="83"/>
      <c r="AZ23" s="84"/>
      <c r="BA23" s="84"/>
      <c r="BB23" s="84"/>
      <c r="BC23" s="84"/>
      <c r="BG23" s="85"/>
      <c r="BH23" s="85"/>
      <c r="BI23" s="85"/>
      <c r="BJ23" s="85"/>
      <c r="BK23" s="84"/>
      <c r="BL23" s="92"/>
      <c r="BM23" s="92"/>
      <c r="BN23" s="82"/>
      <c r="BO23" s="46"/>
      <c r="BP23" s="46"/>
      <c r="BQ23" s="46"/>
      <c r="BR23" s="80"/>
      <c r="BS23" s="80"/>
      <c r="BT23" s="80"/>
      <c r="BU23" s="104"/>
      <c r="BV23" s="104"/>
      <c r="BW23" s="104"/>
      <c r="BX23" s="105"/>
      <c r="BY23" s="105"/>
      <c r="BZ23" s="105"/>
      <c r="CA23" s="33"/>
      <c r="CB23" s="33"/>
      <c r="CC23" s="33"/>
      <c r="CD23" s="27"/>
      <c r="CE23" s="27"/>
      <c r="CF23" s="27"/>
      <c r="CG23" s="9"/>
      <c r="CH23" s="9"/>
      <c r="CI23" s="9"/>
      <c r="CJ23" s="78"/>
      <c r="CK23" s="78"/>
      <c r="CL23" s="78"/>
      <c r="CM23" s="46"/>
      <c r="CN23" s="46"/>
      <c r="CO23" s="46"/>
    </row>
    <row r="24" spans="1:93" ht="12">
      <c r="A24" s="164">
        <v>0</v>
      </c>
      <c r="B24" s="164">
        <v>-0.0034373042</v>
      </c>
      <c r="C24" s="164">
        <v>-0.0039320875</v>
      </c>
      <c r="D24" s="164">
        <v>-0.0035779715</v>
      </c>
      <c r="E24" s="164">
        <v>-0.0033093102</v>
      </c>
      <c r="F24" s="164">
        <v>-0.0023216507</v>
      </c>
      <c r="G24" s="164">
        <v>-0.0039695356</v>
      </c>
      <c r="H24" s="164">
        <v>-0.0035437542</v>
      </c>
      <c r="I24" s="164">
        <v>-0.002546368</v>
      </c>
      <c r="J24" s="164">
        <v>-0.0043455297</v>
      </c>
      <c r="K24" s="166">
        <v>-0.0031120718</v>
      </c>
      <c r="L24" s="165">
        <v>2.2361137</v>
      </c>
      <c r="M24" s="165">
        <v>0.85841936</v>
      </c>
      <c r="N24" s="165">
        <v>1.709648</v>
      </c>
      <c r="O24" s="165">
        <v>1.1526122</v>
      </c>
      <c r="P24" s="165">
        <v>0.38047905</v>
      </c>
      <c r="Q24" s="165">
        <v>0.056695017</v>
      </c>
      <c r="R24" s="165">
        <v>0.14710143</v>
      </c>
      <c r="S24" s="165">
        <v>0.068018951</v>
      </c>
      <c r="T24" s="165">
        <v>0.090320307</v>
      </c>
      <c r="U24" s="165">
        <v>0.058200695</v>
      </c>
      <c r="V24" s="172">
        <f t="shared" si="1"/>
        <v>2.2395510042000004</v>
      </c>
      <c r="W24" s="172">
        <f t="shared" si="2"/>
        <v>0.8623514474999999</v>
      </c>
      <c r="X24" s="172">
        <f t="shared" si="3"/>
        <v>1.7132259715</v>
      </c>
      <c r="Y24" s="172">
        <f t="shared" si="4"/>
        <v>1.1559215102</v>
      </c>
      <c r="Z24" s="172">
        <f t="shared" si="5"/>
        <v>0.3828007007</v>
      </c>
      <c r="AA24" s="172">
        <f t="shared" si="6"/>
        <v>0.0606645526</v>
      </c>
      <c r="AB24" s="172">
        <f t="shared" si="7"/>
        <v>0.1506451842</v>
      </c>
      <c r="AC24" s="172">
        <f t="shared" si="8"/>
        <v>0.07056531899999999</v>
      </c>
      <c r="AD24" s="172">
        <f t="shared" si="9"/>
        <v>0.0946658367</v>
      </c>
      <c r="AE24" s="172">
        <f t="shared" si="10"/>
        <v>0.061312766799999995</v>
      </c>
      <c r="AF24" s="87">
        <f>IF(L24&gt;0.7*BA63,(100*(AM24+AN24)/(Y24*AP24)),"")</f>
        <v>18.119709160380353</v>
      </c>
      <c r="AG24" s="86">
        <f t="shared" si="11"/>
        <v>0.7460294145324746</v>
      </c>
      <c r="AH24" s="86">
        <f t="shared" si="12"/>
        <v>1.1509074322185049</v>
      </c>
      <c r="AI24" s="75"/>
      <c r="AJ24" s="61">
        <f>(LN(K!$D$13/AG24))/(LN(178.94583/176.94323))</f>
        <v>-1.6262113914752168</v>
      </c>
      <c r="AK24" s="61">
        <f>IF(AE24&gt;K!$F$1,(LN(K!$D$19/AH24))/(LN(172.93822/170.93634)),AJ24)</f>
        <v>-1.3970524259938129</v>
      </c>
      <c r="AL24" s="61">
        <f>IF(AE24&gt;K!$F$1,AK24,AJ24)</f>
        <v>-1.3970524259938129</v>
      </c>
      <c r="AM24" s="62">
        <f>((AA24*K!$D$17)/((175.94269/174.94079)^(AK24)))</f>
        <v>0.0016223223098888137</v>
      </c>
      <c r="AN24" s="63">
        <f>(AE24*K!$D$18)/((175.94258/170.93634)^(AK24))</f>
        <v>0.057560276890062184</v>
      </c>
      <c r="AO24" s="75"/>
      <c r="AP24" s="91">
        <f t="shared" si="13"/>
        <v>0.28256246249119155</v>
      </c>
      <c r="AQ24" s="79">
        <f>IF(L24&gt;K!$F$7*BA63,(AP24),"")</f>
        <v>0.28256246249119155</v>
      </c>
      <c r="AR24" s="206">
        <f>IF((AQ24=MAX(AQ4:AQ63)),"",IF(AQ24=MIN(AQ4:AQ63),"",AQ24))</f>
        <v>0.28256246249119155</v>
      </c>
      <c r="AS24" s="11">
        <f>IF(OR(AR24&gt;AT63+2*AU63,AR24&lt;AT63-2*AU63),"",AR24)</f>
        <v>0.28256246249119155</v>
      </c>
      <c r="AV24" s="85"/>
      <c r="AW24" s="85"/>
      <c r="AX24" s="85"/>
      <c r="AY24" s="83"/>
      <c r="AZ24" s="84"/>
      <c r="BA24" s="84"/>
      <c r="BB24" s="84"/>
      <c r="BC24" s="84"/>
      <c r="BG24" s="85"/>
      <c r="BH24" s="85"/>
      <c r="BI24" s="85"/>
      <c r="BJ24" s="85"/>
      <c r="BK24" s="84"/>
      <c r="BL24" s="92"/>
      <c r="BM24" s="92"/>
      <c r="BN24" s="82"/>
      <c r="BO24" s="46"/>
      <c r="BP24" s="46"/>
      <c r="BQ24" s="46"/>
      <c r="BR24" s="80"/>
      <c r="BS24" s="80"/>
      <c r="BT24" s="80"/>
      <c r="BU24" s="104"/>
      <c r="BV24" s="104"/>
      <c r="BW24" s="104"/>
      <c r="BX24" s="105"/>
      <c r="BY24" s="105"/>
      <c r="BZ24" s="105"/>
      <c r="CA24" s="33"/>
      <c r="CB24" s="33"/>
      <c r="CC24" s="33"/>
      <c r="CD24" s="27"/>
      <c r="CE24" s="27"/>
      <c r="CF24" s="27"/>
      <c r="CG24" s="9"/>
      <c r="CH24" s="9"/>
      <c r="CI24" s="9"/>
      <c r="CJ24" s="78"/>
      <c r="CK24" s="78"/>
      <c r="CL24" s="78"/>
      <c r="CM24" s="46"/>
      <c r="CN24" s="46"/>
      <c r="CO24" s="46"/>
    </row>
    <row r="25" spans="1:93" ht="12">
      <c r="A25" s="164">
        <v>0</v>
      </c>
      <c r="B25" s="164">
        <v>-0.0034373042</v>
      </c>
      <c r="C25" s="164">
        <v>-0.0039320875</v>
      </c>
      <c r="D25" s="164">
        <v>-0.0035779715</v>
      </c>
      <c r="E25" s="164">
        <v>-0.0033093102</v>
      </c>
      <c r="F25" s="164">
        <v>-0.0023216507</v>
      </c>
      <c r="G25" s="164">
        <v>-0.0039695356</v>
      </c>
      <c r="H25" s="164">
        <v>-0.0035437542</v>
      </c>
      <c r="I25" s="164">
        <v>-0.002546368</v>
      </c>
      <c r="J25" s="164">
        <v>-0.0043455297</v>
      </c>
      <c r="K25" s="166">
        <v>-0.0031120718</v>
      </c>
      <c r="L25" s="165">
        <v>2.0689845</v>
      </c>
      <c r="M25" s="165">
        <v>0.79265482</v>
      </c>
      <c r="N25" s="165">
        <v>1.5799852</v>
      </c>
      <c r="O25" s="165">
        <v>1.0639185</v>
      </c>
      <c r="P25" s="165">
        <v>0.35055677</v>
      </c>
      <c r="Q25" s="165">
        <v>0.051551843</v>
      </c>
      <c r="R25" s="165">
        <v>0.13411656</v>
      </c>
      <c r="S25" s="165">
        <v>0.061780027</v>
      </c>
      <c r="T25" s="165">
        <v>0.082074428</v>
      </c>
      <c r="U25" s="165">
        <v>0.052818443</v>
      </c>
      <c r="V25" s="172">
        <f t="shared" si="1"/>
        <v>2.0724218042</v>
      </c>
      <c r="W25" s="172">
        <f t="shared" si="2"/>
        <v>0.7965869074999999</v>
      </c>
      <c r="X25" s="172">
        <f t="shared" si="3"/>
        <v>1.5835631715</v>
      </c>
      <c r="Y25" s="172">
        <f t="shared" si="4"/>
        <v>1.0672278102</v>
      </c>
      <c r="Z25" s="172">
        <f t="shared" si="5"/>
        <v>0.35287842070000003</v>
      </c>
      <c r="AA25" s="172">
        <f t="shared" si="6"/>
        <v>0.0555213786</v>
      </c>
      <c r="AB25" s="172">
        <f t="shared" si="7"/>
        <v>0.1376603142</v>
      </c>
      <c r="AC25" s="172">
        <f t="shared" si="8"/>
        <v>0.064326395</v>
      </c>
      <c r="AD25" s="172">
        <f t="shared" si="9"/>
        <v>0.08641995770000001</v>
      </c>
      <c r="AE25" s="172">
        <f t="shared" si="10"/>
        <v>0.0559305148</v>
      </c>
      <c r="AF25" s="87">
        <f>IF(L25&gt;0.7*BA63,(100*(AM25+AN25)/(Y25*AP25)),"")</f>
        <v>17.858525416963527</v>
      </c>
      <c r="AG25" s="86">
        <f t="shared" si="11"/>
        <v>0.7464075616158452</v>
      </c>
      <c r="AH25" s="86">
        <f t="shared" si="12"/>
        <v>1.1501126930446204</v>
      </c>
      <c r="AI25" s="75"/>
      <c r="AJ25" s="61">
        <f>(LN(K!$D$13/AG25))/(LN(178.94583/176.94323))</f>
        <v>-1.6712391788121042</v>
      </c>
      <c r="AK25" s="61">
        <f>IF(AE25&gt;K!$F$1,(LN(K!$D$19/AH25))/(LN(172.93822/170.93634)),AJ25)</f>
        <v>-1.3377242055960632</v>
      </c>
      <c r="AL25" s="61">
        <f>IF(AE25&gt;K!$F$1,AK25,AJ25)</f>
        <v>-1.3377242055960632</v>
      </c>
      <c r="AM25" s="62">
        <f>((AA25*K!$D$17)/((175.94269/174.94079)^(AK25)))</f>
        <v>0.001484277964995554</v>
      </c>
      <c r="AN25" s="63">
        <f>(AE25*K!$D$18)/((175.94258/170.93634)^(AK25))</f>
        <v>0.05241758463265335</v>
      </c>
      <c r="AO25" s="75"/>
      <c r="AP25" s="91">
        <f t="shared" si="13"/>
        <v>0.28281409011260367</v>
      </c>
      <c r="AQ25" s="79">
        <f>IF(L25&gt;K!$F$7*BA63,(AP25),"")</f>
        <v>0.28281409011260367</v>
      </c>
      <c r="AR25" s="206">
        <f>IF((AQ25=MAX(AQ4:AQ63)),"",IF(AQ25=MIN(AQ4:AQ63),"",AQ25))</f>
        <v>0.28281409011260367</v>
      </c>
      <c r="AS25" s="11">
        <f>IF(OR(AR25&gt;AT63+2*AU63,AR25&lt;AT63-2*AU63),"",AR25)</f>
        <v>0.28281409011260367</v>
      </c>
      <c r="AV25" s="85"/>
      <c r="AW25" s="85"/>
      <c r="AX25" s="85"/>
      <c r="AY25" s="83"/>
      <c r="AZ25" s="84"/>
      <c r="BA25" s="84"/>
      <c r="BB25" s="84"/>
      <c r="BC25" s="84"/>
      <c r="BG25" s="85"/>
      <c r="BH25" s="85"/>
      <c r="BI25" s="85"/>
      <c r="BJ25" s="85"/>
      <c r="BK25" s="84"/>
      <c r="BL25" s="92"/>
      <c r="BM25" s="92"/>
      <c r="BN25" s="82"/>
      <c r="BO25" s="46"/>
      <c r="BP25" s="46"/>
      <c r="BQ25" s="46"/>
      <c r="BR25" s="80"/>
      <c r="BS25" s="80"/>
      <c r="BT25" s="80"/>
      <c r="BU25" s="104"/>
      <c r="BV25" s="104"/>
      <c r="BW25" s="104"/>
      <c r="BX25" s="105"/>
      <c r="BY25" s="105"/>
      <c r="BZ25" s="105"/>
      <c r="CA25" s="33"/>
      <c r="CB25" s="33"/>
      <c r="CC25" s="33"/>
      <c r="CD25" s="27"/>
      <c r="CE25" s="27"/>
      <c r="CF25" s="27"/>
      <c r="CG25" s="9"/>
      <c r="CH25" s="9"/>
      <c r="CI25" s="9"/>
      <c r="CJ25" s="78"/>
      <c r="CK25" s="78"/>
      <c r="CL25" s="78"/>
      <c r="CM25" s="46"/>
      <c r="CN25" s="46"/>
      <c r="CO25" s="46"/>
    </row>
    <row r="26" spans="1:93" ht="12">
      <c r="A26" s="164">
        <v>0</v>
      </c>
      <c r="B26" s="164">
        <v>-0.0034373042</v>
      </c>
      <c r="C26" s="164">
        <v>-0.0039320875</v>
      </c>
      <c r="D26" s="164">
        <v>-0.0035779715</v>
      </c>
      <c r="E26" s="164">
        <v>-0.0033093102</v>
      </c>
      <c r="F26" s="164">
        <v>-0.0023216507</v>
      </c>
      <c r="G26" s="164">
        <v>-0.0039695356</v>
      </c>
      <c r="H26" s="164">
        <v>-0.0035437542</v>
      </c>
      <c r="I26" s="164">
        <v>-0.002546368</v>
      </c>
      <c r="J26" s="164">
        <v>-0.0043455297</v>
      </c>
      <c r="K26" s="166">
        <v>-0.0031120718</v>
      </c>
      <c r="L26" s="165">
        <v>1.9118276</v>
      </c>
      <c r="M26" s="165">
        <v>0.73293757</v>
      </c>
      <c r="N26" s="165">
        <v>1.4609101</v>
      </c>
      <c r="O26" s="165">
        <v>0.98357009</v>
      </c>
      <c r="P26" s="165">
        <v>0.32368028</v>
      </c>
      <c r="Q26" s="165">
        <v>0.047224829</v>
      </c>
      <c r="R26" s="165">
        <v>0.12284136</v>
      </c>
      <c r="S26" s="165">
        <v>0.056566292</v>
      </c>
      <c r="T26" s="165">
        <v>0.075012982</v>
      </c>
      <c r="U26" s="165">
        <v>0.048161179</v>
      </c>
      <c r="V26" s="172">
        <f t="shared" si="1"/>
        <v>1.9152649042</v>
      </c>
      <c r="W26" s="172">
        <f t="shared" si="2"/>
        <v>0.7368696575</v>
      </c>
      <c r="X26" s="172">
        <f t="shared" si="3"/>
        <v>1.4644880715</v>
      </c>
      <c r="Y26" s="172">
        <f t="shared" si="4"/>
        <v>0.9868794002</v>
      </c>
      <c r="Z26" s="172">
        <f t="shared" si="5"/>
        <v>0.3260019307</v>
      </c>
      <c r="AA26" s="172">
        <f t="shared" si="6"/>
        <v>0.0511943646</v>
      </c>
      <c r="AB26" s="172">
        <f t="shared" si="7"/>
        <v>0.1263851142</v>
      </c>
      <c r="AC26" s="172">
        <f t="shared" si="8"/>
        <v>0.05911266</v>
      </c>
      <c r="AD26" s="172">
        <f t="shared" si="9"/>
        <v>0.07935851170000001</v>
      </c>
      <c r="AE26" s="172">
        <f t="shared" si="10"/>
        <v>0.051273250799999996</v>
      </c>
      <c r="AF26" s="87">
        <f>IF(L26&gt;0.7*BA63,(100*(AM26+AN26)/(Y26*AP26)),"")</f>
        <v>17.819547383045016</v>
      </c>
      <c r="AG26" s="86">
        <f t="shared" si="11"/>
        <v>0.746666368099959</v>
      </c>
      <c r="AH26" s="86">
        <f t="shared" si="12"/>
        <v>1.1528947175707456</v>
      </c>
      <c r="AI26" s="75"/>
      <c r="AJ26" s="61">
        <f>(LN(K!$D$13/AG26))/(LN(178.94583/176.94323))</f>
        <v>-1.702043361278434</v>
      </c>
      <c r="AK26" s="61">
        <f>IF(AE26&gt;K!$F$1,(LN(K!$D$19/AH26))/(LN(172.93822/170.93634)),AJ26)</f>
        <v>-1.54522651327808</v>
      </c>
      <c r="AL26" s="61">
        <f>IF(AE26&gt;K!$F$1,AK26,AJ26)</f>
        <v>-1.54522651327808</v>
      </c>
      <c r="AM26" s="62">
        <f>((AA26*K!$D$17)/((175.94269/174.94079)^(AK26)))</f>
        <v>0.001370224699390569</v>
      </c>
      <c r="AN26" s="63">
        <f>(AE26*K!$D$18)/((175.94258/170.93634)^(AK26))</f>
        <v>0.04834153157076665</v>
      </c>
      <c r="AO26" s="75"/>
      <c r="AP26" s="91">
        <f t="shared" si="13"/>
        <v>0.282682129404933</v>
      </c>
      <c r="AQ26" s="79">
        <f>IF(L26&gt;K!$F$7*BA63,(AP26),"")</f>
        <v>0.282682129404933</v>
      </c>
      <c r="AR26" s="206">
        <f>IF((AQ26=MAX(AQ4:AQ63)),"",IF(AQ26=MIN(AQ4:AQ63),"",AQ26))</f>
        <v>0.282682129404933</v>
      </c>
      <c r="AS26" s="11">
        <f>IF(OR(AR26&gt;AT63+2*AU63,AR26&lt;AT63-2*AU63),"",AR26)</f>
        <v>0.282682129404933</v>
      </c>
      <c r="AV26" s="85"/>
      <c r="AW26" s="85"/>
      <c r="AX26" s="85"/>
      <c r="AY26" s="83"/>
      <c r="AZ26" s="84"/>
      <c r="BA26" s="84"/>
      <c r="BB26" s="84"/>
      <c r="BC26" s="84"/>
      <c r="BG26" s="85"/>
      <c r="BH26" s="85"/>
      <c r="BI26" s="85"/>
      <c r="BJ26" s="85"/>
      <c r="BK26" s="84"/>
      <c r="BL26" s="92"/>
      <c r="BM26" s="92"/>
      <c r="BN26" s="82"/>
      <c r="BO26" s="46"/>
      <c r="BP26" s="46"/>
      <c r="BQ26" s="46"/>
      <c r="BR26" s="80"/>
      <c r="BS26" s="80"/>
      <c r="BT26" s="80"/>
      <c r="BU26" s="104"/>
      <c r="BV26" s="104"/>
      <c r="BW26" s="104"/>
      <c r="BX26" s="105"/>
      <c r="BY26" s="105"/>
      <c r="BZ26" s="105"/>
      <c r="CA26" s="33"/>
      <c r="CB26" s="33"/>
      <c r="CC26" s="33"/>
      <c r="CD26" s="27"/>
      <c r="CE26" s="27"/>
      <c r="CF26" s="27"/>
      <c r="CG26" s="9"/>
      <c r="CH26" s="9"/>
      <c r="CI26" s="9"/>
      <c r="CJ26" s="78"/>
      <c r="CK26" s="78"/>
      <c r="CL26" s="78"/>
      <c r="CM26" s="46"/>
      <c r="CN26" s="46"/>
      <c r="CO26" s="46"/>
    </row>
    <row r="27" spans="1:93" ht="12">
      <c r="A27" s="164">
        <v>0</v>
      </c>
      <c r="B27" s="164">
        <v>-0.0034373042</v>
      </c>
      <c r="C27" s="164">
        <v>-0.0039320875</v>
      </c>
      <c r="D27" s="164">
        <v>-0.0035779715</v>
      </c>
      <c r="E27" s="164">
        <v>-0.0033093102</v>
      </c>
      <c r="F27" s="164">
        <v>-0.0023216507</v>
      </c>
      <c r="G27" s="164">
        <v>-0.0039695356</v>
      </c>
      <c r="H27" s="164">
        <v>-0.0035437542</v>
      </c>
      <c r="I27" s="164">
        <v>-0.002546368</v>
      </c>
      <c r="J27" s="164">
        <v>-0.0043455297</v>
      </c>
      <c r="K27" s="166">
        <v>-0.0031120718</v>
      </c>
      <c r="L27" s="165">
        <v>1.8167115</v>
      </c>
      <c r="M27" s="165">
        <v>0.69690011</v>
      </c>
      <c r="N27" s="165">
        <v>1.3880439</v>
      </c>
      <c r="O27" s="165">
        <v>0.9357555</v>
      </c>
      <c r="P27" s="165">
        <v>0.30672487</v>
      </c>
      <c r="Q27" s="165">
        <v>0.043716853</v>
      </c>
      <c r="R27" s="165">
        <v>0.11455601</v>
      </c>
      <c r="S27" s="165">
        <v>0.052700386</v>
      </c>
      <c r="T27" s="165">
        <v>0.069914106</v>
      </c>
      <c r="U27" s="165">
        <v>0.044852116</v>
      </c>
      <c r="V27" s="172">
        <f t="shared" si="1"/>
        <v>1.8201488042</v>
      </c>
      <c r="W27" s="172">
        <f t="shared" si="2"/>
        <v>0.7008321974999999</v>
      </c>
      <c r="X27" s="172">
        <f t="shared" si="3"/>
        <v>1.3916218715</v>
      </c>
      <c r="Y27" s="172">
        <f t="shared" si="4"/>
        <v>0.9390648102</v>
      </c>
      <c r="Z27" s="172">
        <f t="shared" si="5"/>
        <v>0.3090465207</v>
      </c>
      <c r="AA27" s="172">
        <f t="shared" si="6"/>
        <v>0.0476863886</v>
      </c>
      <c r="AB27" s="172">
        <f t="shared" si="7"/>
        <v>0.1180997642</v>
      </c>
      <c r="AC27" s="172">
        <f t="shared" si="8"/>
        <v>0.055246754</v>
      </c>
      <c r="AD27" s="172">
        <f t="shared" si="9"/>
        <v>0.0742596357</v>
      </c>
      <c r="AE27" s="172">
        <f t="shared" si="10"/>
        <v>0.047964187799999995</v>
      </c>
      <c r="AF27" s="87">
        <f>IF(L27&gt;0.7*BA63,(100*(AM27+AN27)/(Y27*AP27)),"")</f>
      </c>
      <c r="AG27" s="86">
        <f t="shared" si="11"/>
        <v>0.746308657174299</v>
      </c>
      <c r="AH27" s="86">
        <f t="shared" si="12"/>
        <v>1.1518334101760817</v>
      </c>
      <c r="AI27" s="75"/>
      <c r="AJ27" s="61">
        <f>(LN(K!$D$13/AG27))/(LN(178.94583/176.94323))</f>
        <v>-1.6594643558385682</v>
      </c>
      <c r="AK27" s="61">
        <f>IF(AE27&gt;K!$F$1,(LN(K!$D$19/AH27))/(LN(172.93822/170.93634)),AJ27)</f>
        <v>-1.4661261242336896</v>
      </c>
      <c r="AL27" s="61">
        <f>IF(AE27&gt;K!$F$1,AK27,AJ27)</f>
        <v>-1.4661261242336896</v>
      </c>
      <c r="AM27" s="62">
        <f>((AA27*K!$D$17)/((175.94269/174.94079)^(AK27)))</f>
        <v>0.001275756788115811</v>
      </c>
      <c r="AN27" s="63">
        <f>(AE27*K!$D$18)/((175.94258/170.93634)^(AK27))</f>
        <v>0.04511853616515966</v>
      </c>
      <c r="AO27" s="75"/>
      <c r="AP27" s="91">
        <f t="shared" si="13"/>
        <v>0.28234332561674375</v>
      </c>
      <c r="AQ27" s="79">
        <f>IF(L27&gt;K!$F$7*BA63,(AP27),"")</f>
        <v>0.28234332561674375</v>
      </c>
      <c r="AR27" s="206">
        <f>IF((AQ27=MAX(AQ4:AQ63)),"",IF(AQ27=MIN(AQ4:AQ63),"",AQ27))</f>
        <v>0.28234332561674375</v>
      </c>
      <c r="AS27" s="11">
        <f>IF(OR(AR27&gt;AT63+2*AU63,AR27&lt;AT63-2*AU63),"",AR27)</f>
        <v>0.28234332561674375</v>
      </c>
      <c r="AV27" s="85"/>
      <c r="AW27" s="85"/>
      <c r="AX27" s="85"/>
      <c r="AY27" s="83"/>
      <c r="AZ27" s="84"/>
      <c r="BA27" s="84"/>
      <c r="BB27" s="84"/>
      <c r="BC27" s="84"/>
      <c r="BG27" s="85"/>
      <c r="BH27" s="85"/>
      <c r="BI27" s="85"/>
      <c r="BJ27" s="85"/>
      <c r="BK27" s="84"/>
      <c r="BL27" s="92"/>
      <c r="BM27" s="92"/>
      <c r="BN27" s="82"/>
      <c r="BO27" s="46"/>
      <c r="BP27" s="46"/>
      <c r="BQ27" s="46"/>
      <c r="BR27" s="80"/>
      <c r="BS27" s="80"/>
      <c r="BT27" s="80"/>
      <c r="BU27" s="104"/>
      <c r="BV27" s="104"/>
      <c r="BW27" s="104"/>
      <c r="BX27" s="105"/>
      <c r="BY27" s="105"/>
      <c r="BZ27" s="105"/>
      <c r="CA27" s="33"/>
      <c r="CB27" s="33"/>
      <c r="CC27" s="33"/>
      <c r="CD27" s="27"/>
      <c r="CE27" s="27"/>
      <c r="CF27" s="27"/>
      <c r="CG27" s="9"/>
      <c r="CH27" s="9"/>
      <c r="CI27" s="9"/>
      <c r="CJ27" s="78"/>
      <c r="CK27" s="78"/>
      <c r="CL27" s="78"/>
      <c r="CM27" s="46"/>
      <c r="CN27" s="46"/>
      <c r="CO27" s="46"/>
    </row>
    <row r="28" spans="1:93" ht="12">
      <c r="A28" s="164">
        <v>0</v>
      </c>
      <c r="B28" s="164">
        <v>-0.0034373042</v>
      </c>
      <c r="C28" s="164">
        <v>-0.0039320875</v>
      </c>
      <c r="D28" s="164">
        <v>-0.0035779715</v>
      </c>
      <c r="E28" s="164">
        <v>-0.0033093102</v>
      </c>
      <c r="F28" s="164">
        <v>-0.0023216507</v>
      </c>
      <c r="G28" s="164">
        <v>-0.0039695356</v>
      </c>
      <c r="H28" s="164">
        <v>-0.0035437542</v>
      </c>
      <c r="I28" s="164">
        <v>-0.002546368</v>
      </c>
      <c r="J28" s="164">
        <v>-0.0043455297</v>
      </c>
      <c r="K28" s="166">
        <v>-0.0031120718</v>
      </c>
      <c r="L28" s="165">
        <v>1.687575</v>
      </c>
      <c r="M28" s="165">
        <v>0.64635189</v>
      </c>
      <c r="N28" s="165">
        <v>1.2886797</v>
      </c>
      <c r="O28" s="165">
        <v>0.86730886</v>
      </c>
      <c r="P28" s="165">
        <v>0.28378071</v>
      </c>
      <c r="Q28" s="165">
        <v>0.03934314</v>
      </c>
      <c r="R28" s="165">
        <v>0.10453482</v>
      </c>
      <c r="S28" s="165">
        <v>0.047768288</v>
      </c>
      <c r="T28" s="165">
        <v>0.063376558</v>
      </c>
      <c r="U28" s="165">
        <v>0.040599328</v>
      </c>
      <c r="V28" s="172">
        <f t="shared" si="1"/>
        <v>1.6910123042</v>
      </c>
      <c r="W28" s="172">
        <f t="shared" si="2"/>
        <v>0.6502839775</v>
      </c>
      <c r="X28" s="172">
        <f t="shared" si="3"/>
        <v>1.2922576715</v>
      </c>
      <c r="Y28" s="172">
        <f t="shared" si="4"/>
        <v>0.8706181702</v>
      </c>
      <c r="Z28" s="172">
        <f t="shared" si="5"/>
        <v>0.2861023607</v>
      </c>
      <c r="AA28" s="172">
        <f t="shared" si="6"/>
        <v>0.043312675599999996</v>
      </c>
      <c r="AB28" s="172">
        <f t="shared" si="7"/>
        <v>0.1080785742</v>
      </c>
      <c r="AC28" s="172">
        <f t="shared" si="8"/>
        <v>0.050314656</v>
      </c>
      <c r="AD28" s="172">
        <f t="shared" si="9"/>
        <v>0.0677220877</v>
      </c>
      <c r="AE28" s="172">
        <f t="shared" si="10"/>
        <v>0.043711399799999995</v>
      </c>
      <c r="AF28" s="87">
        <f>IF(L28&gt;0.7*BA63,(100*(AM28+AN28)/(Y28*AP28)),"")</f>
      </c>
      <c r="AG28" s="86">
        <f t="shared" si="11"/>
        <v>0.7469221293079785</v>
      </c>
      <c r="AH28" s="86">
        <f t="shared" si="12"/>
        <v>1.1510648533383276</v>
      </c>
      <c r="AI28" s="75"/>
      <c r="AJ28" s="61">
        <f>(LN(K!$D$13/AG28))/(LN(178.94583/176.94323))</f>
        <v>-1.7324745950891889</v>
      </c>
      <c r="AK28" s="61">
        <f>IF(AE28&gt;K!$F$1,(LN(K!$D$19/AH28))/(LN(172.93822/170.93634)),AJ28)</f>
        <v>-1.4087992377239185</v>
      </c>
      <c r="AL28" s="61">
        <f>IF(AE28&gt;K!$F$1,AK28,AJ28)</f>
        <v>-1.4087992377239185</v>
      </c>
      <c r="AM28" s="62">
        <f>((AA28*K!$D$17)/((175.94269/174.94079)^(AK28)))</f>
        <v>0.0011583672969499425</v>
      </c>
      <c r="AN28" s="63">
        <f>(AE28*K!$D$18)/((175.94258/170.93634)^(AK28))</f>
        <v>0.0410500734801324</v>
      </c>
      <c r="AO28" s="75"/>
      <c r="AP28" s="91">
        <f t="shared" si="13"/>
        <v>0.28290803575723</v>
      </c>
      <c r="AQ28" s="79">
        <f>IF(L28&gt;K!$F$7*BA63,(AP28),"")</f>
        <v>0.28290803575723</v>
      </c>
      <c r="AR28" s="206">
        <f>IF((AQ28=MAX(AQ4:AQ63)),"",IF(AQ28=MIN(AQ4:AQ63),"",AQ28))</f>
        <v>0.28290803575723</v>
      </c>
      <c r="AS28" s="11">
        <f>IF(OR(AR28&gt;AT63+2*AU63,AR28&lt;AT63-2*AU63),"",AR28)</f>
        <v>0.28290803575723</v>
      </c>
      <c r="AV28" s="85"/>
      <c r="AW28" s="85"/>
      <c r="AX28" s="85"/>
      <c r="AY28" s="83"/>
      <c r="AZ28" s="84"/>
      <c r="BA28" s="84"/>
      <c r="BB28" s="84"/>
      <c r="BC28" s="84"/>
      <c r="BG28" s="85"/>
      <c r="BH28" s="85"/>
      <c r="BI28" s="85"/>
      <c r="BJ28" s="85"/>
      <c r="BK28" s="84"/>
      <c r="BL28" s="92"/>
      <c r="BM28" s="92"/>
      <c r="BN28" s="82"/>
      <c r="BO28" s="46"/>
      <c r="BP28" s="46"/>
      <c r="BQ28" s="46"/>
      <c r="BR28" s="80"/>
      <c r="BS28" s="80"/>
      <c r="BT28" s="80"/>
      <c r="BU28" s="104"/>
      <c r="BV28" s="104"/>
      <c r="BW28" s="104"/>
      <c r="BX28" s="105"/>
      <c r="BY28" s="105"/>
      <c r="BZ28" s="105"/>
      <c r="CA28" s="33"/>
      <c r="CB28" s="33"/>
      <c r="CC28" s="33"/>
      <c r="CD28" s="27"/>
      <c r="CE28" s="27"/>
      <c r="CF28" s="27"/>
      <c r="CG28" s="9"/>
      <c r="CH28" s="9"/>
      <c r="CI28" s="9"/>
      <c r="CJ28" s="78"/>
      <c r="CK28" s="78"/>
      <c r="CL28" s="78"/>
      <c r="CM28" s="46"/>
      <c r="CN28" s="46"/>
      <c r="CO28" s="46"/>
    </row>
    <row r="29" spans="1:93" ht="12">
      <c r="A29" s="164">
        <v>0</v>
      </c>
      <c r="B29" s="164">
        <v>-0.0034373042</v>
      </c>
      <c r="C29" s="164">
        <v>-0.0039320875</v>
      </c>
      <c r="D29" s="164">
        <v>-0.0035779715</v>
      </c>
      <c r="E29" s="164">
        <v>-0.0033093102</v>
      </c>
      <c r="F29" s="164">
        <v>-0.0023216507</v>
      </c>
      <c r="G29" s="164">
        <v>-0.0039695356</v>
      </c>
      <c r="H29" s="164">
        <v>-0.0035437542</v>
      </c>
      <c r="I29" s="164">
        <v>-0.002546368</v>
      </c>
      <c r="J29" s="164">
        <v>-0.0043455297</v>
      </c>
      <c r="K29" s="166">
        <v>-0.0031120718</v>
      </c>
      <c r="L29" s="165">
        <v>1.5825023</v>
      </c>
      <c r="M29" s="165">
        <v>0.60616441</v>
      </c>
      <c r="N29" s="165">
        <v>1.2083204</v>
      </c>
      <c r="O29" s="165">
        <v>0.81413024</v>
      </c>
      <c r="P29" s="165">
        <v>0.26611491</v>
      </c>
      <c r="Q29" s="165">
        <v>0.036091033</v>
      </c>
      <c r="R29" s="165">
        <v>0.097693132</v>
      </c>
      <c r="S29" s="165">
        <v>0.044753139</v>
      </c>
      <c r="T29" s="165">
        <v>0.059173333</v>
      </c>
      <c r="U29" s="165">
        <v>0.037912558</v>
      </c>
      <c r="V29" s="172">
        <f t="shared" si="1"/>
        <v>1.5859396042</v>
      </c>
      <c r="W29" s="172">
        <f t="shared" si="2"/>
        <v>0.6100964975</v>
      </c>
      <c r="X29" s="172">
        <f t="shared" si="3"/>
        <v>1.2118983715</v>
      </c>
      <c r="Y29" s="172">
        <f t="shared" si="4"/>
        <v>0.8174395502</v>
      </c>
      <c r="Z29" s="172">
        <f t="shared" si="5"/>
        <v>0.2684365607</v>
      </c>
      <c r="AA29" s="172">
        <f t="shared" si="6"/>
        <v>0.0400605686</v>
      </c>
      <c r="AB29" s="172">
        <f t="shared" si="7"/>
        <v>0.1012368862</v>
      </c>
      <c r="AC29" s="172">
        <f t="shared" si="8"/>
        <v>0.047299507</v>
      </c>
      <c r="AD29" s="172">
        <f t="shared" si="9"/>
        <v>0.0635188627</v>
      </c>
      <c r="AE29" s="172">
        <f t="shared" si="10"/>
        <v>0.0410246298</v>
      </c>
      <c r="AF29" s="87">
        <f>IF(L29&gt;0.7*BA63,(100*(AM29+AN29)/(Y29*AP29)),"")</f>
      </c>
      <c r="AG29" s="86">
        <f t="shared" si="11"/>
        <v>0.7463505984641063</v>
      </c>
      <c r="AH29" s="86">
        <f t="shared" si="12"/>
        <v>1.1529539018533692</v>
      </c>
      <c r="AI29" s="75"/>
      <c r="AJ29" s="61">
        <f>(LN(K!$D$13/AG29))/(LN(178.94583/176.94323))</f>
        <v>-1.6644577626148214</v>
      </c>
      <c r="AK29" s="61">
        <f>IF(AE29&gt;K!$F$1,(LN(K!$D$19/AH29))/(LN(172.93822/170.93634)),AJ29)</f>
        <v>-1.5496354381304127</v>
      </c>
      <c r="AL29" s="61">
        <f>IF(AE29&gt;K!$F$1,AK29,AJ29)</f>
        <v>-1.5496354381304127</v>
      </c>
      <c r="AM29" s="62">
        <f>((AA29*K!$D$17)/((175.94269/174.94079)^(AK29)))</f>
        <v>0.001072254008756242</v>
      </c>
      <c r="AN29" s="63">
        <f>(AE29*K!$D$18)/((175.94258/170.93634)^(AK29))</f>
        <v>0.03868383266373559</v>
      </c>
      <c r="AO29" s="75"/>
      <c r="AP29" s="91">
        <f t="shared" si="13"/>
        <v>0.2824084934182997</v>
      </c>
      <c r="AQ29" s="79">
        <f>IF(L29&gt;K!$F$7*BA63,(AP29),"")</f>
        <v>0.2824084934182997</v>
      </c>
      <c r="AR29" s="206">
        <f>IF((AQ29=MAX(AQ4:AQ63)),"",IF(AQ29=MIN(AQ4:AQ63),"",AQ29))</f>
        <v>0.2824084934182997</v>
      </c>
      <c r="AS29" s="11">
        <f>IF(OR(AR29&gt;AT63+2*AU63,AR29&lt;AT63-2*AU63),"",AR29)</f>
        <v>0.2824084934182997</v>
      </c>
      <c r="AV29" s="85"/>
      <c r="AW29" s="85"/>
      <c r="AX29" s="85"/>
      <c r="AY29" s="83"/>
      <c r="AZ29" s="84"/>
      <c r="BA29" s="84"/>
      <c r="BB29" s="84"/>
      <c r="BC29" s="84"/>
      <c r="BG29" s="85"/>
      <c r="BH29" s="85"/>
      <c r="BI29" s="85"/>
      <c r="BJ29" s="85"/>
      <c r="BK29" s="84"/>
      <c r="BL29" s="92"/>
      <c r="BM29" s="92"/>
      <c r="BN29" s="82"/>
      <c r="BO29" s="46"/>
      <c r="BP29" s="46"/>
      <c r="BQ29" s="46"/>
      <c r="BR29" s="80"/>
      <c r="BS29" s="80"/>
      <c r="BT29" s="80"/>
      <c r="BU29" s="104"/>
      <c r="BV29" s="104"/>
      <c r="BW29" s="104"/>
      <c r="BX29" s="105"/>
      <c r="BY29" s="105"/>
      <c r="BZ29" s="105"/>
      <c r="CA29" s="33"/>
      <c r="CB29" s="33"/>
      <c r="CC29" s="33"/>
      <c r="CD29" s="27"/>
      <c r="CE29" s="27"/>
      <c r="CF29" s="27"/>
      <c r="CG29" s="9"/>
      <c r="CH29" s="9"/>
      <c r="CI29" s="9"/>
      <c r="CJ29" s="78"/>
      <c r="CK29" s="78"/>
      <c r="CL29" s="78"/>
      <c r="CM29" s="46"/>
      <c r="CN29" s="46"/>
      <c r="CO29" s="46"/>
    </row>
    <row r="30" spans="1:93" ht="12">
      <c r="A30" s="164">
        <v>0</v>
      </c>
      <c r="B30" s="164">
        <v>-0.0034373042</v>
      </c>
      <c r="C30" s="164">
        <v>-0.0039320875</v>
      </c>
      <c r="D30" s="164">
        <v>-0.0035779715</v>
      </c>
      <c r="E30" s="164">
        <v>-0.0033093102</v>
      </c>
      <c r="F30" s="164">
        <v>-0.0023216507</v>
      </c>
      <c r="G30" s="164">
        <v>-0.0039695356</v>
      </c>
      <c r="H30" s="164">
        <v>-0.0035437542</v>
      </c>
      <c r="I30" s="164">
        <v>-0.002546368</v>
      </c>
      <c r="J30" s="164">
        <v>-0.0043455297</v>
      </c>
      <c r="K30" s="166">
        <v>-0.0031120718</v>
      </c>
      <c r="L30" s="165">
        <v>1.4902287</v>
      </c>
      <c r="M30" s="165">
        <v>0.57094742</v>
      </c>
      <c r="N30" s="165">
        <v>1.1379935</v>
      </c>
      <c r="O30" s="165">
        <v>0.76683593</v>
      </c>
      <c r="P30" s="165">
        <v>0.25017187</v>
      </c>
      <c r="Q30" s="165">
        <v>0.033070522</v>
      </c>
      <c r="R30" s="165">
        <v>0.091004017</v>
      </c>
      <c r="S30" s="165">
        <v>0.041530905</v>
      </c>
      <c r="T30" s="165">
        <v>0.054897433</v>
      </c>
      <c r="U30" s="165">
        <v>0.035259347</v>
      </c>
      <c r="V30" s="172">
        <f t="shared" si="1"/>
        <v>1.4936660042</v>
      </c>
      <c r="W30" s="172">
        <f t="shared" si="2"/>
        <v>0.5748795074999999</v>
      </c>
      <c r="X30" s="172">
        <f t="shared" si="3"/>
        <v>1.1415714715</v>
      </c>
      <c r="Y30" s="172">
        <f t="shared" si="4"/>
        <v>0.7701452402000001</v>
      </c>
      <c r="Z30" s="172">
        <f t="shared" si="5"/>
        <v>0.25249352070000003</v>
      </c>
      <c r="AA30" s="172">
        <f t="shared" si="6"/>
        <v>0.037040057599999995</v>
      </c>
      <c r="AB30" s="172">
        <f t="shared" si="7"/>
        <v>0.0945477712</v>
      </c>
      <c r="AC30" s="172">
        <f t="shared" si="8"/>
        <v>0.044077273</v>
      </c>
      <c r="AD30" s="172">
        <f t="shared" si="9"/>
        <v>0.0592429627</v>
      </c>
      <c r="AE30" s="172">
        <f t="shared" si="10"/>
        <v>0.0383714188</v>
      </c>
      <c r="AF30" s="87">
        <f>IF(L30&gt;0.7*BA63,(100*(AM30+AN30)/(Y30*AP30)),"")</f>
      </c>
      <c r="AG30" s="86">
        <f t="shared" si="11"/>
        <v>0.7464559637487452</v>
      </c>
      <c r="AH30" s="86">
        <f t="shared" si="12"/>
        <v>1.1487006313146804</v>
      </c>
      <c r="AI30" s="75"/>
      <c r="AJ30" s="61">
        <f>(LN(K!$D$13/AG30))/(LN(178.94583/176.94323))</f>
        <v>-1.6770010060875629</v>
      </c>
      <c r="AK30" s="61">
        <f>IF(AE30&gt;K!$F$1,(LN(K!$D$19/AH30))/(LN(172.93822/170.93634)),AJ30)</f>
        <v>-1.2322109234785312</v>
      </c>
      <c r="AL30" s="61">
        <f>IF(AE30&gt;K!$F$1,AK30,AJ30)</f>
        <v>-1.2322109234785312</v>
      </c>
      <c r="AM30" s="62">
        <f>((AA30*K!$D$17)/((175.94269/174.94079)^(AK30)))</f>
        <v>0.0009896120257617106</v>
      </c>
      <c r="AN30" s="63">
        <f>(AE30*K!$D$18)/((175.94258/170.93634)^(AK30))</f>
        <v>0.035851990525952365</v>
      </c>
      <c r="AO30" s="75"/>
      <c r="AP30" s="91">
        <f t="shared" si="13"/>
        <v>0.28269357375785487</v>
      </c>
      <c r="AQ30" s="79">
        <f>IF(L30&gt;K!$F$7*BA63,(AP30),"")</f>
        <v>0.28269357375785487</v>
      </c>
      <c r="AR30" s="206">
        <f>IF((AQ30=MAX(AQ4:AQ63)),"",IF(AQ30=MIN(AQ4:AQ63),"",AQ30))</f>
        <v>0.28269357375785487</v>
      </c>
      <c r="AS30" s="11">
        <f>IF(OR(AR30&gt;AT63+2*AU63,AR30&lt;AT63-2*AU63),"",AR30)</f>
        <v>0.28269357375785487</v>
      </c>
      <c r="AV30" s="85"/>
      <c r="AW30" s="85"/>
      <c r="AX30" s="85"/>
      <c r="AY30" s="83"/>
      <c r="AZ30" s="84"/>
      <c r="BA30" s="84"/>
      <c r="BB30" s="84"/>
      <c r="BC30" s="84"/>
      <c r="BG30" s="85"/>
      <c r="BH30" s="85"/>
      <c r="BI30" s="85"/>
      <c r="BJ30" s="85"/>
      <c r="BK30" s="84"/>
      <c r="BL30" s="92"/>
      <c r="BM30" s="92"/>
      <c r="BN30" s="82"/>
      <c r="BO30" s="46"/>
      <c r="BP30" s="46"/>
      <c r="BQ30" s="46"/>
      <c r="BR30" s="80"/>
      <c r="BS30" s="80"/>
      <c r="BT30" s="80"/>
      <c r="BU30" s="104"/>
      <c r="BV30" s="104"/>
      <c r="BW30" s="104"/>
      <c r="BX30" s="105"/>
      <c r="BY30" s="105"/>
      <c r="BZ30" s="105"/>
      <c r="CA30" s="33"/>
      <c r="CB30" s="33"/>
      <c r="CC30" s="33"/>
      <c r="CD30" s="27"/>
      <c r="CE30" s="27"/>
      <c r="CF30" s="27"/>
      <c r="CG30" s="9"/>
      <c r="CH30" s="9"/>
      <c r="CI30" s="9"/>
      <c r="CJ30" s="78"/>
      <c r="CK30" s="78"/>
      <c r="CL30" s="78"/>
      <c r="CM30" s="46"/>
      <c r="CN30" s="46"/>
      <c r="CO30" s="46"/>
    </row>
    <row r="31" spans="1:93" ht="12">
      <c r="A31" s="164">
        <v>0</v>
      </c>
      <c r="B31" s="164">
        <v>-0.0034373042</v>
      </c>
      <c r="C31" s="164">
        <v>-0.0039320875</v>
      </c>
      <c r="D31" s="164">
        <v>-0.0035779715</v>
      </c>
      <c r="E31" s="164">
        <v>-0.0033093102</v>
      </c>
      <c r="F31" s="164">
        <v>-0.0023216507</v>
      </c>
      <c r="G31" s="164">
        <v>-0.0039695356</v>
      </c>
      <c r="H31" s="164">
        <v>-0.0035437542</v>
      </c>
      <c r="I31" s="164">
        <v>-0.002546368</v>
      </c>
      <c r="J31" s="164">
        <v>-0.0043455297</v>
      </c>
      <c r="K31" s="166">
        <v>-0.0031120718</v>
      </c>
      <c r="L31" s="165">
        <v>1.387693</v>
      </c>
      <c r="M31" s="165">
        <v>0.53121899</v>
      </c>
      <c r="N31" s="165">
        <v>1.0594361</v>
      </c>
      <c r="O31" s="165">
        <v>0.71343577</v>
      </c>
      <c r="P31" s="165">
        <v>0.23332001</v>
      </c>
      <c r="Q31" s="165">
        <v>0.030986388</v>
      </c>
      <c r="R31" s="165">
        <v>0.085758403</v>
      </c>
      <c r="S31" s="165">
        <v>0.03916178</v>
      </c>
      <c r="T31" s="165">
        <v>0.051644264</v>
      </c>
      <c r="U31" s="165">
        <v>0.033053792</v>
      </c>
      <c r="V31" s="172">
        <f t="shared" si="1"/>
        <v>1.3911303042</v>
      </c>
      <c r="W31" s="172">
        <f t="shared" si="2"/>
        <v>0.5351510774999999</v>
      </c>
      <c r="X31" s="172">
        <f t="shared" si="3"/>
        <v>1.0630140715</v>
      </c>
      <c r="Y31" s="172">
        <f t="shared" si="4"/>
        <v>0.7167450802</v>
      </c>
      <c r="Z31" s="172">
        <f t="shared" si="5"/>
        <v>0.2356416607</v>
      </c>
      <c r="AA31" s="172">
        <f t="shared" si="6"/>
        <v>0.0349559236</v>
      </c>
      <c r="AB31" s="172">
        <f t="shared" si="7"/>
        <v>0.0893021572</v>
      </c>
      <c r="AC31" s="172">
        <f t="shared" si="8"/>
        <v>0.041708148</v>
      </c>
      <c r="AD31" s="172">
        <f t="shared" si="9"/>
        <v>0.0559897937</v>
      </c>
      <c r="AE31" s="172">
        <f t="shared" si="10"/>
        <v>0.036165863799999996</v>
      </c>
      <c r="AF31" s="87">
        <f>IF(L31&gt;0.7*BA63,(100*(AM31+AN31)/(Y31*AP31)),"")</f>
      </c>
      <c r="AG31" s="86">
        <f t="shared" si="11"/>
        <v>0.7466407405973009</v>
      </c>
      <c r="AH31" s="86">
        <f t="shared" si="12"/>
        <v>1.1532462830322334</v>
      </c>
      <c r="AI31" s="75"/>
      <c r="AJ31" s="61">
        <f>(LN(K!$D$13/AG31))/(LN(178.94583/176.94323))</f>
        <v>-1.6989935497822461</v>
      </c>
      <c r="AK31" s="61">
        <f>IF(AE31&gt;K!$F$1,(LN(K!$D$19/AH31))/(LN(172.93822/170.93634)),AJ31)</f>
        <v>-1.571413012890535</v>
      </c>
      <c r="AL31" s="61">
        <f>IF(AE31&gt;K!$F$1,AK31,AJ31)</f>
        <v>-1.571413012890535</v>
      </c>
      <c r="AM31" s="62">
        <f>((AA31*K!$D$17)/((175.94269/174.94079)^(AK31)))</f>
        <v>0.0009357403615379641</v>
      </c>
      <c r="AN31" s="63">
        <f>(AE31*K!$D$18)/((175.94258/170.93634)^(AK31))</f>
        <v>0.03412374464889139</v>
      </c>
      <c r="AO31" s="75"/>
      <c r="AP31" s="91">
        <f t="shared" si="13"/>
        <v>0.28256417188326693</v>
      </c>
      <c r="AQ31" s="79">
        <f>IF(L31&gt;K!$F$7*BA63,(AP31),"")</f>
        <v>0.28256417188326693</v>
      </c>
      <c r="AR31" s="206">
        <f>IF((AQ31=MAX(AQ4:AQ63)),"",IF(AQ31=MIN(AQ4:AQ63),"",AQ31))</f>
        <v>0.28256417188326693</v>
      </c>
      <c r="AS31" s="11">
        <f>IF(OR(AR31&gt;AT63+2*AU63,AR31&lt;AT63-2*AU63),"",AR31)</f>
        <v>0.28256417188326693</v>
      </c>
      <c r="AV31" s="85"/>
      <c r="AW31" s="85"/>
      <c r="AX31" s="85"/>
      <c r="AY31" s="83"/>
      <c r="AZ31" s="84"/>
      <c r="BA31" s="84"/>
      <c r="BB31" s="84"/>
      <c r="BC31" s="84"/>
      <c r="BG31" s="85"/>
      <c r="BH31" s="85"/>
      <c r="BI31" s="85"/>
      <c r="BJ31" s="85"/>
      <c r="BK31" s="84"/>
      <c r="BL31" s="92"/>
      <c r="BM31" s="92"/>
      <c r="BN31" s="82"/>
      <c r="BO31" s="46"/>
      <c r="BP31" s="46"/>
      <c r="BQ31" s="46"/>
      <c r="BR31" s="80"/>
      <c r="BS31" s="80"/>
      <c r="BT31" s="80"/>
      <c r="BU31" s="104"/>
      <c r="BV31" s="104"/>
      <c r="BW31" s="104"/>
      <c r="BX31" s="105"/>
      <c r="BY31" s="105"/>
      <c r="BZ31" s="105"/>
      <c r="CA31" s="33"/>
      <c r="CB31" s="33"/>
      <c r="CC31" s="33"/>
      <c r="CD31" s="27"/>
      <c r="CE31" s="27"/>
      <c r="CF31" s="27"/>
      <c r="CG31" s="9"/>
      <c r="CH31" s="9"/>
      <c r="CI31" s="9"/>
      <c r="CJ31" s="78"/>
      <c r="CK31" s="78"/>
      <c r="CL31" s="78"/>
      <c r="CM31" s="46"/>
      <c r="CN31" s="46"/>
      <c r="CO31" s="46"/>
    </row>
    <row r="32" spans="1:93" ht="12">
      <c r="A32" s="164">
        <v>0</v>
      </c>
      <c r="B32" s="164">
        <v>-0.0034373042</v>
      </c>
      <c r="C32" s="164">
        <v>-0.0039320875</v>
      </c>
      <c r="D32" s="164">
        <v>-0.0035779715</v>
      </c>
      <c r="E32" s="164">
        <v>-0.0033093102</v>
      </c>
      <c r="F32" s="164">
        <v>-0.0023216507</v>
      </c>
      <c r="G32" s="164">
        <v>-0.0039695356</v>
      </c>
      <c r="H32" s="164">
        <v>-0.0035437542</v>
      </c>
      <c r="I32" s="164">
        <v>-0.002546368</v>
      </c>
      <c r="J32" s="164">
        <v>-0.0043455297</v>
      </c>
      <c r="K32" s="166">
        <v>-0.0031120718</v>
      </c>
      <c r="L32" s="165">
        <v>1.2775916</v>
      </c>
      <c r="M32" s="165">
        <v>0.48868857</v>
      </c>
      <c r="N32" s="165">
        <v>0.97542313</v>
      </c>
      <c r="O32" s="165">
        <v>0.65657781</v>
      </c>
      <c r="P32" s="165">
        <v>0.2160731</v>
      </c>
      <c r="Q32" s="165">
        <v>0.029673047</v>
      </c>
      <c r="R32" s="165">
        <v>0.082135833</v>
      </c>
      <c r="S32" s="165">
        <v>0.037630523</v>
      </c>
      <c r="T32" s="165">
        <v>0.049503071</v>
      </c>
      <c r="U32" s="165">
        <v>0.03175965</v>
      </c>
      <c r="V32" s="172">
        <f t="shared" si="1"/>
        <v>1.2810289042</v>
      </c>
      <c r="W32" s="172">
        <f t="shared" si="2"/>
        <v>0.4926206575</v>
      </c>
      <c r="X32" s="172">
        <f t="shared" si="3"/>
        <v>0.9790011015000001</v>
      </c>
      <c r="Y32" s="172">
        <f t="shared" si="4"/>
        <v>0.6598871202000001</v>
      </c>
      <c r="Z32" s="172">
        <f t="shared" si="5"/>
        <v>0.2183947507</v>
      </c>
      <c r="AA32" s="172">
        <f t="shared" si="6"/>
        <v>0.0336425826</v>
      </c>
      <c r="AB32" s="172">
        <f t="shared" si="7"/>
        <v>0.0856795872</v>
      </c>
      <c r="AC32" s="172">
        <f t="shared" si="8"/>
        <v>0.040176891</v>
      </c>
      <c r="AD32" s="172">
        <f t="shared" si="9"/>
        <v>0.0538486007</v>
      </c>
      <c r="AE32" s="172">
        <f t="shared" si="10"/>
        <v>0.0348717218</v>
      </c>
      <c r="AF32" s="87">
        <f>IF(L32&gt;0.7*BA63,(100*(AM32+AN32)/(Y32*AP32)),"")</f>
      </c>
      <c r="AG32" s="86">
        <f t="shared" si="11"/>
        <v>0.746522613368625</v>
      </c>
      <c r="AH32" s="86">
        <f t="shared" si="12"/>
        <v>1.1521338473169398</v>
      </c>
      <c r="AI32" s="75"/>
      <c r="AJ32" s="61">
        <f>(LN(K!$D$13/AG32))/(LN(178.94583/176.94323))</f>
        <v>-1.6849344168951306</v>
      </c>
      <c r="AK32" s="61">
        <f>IF(AE32&gt;K!$F$1,(LN(K!$D$19/AH32))/(LN(172.93822/170.93634)),AJ32)</f>
        <v>-1.4885254229058738</v>
      </c>
      <c r="AL32" s="61">
        <f>IF(AE32&gt;K!$F$1,AK32,AJ32)</f>
        <v>-1.4885254229058738</v>
      </c>
      <c r="AM32" s="62">
        <f>((AA32*K!$D$17)/((175.94269/174.94079)^(AK32)))</f>
        <v>0.0009001571493205444</v>
      </c>
      <c r="AN32" s="63">
        <f>(AE32*K!$D$18)/((175.94258/170.93634)^(AK32))</f>
        <v>0.03282404561268374</v>
      </c>
      <c r="AO32" s="75"/>
      <c r="AP32" s="91">
        <f t="shared" si="13"/>
        <v>0.2825418568829651</v>
      </c>
      <c r="AQ32" s="79">
        <f>IF(L32&gt;K!$F$7*BA63,(AP32),"")</f>
        <v>0.2825418568829651</v>
      </c>
      <c r="AR32" s="206">
        <f>IF((AQ32=MAX(AQ4:AQ63)),"",IF(AQ32=MIN(AQ4:AQ63),"",AQ32))</f>
        <v>0.2825418568829651</v>
      </c>
      <c r="AS32" s="11">
        <f>IF(OR(AR32&gt;AT63+2*AU63,AR32&lt;AT63-2*AU63),"",AR32)</f>
        <v>0.2825418568829651</v>
      </c>
      <c r="AV32" s="85"/>
      <c r="AW32" s="85"/>
      <c r="AX32" s="85"/>
      <c r="AY32" s="83"/>
      <c r="AZ32" s="84"/>
      <c r="BA32" s="84"/>
      <c r="BB32" s="84"/>
      <c r="BC32" s="84"/>
      <c r="BG32" s="85"/>
      <c r="BH32" s="85"/>
      <c r="BI32" s="85"/>
      <c r="BJ32" s="85"/>
      <c r="BK32" s="84"/>
      <c r="BL32" s="92"/>
      <c r="BM32" s="92"/>
      <c r="BN32" s="82"/>
      <c r="BO32" s="46"/>
      <c r="BP32" s="46"/>
      <c r="BQ32" s="46"/>
      <c r="BR32" s="80"/>
      <c r="BS32" s="80"/>
      <c r="BT32" s="80"/>
      <c r="BU32" s="104"/>
      <c r="BV32" s="104"/>
      <c r="BW32" s="104"/>
      <c r="BX32" s="105"/>
      <c r="BY32" s="105"/>
      <c r="BZ32" s="105"/>
      <c r="CA32" s="33"/>
      <c r="CB32" s="33"/>
      <c r="CC32" s="33"/>
      <c r="CD32" s="27"/>
      <c r="CE32" s="27"/>
      <c r="CF32" s="27"/>
      <c r="CG32" s="9"/>
      <c r="CH32" s="9"/>
      <c r="CI32" s="9"/>
      <c r="CJ32" s="78"/>
      <c r="CK32" s="78"/>
      <c r="CL32" s="78"/>
      <c r="CM32" s="46"/>
      <c r="CN32" s="46"/>
      <c r="CO32" s="46"/>
    </row>
    <row r="33" spans="1:93" ht="12">
      <c r="A33" s="164">
        <v>0</v>
      </c>
      <c r="B33" s="164">
        <v>-0.0034373042</v>
      </c>
      <c r="C33" s="164">
        <v>-0.0039320875</v>
      </c>
      <c r="D33" s="164">
        <v>-0.0035779715</v>
      </c>
      <c r="E33" s="164">
        <v>-0.0033093102</v>
      </c>
      <c r="F33" s="164">
        <v>-0.0023216507</v>
      </c>
      <c r="G33" s="164">
        <v>-0.0039695356</v>
      </c>
      <c r="H33" s="164">
        <v>-0.0035437542</v>
      </c>
      <c r="I33" s="164">
        <v>-0.002546368</v>
      </c>
      <c r="J33" s="164">
        <v>-0.0043455297</v>
      </c>
      <c r="K33" s="166">
        <v>-0.0031120718</v>
      </c>
      <c r="L33" s="165">
        <v>1.2303704</v>
      </c>
      <c r="M33" s="165">
        <v>0.47103902</v>
      </c>
      <c r="N33" s="165">
        <v>0.93914681</v>
      </c>
      <c r="O33" s="165">
        <v>0.63317103</v>
      </c>
      <c r="P33" s="165">
        <v>0.20848605</v>
      </c>
      <c r="Q33" s="165">
        <v>0.029203115</v>
      </c>
      <c r="R33" s="165">
        <v>0.079938852</v>
      </c>
      <c r="S33" s="165">
        <v>0.036561671</v>
      </c>
      <c r="T33" s="165">
        <v>0.048246481</v>
      </c>
      <c r="U33" s="165">
        <v>0.030873999</v>
      </c>
      <c r="V33" s="172">
        <f t="shared" si="1"/>
        <v>1.2338077042</v>
      </c>
      <c r="W33" s="172">
        <f t="shared" si="2"/>
        <v>0.4749711075</v>
      </c>
      <c r="X33" s="172">
        <f t="shared" si="3"/>
        <v>0.9427247815</v>
      </c>
      <c r="Y33" s="172">
        <f t="shared" si="4"/>
        <v>0.6364803402</v>
      </c>
      <c r="Z33" s="172">
        <f t="shared" si="5"/>
        <v>0.21080770070000002</v>
      </c>
      <c r="AA33" s="172">
        <f t="shared" si="6"/>
        <v>0.0331726506</v>
      </c>
      <c r="AB33" s="172">
        <f t="shared" si="7"/>
        <v>0.0834826062</v>
      </c>
      <c r="AC33" s="172">
        <f t="shared" si="8"/>
        <v>0.039108039</v>
      </c>
      <c r="AD33" s="172">
        <f t="shared" si="9"/>
        <v>0.0525920107</v>
      </c>
      <c r="AE33" s="172">
        <f t="shared" si="10"/>
        <v>0.0339860708</v>
      </c>
      <c r="AF33" s="87">
        <f>IF(L33&gt;0.7*BA63,(100*(AM33+AN33)/(Y33*AP33)),"")</f>
      </c>
      <c r="AG33" s="86">
        <f t="shared" si="11"/>
        <v>0.7462463135165349</v>
      </c>
      <c r="AH33" s="86">
        <f t="shared" si="12"/>
        <v>1.1507078658825132</v>
      </c>
      <c r="AI33" s="75"/>
      <c r="AJ33" s="61">
        <f>(LN(K!$D$13/AG33))/(LN(178.94583/176.94323))</f>
        <v>-1.6520413844485835</v>
      </c>
      <c r="AK33" s="61">
        <f>IF(AE33&gt;K!$F$1,(LN(K!$D$19/AH33))/(LN(172.93822/170.93634)),AJ33)</f>
        <v>-1.3821584156826956</v>
      </c>
      <c r="AL33" s="61">
        <f>IF(AE33&gt;K!$F$1,AK33,AJ33)</f>
        <v>-1.3821584156826956</v>
      </c>
      <c r="AM33" s="62">
        <f>((AA33*K!$D$17)/((175.94269/174.94079)^(AK33)))</f>
        <v>0.0008870444370903862</v>
      </c>
      <c r="AN33" s="63">
        <f>(AE33*K!$D$18)/((175.94258/170.93634)^(AK33))</f>
        <v>0.03189232624481691</v>
      </c>
      <c r="AO33" s="75"/>
      <c r="AP33" s="91">
        <f t="shared" si="13"/>
        <v>0.28234351943552904</v>
      </c>
      <c r="AQ33" s="79">
        <f>IF(L33&gt;K!$F$7*BA63,(AP33),"")</f>
        <v>0.28234351943552904</v>
      </c>
      <c r="AR33" s="206">
        <f>IF((AQ33=MAX(AQ4:AQ63)),"",IF(AQ33=MIN(AQ4:AQ63),"",AQ33))</f>
        <v>0.28234351943552904</v>
      </c>
      <c r="AS33" s="11">
        <f>IF(OR(AR33&gt;AT63+2*AU63,AR33&lt;AT63-2*AU63),"",AR33)</f>
        <v>0.28234351943552904</v>
      </c>
      <c r="AV33" s="85"/>
      <c r="AW33" s="85"/>
      <c r="AX33" s="85"/>
      <c r="AY33" s="83"/>
      <c r="AZ33" s="84"/>
      <c r="BA33" s="84"/>
      <c r="BB33" s="84"/>
      <c r="BC33" s="84"/>
      <c r="BG33" s="85"/>
      <c r="BH33" s="85"/>
      <c r="BI33" s="85"/>
      <c r="BJ33" s="85"/>
      <c r="BK33" s="84"/>
      <c r="BL33" s="92"/>
      <c r="BM33" s="92"/>
      <c r="BN33" s="82"/>
      <c r="BO33" s="46"/>
      <c r="BP33" s="46"/>
      <c r="BQ33" s="46"/>
      <c r="BR33" s="80"/>
      <c r="BS33" s="80"/>
      <c r="BT33" s="80"/>
      <c r="BU33" s="104"/>
      <c r="BV33" s="104"/>
      <c r="BW33" s="104"/>
      <c r="BX33" s="105"/>
      <c r="BY33" s="105"/>
      <c r="BZ33" s="105"/>
      <c r="CA33" s="33"/>
      <c r="CB33" s="33"/>
      <c r="CC33" s="33"/>
      <c r="CD33" s="27"/>
      <c r="CE33" s="27"/>
      <c r="CF33" s="27"/>
      <c r="CG33" s="9"/>
      <c r="CH33" s="9"/>
      <c r="CI33" s="9"/>
      <c r="CJ33" s="78"/>
      <c r="CK33" s="78"/>
      <c r="CL33" s="78"/>
      <c r="CM33" s="46"/>
      <c r="CN33" s="46"/>
      <c r="CO33" s="46"/>
    </row>
    <row r="34" spans="1:93" ht="12">
      <c r="A34" s="164">
        <v>0</v>
      </c>
      <c r="B34" s="164">
        <v>-0.0034373042</v>
      </c>
      <c r="C34" s="164">
        <v>-0.0039320875</v>
      </c>
      <c r="D34" s="164">
        <v>-0.0035779715</v>
      </c>
      <c r="E34" s="164">
        <v>-0.0033093102</v>
      </c>
      <c r="F34" s="164">
        <v>-0.0023216507</v>
      </c>
      <c r="G34" s="164">
        <v>-0.0039695356</v>
      </c>
      <c r="H34" s="164">
        <v>-0.0035437542</v>
      </c>
      <c r="I34" s="164">
        <v>-0.002546368</v>
      </c>
      <c r="J34" s="164">
        <v>-0.0043455297</v>
      </c>
      <c r="K34" s="166">
        <v>-0.0031120718</v>
      </c>
      <c r="L34" s="165">
        <v>1.0759711</v>
      </c>
      <c r="M34" s="165">
        <v>0.41139387</v>
      </c>
      <c r="N34" s="165">
        <v>0.82248933</v>
      </c>
      <c r="O34" s="165">
        <v>0.55245467</v>
      </c>
      <c r="P34" s="165">
        <v>0.18240261</v>
      </c>
      <c r="Q34" s="165">
        <v>0.025666532</v>
      </c>
      <c r="R34" s="165">
        <v>0.070506113</v>
      </c>
      <c r="S34" s="165">
        <v>0.032115637</v>
      </c>
      <c r="T34" s="165">
        <v>0.042276966</v>
      </c>
      <c r="U34" s="165">
        <v>0.026987736</v>
      </c>
      <c r="V34" s="172">
        <f t="shared" si="1"/>
        <v>1.0794084042</v>
      </c>
      <c r="W34" s="172">
        <f t="shared" si="2"/>
        <v>0.4153259575</v>
      </c>
      <c r="X34" s="172">
        <f t="shared" si="3"/>
        <v>0.8260673015000001</v>
      </c>
      <c r="Y34" s="172">
        <f t="shared" si="4"/>
        <v>0.5557639802000001</v>
      </c>
      <c r="Z34" s="172">
        <f t="shared" si="5"/>
        <v>0.1847242607</v>
      </c>
      <c r="AA34" s="172">
        <f t="shared" si="6"/>
        <v>0.0296360676</v>
      </c>
      <c r="AB34" s="172">
        <f t="shared" si="7"/>
        <v>0.0740498672</v>
      </c>
      <c r="AC34" s="172">
        <f t="shared" si="8"/>
        <v>0.034662005</v>
      </c>
      <c r="AD34" s="172">
        <f t="shared" si="9"/>
        <v>0.0466224957</v>
      </c>
      <c r="AE34" s="172">
        <f t="shared" si="10"/>
        <v>0.0300998078</v>
      </c>
      <c r="AF34" s="87">
        <f>IF(L34&gt;0.7*BA63,(100*(AM34+AN34)/(Y34*AP34)),"")</f>
      </c>
      <c r="AG34" s="86">
        <f t="shared" si="11"/>
        <v>0.7473063607874312</v>
      </c>
      <c r="AH34" s="86">
        <f t="shared" si="12"/>
        <v>1.1515689811148895</v>
      </c>
      <c r="AI34" s="75"/>
      <c r="AJ34" s="61">
        <f>(LN(K!$D$13/AG34))/(LN(178.94583/176.94323))</f>
        <v>-1.778172025716964</v>
      </c>
      <c r="AK34" s="61">
        <f>IF(AE34&gt;K!$F$1,(LN(K!$D$19/AH34))/(LN(172.93822/170.93634)),AJ34)</f>
        <v>-1.446406598193719</v>
      </c>
      <c r="AL34" s="61">
        <f>IF(AE34&gt;K!$F$1,AK34,AJ34)</f>
        <v>-1.446406598193719</v>
      </c>
      <c r="AM34" s="62">
        <f>((AA34*K!$D$17)/((175.94269/174.94079)^(AK34)))</f>
        <v>0.0007927661967859008</v>
      </c>
      <c r="AN34" s="63">
        <f>(AE34*K!$D$18)/((175.94258/170.93634)^(AK34))</f>
        <v>0.028297913429165607</v>
      </c>
      <c r="AO34" s="75"/>
      <c r="AP34" s="91">
        <f t="shared" si="13"/>
        <v>0.28287699779672154</v>
      </c>
      <c r="AQ34" s="79">
        <f>IF(L34&gt;K!$F$7*BA63,(AP34),"")</f>
        <v>0.28287699779672154</v>
      </c>
      <c r="AR34" s="206">
        <f>IF((AQ34=MAX(AQ4:AQ63)),"",IF(AQ34=MIN(AQ4:AQ63),"",AQ34))</f>
        <v>0.28287699779672154</v>
      </c>
      <c r="AS34" s="11">
        <f>IF(OR(AR34&gt;AT63+2*AU63,AR34&lt;AT63-2*AU63),"",AR34)</f>
        <v>0.28287699779672154</v>
      </c>
      <c r="AV34" s="85"/>
      <c r="AW34" s="85"/>
      <c r="AX34" s="85"/>
      <c r="AY34" s="83"/>
      <c r="AZ34" s="84"/>
      <c r="BA34" s="84"/>
      <c r="BB34" s="84"/>
      <c r="BC34" s="84"/>
      <c r="BG34" s="85"/>
      <c r="BH34" s="85"/>
      <c r="BI34" s="85"/>
      <c r="BJ34" s="85"/>
      <c r="BK34" s="84"/>
      <c r="BL34" s="92"/>
      <c r="BM34" s="92"/>
      <c r="BN34" s="82"/>
      <c r="BO34" s="46"/>
      <c r="BP34" s="46"/>
      <c r="BQ34" s="46"/>
      <c r="BR34" s="80"/>
      <c r="BS34" s="80"/>
      <c r="BT34" s="80"/>
      <c r="BU34" s="104"/>
      <c r="BV34" s="104"/>
      <c r="BW34" s="104"/>
      <c r="BX34" s="105"/>
      <c r="BY34" s="105"/>
      <c r="BZ34" s="105"/>
      <c r="CA34" s="33"/>
      <c r="CB34" s="33"/>
      <c r="CC34" s="33"/>
      <c r="CD34" s="27"/>
      <c r="CE34" s="27"/>
      <c r="CF34" s="27"/>
      <c r="CG34" s="9"/>
      <c r="CH34" s="9"/>
      <c r="CI34" s="9"/>
      <c r="CJ34" s="78"/>
      <c r="CK34" s="78"/>
      <c r="CL34" s="78"/>
      <c r="CM34" s="46"/>
      <c r="CN34" s="46"/>
      <c r="CO34" s="46"/>
    </row>
    <row r="35" spans="1:93" ht="12">
      <c r="A35" s="164">
        <v>0</v>
      </c>
      <c r="B35" s="164">
        <v>-0.0034373042</v>
      </c>
      <c r="C35" s="164">
        <v>-0.0039320875</v>
      </c>
      <c r="D35" s="164">
        <v>-0.0035779715</v>
      </c>
      <c r="E35" s="164">
        <v>-0.0033093102</v>
      </c>
      <c r="F35" s="164">
        <v>-0.0023216507</v>
      </c>
      <c r="G35" s="164">
        <v>-0.0039695356</v>
      </c>
      <c r="H35" s="164">
        <v>-0.0035437542</v>
      </c>
      <c r="I35" s="164">
        <v>-0.002546368</v>
      </c>
      <c r="J35" s="164">
        <v>-0.0043455297</v>
      </c>
      <c r="K35" s="166">
        <v>-0.0031120718</v>
      </c>
      <c r="L35" s="165">
        <v>0.99351167</v>
      </c>
      <c r="M35" s="165">
        <v>0.37938087</v>
      </c>
      <c r="N35" s="165">
        <v>0.75786074</v>
      </c>
      <c r="O35" s="165">
        <v>0.5098719</v>
      </c>
      <c r="P35" s="165">
        <v>0.16793036</v>
      </c>
      <c r="Q35" s="165">
        <v>0.023062994</v>
      </c>
      <c r="R35" s="165">
        <v>0.063681267</v>
      </c>
      <c r="S35" s="165">
        <v>0.028938789</v>
      </c>
      <c r="T35" s="165">
        <v>0.037949059</v>
      </c>
      <c r="U35" s="165">
        <v>0.024253359</v>
      </c>
      <c r="V35" s="172">
        <f t="shared" si="1"/>
        <v>0.9969489742</v>
      </c>
      <c r="W35" s="172">
        <f t="shared" si="2"/>
        <v>0.3833129575</v>
      </c>
      <c r="X35" s="172">
        <f t="shared" si="3"/>
        <v>0.7614387115000001</v>
      </c>
      <c r="Y35" s="172">
        <f t="shared" si="4"/>
        <v>0.5131812102000001</v>
      </c>
      <c r="Z35" s="172">
        <f t="shared" si="5"/>
        <v>0.1702520107</v>
      </c>
      <c r="AA35" s="172">
        <f t="shared" si="6"/>
        <v>0.0270325296</v>
      </c>
      <c r="AB35" s="172">
        <f t="shared" si="7"/>
        <v>0.0672250212</v>
      </c>
      <c r="AC35" s="172">
        <f t="shared" si="8"/>
        <v>0.031485157</v>
      </c>
      <c r="AD35" s="172">
        <f t="shared" si="9"/>
        <v>0.042294588699999996</v>
      </c>
      <c r="AE35" s="172">
        <f t="shared" si="10"/>
        <v>0.0273654308</v>
      </c>
      <c r="AF35" s="87">
        <f>IF(L35&gt;0.7*BA63,(100*(AM35+AN35)/(Y35*AP35)),"")</f>
      </c>
      <c r="AG35" s="86">
        <f t="shared" si="11"/>
        <v>0.7469349030737368</v>
      </c>
      <c r="AH35" s="86">
        <f t="shared" si="12"/>
        <v>1.1505449057282884</v>
      </c>
      <c r="AI35" s="75"/>
      <c r="AJ35" s="61">
        <f>(LN(K!$D$13/AG35))/(LN(178.94583/176.94323))</f>
        <v>-1.7339941827361343</v>
      </c>
      <c r="AK35" s="61">
        <f>IF(AE35&gt;K!$F$1,(LN(K!$D$19/AH35))/(LN(172.93822/170.93634)),AJ35)</f>
        <v>-1.3699944775126773</v>
      </c>
      <c r="AL35" s="61">
        <f>IF(AE35&gt;K!$F$1,AK35,AJ35)</f>
        <v>-1.3699944775126773</v>
      </c>
      <c r="AM35" s="62">
        <f>((AA35*K!$D$17)/((175.94269/174.94079)^(AK35)))</f>
        <v>0.000722805953646343</v>
      </c>
      <c r="AN35" s="63">
        <f>(AE35*K!$D$18)/((175.94258/170.93634)^(AK35))</f>
        <v>0.025670541851326136</v>
      </c>
      <c r="AO35" s="75"/>
      <c r="AP35" s="91">
        <f t="shared" si="13"/>
        <v>0.2831007737175128</v>
      </c>
      <c r="AQ35" s="79">
        <f>IF(L35&gt;K!$F$7*BA63,(AP35),"")</f>
        <v>0.2831007737175128</v>
      </c>
      <c r="AR35" s="206">
        <f>IF((AQ35=MAX(AQ4:AQ63)),"",IF(AQ35=MIN(AQ4:AQ63),"",AQ35))</f>
        <v>0.2831007737175128</v>
      </c>
      <c r="AS35" s="11">
        <f>IF(OR(AR35&gt;AT63+2*AU63,AR35&lt;AT63-2*AU63),"",AR35)</f>
        <v>0.2831007737175128</v>
      </c>
      <c r="AV35" s="85"/>
      <c r="AW35" s="85"/>
      <c r="AX35" s="85"/>
      <c r="AY35" s="83"/>
      <c r="AZ35" s="84"/>
      <c r="BA35" s="84"/>
      <c r="BB35" s="84"/>
      <c r="BC35" s="84"/>
      <c r="BG35" s="85"/>
      <c r="BH35" s="85"/>
      <c r="BI35" s="85"/>
      <c r="BJ35" s="85"/>
      <c r="BK35" s="84"/>
      <c r="BL35" s="92"/>
      <c r="BM35" s="92"/>
      <c r="BN35" s="82"/>
      <c r="BO35" s="46"/>
      <c r="BP35" s="46"/>
      <c r="BQ35" s="46"/>
      <c r="BR35" s="80"/>
      <c r="BS35" s="80"/>
      <c r="BT35" s="80"/>
      <c r="BU35" s="104"/>
      <c r="BV35" s="104"/>
      <c r="BW35" s="104"/>
      <c r="BX35" s="105"/>
      <c r="BY35" s="105"/>
      <c r="BZ35" s="105"/>
      <c r="CA35" s="33"/>
      <c r="CB35" s="33"/>
      <c r="CC35" s="33"/>
      <c r="CD35" s="27"/>
      <c r="CE35" s="27"/>
      <c r="CF35" s="27"/>
      <c r="CG35" s="9"/>
      <c r="CH35" s="9"/>
      <c r="CI35" s="9"/>
      <c r="CJ35" s="78"/>
      <c r="CK35" s="78"/>
      <c r="CL35" s="78"/>
      <c r="CM35" s="46"/>
      <c r="CN35" s="46"/>
      <c r="CO35" s="46"/>
    </row>
    <row r="36" spans="1:93" ht="12">
      <c r="A36" s="164">
        <v>0</v>
      </c>
      <c r="B36" s="164">
        <v>-0.0034373042</v>
      </c>
      <c r="C36" s="164">
        <v>-0.0039320875</v>
      </c>
      <c r="D36" s="164">
        <v>-0.0035779715</v>
      </c>
      <c r="E36" s="164">
        <v>-0.0033093102</v>
      </c>
      <c r="F36" s="164">
        <v>-0.0023216507</v>
      </c>
      <c r="G36" s="164">
        <v>-0.0039695356</v>
      </c>
      <c r="H36" s="164">
        <v>-0.0035437542</v>
      </c>
      <c r="I36" s="164">
        <v>-0.002546368</v>
      </c>
      <c r="J36" s="164">
        <v>-0.0043455297</v>
      </c>
      <c r="K36" s="166">
        <v>-0.0031120718</v>
      </c>
      <c r="L36" s="165">
        <v>0.93261218</v>
      </c>
      <c r="M36" s="165">
        <v>0.35635842</v>
      </c>
      <c r="N36" s="165">
        <v>0.71210198</v>
      </c>
      <c r="O36" s="165">
        <v>0.47954614</v>
      </c>
      <c r="P36" s="165">
        <v>0.15743621</v>
      </c>
      <c r="Q36" s="165">
        <v>0.021538893</v>
      </c>
      <c r="R36" s="165">
        <v>0.059231685</v>
      </c>
      <c r="S36" s="165">
        <v>0.026854902</v>
      </c>
      <c r="T36" s="165">
        <v>0.035236353</v>
      </c>
      <c r="U36" s="165">
        <v>0.022448721</v>
      </c>
      <c r="V36" s="172">
        <f t="shared" si="1"/>
        <v>0.9360494842</v>
      </c>
      <c r="W36" s="172">
        <f t="shared" si="2"/>
        <v>0.3602905075</v>
      </c>
      <c r="X36" s="172">
        <f t="shared" si="3"/>
        <v>0.7156799515000001</v>
      </c>
      <c r="Y36" s="172">
        <f t="shared" si="4"/>
        <v>0.48285545020000004</v>
      </c>
      <c r="Z36" s="172">
        <f t="shared" si="5"/>
        <v>0.1597578607</v>
      </c>
      <c r="AA36" s="172">
        <f t="shared" si="6"/>
        <v>0.0255084286</v>
      </c>
      <c r="AB36" s="172">
        <f t="shared" si="7"/>
        <v>0.0627754392</v>
      </c>
      <c r="AC36" s="172">
        <f t="shared" si="8"/>
        <v>0.02940127</v>
      </c>
      <c r="AD36" s="172">
        <f t="shared" si="9"/>
        <v>0.0395818827</v>
      </c>
      <c r="AE36" s="172">
        <f t="shared" si="10"/>
        <v>0.025560792800000003</v>
      </c>
      <c r="AF36" s="87">
        <f>IF(L36&gt;0.7*BA63,(100*(AM36+AN36)/(Y36*AP36)),"")</f>
      </c>
      <c r="AG36" s="86">
        <f t="shared" si="11"/>
        <v>0.746166388617477</v>
      </c>
      <c r="AH36" s="86">
        <f t="shared" si="12"/>
        <v>1.150248751282863</v>
      </c>
      <c r="AI36" s="75"/>
      <c r="AJ36" s="61">
        <f>(LN(K!$D$13/AG36))/(LN(178.94583/176.94323))</f>
        <v>-1.6425241886870368</v>
      </c>
      <c r="AK36" s="61">
        <f>IF(AE36&gt;K!$F$1,(LN(K!$D$19/AH36))/(LN(172.93822/170.93634)),AJ36)</f>
        <v>-1.3478840221072002</v>
      </c>
      <c r="AL36" s="61">
        <f>IF(AE36&gt;K!$F$1,AK36,AJ36)</f>
        <v>-1.3478840221072002</v>
      </c>
      <c r="AM36" s="62">
        <f>((AA36*K!$D$17)/((175.94269/174.94079)^(AK36)))</f>
        <v>0.0006819678517531537</v>
      </c>
      <c r="AN36" s="63">
        <f>(AE36*K!$D$18)/((175.94258/170.93634)^(AK36))</f>
        <v>0.02396237593531815</v>
      </c>
      <c r="AO36" s="75"/>
      <c r="AP36" s="91">
        <f t="shared" si="13"/>
        <v>0.2824437000252968</v>
      </c>
      <c r="AQ36" s="79">
        <f>IF(L36&gt;K!$F$7*BA63,(AP36),"")</f>
        <v>0.2824437000252968</v>
      </c>
      <c r="AR36" s="206">
        <f>IF((AQ36=MAX(AQ4:AQ63)),"",IF(AQ36=MIN(AQ4:AQ63),"",AQ36))</f>
        <v>0.2824437000252968</v>
      </c>
      <c r="AS36" s="11">
        <f>IF(OR(AR36&gt;AT63+2*AU63,AR36&lt;AT63-2*AU63),"",AR36)</f>
        <v>0.2824437000252968</v>
      </c>
      <c r="AV36" s="85"/>
      <c r="AW36" s="85"/>
      <c r="AX36" s="85"/>
      <c r="AY36" s="83"/>
      <c r="AZ36" s="84"/>
      <c r="BA36" s="84"/>
      <c r="BB36" s="84"/>
      <c r="BC36" s="84"/>
      <c r="BG36" s="85"/>
      <c r="BH36" s="85"/>
      <c r="BI36" s="85"/>
      <c r="BJ36" s="85"/>
      <c r="BK36" s="84"/>
      <c r="BL36" s="92"/>
      <c r="BM36" s="92"/>
      <c r="BN36" s="82"/>
      <c r="BO36" s="46"/>
      <c r="BP36" s="46"/>
      <c r="BQ36" s="46"/>
      <c r="BR36" s="80"/>
      <c r="BS36" s="80"/>
      <c r="BT36" s="80"/>
      <c r="BU36" s="104"/>
      <c r="BV36" s="104"/>
      <c r="BW36" s="104"/>
      <c r="BX36" s="105"/>
      <c r="BY36" s="105"/>
      <c r="BZ36" s="105"/>
      <c r="CA36" s="33"/>
      <c r="CB36" s="33"/>
      <c r="CC36" s="33"/>
      <c r="CD36" s="27"/>
      <c r="CE36" s="27"/>
      <c r="CF36" s="27"/>
      <c r="CG36" s="9"/>
      <c r="CH36" s="9"/>
      <c r="CI36" s="9"/>
      <c r="CJ36" s="78"/>
      <c r="CK36" s="78"/>
      <c r="CL36" s="78"/>
      <c r="CM36" s="46"/>
      <c r="CN36" s="46"/>
      <c r="CO36" s="46"/>
    </row>
    <row r="37" spans="1:93" ht="12">
      <c r="A37" s="164">
        <v>0</v>
      </c>
      <c r="B37" s="164">
        <v>-0.0034373042</v>
      </c>
      <c r="C37" s="164">
        <v>-0.0039320875</v>
      </c>
      <c r="D37" s="164">
        <v>-0.0035779715</v>
      </c>
      <c r="E37" s="164">
        <v>-0.0033093102</v>
      </c>
      <c r="F37" s="164">
        <v>-0.0023216507</v>
      </c>
      <c r="G37" s="164">
        <v>-0.0039695356</v>
      </c>
      <c r="H37" s="164">
        <v>-0.0035437542</v>
      </c>
      <c r="I37" s="164">
        <v>-0.002546368</v>
      </c>
      <c r="J37" s="164">
        <v>-0.0043455297</v>
      </c>
      <c r="K37" s="166">
        <v>-0.0031120718</v>
      </c>
      <c r="L37" s="165">
        <v>0.8741106</v>
      </c>
      <c r="M37" s="165">
        <v>0.3336097</v>
      </c>
      <c r="N37" s="165">
        <v>0.66685494</v>
      </c>
      <c r="O37" s="165">
        <v>0.44890361</v>
      </c>
      <c r="P37" s="165">
        <v>0.14590955</v>
      </c>
      <c r="Q37" s="165">
        <v>0.018894342</v>
      </c>
      <c r="R37" s="165">
        <v>0.052215913</v>
      </c>
      <c r="S37" s="165">
        <v>0.02350642</v>
      </c>
      <c r="T37" s="165">
        <v>0.030672995</v>
      </c>
      <c r="U37" s="165">
        <v>0.019528215</v>
      </c>
      <c r="V37" s="172">
        <f t="shared" si="1"/>
        <v>0.8775479042</v>
      </c>
      <c r="W37" s="172">
        <f t="shared" si="2"/>
        <v>0.3375417875</v>
      </c>
      <c r="X37" s="172">
        <f t="shared" si="3"/>
        <v>0.6704329115000001</v>
      </c>
      <c r="Y37" s="172">
        <f t="shared" si="4"/>
        <v>0.45221292020000003</v>
      </c>
      <c r="Z37" s="172">
        <f t="shared" si="5"/>
        <v>0.1482312007</v>
      </c>
      <c r="AA37" s="172">
        <f t="shared" si="6"/>
        <v>0.022863877600000002</v>
      </c>
      <c r="AB37" s="172">
        <f t="shared" si="7"/>
        <v>0.0557596672</v>
      </c>
      <c r="AC37" s="172">
        <f t="shared" si="8"/>
        <v>0.026052788</v>
      </c>
      <c r="AD37" s="172">
        <f t="shared" si="9"/>
        <v>0.0350185247</v>
      </c>
      <c r="AE37" s="172">
        <f t="shared" si="10"/>
        <v>0.022640286800000003</v>
      </c>
      <c r="AF37" s="87">
        <f>IF(L37&gt;0.7*BA63,(100*(AM37+AN37)/(Y37*AP37)),"")</f>
      </c>
      <c r="AG37" s="86">
        <f t="shared" si="11"/>
        <v>0.7464222546996568</v>
      </c>
      <c r="AH37" s="86">
        <f t="shared" si="12"/>
        <v>1.1507269422046367</v>
      </c>
      <c r="AI37" s="75"/>
      <c r="AJ37" s="61">
        <f>(LN(K!$D$13/AG37))/(LN(178.94583/176.94323))</f>
        <v>-1.6729882943494017</v>
      </c>
      <c r="AK37" s="61">
        <f>IF(AE37&gt;K!$F$1,(LN(K!$D$19/AH37))/(LN(172.93822/170.93634)),AJ37)</f>
        <v>-1.383582229065989</v>
      </c>
      <c r="AL37" s="61">
        <f>IF(AE37&gt;K!$F$1,AK37,AJ37)</f>
        <v>-1.383582229065989</v>
      </c>
      <c r="AM37" s="62">
        <f>((AA37*K!$D$17)/((175.94269/174.94079)^(AK37)))</f>
        <v>0.0006113904067641028</v>
      </c>
      <c r="AN37" s="63">
        <f>(AE37*K!$D$18)/((175.94258/170.93634)^(AK37))</f>
        <v>0.021246383391198494</v>
      </c>
      <c r="AO37" s="75"/>
      <c r="AP37" s="91">
        <f t="shared" si="13"/>
        <v>0.2821227754765197</v>
      </c>
      <c r="AQ37" s="79">
        <f>IF(L37&gt;K!$F$7*BA63,(AP37),"")</f>
        <v>0.2821227754765197</v>
      </c>
      <c r="AR37" s="206">
        <f>IF((AQ37=MAX(AQ4:AQ63)),"",IF(AQ37=MIN(AQ4:AQ63),"",AQ37))</f>
        <v>0.2821227754765197</v>
      </c>
      <c r="AS37" s="11">
        <f>IF(OR(AR37&gt;AT63+2*AU63,AR37&lt;AT63-2*AU63),"",AR37)</f>
        <v>0.2821227754765197</v>
      </c>
      <c r="AV37" s="85"/>
      <c r="AW37" s="85"/>
      <c r="AX37" s="85"/>
      <c r="AY37" s="83"/>
      <c r="AZ37" s="84"/>
      <c r="BA37" s="84"/>
      <c r="BB37" s="84"/>
      <c r="BC37" s="84"/>
      <c r="BG37" s="85"/>
      <c r="BH37" s="85"/>
      <c r="BI37" s="85"/>
      <c r="BJ37" s="85"/>
      <c r="BK37" s="84"/>
      <c r="BL37" s="92"/>
      <c r="BM37" s="92"/>
      <c r="BN37" s="82"/>
      <c r="BO37" s="46"/>
      <c r="BP37" s="46"/>
      <c r="BQ37" s="46"/>
      <c r="BR37" s="80"/>
      <c r="BS37" s="80"/>
      <c r="BT37" s="80"/>
      <c r="BU37" s="104"/>
      <c r="BV37" s="104"/>
      <c r="BW37" s="104"/>
      <c r="BX37" s="105"/>
      <c r="BY37" s="105"/>
      <c r="BZ37" s="105"/>
      <c r="CA37" s="33"/>
      <c r="CB37" s="33"/>
      <c r="CC37" s="33"/>
      <c r="CD37" s="27"/>
      <c r="CE37" s="27"/>
      <c r="CF37" s="27"/>
      <c r="CG37" s="9"/>
      <c r="CH37" s="9"/>
      <c r="CI37" s="9"/>
      <c r="CJ37" s="78"/>
      <c r="CK37" s="78"/>
      <c r="CL37" s="78"/>
      <c r="CM37" s="46"/>
      <c r="CN37" s="46"/>
      <c r="CO37" s="46"/>
    </row>
    <row r="38" spans="1:93" ht="12">
      <c r="A38" s="164">
        <v>0</v>
      </c>
      <c r="B38" s="164">
        <v>-0.0034373042</v>
      </c>
      <c r="C38" s="164">
        <v>-0.0039320875</v>
      </c>
      <c r="D38" s="164">
        <v>-0.0035779715</v>
      </c>
      <c r="E38" s="164">
        <v>-0.0033093102</v>
      </c>
      <c r="F38" s="164">
        <v>-0.0023216507</v>
      </c>
      <c r="G38" s="164">
        <v>-0.0039695356</v>
      </c>
      <c r="H38" s="164">
        <v>-0.0035437542</v>
      </c>
      <c r="I38" s="164">
        <v>-0.002546368</v>
      </c>
      <c r="J38" s="164">
        <v>-0.0043455297</v>
      </c>
      <c r="K38" s="166">
        <v>-0.0031120718</v>
      </c>
      <c r="L38" s="165">
        <v>0.77609547</v>
      </c>
      <c r="M38" s="165">
        <v>0.29612285</v>
      </c>
      <c r="N38" s="165">
        <v>0.59260228</v>
      </c>
      <c r="O38" s="165">
        <v>0.39790125</v>
      </c>
      <c r="P38" s="165">
        <v>0.12916723</v>
      </c>
      <c r="Q38" s="165">
        <v>0.016429343</v>
      </c>
      <c r="R38" s="165">
        <v>0.045310695</v>
      </c>
      <c r="S38" s="165">
        <v>0.020168756</v>
      </c>
      <c r="T38" s="165">
        <v>0.026246618</v>
      </c>
      <c r="U38" s="165">
        <v>0.016661892</v>
      </c>
      <c r="V38" s="172">
        <f t="shared" si="1"/>
        <v>0.7795327742</v>
      </c>
      <c r="W38" s="172">
        <f t="shared" si="2"/>
        <v>0.3000549375</v>
      </c>
      <c r="X38" s="172">
        <f t="shared" si="3"/>
        <v>0.5961802515000001</v>
      </c>
      <c r="Y38" s="172">
        <f t="shared" si="4"/>
        <v>0.4012105602</v>
      </c>
      <c r="Z38" s="172">
        <f t="shared" si="5"/>
        <v>0.1314888807</v>
      </c>
      <c r="AA38" s="172">
        <f t="shared" si="6"/>
        <v>0.0203988786</v>
      </c>
      <c r="AB38" s="172">
        <f t="shared" si="7"/>
        <v>0.0488544492</v>
      </c>
      <c r="AC38" s="172">
        <f t="shared" si="8"/>
        <v>0.022715124</v>
      </c>
      <c r="AD38" s="172">
        <f t="shared" si="9"/>
        <v>0.0305921477</v>
      </c>
      <c r="AE38" s="172">
        <f t="shared" si="10"/>
        <v>0.019773963800000002</v>
      </c>
      <c r="AF38" s="87">
        <f>IF(L38&gt;0.7*BA63,(100*(AM38+AN38)/(Y38*AP38)),"")</f>
      </c>
      <c r="AG38" s="86">
        <f t="shared" si="11"/>
        <v>0.7478739775703441</v>
      </c>
      <c r="AH38" s="86">
        <f t="shared" si="12"/>
        <v>1.148739030259578</v>
      </c>
      <c r="AI38" s="75"/>
      <c r="AJ38" s="61">
        <f>(LN(K!$D$13/AG38))/(LN(178.94583/176.94323))</f>
        <v>-1.8456368686671816</v>
      </c>
      <c r="AK38" s="61">
        <f>IF(AE38&gt;K!$F$1,(LN(K!$D$19/AH38))/(LN(172.93822/170.93634)),AJ38)</f>
        <v>-1.2350819174322882</v>
      </c>
      <c r="AL38" s="61">
        <f>IF(AE38&gt;K!$F$1,AK38,AJ38)</f>
        <v>-1.2350819174322882</v>
      </c>
      <c r="AM38" s="62">
        <f>((AA38*K!$D$17)/((175.94269/174.94079)^(AK38)))</f>
        <v>0.0005450128283026735</v>
      </c>
      <c r="AN38" s="63">
        <f>(AE38*K!$D$18)/((175.94258/170.93634)^(AK38))</f>
        <v>0.018477156718495005</v>
      </c>
      <c r="AO38" s="75"/>
      <c r="AP38" s="91">
        <f t="shared" si="13"/>
        <v>0.2832713930615502</v>
      </c>
      <c r="AQ38" s="79">
        <f>IF(L38&gt;K!$F$7*BA63,(AP38),"")</f>
        <v>0.2832713930615502</v>
      </c>
      <c r="AR38" s="206">
        <f>IF((AQ38=MAX(AQ4:AQ63)),"",IF(AQ38=MIN(AQ4:AQ63),"",AQ38))</f>
        <v>0.2832713930615502</v>
      </c>
      <c r="AS38" s="11">
        <f>IF(OR(AR38&gt;AT63+2*AU63,AR38&lt;AT63-2*AU63),"",AR38)</f>
      </c>
      <c r="AV38" s="85"/>
      <c r="AW38" s="85"/>
      <c r="AX38" s="85"/>
      <c r="AY38" s="83"/>
      <c r="AZ38" s="84"/>
      <c r="BA38" s="84"/>
      <c r="BB38" s="84"/>
      <c r="BC38" s="84"/>
      <c r="BG38" s="85"/>
      <c r="BH38" s="85"/>
      <c r="BI38" s="85"/>
      <c r="BJ38" s="85"/>
      <c r="BK38" s="84"/>
      <c r="BL38" s="92"/>
      <c r="BM38" s="92"/>
      <c r="BN38" s="82"/>
      <c r="BO38" s="46"/>
      <c r="BP38" s="46"/>
      <c r="BQ38" s="46"/>
      <c r="BR38" s="80"/>
      <c r="BS38" s="80"/>
      <c r="BT38" s="80"/>
      <c r="BU38" s="104"/>
      <c r="BV38" s="104"/>
      <c r="BW38" s="104"/>
      <c r="BX38" s="105"/>
      <c r="BY38" s="105"/>
      <c r="BZ38" s="105"/>
      <c r="CA38" s="33"/>
      <c r="CB38" s="33"/>
      <c r="CC38" s="33"/>
      <c r="CD38" s="27"/>
      <c r="CE38" s="27"/>
      <c r="CF38" s="27"/>
      <c r="CG38" s="9"/>
      <c r="CH38" s="9"/>
      <c r="CI38" s="9"/>
      <c r="CJ38" s="78"/>
      <c r="CK38" s="78"/>
      <c r="CL38" s="78"/>
      <c r="CM38" s="46"/>
      <c r="CN38" s="46"/>
      <c r="CO38" s="46"/>
    </row>
    <row r="39" spans="1:93" ht="12">
      <c r="A39" s="164">
        <v>0</v>
      </c>
      <c r="B39" s="164">
        <v>-0.0034373042</v>
      </c>
      <c r="C39" s="164">
        <v>-0.0039320875</v>
      </c>
      <c r="D39" s="164">
        <v>-0.0035779715</v>
      </c>
      <c r="E39" s="164">
        <v>-0.0033093102</v>
      </c>
      <c r="F39" s="164">
        <v>-0.0023216507</v>
      </c>
      <c r="G39" s="164">
        <v>-0.0039695356</v>
      </c>
      <c r="H39" s="164">
        <v>-0.0035437542</v>
      </c>
      <c r="I39" s="164">
        <v>-0.002546368</v>
      </c>
      <c r="J39" s="164">
        <v>-0.0043455297</v>
      </c>
      <c r="K39" s="166">
        <v>-0.0031120718</v>
      </c>
      <c r="L39" s="165">
        <v>0.68908902</v>
      </c>
      <c r="M39" s="165">
        <v>0.26247135</v>
      </c>
      <c r="N39" s="165">
        <v>0.5258404</v>
      </c>
      <c r="O39" s="165">
        <v>0.35328065</v>
      </c>
      <c r="P39" s="165">
        <v>0.11323164</v>
      </c>
      <c r="Q39" s="165">
        <v>0.013112732</v>
      </c>
      <c r="R39" s="165">
        <v>0.036984303</v>
      </c>
      <c r="S39" s="165">
        <v>0.016185118</v>
      </c>
      <c r="T39" s="165">
        <v>0.020901234</v>
      </c>
      <c r="U39" s="165">
        <v>0.013196073</v>
      </c>
      <c r="V39" s="172">
        <f t="shared" si="1"/>
        <v>0.6925263242</v>
      </c>
      <c r="W39" s="172">
        <f t="shared" si="2"/>
        <v>0.2664034375</v>
      </c>
      <c r="X39" s="172">
        <f t="shared" si="3"/>
        <v>0.5294183715</v>
      </c>
      <c r="Y39" s="172">
        <f t="shared" si="4"/>
        <v>0.3565899602</v>
      </c>
      <c r="Z39" s="172">
        <f t="shared" si="5"/>
        <v>0.11555329069999999</v>
      </c>
      <c r="AA39" s="172">
        <f t="shared" si="6"/>
        <v>0.0170822676</v>
      </c>
      <c r="AB39" s="172">
        <f t="shared" si="7"/>
        <v>0.0405280572</v>
      </c>
      <c r="AC39" s="172">
        <f t="shared" si="8"/>
        <v>0.018731486</v>
      </c>
      <c r="AD39" s="172">
        <f t="shared" si="9"/>
        <v>0.0252467637</v>
      </c>
      <c r="AE39" s="172">
        <f t="shared" si="10"/>
        <v>0.0163081448</v>
      </c>
      <c r="AF39" s="87">
        <f>IF(L39&gt;0.7*BA63,(100*(AM39+AN39)/(Y39*AP39)),"")</f>
      </c>
      <c r="AG39" s="86">
        <f t="shared" si="11"/>
        <v>0.747086197689309</v>
      </c>
      <c r="AH39" s="86">
        <f t="shared" si="12"/>
        <v>1.1485969881748903</v>
      </c>
      <c r="AI39" s="75"/>
      <c r="AJ39" s="61">
        <f>(LN(K!$D$13/AG39))/(LN(178.94583/176.94323))</f>
        <v>-1.7519904562361888</v>
      </c>
      <c r="AK39" s="61">
        <f>IF(AE39&gt;K!$F$1,(LN(K!$D$19/AH39))/(LN(172.93822/170.93634)),AJ39)</f>
        <v>-1.2244613036194645</v>
      </c>
      <c r="AL39" s="61">
        <f>IF(AE39&gt;K!$F$1,AK39,AJ39)</f>
        <v>-1.2244613036194645</v>
      </c>
      <c r="AM39" s="62">
        <f>((AA39*K!$D$17)/((175.94269/174.94079)^(AK39)))</f>
        <v>0.00045637265206874413</v>
      </c>
      <c r="AN39" s="63">
        <f>(AE39*K!$D$18)/((175.94258/170.93634)^(AK39))</f>
        <v>0.01523396034012307</v>
      </c>
      <c r="AO39" s="75"/>
      <c r="AP39" s="91">
        <f t="shared" si="13"/>
        <v>0.2828495375331948</v>
      </c>
      <c r="AQ39" s="79">
        <f>IF(L39&gt;K!$F$7*BA63,(AP39),"")</f>
        <v>0.2828495375331948</v>
      </c>
      <c r="AR39" s="206">
        <f>IF((AQ39=MAX(AQ4:AQ63)),"",IF(AQ39=MIN(AQ4:AQ63),"",AQ39))</f>
        <v>0.2828495375331948</v>
      </c>
      <c r="AS39" s="11">
        <f>IF(OR(AR39&gt;AT63+2*AU63,AR39&lt;AT63-2*AU63),"",AR39)</f>
        <v>0.2828495375331948</v>
      </c>
      <c r="AV39" s="85"/>
      <c r="AW39" s="85"/>
      <c r="AX39" s="85"/>
      <c r="AY39" s="83"/>
      <c r="AZ39" s="84"/>
      <c r="BA39" s="84"/>
      <c r="BB39" s="84"/>
      <c r="BC39" s="84"/>
      <c r="BG39" s="85"/>
      <c r="BH39" s="85"/>
      <c r="BI39" s="85"/>
      <c r="BJ39" s="85"/>
      <c r="BK39" s="84"/>
      <c r="BL39" s="92"/>
      <c r="BM39" s="92"/>
      <c r="BN39" s="82"/>
      <c r="BO39" s="46"/>
      <c r="BP39" s="46"/>
      <c r="BQ39" s="46"/>
      <c r="BR39" s="80"/>
      <c r="BS39" s="80"/>
      <c r="BT39" s="80"/>
      <c r="BU39" s="104"/>
      <c r="BV39" s="104"/>
      <c r="BW39" s="104"/>
      <c r="BX39" s="105"/>
      <c r="BY39" s="105"/>
      <c r="BZ39" s="105"/>
      <c r="CA39" s="33"/>
      <c r="CB39" s="33"/>
      <c r="CC39" s="33"/>
      <c r="CD39" s="27"/>
      <c r="CE39" s="27"/>
      <c r="CF39" s="27"/>
      <c r="CG39" s="9"/>
      <c r="CH39" s="9"/>
      <c r="CI39" s="9"/>
      <c r="CJ39" s="78"/>
      <c r="CK39" s="78"/>
      <c r="CL39" s="78"/>
      <c r="CM39" s="46"/>
      <c r="CN39" s="46"/>
      <c r="CO39" s="46"/>
    </row>
    <row r="40" spans="1:93" ht="12">
      <c r="A40" s="164">
        <v>0</v>
      </c>
      <c r="B40" s="164">
        <v>-0.0034373042</v>
      </c>
      <c r="C40" s="164">
        <v>-0.0039320875</v>
      </c>
      <c r="D40" s="164">
        <v>-0.0035779715</v>
      </c>
      <c r="E40" s="164">
        <v>-0.0033093102</v>
      </c>
      <c r="F40" s="164">
        <v>-0.0023216507</v>
      </c>
      <c r="G40" s="164">
        <v>-0.0039695356</v>
      </c>
      <c r="H40" s="164">
        <v>-0.0035437542</v>
      </c>
      <c r="I40" s="164">
        <v>-0.002546368</v>
      </c>
      <c r="J40" s="164">
        <v>-0.0043455297</v>
      </c>
      <c r="K40" s="166">
        <v>-0.0031120718</v>
      </c>
      <c r="L40" s="165">
        <v>0.57218725</v>
      </c>
      <c r="M40" s="165">
        <v>0.21748504</v>
      </c>
      <c r="N40" s="165">
        <v>0.43676662</v>
      </c>
      <c r="O40" s="165">
        <v>0.29258346</v>
      </c>
      <c r="P40" s="165">
        <v>0.092439879</v>
      </c>
      <c r="Q40" s="165">
        <v>0.0093008494</v>
      </c>
      <c r="R40" s="165">
        <v>0.027480409</v>
      </c>
      <c r="S40" s="165">
        <v>0.011724814</v>
      </c>
      <c r="T40" s="165">
        <v>0.014899071</v>
      </c>
      <c r="U40" s="165">
        <v>0.0092902152</v>
      </c>
      <c r="V40" s="172">
        <f t="shared" si="1"/>
        <v>0.5756245542</v>
      </c>
      <c r="W40" s="172">
        <f t="shared" si="2"/>
        <v>0.22141712749999998</v>
      </c>
      <c r="X40" s="172">
        <f t="shared" si="3"/>
        <v>0.4403445915</v>
      </c>
      <c r="Y40" s="172">
        <f t="shared" si="4"/>
        <v>0.29589277020000004</v>
      </c>
      <c r="Z40" s="172">
        <f t="shared" si="5"/>
        <v>0.0947615297</v>
      </c>
      <c r="AA40" s="172">
        <f t="shared" si="6"/>
        <v>0.013270384999999999</v>
      </c>
      <c r="AB40" s="172">
        <f t="shared" si="7"/>
        <v>0.0310241632</v>
      </c>
      <c r="AC40" s="172">
        <f t="shared" si="8"/>
        <v>0.014271182</v>
      </c>
      <c r="AD40" s="172">
        <f t="shared" si="9"/>
        <v>0.0192446007</v>
      </c>
      <c r="AE40" s="172">
        <f t="shared" si="10"/>
        <v>0.012402287</v>
      </c>
      <c r="AF40" s="87">
        <f>IF(L40&gt;0.7*BA63,(100*(AM40+AN40)/(Y40*AP40)),"")</f>
      </c>
      <c r="AG40" s="86">
        <f t="shared" si="11"/>
        <v>0.748301918125068</v>
      </c>
      <c r="AH40" s="86">
        <f t="shared" si="12"/>
        <v>1.150689546210308</v>
      </c>
      <c r="AI40" s="75"/>
      <c r="AJ40" s="61">
        <f>(LN(K!$D$13/AG40))/(LN(178.94583/176.94323))</f>
        <v>-1.8964664632530486</v>
      </c>
      <c r="AK40" s="61">
        <f>IF(AE40&gt;K!$F$1,(LN(K!$D$19/AH40))/(LN(172.93822/170.93634)),AJ40)</f>
        <v>-1.380791054713595</v>
      </c>
      <c r="AL40" s="61">
        <f>IF(AE40&gt;K!$F$1,AK40,AJ40)</f>
        <v>-1.380791054713595</v>
      </c>
      <c r="AM40" s="62">
        <f>((AA40*K!$D$17)/((175.94269/174.94079)^(AK40)))</f>
        <v>0.0003548504283157791</v>
      </c>
      <c r="AN40" s="63">
        <f>(AE40*K!$D$18)/((175.94258/170.93634)^(AK40))</f>
        <v>0.011637772827200812</v>
      </c>
      <c r="AO40" s="75"/>
      <c r="AP40" s="91">
        <f t="shared" si="13"/>
        <v>0.28275434057475957</v>
      </c>
      <c r="AQ40" s="79">
        <f>IF(L40&gt;K!$F$7*BA63,(AP40),"")</f>
      </c>
      <c r="AR40" s="206">
        <f>IF((AQ40=MAX(AQ4:AQ63)),"",IF(AQ40=MIN(AQ4:AQ63),"",AQ40))</f>
      </c>
      <c r="AS40" s="11">
        <f>IF(OR(AR40&gt;AT63+2*AU63,AR40&lt;AT63-2*AU63),"",AR40)</f>
      </c>
      <c r="AV40" s="85"/>
      <c r="AW40" s="85"/>
      <c r="AX40" s="85"/>
      <c r="AY40" s="83"/>
      <c r="AZ40" s="84"/>
      <c r="BA40" s="84"/>
      <c r="BB40" s="84"/>
      <c r="BC40" s="84"/>
      <c r="BG40" s="85"/>
      <c r="BH40" s="85"/>
      <c r="BI40" s="85"/>
      <c r="BJ40" s="85"/>
      <c r="BK40" s="84"/>
      <c r="BL40" s="92"/>
      <c r="BM40" s="92"/>
      <c r="BN40" s="82"/>
      <c r="BO40" s="46"/>
      <c r="BP40" s="46"/>
      <c r="BQ40" s="46"/>
      <c r="BR40" s="80"/>
      <c r="BS40" s="80"/>
      <c r="BT40" s="80"/>
      <c r="BU40" s="104"/>
      <c r="BV40" s="104"/>
      <c r="BW40" s="104"/>
      <c r="BX40" s="105"/>
      <c r="BY40" s="105"/>
      <c r="BZ40" s="105"/>
      <c r="CA40" s="33"/>
      <c r="CB40" s="33"/>
      <c r="CC40" s="33"/>
      <c r="CD40" s="27"/>
      <c r="CE40" s="27"/>
      <c r="CF40" s="27"/>
      <c r="CG40" s="9"/>
      <c r="CH40" s="9"/>
      <c r="CI40" s="9"/>
      <c r="CJ40" s="78"/>
      <c r="CK40" s="78"/>
      <c r="CL40" s="78"/>
      <c r="CM40" s="46"/>
      <c r="CN40" s="46"/>
      <c r="CO40" s="46"/>
    </row>
    <row r="41" spans="1:93" ht="12">
      <c r="A41" s="164">
        <v>0</v>
      </c>
      <c r="B41" s="164">
        <v>-0.0034373042</v>
      </c>
      <c r="C41" s="164">
        <v>-0.0039320875</v>
      </c>
      <c r="D41" s="164">
        <v>-0.0035779715</v>
      </c>
      <c r="E41" s="164">
        <v>-0.0033093102</v>
      </c>
      <c r="F41" s="164">
        <v>-0.0023216507</v>
      </c>
      <c r="G41" s="164">
        <v>-0.0039695356</v>
      </c>
      <c r="H41" s="164">
        <v>-0.0035437542</v>
      </c>
      <c r="I41" s="164">
        <v>-0.002546368</v>
      </c>
      <c r="J41" s="164">
        <v>-0.0043455297</v>
      </c>
      <c r="K41" s="166">
        <v>-0.0031120718</v>
      </c>
      <c r="L41" s="165">
        <v>0.46566836</v>
      </c>
      <c r="M41" s="165">
        <v>0.17659427</v>
      </c>
      <c r="N41" s="165">
        <v>0.35554085</v>
      </c>
      <c r="O41" s="165">
        <v>0.23806764</v>
      </c>
      <c r="P41" s="165">
        <v>0.073106822</v>
      </c>
      <c r="Q41" s="165">
        <v>0.0051177391</v>
      </c>
      <c r="R41" s="165">
        <v>0.01723599</v>
      </c>
      <c r="S41" s="165">
        <v>0.006738736</v>
      </c>
      <c r="T41" s="165">
        <v>0.0082306043</v>
      </c>
      <c r="U41" s="165">
        <v>0.0050041992</v>
      </c>
      <c r="V41" s="172">
        <f t="shared" si="1"/>
        <v>0.4691056642</v>
      </c>
      <c r="W41" s="172">
        <f t="shared" si="2"/>
        <v>0.18052635749999998</v>
      </c>
      <c r="X41" s="172">
        <f t="shared" si="3"/>
        <v>0.3591188215</v>
      </c>
      <c r="Y41" s="172">
        <f t="shared" si="4"/>
        <v>0.2413769502</v>
      </c>
      <c r="Z41" s="172">
        <f t="shared" si="5"/>
        <v>0.0754284727</v>
      </c>
      <c r="AA41" s="172">
        <f t="shared" si="6"/>
        <v>0.0090872747</v>
      </c>
      <c r="AB41" s="172">
        <f t="shared" si="7"/>
        <v>0.0207797442</v>
      </c>
      <c r="AC41" s="172">
        <f t="shared" si="8"/>
        <v>0.009285104</v>
      </c>
      <c r="AD41" s="172">
        <f t="shared" si="9"/>
        <v>0.012576134</v>
      </c>
      <c r="AE41" s="172">
        <f t="shared" si="10"/>
        <v>0.008116271</v>
      </c>
      <c r="AF41" s="87">
        <f>IF(L41&gt;0.7*BA63,(100*(AM41+AN41)/(Y41*AP41)),"")</f>
      </c>
      <c r="AG41" s="86">
        <f t="shared" si="11"/>
        <v>0.7479022224384704</v>
      </c>
      <c r="AH41" s="86">
        <f t="shared" si="12"/>
        <v>1.1440110858792174</v>
      </c>
      <c r="AI41" s="75"/>
      <c r="AJ41" s="61">
        <f>(LN(K!$D$13/AG41))/(LN(178.94583/176.94323))</f>
        <v>-1.848992612302296</v>
      </c>
      <c r="AK41" s="61">
        <f>IF(AE41&gt;K!$F$1,(LN(K!$D$19/AH41))/(LN(172.93822/170.93634)),AJ41)</f>
        <v>-0.8808616952667118</v>
      </c>
      <c r="AL41" s="61">
        <f>IF(AE41&gt;K!$F$1,AK41,AJ41)</f>
        <v>-0.8808616952667118</v>
      </c>
      <c r="AM41" s="62">
        <f>((AA41*K!$D$17)/((175.94269/174.94079)^(AK41)))</f>
        <v>0.0002423012031471775</v>
      </c>
      <c r="AN41" s="63">
        <f>(AE41*K!$D$18)/((175.94258/170.93634)^(AK41))</f>
        <v>0.007506841492648711</v>
      </c>
      <c r="AO41" s="75"/>
      <c r="AP41" s="91">
        <f t="shared" si="13"/>
        <v>0.2833476455931783</v>
      </c>
      <c r="AQ41" s="79">
        <f>IF(L41&gt;K!$F$7*BA63,(AP41),"")</f>
      </c>
      <c r="AR41" s="206">
        <f>IF((AQ41=MAX(AQ4:AQ63)),"",IF(AQ41=MIN(AQ4:AQ63),"",AQ41))</f>
      </c>
      <c r="AS41" s="11">
        <f>IF(OR(AR41&gt;AT63+2*AU63,AR41&lt;AT63-2*AU63),"",AR41)</f>
      </c>
      <c r="AV41" s="85"/>
      <c r="AW41" s="85"/>
      <c r="AX41" s="85"/>
      <c r="AY41" s="83"/>
      <c r="AZ41" s="84"/>
      <c r="BA41" s="84"/>
      <c r="BB41" s="84"/>
      <c r="BC41" s="84"/>
      <c r="BG41" s="85"/>
      <c r="BH41" s="85"/>
      <c r="BI41" s="85"/>
      <c r="BJ41" s="85"/>
      <c r="BK41" s="84"/>
      <c r="BL41" s="92"/>
      <c r="BM41" s="92"/>
      <c r="BN41" s="82"/>
      <c r="BO41" s="46"/>
      <c r="BP41" s="46"/>
      <c r="BQ41" s="46"/>
      <c r="BR41" s="80"/>
      <c r="BS41" s="80"/>
      <c r="BT41" s="80"/>
      <c r="BU41" s="104"/>
      <c r="BV41" s="104"/>
      <c r="BW41" s="104"/>
      <c r="BX41" s="105"/>
      <c r="BY41" s="105"/>
      <c r="BZ41" s="105"/>
      <c r="CA41" s="33"/>
      <c r="CB41" s="33"/>
      <c r="CC41" s="33"/>
      <c r="CD41" s="27"/>
      <c r="CE41" s="27"/>
      <c r="CF41" s="27"/>
      <c r="CG41" s="9"/>
      <c r="CH41" s="9"/>
      <c r="CI41" s="9"/>
      <c r="CJ41" s="78"/>
      <c r="CK41" s="78"/>
      <c r="CL41" s="78"/>
      <c r="CM41" s="46"/>
      <c r="CN41" s="46"/>
      <c r="CO41" s="46"/>
    </row>
    <row r="42" spans="1:93" ht="12">
      <c r="A42" s="164">
        <v>0</v>
      </c>
      <c r="B42" s="164">
        <v>-0.0034373042</v>
      </c>
      <c r="C42" s="164">
        <v>-0.0039320875</v>
      </c>
      <c r="D42" s="164">
        <v>-0.0035779715</v>
      </c>
      <c r="E42" s="164">
        <v>-0.0033093102</v>
      </c>
      <c r="F42" s="164">
        <v>-0.0023216507</v>
      </c>
      <c r="G42" s="164">
        <v>-0.0039695356</v>
      </c>
      <c r="H42" s="164">
        <v>-0.0035437542</v>
      </c>
      <c r="I42" s="164">
        <v>-0.002546368</v>
      </c>
      <c r="J42" s="164">
        <v>-0.0043455297</v>
      </c>
      <c r="K42" s="166">
        <v>-0.0031120718</v>
      </c>
      <c r="L42" s="165">
        <v>0.33792618</v>
      </c>
      <c r="M42" s="165">
        <v>0.12736087</v>
      </c>
      <c r="N42" s="165">
        <v>0.257996</v>
      </c>
      <c r="O42" s="165">
        <v>0.17174309</v>
      </c>
      <c r="P42" s="165">
        <v>0.049258012</v>
      </c>
      <c r="Q42" s="165">
        <v>-0.00070869652</v>
      </c>
      <c r="R42" s="165">
        <v>0.0041447361</v>
      </c>
      <c r="S42" s="165">
        <v>0.00055417407</v>
      </c>
      <c r="T42" s="165">
        <v>-0.00015359116</v>
      </c>
      <c r="U42" s="165">
        <v>-0.00053102028</v>
      </c>
      <c r="V42" s="172">
        <f t="shared" si="1"/>
        <v>0.3413634842</v>
      </c>
      <c r="W42" s="172">
        <f t="shared" si="2"/>
        <v>0.13129295749999997</v>
      </c>
      <c r="X42" s="172">
        <f t="shared" si="3"/>
        <v>0.2615739715</v>
      </c>
      <c r="Y42" s="172">
        <f t="shared" si="4"/>
        <v>0.17505240019999999</v>
      </c>
      <c r="Z42" s="172">
        <f t="shared" si="5"/>
        <v>0.051579662699999994</v>
      </c>
      <c r="AA42" s="172">
        <f t="shared" si="6"/>
        <v>0.00326083908</v>
      </c>
      <c r="AB42" s="172">
        <f t="shared" si="7"/>
        <v>0.0076884903</v>
      </c>
      <c r="AC42" s="172">
        <f t="shared" si="8"/>
        <v>0.0031005420699999997</v>
      </c>
      <c r="AD42" s="172">
        <f t="shared" si="9"/>
        <v>0.00419193854</v>
      </c>
      <c r="AE42" s="172">
        <f t="shared" si="10"/>
        <v>0.00258105152</v>
      </c>
      <c r="AF42" s="87">
        <f>IF(L42&gt;0.7*BA63,(100*(AM42+AN42)/(Y42*AP42)),"")</f>
      </c>
      <c r="AG42" s="86">
        <f t="shared" si="11"/>
        <v>0.7500208928869059</v>
      </c>
      <c r="AH42" s="86">
        <f t="shared" si="12"/>
        <v>1.2012708952047573</v>
      </c>
      <c r="AI42" s="75"/>
      <c r="AJ42" s="61">
        <f>(LN(K!$D$13/AG42))/(LN(178.94583/176.94323))</f>
        <v>-2.1003490532097966</v>
      </c>
      <c r="AK42" s="61">
        <f>IF(AE42&gt;K!$F$1,(LN(K!$D$19/AH42))/(LN(172.93822/170.93634)),AJ42)</f>
        <v>-5.075536004166719</v>
      </c>
      <c r="AL42" s="61">
        <f>IF(AE42&gt;K!$F$1,AK42,AJ42)</f>
        <v>-5.075536004166719</v>
      </c>
      <c r="AM42" s="62">
        <f>((AA42*K!$D$17)/((175.94269/174.94079)^(AK42)))</f>
        <v>8.905425579012829E-05</v>
      </c>
      <c r="AN42" s="63">
        <f>(AE42*K!$D$18)/((175.94258/170.93634)^(AK42))</f>
        <v>0.0026945369668609593</v>
      </c>
      <c r="AO42" s="75"/>
      <c r="AP42" s="91">
        <f t="shared" si="13"/>
        <v>0.2820953656441927</v>
      </c>
      <c r="AQ42" s="79">
        <f>IF(L42&gt;K!$F$7*BA63,(AP42),"")</f>
      </c>
      <c r="AR42" s="206">
        <f>IF((AQ42=MAX(AQ4:AQ63)),"",IF(AQ42=MIN(AQ4:AQ63),"",AQ42))</f>
      </c>
      <c r="AS42" s="11">
        <f>IF(OR(AR42&gt;AT63+2*AU63,AR42&lt;AT63-2*AU63),"",AR42)</f>
      </c>
      <c r="AV42" s="85"/>
      <c r="AW42" s="85"/>
      <c r="AX42" s="85"/>
      <c r="AY42" s="83"/>
      <c r="AZ42" s="84"/>
      <c r="BA42" s="84"/>
      <c r="BB42" s="84"/>
      <c r="BC42" s="84"/>
      <c r="BG42" s="85"/>
      <c r="BH42" s="85"/>
      <c r="BI42" s="85"/>
      <c r="BJ42" s="85"/>
      <c r="BK42" s="84"/>
      <c r="BL42" s="92"/>
      <c r="BM42" s="92"/>
      <c r="BN42" s="82"/>
      <c r="BO42" s="46"/>
      <c r="BP42" s="46"/>
      <c r="BQ42" s="46"/>
      <c r="BR42" s="80"/>
      <c r="BS42" s="80"/>
      <c r="BT42" s="80"/>
      <c r="BU42" s="104"/>
      <c r="BV42" s="104"/>
      <c r="BW42" s="104"/>
      <c r="BX42" s="105"/>
      <c r="BY42" s="105"/>
      <c r="BZ42" s="105"/>
      <c r="CA42" s="33"/>
      <c r="CB42" s="33"/>
      <c r="CC42" s="33"/>
      <c r="CD42" s="27"/>
      <c r="CE42" s="27"/>
      <c r="CF42" s="27"/>
      <c r="CG42" s="9"/>
      <c r="CH42" s="9"/>
      <c r="CI42" s="9"/>
      <c r="CJ42" s="78"/>
      <c r="CK42" s="78"/>
      <c r="CL42" s="78"/>
      <c r="CM42" s="46"/>
      <c r="CN42" s="46"/>
      <c r="CO42" s="46"/>
    </row>
    <row r="43" spans="1:93" ht="12">
      <c r="A43" s="164">
        <v>0</v>
      </c>
      <c r="B43" s="164">
        <v>-0.0034373042</v>
      </c>
      <c r="C43" s="164">
        <v>-0.0039320875</v>
      </c>
      <c r="D43" s="164">
        <v>-0.0035779715</v>
      </c>
      <c r="E43" s="164">
        <v>-0.0033093102</v>
      </c>
      <c r="F43" s="164">
        <v>-0.0023216507</v>
      </c>
      <c r="G43" s="164">
        <v>-0.0039695356</v>
      </c>
      <c r="H43" s="164">
        <v>-0.0035437542</v>
      </c>
      <c r="I43" s="164">
        <v>-0.002546368</v>
      </c>
      <c r="J43" s="164">
        <v>-0.0043455297</v>
      </c>
      <c r="K43" s="166">
        <v>-0.0031120718</v>
      </c>
      <c r="L43" s="165">
        <v>0.196128</v>
      </c>
      <c r="M43" s="165">
        <v>0.073488077</v>
      </c>
      <c r="N43" s="165">
        <v>0.15115687</v>
      </c>
      <c r="O43" s="165">
        <v>0.09992186</v>
      </c>
      <c r="P43" s="165">
        <v>0.027060132</v>
      </c>
      <c r="Q43" s="165">
        <v>-0.0029518277</v>
      </c>
      <c r="R43" s="165">
        <v>-0.00086973014</v>
      </c>
      <c r="S43" s="165">
        <v>-0.0015949983</v>
      </c>
      <c r="T43" s="165">
        <v>-0.0031360507</v>
      </c>
      <c r="U43" s="165">
        <v>-0.0023395636</v>
      </c>
      <c r="V43" s="172">
        <f t="shared" si="1"/>
        <v>0.1995653042</v>
      </c>
      <c r="W43" s="172">
        <f t="shared" si="2"/>
        <v>0.0774201645</v>
      </c>
      <c r="X43" s="172">
        <f t="shared" si="3"/>
        <v>0.1547348415</v>
      </c>
      <c r="Y43" s="172">
        <f t="shared" si="4"/>
        <v>0.1032311702</v>
      </c>
      <c r="Z43" s="172">
        <f t="shared" si="5"/>
        <v>0.0293817827</v>
      </c>
      <c r="AA43" s="172">
        <f t="shared" si="6"/>
        <v>0.0010177079</v>
      </c>
      <c r="AB43" s="172">
        <f t="shared" si="7"/>
        <v>0.0026740240600000003</v>
      </c>
      <c r="AC43" s="172">
        <f t="shared" si="8"/>
        <v>0.0009513696999999999</v>
      </c>
      <c r="AD43" s="172">
        <f t="shared" si="9"/>
        <v>0.0012094789999999998</v>
      </c>
      <c r="AE43" s="172">
        <f t="shared" si="10"/>
        <v>0.0007725081999999999</v>
      </c>
      <c r="AF43" s="87">
        <f>IF(L43&gt;0.7*BA63,(100*(AM43+AN43)/(Y43*AP43)),"")</f>
      </c>
      <c r="AG43" s="86">
        <f t="shared" si="11"/>
        <v>0.749968874226711</v>
      </c>
      <c r="AH43" s="86">
        <f t="shared" si="12"/>
        <v>1.2315334646285956</v>
      </c>
      <c r="AI43" s="75"/>
      <c r="AJ43" s="61">
        <f>(LN(K!$D$13/AG43))/(LN(178.94583/176.94323))</f>
        <v>-2.094186130681178</v>
      </c>
      <c r="AK43" s="61">
        <f>IF(AE43&gt;K!$F$1,(LN(K!$D$19/AH43))/(LN(172.93822/170.93634)),AJ43)</f>
        <v>-7.21240607437001</v>
      </c>
      <c r="AL43" s="61">
        <f>IF(AE43&gt;K!$F$1,AK43,AJ43)</f>
        <v>-7.21240607437001</v>
      </c>
      <c r="AM43" s="62">
        <f>((AA43*K!$D$17)/((175.94269/174.94079)^(AK43)))</f>
        <v>2.813508316614112E-05</v>
      </c>
      <c r="AN43" s="63">
        <f>(AE43*K!$D$18)/((175.94258/170.93634)^(AK43))</f>
        <v>0.000857787198213653</v>
      </c>
      <c r="AO43" s="75"/>
      <c r="AP43" s="91">
        <f t="shared" si="13"/>
        <v>0.2793411328659067</v>
      </c>
      <c r="AQ43" s="79">
        <f>IF(L43&gt;K!$F$7*BA63,(AP43),"")</f>
      </c>
      <c r="AR43" s="206">
        <f>IF((AQ43=MAX(AQ4:AQ63)),"",IF(AQ43=MIN(AQ4:AQ63),"",AQ43))</f>
      </c>
      <c r="AS43" s="11">
        <f>IF(OR(AR43&gt;AT63+2*AU63,AR43&lt;AT63-2*AU63),"",AR43)</f>
      </c>
      <c r="AV43" s="85"/>
      <c r="AW43" s="85"/>
      <c r="AX43" s="85"/>
      <c r="AY43" s="83"/>
      <c r="AZ43" s="84"/>
      <c r="BA43" s="84"/>
      <c r="BB43" s="84"/>
      <c r="BC43" s="84"/>
      <c r="BG43" s="85"/>
      <c r="BH43" s="85"/>
      <c r="BI43" s="85"/>
      <c r="BJ43" s="85"/>
      <c r="BK43" s="84"/>
      <c r="BL43" s="92"/>
      <c r="BM43" s="92"/>
      <c r="BN43" s="82"/>
      <c r="BO43" s="46"/>
      <c r="BP43" s="46"/>
      <c r="BQ43" s="46"/>
      <c r="BR43" s="80"/>
      <c r="BS43" s="80"/>
      <c r="BT43" s="80"/>
      <c r="BU43" s="104"/>
      <c r="BV43" s="104"/>
      <c r="BW43" s="104"/>
      <c r="BX43" s="105"/>
      <c r="BY43" s="105"/>
      <c r="BZ43" s="105"/>
      <c r="CA43" s="33"/>
      <c r="CB43" s="33"/>
      <c r="CC43" s="33"/>
      <c r="CD43" s="27"/>
      <c r="CE43" s="27"/>
      <c r="CF43" s="27"/>
      <c r="CG43" s="9"/>
      <c r="CH43" s="9"/>
      <c r="CI43" s="9"/>
      <c r="CJ43" s="78"/>
      <c r="CK43" s="78"/>
      <c r="CL43" s="78"/>
      <c r="CM43" s="46"/>
      <c r="CN43" s="46"/>
      <c r="CO43" s="46"/>
    </row>
    <row r="44" spans="1:93" ht="12">
      <c r="A44" s="164">
        <v>0</v>
      </c>
      <c r="B44" s="164">
        <v>-0.0034373042</v>
      </c>
      <c r="C44" s="164">
        <v>-0.0039320875</v>
      </c>
      <c r="D44" s="164">
        <v>-0.0035779715</v>
      </c>
      <c r="E44" s="164">
        <v>-0.0033093102</v>
      </c>
      <c r="F44" s="164">
        <v>-0.0023216507</v>
      </c>
      <c r="G44" s="164">
        <v>-0.0039695356</v>
      </c>
      <c r="H44" s="164">
        <v>-0.0035437542</v>
      </c>
      <c r="I44" s="164">
        <v>-0.002546368</v>
      </c>
      <c r="J44" s="164">
        <v>-0.0043455297</v>
      </c>
      <c r="K44" s="166">
        <v>-0.0031120718</v>
      </c>
      <c r="L44" s="165">
        <v>-0.021500099</v>
      </c>
      <c r="M44" s="165">
        <v>-0.01205249</v>
      </c>
      <c r="N44" s="165">
        <v>-0.017865035</v>
      </c>
      <c r="O44" s="165">
        <v>-0.016191488</v>
      </c>
      <c r="P44" s="165">
        <v>-0.0053433178</v>
      </c>
      <c r="Q44" s="165">
        <v>-0.0039863687</v>
      </c>
      <c r="R44" s="165">
        <v>-0.0036977431</v>
      </c>
      <c r="S44" s="165">
        <v>-0.0025738162</v>
      </c>
      <c r="T44" s="165">
        <v>-0.0042125077</v>
      </c>
      <c r="U44" s="165">
        <v>-0.0031632205</v>
      </c>
      <c r="V44" s="172">
        <f t="shared" si="1"/>
        <v>-0.0180627948</v>
      </c>
      <c r="W44" s="172">
        <f t="shared" si="2"/>
        <v>-0.008120402500000002</v>
      </c>
      <c r="X44" s="172">
        <f t="shared" si="3"/>
        <v>-0.014287063500000002</v>
      </c>
      <c r="Y44" s="172">
        <f t="shared" si="4"/>
        <v>-0.0128821778</v>
      </c>
      <c r="Z44" s="172">
        <f t="shared" si="5"/>
        <v>-0.0030216670999999996</v>
      </c>
      <c r="AA44" s="172">
        <f t="shared" si="6"/>
        <v>-1.683310000000042E-05</v>
      </c>
      <c r="AB44" s="172">
        <f t="shared" si="7"/>
        <v>-0.00015398889999999974</v>
      </c>
      <c r="AC44" s="172">
        <f t="shared" si="8"/>
        <v>-2.7448200000000297E-05</v>
      </c>
      <c r="AD44" s="172">
        <f t="shared" si="9"/>
        <v>0.000133022</v>
      </c>
      <c r="AE44" s="172">
        <f t="shared" si="10"/>
        <v>-5.114870000000023E-05</v>
      </c>
      <c r="AF44" s="87">
        <f>IF(L44&gt;0.7*BA63,(100*(AM44+AN44)/(Y44*AP44)),"")</f>
      </c>
      <c r="AG44" s="86">
        <f t="shared" si="11"/>
        <v>0.6303594490055867</v>
      </c>
      <c r="AH44" s="86">
        <f t="shared" si="12"/>
        <v>0.5366353397056068</v>
      </c>
      <c r="AI44" s="75"/>
      <c r="AJ44" s="61">
        <f>(LN(K!$D$13/AG44))/(LN(178.94583/176.94323))</f>
        <v>13.343755634096533</v>
      </c>
      <c r="AK44" s="61">
        <f>IF(AE44&gt;K!$F$1,(LN(K!$D$19/AH44))/(LN(172.93822/170.93634)),AJ44)</f>
        <v>13.343755634096533</v>
      </c>
      <c r="AL44" s="61">
        <f>IF(AE44&gt;K!$F$1,AK44,AJ44)</f>
        <v>13.343755634096533</v>
      </c>
      <c r="AM44" s="62">
        <f>((AA44*K!$D$17)/((175.94269/174.94079)^(AK44)))</f>
        <v>-4.138156532253366E-07</v>
      </c>
      <c r="AN44" s="63">
        <f>(AE44*K!$D$18)/((175.94258/170.93634)^(AK44))</f>
        <v>-3.137672452351765E-05</v>
      </c>
      <c r="AO44" s="75"/>
      <c r="AP44" s="91">
        <f t="shared" si="13"/>
        <v>0.21515931969258248</v>
      </c>
      <c r="AQ44" s="79">
        <f>IF(L44&gt;K!$F$7*BA63,(AP44),"")</f>
      </c>
      <c r="AR44" s="206">
        <f>IF((AQ44=MAX(AQ4:AQ63)),"",IF(AQ44=MIN(AQ4:AQ63),"",AQ44))</f>
      </c>
      <c r="AS44" s="11">
        <f>IF(OR(AR44&gt;AT63+2*AU63,AR44&lt;AT63-2*AU63),"",AR44)</f>
      </c>
      <c r="AV44" s="85"/>
      <c r="AW44" s="85"/>
      <c r="AX44" s="85"/>
      <c r="AY44" s="83"/>
      <c r="AZ44" s="84"/>
      <c r="BA44" s="84"/>
      <c r="BB44" s="84"/>
      <c r="BC44" s="84"/>
      <c r="BG44" s="85"/>
      <c r="BH44" s="85"/>
      <c r="BI44" s="85"/>
      <c r="BJ44" s="85"/>
      <c r="BK44" s="84"/>
      <c r="BL44" s="92"/>
      <c r="BM44" s="92"/>
      <c r="BN44" s="82"/>
      <c r="BO44" s="46"/>
      <c r="BP44" s="46"/>
      <c r="BQ44" s="46"/>
      <c r="BR44" s="80"/>
      <c r="BS44" s="80"/>
      <c r="BT44" s="80"/>
      <c r="BU44" s="104"/>
      <c r="BV44" s="104"/>
      <c r="BW44" s="104"/>
      <c r="BX44" s="105"/>
      <c r="BY44" s="105"/>
      <c r="BZ44" s="105"/>
      <c r="CA44" s="33"/>
      <c r="CB44" s="33"/>
      <c r="CC44" s="33"/>
      <c r="CD44" s="27"/>
      <c r="CE44" s="27"/>
      <c r="CF44" s="27"/>
      <c r="CG44" s="9"/>
      <c r="CH44" s="9"/>
      <c r="CI44" s="9"/>
      <c r="CJ44" s="78"/>
      <c r="CK44" s="78"/>
      <c r="CL44" s="78"/>
      <c r="CM44" s="46"/>
      <c r="CN44" s="46"/>
      <c r="CO44" s="46"/>
    </row>
    <row r="45" spans="1:93" ht="12">
      <c r="A45" s="164">
        <v>0</v>
      </c>
      <c r="B45" s="164">
        <v>-0.0034373042</v>
      </c>
      <c r="C45" s="164">
        <v>-0.0039320875</v>
      </c>
      <c r="D45" s="164">
        <v>-0.0035779715</v>
      </c>
      <c r="E45" s="164">
        <v>-0.0033093102</v>
      </c>
      <c r="F45" s="164">
        <v>-0.0023216507</v>
      </c>
      <c r="G45" s="164">
        <v>-0.0039695356</v>
      </c>
      <c r="H45" s="164">
        <v>-0.0035437542</v>
      </c>
      <c r="I45" s="164">
        <v>-0.002546368</v>
      </c>
      <c r="J45" s="164">
        <v>-0.0043455297</v>
      </c>
      <c r="K45" s="166">
        <v>-0.0031120718</v>
      </c>
      <c r="L45" s="165">
        <v>0.0037244002</v>
      </c>
      <c r="M45" s="165">
        <v>-0.00040613604</v>
      </c>
      <c r="N45" s="165">
        <v>0.0026663269</v>
      </c>
      <c r="O45" s="165">
        <v>0.0025674956</v>
      </c>
      <c r="P45" s="165">
        <v>-0.00106194</v>
      </c>
      <c r="Q45" s="165">
        <v>-0.0039645666</v>
      </c>
      <c r="R45" s="165">
        <v>-0.0034182129</v>
      </c>
      <c r="S45" s="165">
        <v>-0.0025113129</v>
      </c>
      <c r="T45" s="165">
        <v>-0.0042801589</v>
      </c>
      <c r="U45" s="165">
        <v>-0.0030162277</v>
      </c>
      <c r="V45" s="172">
        <f t="shared" si="1"/>
        <v>0.0071617044</v>
      </c>
      <c r="W45" s="172">
        <f t="shared" si="2"/>
        <v>0.0035259514599999997</v>
      </c>
      <c r="X45" s="172">
        <f t="shared" si="3"/>
        <v>0.0062442984</v>
      </c>
      <c r="Y45" s="172">
        <f t="shared" si="4"/>
        <v>0.0058768058</v>
      </c>
      <c r="Z45" s="172">
        <f t="shared" si="5"/>
        <v>0.0012597107</v>
      </c>
      <c r="AA45" s="172">
        <f t="shared" si="6"/>
        <v>4.9689999999996334E-06</v>
      </c>
      <c r="AB45" s="172">
        <f t="shared" si="7"/>
        <v>0.00012554129999999995</v>
      </c>
      <c r="AC45" s="172">
        <f t="shared" si="8"/>
        <v>3.5055100000000016E-05</v>
      </c>
      <c r="AD45" s="172">
        <f t="shared" si="9"/>
        <v>6.537079999999976E-05</v>
      </c>
      <c r="AE45" s="172">
        <f t="shared" si="10"/>
        <v>9.584409999999991E-05</v>
      </c>
      <c r="AF45" s="87">
        <f>IF(L45&gt;0.7*BA63,(100*(AM45+AN45)/(Y45*AP45)),"")</f>
      </c>
      <c r="AG45" s="86">
        <f t="shared" si="11"/>
        <v>0.5999775354155823</v>
      </c>
      <c r="AH45" s="86">
        <f t="shared" si="12"/>
        <v>0.36575125646753476</v>
      </c>
      <c r="AI45" s="75"/>
      <c r="AJ45" s="61">
        <f>(LN(K!$D$13/AG45))/(LN(178.94583/176.94323))</f>
        <v>17.733054847135964</v>
      </c>
      <c r="AK45" s="61">
        <f>IF(AE45&gt;K!$F$1,(LN(K!$D$19/AH45))/(LN(172.93822/170.93634)),AJ45)</f>
        <v>17.733054847135964</v>
      </c>
      <c r="AL45" s="61">
        <f>IF(AE45&gt;K!$F$1,AK45,AJ45)</f>
        <v>17.733054847135964</v>
      </c>
      <c r="AM45" s="62">
        <f>((AA45*K!$D$17)/((175.94269/174.94079)^(AK45)))</f>
        <v>1.1913125380912926E-07</v>
      </c>
      <c r="AN45" s="63">
        <f>(AE45*K!$D$18)/((175.94258/170.93634)^(AK45))</f>
        <v>5.179784551324008E-05</v>
      </c>
      <c r="AO45" s="75"/>
      <c r="AP45" s="91">
        <f t="shared" si="13"/>
        <v>0.1858335969202061</v>
      </c>
      <c r="AQ45" s="79">
        <f>IF(L45&gt;K!$F$7*BA63,(AP45),"")</f>
      </c>
      <c r="AR45" s="206">
        <f>IF((AQ45=MAX(AQ4:AQ63)),"",IF(AQ45=MIN(AQ4:AQ63),"",AQ45))</f>
      </c>
      <c r="AS45" s="11">
        <f>IF(OR(AR45&gt;AT63+2*AU63,AR45&lt;AT63-2*AU63),"",AR45)</f>
      </c>
      <c r="AV45" s="85"/>
      <c r="AW45" s="85"/>
      <c r="AX45" s="85"/>
      <c r="AY45" s="83"/>
      <c r="AZ45" s="84"/>
      <c r="BA45" s="84"/>
      <c r="BB45" s="84"/>
      <c r="BC45" s="84"/>
      <c r="BG45" s="85"/>
      <c r="BH45" s="85"/>
      <c r="BI45" s="85"/>
      <c r="BJ45" s="85"/>
      <c r="BK45" s="84"/>
      <c r="BL45" s="92"/>
      <c r="BM45" s="92"/>
      <c r="BN45" s="82"/>
      <c r="BO45" s="46"/>
      <c r="BP45" s="46"/>
      <c r="BQ45" s="46"/>
      <c r="BR45" s="80"/>
      <c r="BS45" s="80"/>
      <c r="BT45" s="80"/>
      <c r="BU45" s="104"/>
      <c r="BV45" s="104"/>
      <c r="BW45" s="104"/>
      <c r="BX45" s="105"/>
      <c r="BY45" s="105"/>
      <c r="BZ45" s="105"/>
      <c r="CA45" s="33"/>
      <c r="CB45" s="33"/>
      <c r="CC45" s="33"/>
      <c r="CD45" s="27"/>
      <c r="CE45" s="27"/>
      <c r="CF45" s="27"/>
      <c r="CG45" s="9"/>
      <c r="CH45" s="9"/>
      <c r="CI45" s="9"/>
      <c r="CJ45" s="78"/>
      <c r="CK45" s="78"/>
      <c r="CL45" s="78"/>
      <c r="CM45" s="46"/>
      <c r="CN45" s="46"/>
      <c r="CO45" s="46"/>
    </row>
    <row r="46" spans="1:93" ht="12">
      <c r="A46" s="164">
        <v>0</v>
      </c>
      <c r="B46" s="164">
        <v>-0.0034373042</v>
      </c>
      <c r="C46" s="164">
        <v>-0.0039320875</v>
      </c>
      <c r="D46" s="164">
        <v>-0.0035779715</v>
      </c>
      <c r="E46" s="164">
        <v>-0.0033093102</v>
      </c>
      <c r="F46" s="164">
        <v>-0.0023216507</v>
      </c>
      <c r="G46" s="164">
        <v>-0.0039695356</v>
      </c>
      <c r="H46" s="164">
        <v>-0.0035437542</v>
      </c>
      <c r="I46" s="164">
        <v>-0.002546368</v>
      </c>
      <c r="J46" s="164">
        <v>-0.0043455297</v>
      </c>
      <c r="K46" s="166">
        <v>-0.0031120718</v>
      </c>
      <c r="L46" s="165">
        <v>-0.00051116053</v>
      </c>
      <c r="M46" s="165">
        <v>-0.0030743768</v>
      </c>
      <c r="N46" s="165">
        <v>-0.0016013801</v>
      </c>
      <c r="O46" s="165">
        <v>-0.0025639869</v>
      </c>
      <c r="P46" s="165">
        <v>-0.0019212156</v>
      </c>
      <c r="Q46" s="165">
        <v>-0.0039334166</v>
      </c>
      <c r="R46" s="165">
        <v>-0.0034393849</v>
      </c>
      <c r="S46" s="165">
        <v>-0.0025008362</v>
      </c>
      <c r="T46" s="165">
        <v>-0.0043045204</v>
      </c>
      <c r="U46" s="165">
        <v>-0.0029146781</v>
      </c>
      <c r="V46" s="172">
        <f t="shared" si="1"/>
        <v>0.00292614367</v>
      </c>
      <c r="W46" s="172">
        <f t="shared" si="2"/>
        <v>0.0008577106999999996</v>
      </c>
      <c r="X46" s="172">
        <f t="shared" si="3"/>
        <v>0.0019765914</v>
      </c>
      <c r="Y46" s="172">
        <f t="shared" si="4"/>
        <v>0.0007453232999999997</v>
      </c>
      <c r="Z46" s="172">
        <f t="shared" si="5"/>
        <v>0.0004004351</v>
      </c>
      <c r="AA46" s="172">
        <f t="shared" si="6"/>
        <v>3.6119000000000255E-05</v>
      </c>
      <c r="AB46" s="172">
        <f t="shared" si="7"/>
        <v>0.00010436930000000009</v>
      </c>
      <c r="AC46" s="172">
        <f t="shared" si="8"/>
        <v>4.553179999999997E-05</v>
      </c>
      <c r="AD46" s="172">
        <f t="shared" si="9"/>
        <v>4.1009299999999506E-05</v>
      </c>
      <c r="AE46" s="172">
        <f t="shared" si="10"/>
        <v>0.00019739369999999994</v>
      </c>
      <c r="AF46" s="87">
        <f>IF(L46&gt;0.7*BA63,(100*(AM46+AN46)/(Y46*AP46)),"")</f>
      </c>
      <c r="AG46" s="86">
        <f t="shared" si="11"/>
        <v>1.1507901336238917</v>
      </c>
      <c r="AH46" s="86">
        <f t="shared" si="12"/>
        <v>0.23066490977168969</v>
      </c>
      <c r="AI46" s="75"/>
      <c r="AJ46" s="61">
        <f>(LN(K!$D$13/AG46))/(LN(178.94583/176.94323))</f>
        <v>-40.13978886703689</v>
      </c>
      <c r="AK46" s="61">
        <f>IF(AE46&gt;K!$F$1,(LN(K!$D$19/AH46))/(LN(172.93822/170.93634)),AJ46)</f>
        <v>-40.13978886703689</v>
      </c>
      <c r="AL46" s="61">
        <f>IF(AE46&gt;K!$F$1,AK46,AJ46)</f>
        <v>-40.13978886703689</v>
      </c>
      <c r="AM46" s="62">
        <f>((AA46*K!$D$17)/((175.94269/174.94079)^(AK46)))</f>
        <v>1.2051065158999627E-06</v>
      </c>
      <c r="AN46" s="63">
        <f>(AE46*K!$D$18)/((175.94258/170.93634)^(AK46))</f>
        <v>0.0005670295665697508</v>
      </c>
      <c r="AO46" s="75"/>
      <c r="AP46" s="91">
        <f t="shared" si="13"/>
        <v>-0.28276468849297803</v>
      </c>
      <c r="AQ46" s="79">
        <f>IF(L46&gt;K!$F$7*BA63,(AP46),"")</f>
      </c>
      <c r="AR46" s="206">
        <f>IF((AQ46=MAX(AQ4:AQ63)),"",IF(AQ46=MIN(AQ4:AQ63),"",AQ46))</f>
      </c>
      <c r="AS46" s="11">
        <f>IF(OR(AR46&gt;AT63+2*AU63,AR46&lt;AT63-2*AU63),"",AR46)</f>
      </c>
      <c r="AV46" s="85"/>
      <c r="AW46" s="85"/>
      <c r="AX46" s="85"/>
      <c r="AY46" s="83"/>
      <c r="AZ46" s="84"/>
      <c r="BA46" s="84"/>
      <c r="BB46" s="84"/>
      <c r="BC46" s="84"/>
      <c r="BG46" s="85"/>
      <c r="BH46" s="85"/>
      <c r="BI46" s="85"/>
      <c r="BJ46" s="85"/>
      <c r="BK46" s="84"/>
      <c r="BL46" s="92"/>
      <c r="BM46" s="92"/>
      <c r="BN46" s="82"/>
      <c r="BO46" s="46"/>
      <c r="BP46" s="46"/>
      <c r="BQ46" s="46"/>
      <c r="BR46" s="80"/>
      <c r="BS46" s="80"/>
      <c r="BT46" s="80"/>
      <c r="BU46" s="104"/>
      <c r="BV46" s="104"/>
      <c r="BW46" s="104"/>
      <c r="BX46" s="105"/>
      <c r="BY46" s="105"/>
      <c r="BZ46" s="105"/>
      <c r="CA46" s="33"/>
      <c r="CB46" s="33"/>
      <c r="CC46" s="33"/>
      <c r="CD46" s="27"/>
      <c r="CE46" s="27"/>
      <c r="CF46" s="27"/>
      <c r="CG46" s="9"/>
      <c r="CH46" s="9"/>
      <c r="CI46" s="9"/>
      <c r="CJ46" s="78"/>
      <c r="CK46" s="78"/>
      <c r="CL46" s="78"/>
      <c r="CM46" s="46"/>
      <c r="CN46" s="46"/>
      <c r="CO46" s="46"/>
    </row>
    <row r="47" spans="1:93" ht="12">
      <c r="A47" s="164">
        <v>0</v>
      </c>
      <c r="B47" s="164">
        <v>-0.0034373042</v>
      </c>
      <c r="C47" s="164">
        <v>-0.0039320875</v>
      </c>
      <c r="D47" s="164">
        <v>-0.0035779715</v>
      </c>
      <c r="E47" s="164">
        <v>-0.0033093102</v>
      </c>
      <c r="F47" s="164">
        <v>-0.0023216507</v>
      </c>
      <c r="G47" s="164">
        <v>-0.0039695356</v>
      </c>
      <c r="H47" s="164">
        <v>-0.0035437542</v>
      </c>
      <c r="I47" s="164">
        <v>-0.002546368</v>
      </c>
      <c r="J47" s="164">
        <v>-0.0043455297</v>
      </c>
      <c r="K47" s="166">
        <v>-0.0031120718</v>
      </c>
      <c r="L47" s="165">
        <v>-0.00086987888</v>
      </c>
      <c r="M47" s="165">
        <v>-0.0028796729</v>
      </c>
      <c r="N47" s="165">
        <v>-0.0015511569</v>
      </c>
      <c r="O47" s="165">
        <v>-0.0017341612</v>
      </c>
      <c r="P47" s="165">
        <v>-0.0018999505</v>
      </c>
      <c r="Q47" s="165">
        <v>-0.0039566763</v>
      </c>
      <c r="R47" s="165">
        <v>-0.0034230433</v>
      </c>
      <c r="S47" s="165">
        <v>-0.0025259526</v>
      </c>
      <c r="T47" s="165">
        <v>-0.0042762272</v>
      </c>
      <c r="U47" s="165">
        <v>-0.003044448</v>
      </c>
      <c r="V47" s="172">
        <f t="shared" si="1"/>
        <v>0.00256742532</v>
      </c>
      <c r="W47" s="172">
        <f t="shared" si="2"/>
        <v>0.0010524145999999996</v>
      </c>
      <c r="X47" s="172">
        <f t="shared" si="3"/>
        <v>0.0020268146</v>
      </c>
      <c r="Y47" s="172">
        <f t="shared" si="4"/>
        <v>0.0015751489999999999</v>
      </c>
      <c r="Z47" s="172">
        <f t="shared" si="5"/>
        <v>0.00042170019999999996</v>
      </c>
      <c r="AA47" s="172">
        <f t="shared" si="6"/>
        <v>1.285930000000015E-05</v>
      </c>
      <c r="AB47" s="172">
        <f t="shared" si="7"/>
        <v>0.00012071090000000031</v>
      </c>
      <c r="AC47" s="172">
        <f t="shared" si="8"/>
        <v>2.0415399999999893E-05</v>
      </c>
      <c r="AD47" s="172">
        <f t="shared" si="9"/>
        <v>6.930249999999999E-05</v>
      </c>
      <c r="AE47" s="172">
        <f t="shared" si="10"/>
        <v>6.76238E-05</v>
      </c>
      <c r="AF47" s="87">
        <f>IF(L47&gt;0.7*BA63,(100*(AM47+AN47)/(Y47*AP47)),"")</f>
      </c>
      <c r="AG47" s="86">
        <f t="shared" si="11"/>
        <v>0.6681365381941643</v>
      </c>
      <c r="AH47" s="86">
        <f t="shared" si="12"/>
        <v>0.3018966695157606</v>
      </c>
      <c r="AI47" s="75"/>
      <c r="AJ47" s="61">
        <f>(LN(K!$D$13/AG47))/(LN(178.94583/176.94323))</f>
        <v>8.172139329827328</v>
      </c>
      <c r="AK47" s="61">
        <f>IF(AE47&gt;K!$F$1,(LN(K!$D$19/AH47))/(LN(172.93822/170.93634)),AJ47)</f>
        <v>8.172139329827328</v>
      </c>
      <c r="AL47" s="61">
        <f>IF(AE47&gt;K!$F$1,AK47,AJ47)</f>
        <v>8.172139329827328</v>
      </c>
      <c r="AM47" s="62">
        <f>((AA47*K!$D$17)/((175.94269/174.94079)^(AK47)))</f>
        <v>3.2560157262964865E-07</v>
      </c>
      <c r="AN47" s="63">
        <f>(AE47*K!$D$18)/((175.94258/170.93634)^(AK47))</f>
        <v>4.816225689902067E-05</v>
      </c>
      <c r="AO47" s="75"/>
      <c r="AP47" s="91">
        <f t="shared" si="13"/>
        <v>0.22619500980963042</v>
      </c>
      <c r="AQ47" s="79">
        <f>IF(L47&gt;K!$F$7*BA63,(AP47),"")</f>
      </c>
      <c r="AR47" s="206">
        <f>IF((AQ47=MAX(AQ4:AQ63)),"",IF(AQ47=MIN(AQ4:AQ63),"",AQ47))</f>
      </c>
      <c r="AS47" s="11">
        <f>IF(OR(AR47&gt;AT63+2*AU63,AR47&lt;AT63-2*AU63),"",AR47)</f>
      </c>
      <c r="AV47" s="85"/>
      <c r="AW47" s="85"/>
      <c r="AX47" s="85"/>
      <c r="AY47" s="83"/>
      <c r="AZ47" s="84"/>
      <c r="BA47" s="84"/>
      <c r="BB47" s="84"/>
      <c r="BC47" s="84"/>
      <c r="BG47" s="85"/>
      <c r="BH47" s="85"/>
      <c r="BI47" s="85"/>
      <c r="BJ47" s="85"/>
      <c r="BK47" s="84"/>
      <c r="BL47" s="92"/>
      <c r="BM47" s="92"/>
      <c r="BN47" s="82"/>
      <c r="BO47" s="46"/>
      <c r="BP47" s="46"/>
      <c r="BQ47" s="46"/>
      <c r="BR47" s="80"/>
      <c r="BS47" s="80"/>
      <c r="BT47" s="80"/>
      <c r="BU47" s="104"/>
      <c r="BV47" s="104"/>
      <c r="BW47" s="104"/>
      <c r="BX47" s="105"/>
      <c r="BY47" s="105"/>
      <c r="BZ47" s="105"/>
      <c r="CA47" s="33"/>
      <c r="CB47" s="33"/>
      <c r="CC47" s="33"/>
      <c r="CD47" s="27"/>
      <c r="CE47" s="27"/>
      <c r="CF47" s="27"/>
      <c r="CG47" s="9"/>
      <c r="CH47" s="9"/>
      <c r="CI47" s="9"/>
      <c r="CJ47" s="78"/>
      <c r="CK47" s="78"/>
      <c r="CL47" s="78"/>
      <c r="CM47" s="46"/>
      <c r="CN47" s="46"/>
      <c r="CO47" s="46"/>
    </row>
    <row r="48" spans="1:93" ht="12">
      <c r="A48" s="164">
        <v>0</v>
      </c>
      <c r="B48" s="164">
        <v>-0.0034373042</v>
      </c>
      <c r="C48" s="164">
        <v>-0.0039320875</v>
      </c>
      <c r="D48" s="164">
        <v>-0.0035779715</v>
      </c>
      <c r="E48" s="164">
        <v>-0.0033093102</v>
      </c>
      <c r="F48" s="164">
        <v>-0.0023216507</v>
      </c>
      <c r="G48" s="164">
        <v>-0.0039695356</v>
      </c>
      <c r="H48" s="164">
        <v>-0.0035437542</v>
      </c>
      <c r="I48" s="164">
        <v>-0.002546368</v>
      </c>
      <c r="J48" s="164">
        <v>-0.0043455297</v>
      </c>
      <c r="K48" s="166">
        <v>-0.0031120718</v>
      </c>
      <c r="L48" s="165">
        <v>0.00058621798</v>
      </c>
      <c r="M48" s="165">
        <v>-0.0023743314</v>
      </c>
      <c r="N48" s="165">
        <v>-0.00048772299</v>
      </c>
      <c r="O48" s="165">
        <v>-0.0012421215</v>
      </c>
      <c r="P48" s="165">
        <v>-0.001697707</v>
      </c>
      <c r="Q48" s="165">
        <v>-0.0038874533</v>
      </c>
      <c r="R48" s="165">
        <v>-0.0033288415</v>
      </c>
      <c r="S48" s="165">
        <v>-0.0024960825</v>
      </c>
      <c r="T48" s="165">
        <v>-0.0043294815</v>
      </c>
      <c r="U48" s="165">
        <v>-0.0030992683</v>
      </c>
      <c r="V48" s="172">
        <f t="shared" si="1"/>
        <v>0.00402352218</v>
      </c>
      <c r="W48" s="172">
        <f t="shared" si="2"/>
        <v>0.0015577560999999996</v>
      </c>
      <c r="X48" s="172">
        <f t="shared" si="3"/>
        <v>0.00309024851</v>
      </c>
      <c r="Y48" s="172">
        <f t="shared" si="4"/>
        <v>0.0020671887</v>
      </c>
      <c r="Z48" s="172">
        <f t="shared" si="5"/>
        <v>0.0006239437000000001</v>
      </c>
      <c r="AA48" s="172">
        <f t="shared" si="6"/>
        <v>8.208229999999992E-05</v>
      </c>
      <c r="AB48" s="172">
        <f t="shared" si="7"/>
        <v>0.00021491270000000007</v>
      </c>
      <c r="AC48" s="172">
        <f t="shared" si="8"/>
        <v>5.028549999999991E-05</v>
      </c>
      <c r="AD48" s="172">
        <f t="shared" si="9"/>
        <v>1.6048199999999478E-05</v>
      </c>
      <c r="AE48" s="172">
        <f t="shared" si="10"/>
        <v>1.280349999999977E-05</v>
      </c>
      <c r="AF48" s="87">
        <f>IF(L48&gt;0.7*BA63,(100*(AM48+AN48)/(Y48*AP48)),"")</f>
      </c>
      <c r="AG48" s="86">
        <f t="shared" si="11"/>
        <v>0.7535626041299469</v>
      </c>
      <c r="AH48" s="86">
        <f t="shared" si="12"/>
        <v>3.927480766977843</v>
      </c>
      <c r="AI48" s="75"/>
      <c r="AJ48" s="61">
        <f>(LN(K!$D$13/AG48))/(LN(178.94583/176.94323))</f>
        <v>-2.518951965393806</v>
      </c>
      <c r="AK48" s="61">
        <f>IF(AE48&gt;K!$F$1,(LN(K!$D$19/AH48))/(LN(172.93822/170.93634)),AJ48)</f>
        <v>-2.518951965393806</v>
      </c>
      <c r="AL48" s="61">
        <f>IF(AE48&gt;K!$F$1,AK48,AJ48)</f>
        <v>-2.518951965393806</v>
      </c>
      <c r="AM48" s="62">
        <f>((AA48*K!$D$17)/((175.94269/174.94079)^(AK48)))</f>
        <v>2.2091954057318103E-06</v>
      </c>
      <c r="AN48" s="63">
        <f>(AE48*K!$D$18)/((175.94258/170.93634)^(AK48))</f>
        <v>1.2415534506377861E-05</v>
      </c>
      <c r="AO48" s="75"/>
      <c r="AP48" s="91">
        <f t="shared" si="13"/>
        <v>0.29900328171550833</v>
      </c>
      <c r="AQ48" s="79">
        <f>IF(L48&gt;K!$F$7*BA63,(AP48),"")</f>
      </c>
      <c r="AR48" s="206">
        <f>IF((AQ48=MAX(AQ4:AQ63)),"",IF(AQ48=MIN(AQ4:AQ63),"",AQ48))</f>
      </c>
      <c r="AS48" s="11">
        <f>IF(OR(AR48&gt;AT63+2*AU63,AR48&lt;AT63-2*AU63),"",AR48)</f>
      </c>
      <c r="AV48" s="85"/>
      <c r="AW48" s="85"/>
      <c r="AX48" s="85"/>
      <c r="AY48" s="83"/>
      <c r="AZ48" s="84"/>
      <c r="BA48" s="84"/>
      <c r="BB48" s="84"/>
      <c r="BC48" s="84"/>
      <c r="BG48" s="85"/>
      <c r="BH48" s="85"/>
      <c r="BI48" s="85"/>
      <c r="BJ48" s="85"/>
      <c r="BK48" s="84"/>
      <c r="BL48" s="92"/>
      <c r="BM48" s="92"/>
      <c r="BN48" s="82"/>
      <c r="BO48" s="46"/>
      <c r="BP48" s="46"/>
      <c r="BQ48" s="46"/>
      <c r="BR48" s="80"/>
      <c r="BS48" s="80"/>
      <c r="BT48" s="80"/>
      <c r="BU48" s="104"/>
      <c r="BV48" s="104"/>
      <c r="BW48" s="104"/>
      <c r="BX48" s="105"/>
      <c r="BY48" s="105"/>
      <c r="BZ48" s="105"/>
      <c r="CA48" s="33"/>
      <c r="CB48" s="33"/>
      <c r="CC48" s="33"/>
      <c r="CD48" s="27"/>
      <c r="CE48" s="27"/>
      <c r="CF48" s="27"/>
      <c r="CG48" s="9"/>
      <c r="CH48" s="9"/>
      <c r="CI48" s="9"/>
      <c r="CJ48" s="78"/>
      <c r="CK48" s="78"/>
      <c r="CL48" s="78"/>
      <c r="CM48" s="46"/>
      <c r="CN48" s="46"/>
      <c r="CO48" s="46"/>
    </row>
    <row r="49" spans="1:93" ht="12">
      <c r="A49" s="164">
        <v>0</v>
      </c>
      <c r="B49" s="164">
        <v>-0.0034373042</v>
      </c>
      <c r="C49" s="164">
        <v>-0.0039320875</v>
      </c>
      <c r="D49" s="164">
        <v>-0.0035779715</v>
      </c>
      <c r="E49" s="164">
        <v>-0.0033093102</v>
      </c>
      <c r="F49" s="164">
        <v>-0.0023216507</v>
      </c>
      <c r="G49" s="164">
        <v>-0.0039695356</v>
      </c>
      <c r="H49" s="164">
        <v>-0.0035437542</v>
      </c>
      <c r="I49" s="164">
        <v>-0.002546368</v>
      </c>
      <c r="J49" s="164">
        <v>-0.0043455297</v>
      </c>
      <c r="K49" s="166">
        <v>-0.0031120718</v>
      </c>
      <c r="L49" s="165">
        <v>-0.0031982686</v>
      </c>
      <c r="M49" s="165">
        <v>-0.0039120133</v>
      </c>
      <c r="N49" s="165">
        <v>-0.0033981537</v>
      </c>
      <c r="O49" s="165">
        <v>-0.0032480393</v>
      </c>
      <c r="P49" s="165">
        <v>-0.0023182854</v>
      </c>
      <c r="Q49" s="165">
        <v>-0.0039985652</v>
      </c>
      <c r="R49" s="165">
        <v>-0.0034913511</v>
      </c>
      <c r="S49" s="165">
        <v>-0.0024857224</v>
      </c>
      <c r="T49" s="165">
        <v>-0.0043155063</v>
      </c>
      <c r="U49" s="165">
        <v>-0.0031161174</v>
      </c>
      <c r="V49" s="172">
        <f t="shared" si="1"/>
        <v>0.00023903560000000006</v>
      </c>
      <c r="W49" s="172">
        <f t="shared" si="2"/>
        <v>2.0074199999999334E-05</v>
      </c>
      <c r="X49" s="172">
        <f t="shared" si="3"/>
        <v>0.00017981779999999992</v>
      </c>
      <c r="Y49" s="172">
        <f t="shared" si="4"/>
        <v>6.127089999999986E-05</v>
      </c>
      <c r="Z49" s="172">
        <f t="shared" si="5"/>
        <v>3.3653000000000675E-06</v>
      </c>
      <c r="AA49" s="172">
        <f t="shared" si="6"/>
        <v>-2.9029600000000065E-05</v>
      </c>
      <c r="AB49" s="172">
        <f t="shared" si="7"/>
        <v>5.2403099999999946E-05</v>
      </c>
      <c r="AC49" s="172">
        <f t="shared" si="8"/>
        <v>6.06456E-05</v>
      </c>
      <c r="AD49" s="172">
        <f t="shared" si="9"/>
        <v>3.0023399999999818E-05</v>
      </c>
      <c r="AE49" s="172">
        <f t="shared" si="10"/>
        <v>-4.045600000000035E-06</v>
      </c>
      <c r="AF49" s="87">
        <f>IF(L49&gt;0.7*BA63,(100*(AM49+AN49)/(Y49*AP49)),"")</f>
      </c>
      <c r="AG49" s="86">
        <f t="shared" si="11"/>
        <v>0.3276302453530041</v>
      </c>
      <c r="AH49" s="86">
        <f t="shared" si="12"/>
        <v>14.990508206446382</v>
      </c>
      <c r="AI49" s="75"/>
      <c r="AJ49" s="61">
        <f>(LN(K!$D$13/AG49))/(LN(178.94583/176.94323))</f>
        <v>71.49140321607322</v>
      </c>
      <c r="AK49" s="61">
        <f>IF(AE49&gt;K!$F$1,(LN(K!$D$19/AH49))/(LN(172.93822/170.93634)),AJ49)</f>
        <v>71.49140321607322</v>
      </c>
      <c r="AL49" s="61">
        <f>IF(AE49&gt;K!$F$1,AK49,AJ49)</f>
        <v>71.49140321607322</v>
      </c>
      <c r="AM49" s="62">
        <f>((AA49*K!$D$17)/((175.94269/174.94079)^(AK49)))</f>
        <v>-5.119992308553063E-07</v>
      </c>
      <c r="AN49" s="63">
        <f>(AE49*K!$D$18)/((175.94258/170.93634)^(AK49))</f>
        <v>-4.63217274164305E-07</v>
      </c>
      <c r="AO49" s="75"/>
      <c r="AP49" s="91">
        <f t="shared" si="13"/>
        <v>0.04720624996166229</v>
      </c>
      <c r="AQ49" s="79">
        <f>IF(L49&gt;K!$F$7*BA63,(AP49),"")</f>
      </c>
      <c r="AR49" s="206">
        <f>IF((AQ49=MAX(AQ4:AQ63)),"",IF(AQ49=MIN(AQ4:AQ63),"",AQ49))</f>
      </c>
      <c r="AS49" s="11">
        <f>IF(OR(AR49&gt;AT63+2*AU63,AR49&lt;AT63-2*AU63),"",AR49)</f>
      </c>
      <c r="AV49" s="85"/>
      <c r="AW49" s="85"/>
      <c r="AX49" s="85"/>
      <c r="AY49" s="83"/>
      <c r="AZ49" s="84"/>
      <c r="BA49" s="84"/>
      <c r="BB49" s="84"/>
      <c r="BC49" s="84"/>
      <c r="BG49" s="85"/>
      <c r="BH49" s="85"/>
      <c r="BI49" s="85"/>
      <c r="BJ49" s="85"/>
      <c r="BK49" s="84"/>
      <c r="BL49" s="92"/>
      <c r="BM49" s="92"/>
      <c r="BN49" s="82"/>
      <c r="BO49" s="46"/>
      <c r="BP49" s="46"/>
      <c r="BQ49" s="46"/>
      <c r="BR49" s="80"/>
      <c r="BS49" s="80"/>
      <c r="BT49" s="80"/>
      <c r="BU49" s="104"/>
      <c r="BV49" s="104"/>
      <c r="BW49" s="104"/>
      <c r="BX49" s="105"/>
      <c r="BY49" s="105"/>
      <c r="BZ49" s="105"/>
      <c r="CA49" s="33"/>
      <c r="CB49" s="33"/>
      <c r="CC49" s="33"/>
      <c r="CD49" s="27"/>
      <c r="CE49" s="27"/>
      <c r="CF49" s="27"/>
      <c r="CG49" s="9"/>
      <c r="CH49" s="9"/>
      <c r="CI49" s="9"/>
      <c r="CJ49" s="78"/>
      <c r="CK49" s="78"/>
      <c r="CL49" s="78"/>
      <c r="CM49" s="46"/>
      <c r="CN49" s="46"/>
      <c r="CO49" s="46"/>
    </row>
    <row r="50" spans="1:93" ht="12">
      <c r="A50" s="164">
        <v>0</v>
      </c>
      <c r="B50" s="164">
        <v>-0.0034373042</v>
      </c>
      <c r="C50" s="164">
        <v>-0.0039320875</v>
      </c>
      <c r="D50" s="164">
        <v>-0.0035779715</v>
      </c>
      <c r="E50" s="164">
        <v>-0.0033093102</v>
      </c>
      <c r="F50" s="164">
        <v>-0.0023216507</v>
      </c>
      <c r="G50" s="164">
        <v>-0.0039695356</v>
      </c>
      <c r="H50" s="164">
        <v>-0.0035437542</v>
      </c>
      <c r="I50" s="164">
        <v>-0.002546368</v>
      </c>
      <c r="J50" s="164">
        <v>-0.0043455297</v>
      </c>
      <c r="K50" s="166">
        <v>-0.0031120718</v>
      </c>
      <c r="L50" s="165">
        <v>-0.0023459004</v>
      </c>
      <c r="M50" s="165">
        <v>-0.0034490696</v>
      </c>
      <c r="N50" s="165">
        <v>-0.0027365016</v>
      </c>
      <c r="O50" s="165">
        <v>-0.0026703172</v>
      </c>
      <c r="P50" s="165">
        <v>-0.0021512284</v>
      </c>
      <c r="Q50" s="165">
        <v>-0.0039477818</v>
      </c>
      <c r="R50" s="165">
        <v>-0.0034578134</v>
      </c>
      <c r="S50" s="165">
        <v>-0.0025338297</v>
      </c>
      <c r="T50" s="165">
        <v>-0.0043262083</v>
      </c>
      <c r="U50" s="165">
        <v>-0.0030329194</v>
      </c>
      <c r="V50" s="172">
        <f t="shared" si="1"/>
        <v>0.0010914038000000002</v>
      </c>
      <c r="W50" s="172">
        <f t="shared" si="2"/>
        <v>0.0004830178999999995</v>
      </c>
      <c r="X50" s="172">
        <f t="shared" si="3"/>
        <v>0.0008414698999999999</v>
      </c>
      <c r="Y50" s="172">
        <f t="shared" si="4"/>
        <v>0.000638993</v>
      </c>
      <c r="Z50" s="172">
        <f t="shared" si="5"/>
        <v>0.00017042230000000004</v>
      </c>
      <c r="AA50" s="172">
        <f t="shared" si="6"/>
        <v>2.175379999999963E-05</v>
      </c>
      <c r="AB50" s="172">
        <f t="shared" si="7"/>
        <v>8.594080000000033E-05</v>
      </c>
      <c r="AC50" s="172">
        <f t="shared" si="8"/>
        <v>1.2538299999999974E-05</v>
      </c>
      <c r="AD50" s="172">
        <f t="shared" si="9"/>
        <v>1.9321399999999364E-05</v>
      </c>
      <c r="AE50" s="172">
        <f t="shared" si="10"/>
        <v>7.91524E-05</v>
      </c>
      <c r="AF50" s="87">
        <f>IF(L50&gt;0.7*BA63,(100*(AM50+AN50)/(Y50*AP50)),"")</f>
      </c>
      <c r="AG50" s="86">
        <f t="shared" si="11"/>
        <v>0.7559048377681751</v>
      </c>
      <c r="AH50" s="86">
        <f t="shared" si="12"/>
        <v>0.1584070729377754</v>
      </c>
      <c r="AI50" s="75"/>
      <c r="AJ50" s="61">
        <f>(LN(K!$D$13/AG50))/(LN(178.94583/176.94323))</f>
        <v>-2.7947064948402915</v>
      </c>
      <c r="AK50" s="61">
        <f>IF(AE50&gt;K!$F$1,(LN(K!$D$19/AH50))/(LN(172.93822/170.93634)),AJ50)</f>
        <v>-2.7947064948402915</v>
      </c>
      <c r="AL50" s="61">
        <f>IF(AE50&gt;K!$F$1,AK50,AJ50)</f>
        <v>-2.7947064948402915</v>
      </c>
      <c r="AM50" s="62">
        <f>((AA50*K!$D$17)/((175.94269/174.94079)^(AK50)))</f>
        <v>5.864130907012698E-07</v>
      </c>
      <c r="AN50" s="63">
        <f>(AE50*K!$D$18)/((175.94258/170.93634)^(AK50))</f>
        <v>7.736736666500223E-05</v>
      </c>
      <c r="AO50" s="75"/>
      <c r="AP50" s="91">
        <f t="shared" si="13"/>
        <v>0.14702431227152973</v>
      </c>
      <c r="AQ50" s="79">
        <f>IF(L50&gt;K!$F$7*BA63,(AP50),"")</f>
      </c>
      <c r="AR50" s="206">
        <f>IF((AQ50=MAX(AQ4:AQ63)),"",IF(AQ50=MIN(AQ4:AQ63),"",AQ50))</f>
      </c>
      <c r="AS50" s="11">
        <f>IF(OR(AR50&gt;AT63+2*AU63,AR50&lt;AT63-2*AU63),"",AR50)</f>
      </c>
      <c r="AV50" s="85"/>
      <c r="AW50" s="85"/>
      <c r="AX50" s="85"/>
      <c r="AY50" s="83"/>
      <c r="AZ50" s="84"/>
      <c r="BA50" s="84"/>
      <c r="BB50" s="84"/>
      <c r="BC50" s="84"/>
      <c r="BG50" s="85"/>
      <c r="BH50" s="85"/>
      <c r="BI50" s="85"/>
      <c r="BJ50" s="85"/>
      <c r="BK50" s="84"/>
      <c r="BL50" s="92"/>
      <c r="BM50" s="92"/>
      <c r="BN50" s="82"/>
      <c r="BO50" s="46"/>
      <c r="BP50" s="46"/>
      <c r="BQ50" s="46"/>
      <c r="BR50" s="80"/>
      <c r="BS50" s="80"/>
      <c r="BT50" s="80"/>
      <c r="BU50" s="104"/>
      <c r="BV50" s="104"/>
      <c r="BW50" s="104"/>
      <c r="BX50" s="105"/>
      <c r="BY50" s="105"/>
      <c r="BZ50" s="105"/>
      <c r="CA50" s="33"/>
      <c r="CB50" s="33"/>
      <c r="CC50" s="33"/>
      <c r="CD50" s="27"/>
      <c r="CE50" s="27"/>
      <c r="CF50" s="27"/>
      <c r="CG50" s="9"/>
      <c r="CH50" s="9"/>
      <c r="CI50" s="9"/>
      <c r="CJ50" s="78"/>
      <c r="CK50" s="78"/>
      <c r="CL50" s="78"/>
      <c r="CM50" s="46"/>
      <c r="CN50" s="46"/>
      <c r="CO50" s="46"/>
    </row>
    <row r="51" spans="1:93" ht="12">
      <c r="A51" s="164">
        <v>0</v>
      </c>
      <c r="B51" s="164">
        <v>-0.0034373042</v>
      </c>
      <c r="C51" s="164">
        <v>-0.0039320875</v>
      </c>
      <c r="D51" s="164">
        <v>-0.0035779715</v>
      </c>
      <c r="E51" s="164">
        <v>-0.0033093102</v>
      </c>
      <c r="F51" s="164">
        <v>-0.0023216507</v>
      </c>
      <c r="G51" s="164">
        <v>-0.0039695356</v>
      </c>
      <c r="H51" s="164">
        <v>-0.0035437542</v>
      </c>
      <c r="I51" s="164">
        <v>-0.002546368</v>
      </c>
      <c r="J51" s="164">
        <v>-0.0043455297</v>
      </c>
      <c r="K51" s="166">
        <v>-0.0031120718</v>
      </c>
      <c r="L51" s="165">
        <v>-0.00044000664</v>
      </c>
      <c r="M51" s="165">
        <v>-0.0027328621</v>
      </c>
      <c r="N51" s="165">
        <v>-0.0012141923</v>
      </c>
      <c r="O51" s="165">
        <v>-0.0016792536</v>
      </c>
      <c r="P51" s="165">
        <v>-0.0017913291</v>
      </c>
      <c r="Q51" s="165">
        <v>-0.003951334</v>
      </c>
      <c r="R51" s="165">
        <v>-0.0034731156</v>
      </c>
      <c r="S51" s="165">
        <v>-0.002507221</v>
      </c>
      <c r="T51" s="165">
        <v>-0.0042899579</v>
      </c>
      <c r="U51" s="165">
        <v>-0.0030952925</v>
      </c>
      <c r="V51" s="172">
        <f t="shared" si="1"/>
        <v>0.00299729756</v>
      </c>
      <c r="W51" s="172">
        <f t="shared" si="2"/>
        <v>0.0011992253999999996</v>
      </c>
      <c r="X51" s="172">
        <f t="shared" si="3"/>
        <v>0.0023637792</v>
      </c>
      <c r="Y51" s="172">
        <f t="shared" si="4"/>
        <v>0.0016300566</v>
      </c>
      <c r="Z51" s="172">
        <f t="shared" si="5"/>
        <v>0.0005303216</v>
      </c>
      <c r="AA51" s="172">
        <f t="shared" si="6"/>
        <v>1.8201600000000012E-05</v>
      </c>
      <c r="AB51" s="172">
        <f t="shared" si="7"/>
        <v>7.063860000000024E-05</v>
      </c>
      <c r="AC51" s="172">
        <f t="shared" si="8"/>
        <v>3.914699999999979E-05</v>
      </c>
      <c r="AD51" s="172">
        <f t="shared" si="9"/>
        <v>5.5571799999999325E-05</v>
      </c>
      <c r="AE51" s="172">
        <f t="shared" si="10"/>
        <v>1.6779299999999855E-05</v>
      </c>
      <c r="AF51" s="87">
        <f>IF(L51&gt;0.7*BA63,(100*(AM51+AN51)/(Y51*AP51)),"")</f>
      </c>
      <c r="AG51" s="86">
        <f t="shared" si="11"/>
        <v>0.735695558056082</v>
      </c>
      <c r="AH51" s="86">
        <f t="shared" si="12"/>
        <v>2.3330532262966948</v>
      </c>
      <c r="AI51" s="75"/>
      <c r="AJ51" s="61">
        <f>(LN(K!$D$13/AG51))/(LN(178.94583/176.94323))</f>
        <v>-0.38679364895004203</v>
      </c>
      <c r="AK51" s="61">
        <f>IF(AE51&gt;K!$F$1,(LN(K!$D$19/AH51))/(LN(172.93822/170.93634)),AJ51)</f>
        <v>-0.38679364895004203</v>
      </c>
      <c r="AL51" s="61">
        <f>IF(AE51&gt;K!$F$1,AK51,AJ51)</f>
        <v>-0.38679364895004203</v>
      </c>
      <c r="AM51" s="62">
        <f>((AA51*K!$D$17)/((175.94269/174.94079)^(AK51)))</f>
        <v>4.839562691578947E-07</v>
      </c>
      <c r="AN51" s="63">
        <f>(AE51*K!$D$18)/((175.94258/170.93634)^(AK51))</f>
        <v>1.529961963078478E-05</v>
      </c>
      <c r="AO51" s="75"/>
      <c r="AP51" s="91">
        <f t="shared" si="13"/>
        <v>0.31635053124291457</v>
      </c>
      <c r="AQ51" s="79">
        <f>IF(L51&gt;K!$F$7*BA63,(AP51),"")</f>
      </c>
      <c r="AR51" s="206">
        <f>IF((AQ51=MAX(AQ4:AQ63)),"",IF(AQ51=MIN(AQ4:AQ63),"",AQ51))</f>
      </c>
      <c r="AS51" s="11">
        <f>IF(OR(AR51&gt;AT63+2*AU63,AR51&lt;AT63-2*AU63),"",AR51)</f>
      </c>
      <c r="AV51" s="85"/>
      <c r="AW51" s="85"/>
      <c r="AX51" s="85"/>
      <c r="AY51" s="83"/>
      <c r="AZ51" s="84"/>
      <c r="BA51" s="84"/>
      <c r="BB51" s="84"/>
      <c r="BC51" s="84"/>
      <c r="BG51" s="85"/>
      <c r="BH51" s="85"/>
      <c r="BI51" s="85"/>
      <c r="BJ51" s="85"/>
      <c r="BK51" s="84"/>
      <c r="BL51" s="92"/>
      <c r="BM51" s="92"/>
      <c r="BN51" s="82"/>
      <c r="BO51" s="46"/>
      <c r="BP51" s="46"/>
      <c r="BQ51" s="46"/>
      <c r="BR51" s="80"/>
      <c r="BS51" s="80"/>
      <c r="BT51" s="80"/>
      <c r="BU51" s="104"/>
      <c r="BV51" s="104"/>
      <c r="BW51" s="104"/>
      <c r="BX51" s="105"/>
      <c r="BY51" s="105"/>
      <c r="BZ51" s="105"/>
      <c r="CA51" s="33"/>
      <c r="CB51" s="33"/>
      <c r="CC51" s="33"/>
      <c r="CD51" s="27"/>
      <c r="CE51" s="27"/>
      <c r="CF51" s="27"/>
      <c r="CG51" s="9"/>
      <c r="CH51" s="9"/>
      <c r="CI51" s="9"/>
      <c r="CJ51" s="78"/>
      <c r="CK51" s="78"/>
      <c r="CL51" s="78"/>
      <c r="CM51" s="46"/>
      <c r="CN51" s="46"/>
      <c r="CO51" s="46"/>
    </row>
    <row r="52" spans="1:93" ht="12">
      <c r="A52" s="164">
        <v>0</v>
      </c>
      <c r="B52" s="164">
        <v>-0.0034373042</v>
      </c>
      <c r="C52" s="164">
        <v>-0.0039320875</v>
      </c>
      <c r="D52" s="164">
        <v>-0.0035779715</v>
      </c>
      <c r="E52" s="164">
        <v>-0.0033093102</v>
      </c>
      <c r="F52" s="164">
        <v>-0.0023216507</v>
      </c>
      <c r="G52" s="164">
        <v>-0.0039695356</v>
      </c>
      <c r="H52" s="164">
        <v>-0.0035437542</v>
      </c>
      <c r="I52" s="164">
        <v>-0.002546368</v>
      </c>
      <c r="J52" s="164">
        <v>-0.0043455297</v>
      </c>
      <c r="K52" s="166">
        <v>-0.0031120718</v>
      </c>
      <c r="L52" s="165">
        <v>-0.0010986156</v>
      </c>
      <c r="M52" s="165">
        <v>-0.0030824224</v>
      </c>
      <c r="N52" s="165">
        <v>-0.0018742462</v>
      </c>
      <c r="O52" s="165">
        <v>-0.0021373502</v>
      </c>
      <c r="P52" s="165">
        <v>-0.0020212618</v>
      </c>
      <c r="Q52" s="165">
        <v>-0.0039648301</v>
      </c>
      <c r="R52" s="165">
        <v>-0.0034490059</v>
      </c>
      <c r="S52" s="165">
        <v>-0.0025204324</v>
      </c>
      <c r="T52" s="165">
        <v>-0.0043224368</v>
      </c>
      <c r="U52" s="165">
        <v>-0.0030841349</v>
      </c>
      <c r="V52" s="172">
        <f t="shared" si="1"/>
        <v>0.0023386886</v>
      </c>
      <c r="W52" s="172">
        <f t="shared" si="2"/>
        <v>0.0008496650999999995</v>
      </c>
      <c r="X52" s="172">
        <f t="shared" si="3"/>
        <v>0.0017037252999999998</v>
      </c>
      <c r="Y52" s="172">
        <f t="shared" si="4"/>
        <v>0.0011719599999999997</v>
      </c>
      <c r="Z52" s="172">
        <f t="shared" si="5"/>
        <v>0.00030038889999999983</v>
      </c>
      <c r="AA52" s="172">
        <f t="shared" si="6"/>
        <v>4.70549999999955E-06</v>
      </c>
      <c r="AB52" s="172">
        <f t="shared" si="7"/>
        <v>9.474830000000007E-05</v>
      </c>
      <c r="AC52" s="172">
        <f t="shared" si="8"/>
        <v>2.5935599999999705E-05</v>
      </c>
      <c r="AD52" s="172">
        <f t="shared" si="9"/>
        <v>2.3092899999999604E-05</v>
      </c>
      <c r="AE52" s="172">
        <f t="shared" si="10"/>
        <v>2.793689999999998E-05</v>
      </c>
      <c r="AF52" s="87">
        <f>IF(L52&gt;0.7*BA63,(100*(AM52+AN52)/(Y52*AP52)),"")</f>
      </c>
      <c r="AG52" s="86">
        <f t="shared" si="11"/>
        <v>0.7249949656984878</v>
      </c>
      <c r="AH52" s="86">
        <f t="shared" si="12"/>
        <v>0.9283635621704528</v>
      </c>
      <c r="AI52" s="75"/>
      <c r="AJ52" s="61">
        <f>(LN(K!$D$13/AG52))/(LN(178.94583/176.94323))</f>
        <v>0.915093138631811</v>
      </c>
      <c r="AK52" s="61">
        <f>IF(AE52&gt;K!$F$1,(LN(K!$D$19/AH52))/(LN(172.93822/170.93634)),AJ52)</f>
        <v>0.915093138631811</v>
      </c>
      <c r="AL52" s="61">
        <f>IF(AE52&gt;K!$F$1,AK52,AJ52)</f>
        <v>0.915093138631811</v>
      </c>
      <c r="AM52" s="62">
        <f>((AA52*K!$D$17)/((175.94269/174.94079)^(AK52)))</f>
        <v>1.2418623618001214E-07</v>
      </c>
      <c r="AN52" s="63">
        <f>(AE52*K!$D$18)/((175.94258/170.93634)^(AK52))</f>
        <v>2.453374417788588E-05</v>
      </c>
      <c r="AO52" s="75"/>
      <c r="AP52" s="91">
        <f t="shared" si="13"/>
        <v>0.23405410858431108</v>
      </c>
      <c r="AQ52" s="79">
        <f>IF(L52&gt;K!$F$7*BA63,(AP52),"")</f>
      </c>
      <c r="AR52" s="206">
        <f>IF((AQ52=MAX(AQ4:AQ63)),"",IF(AQ52=MIN(AQ4:AQ63),"",AQ52))</f>
      </c>
      <c r="AS52" s="11">
        <f>IF(OR(AR52&gt;AT63+2*AU63,AR52&lt;AT63-2*AU63),"",AR52)</f>
      </c>
      <c r="AV52" s="85"/>
      <c r="AW52" s="85"/>
      <c r="AX52" s="85"/>
      <c r="AY52" s="83"/>
      <c r="AZ52" s="84"/>
      <c r="BA52" s="84"/>
      <c r="BB52" s="84"/>
      <c r="BC52" s="84"/>
      <c r="BE52" s="84"/>
      <c r="BG52" s="85"/>
      <c r="BH52" s="85"/>
      <c r="BI52" s="85"/>
      <c r="BJ52" s="85"/>
      <c r="BK52" s="84"/>
      <c r="BL52" s="92"/>
      <c r="BM52" s="92"/>
      <c r="BN52" s="82"/>
      <c r="BO52" s="46"/>
      <c r="BP52" s="46"/>
      <c r="BQ52" s="46"/>
      <c r="BR52" s="80"/>
      <c r="BS52" s="80"/>
      <c r="BT52" s="80"/>
      <c r="BU52" s="104"/>
      <c r="BV52" s="104"/>
      <c r="BW52" s="104"/>
      <c r="BX52" s="105"/>
      <c r="BY52" s="105"/>
      <c r="BZ52" s="105"/>
      <c r="CA52" s="33"/>
      <c r="CB52" s="33"/>
      <c r="CC52" s="33"/>
      <c r="CD52" s="27"/>
      <c r="CE52" s="27"/>
      <c r="CF52" s="27"/>
      <c r="CG52" s="9"/>
      <c r="CH52" s="9"/>
      <c r="CI52" s="9"/>
      <c r="CJ52" s="78"/>
      <c r="CK52" s="78"/>
      <c r="CL52" s="78"/>
      <c r="CM52" s="46"/>
      <c r="CN52" s="46"/>
      <c r="CO52" s="46"/>
    </row>
    <row r="53" spans="1:93" ht="12">
      <c r="A53" s="164">
        <v>0</v>
      </c>
      <c r="B53" s="164">
        <v>-0.0034373042</v>
      </c>
      <c r="C53" s="164">
        <v>-0.0039320875</v>
      </c>
      <c r="D53" s="164">
        <v>-0.0035779715</v>
      </c>
      <c r="E53" s="164">
        <v>-0.0033093102</v>
      </c>
      <c r="F53" s="164">
        <v>-0.0023216507</v>
      </c>
      <c r="G53" s="164">
        <v>-0.0039695356</v>
      </c>
      <c r="H53" s="164">
        <v>-0.0035437542</v>
      </c>
      <c r="I53" s="164">
        <v>-0.002546368</v>
      </c>
      <c r="J53" s="164">
        <v>-0.0043455297</v>
      </c>
      <c r="K53" s="166">
        <v>-0.0031120718</v>
      </c>
      <c r="L53" s="165">
        <v>-0.0024520237</v>
      </c>
      <c r="M53" s="165">
        <v>-0.0035008651</v>
      </c>
      <c r="N53" s="165">
        <v>-0.0027802984</v>
      </c>
      <c r="O53" s="165">
        <v>-0.0027589808</v>
      </c>
      <c r="P53" s="165">
        <v>-0.0021014391</v>
      </c>
      <c r="Q53" s="165">
        <v>-0.0039267634</v>
      </c>
      <c r="R53" s="165">
        <v>-0.0034964833</v>
      </c>
      <c r="S53" s="165">
        <v>-0.002461457</v>
      </c>
      <c r="T53" s="165">
        <v>-0.0043118819</v>
      </c>
      <c r="U53" s="165">
        <v>-0.0030856655</v>
      </c>
      <c r="V53" s="172">
        <f t="shared" si="1"/>
        <v>0.0009852805</v>
      </c>
      <c r="W53" s="172">
        <f t="shared" si="2"/>
        <v>0.00043122239999999947</v>
      </c>
      <c r="X53" s="172">
        <f t="shared" si="3"/>
        <v>0.0007976730999999996</v>
      </c>
      <c r="Y53" s="172">
        <f t="shared" si="4"/>
        <v>0.0005503293999999997</v>
      </c>
      <c r="Z53" s="172">
        <f t="shared" si="5"/>
        <v>0.00022021159999999988</v>
      </c>
      <c r="AA53" s="172">
        <f t="shared" si="6"/>
        <v>4.277220000000002E-05</v>
      </c>
      <c r="AB53" s="172">
        <f t="shared" si="7"/>
        <v>4.727090000000017E-05</v>
      </c>
      <c r="AC53" s="172">
        <f t="shared" si="8"/>
        <v>8.491100000000001E-05</v>
      </c>
      <c r="AD53" s="172">
        <f t="shared" si="9"/>
        <v>3.364779999999977E-05</v>
      </c>
      <c r="AE53" s="172">
        <f t="shared" si="10"/>
        <v>2.6406299999999754E-05</v>
      </c>
      <c r="AF53" s="87">
        <f>IF(L53&gt;0.7*BA63,(100*(AM53+AN53)/(Y53*AP53)),"")</f>
      </c>
      <c r="AG53" s="86">
        <f t="shared" si="11"/>
        <v>0.7835714392144045</v>
      </c>
      <c r="AH53" s="86">
        <f t="shared" si="12"/>
        <v>3.2155584084101445</v>
      </c>
      <c r="AI53" s="75"/>
      <c r="AJ53" s="61">
        <f>(LN(K!$D$13/AG53))/(LN(178.94583/176.94323))</f>
        <v>-5.988783755447253</v>
      </c>
      <c r="AK53" s="61">
        <f>IF(AE53&gt;K!$F$1,(LN(K!$D$19/AH53))/(LN(172.93822/170.93634)),AJ53)</f>
        <v>-5.988783755447253</v>
      </c>
      <c r="AL53" s="61">
        <f>IF(AE53&gt;K!$F$1,AK53,AJ53)</f>
        <v>-5.988783755447253</v>
      </c>
      <c r="AM53" s="62">
        <f>((AA53*K!$D$17)/((175.94269/174.94079)^(AK53)))</f>
        <v>1.1742265248186988E-06</v>
      </c>
      <c r="AN53" s="63">
        <f>(AE53*K!$D$18)/((175.94258/170.93634)^(AK53))</f>
        <v>2.8303751755665906E-05</v>
      </c>
      <c r="AO53" s="75"/>
      <c r="AP53" s="91">
        <f t="shared" si="13"/>
        <v>0.3585684149005344</v>
      </c>
      <c r="AQ53" s="79">
        <f>IF(L53&gt;K!$F$7*BA63,(AP53),"")</f>
      </c>
      <c r="AR53" s="206">
        <f>IF((AQ53=MAX(AQ4:AQ63)),"",IF(AQ53=MIN(AQ4:AQ63),"",AQ53))</f>
      </c>
      <c r="AS53" s="11">
        <f>IF(OR(AR53&gt;AT63+2*AU63,AR53&lt;AT63-2*AU63),"",AR53)</f>
      </c>
      <c r="AV53" s="85"/>
      <c r="AW53" s="85"/>
      <c r="AX53" s="85"/>
      <c r="AY53" s="83"/>
      <c r="BG53" s="85"/>
      <c r="BH53" s="85"/>
      <c r="BI53" s="85"/>
      <c r="BJ53" s="85"/>
      <c r="BK53" s="84"/>
      <c r="BL53" s="92"/>
      <c r="BM53" s="92"/>
      <c r="BN53" s="82"/>
      <c r="BO53" s="46"/>
      <c r="BP53" s="46"/>
      <c r="BQ53" s="46"/>
      <c r="BR53" s="80"/>
      <c r="BS53" s="80"/>
      <c r="BT53" s="80"/>
      <c r="BU53" s="104"/>
      <c r="BV53" s="104"/>
      <c r="BW53" s="104"/>
      <c r="BX53" s="105"/>
      <c r="BY53" s="105"/>
      <c r="BZ53" s="105"/>
      <c r="CA53" s="33"/>
      <c r="CB53" s="33"/>
      <c r="CC53" s="33"/>
      <c r="CD53" s="27"/>
      <c r="CE53" s="27"/>
      <c r="CF53" s="27"/>
      <c r="CG53" s="9"/>
      <c r="CH53" s="9"/>
      <c r="CI53" s="9"/>
      <c r="CJ53" s="78"/>
      <c r="CK53" s="78"/>
      <c r="CL53" s="78"/>
      <c r="CM53" s="46"/>
      <c r="CN53" s="46"/>
      <c r="CO53" s="46"/>
    </row>
    <row r="54" spans="1:93" ht="12">
      <c r="A54" s="164">
        <v>0</v>
      </c>
      <c r="B54" s="164">
        <v>-0.0034373042</v>
      </c>
      <c r="C54" s="164">
        <v>-0.0039320875</v>
      </c>
      <c r="D54" s="164">
        <v>-0.0035779715</v>
      </c>
      <c r="E54" s="164">
        <v>-0.0033093102</v>
      </c>
      <c r="F54" s="164">
        <v>-0.0023216507</v>
      </c>
      <c r="G54" s="164">
        <v>-0.0039695356</v>
      </c>
      <c r="H54" s="164">
        <v>-0.0035437542</v>
      </c>
      <c r="I54" s="164">
        <v>-0.002546368</v>
      </c>
      <c r="J54" s="164">
        <v>-0.0043455297</v>
      </c>
      <c r="K54" s="166">
        <v>-0.0031120718</v>
      </c>
      <c r="L54" s="165">
        <v>-0.0031922378</v>
      </c>
      <c r="M54" s="165">
        <v>-0.0038656427</v>
      </c>
      <c r="N54" s="165">
        <v>-0.0033935802</v>
      </c>
      <c r="O54" s="165">
        <v>-0.0031643196</v>
      </c>
      <c r="P54" s="165">
        <v>-0.00223556</v>
      </c>
      <c r="Q54" s="165">
        <v>-0.0038888486</v>
      </c>
      <c r="R54" s="165">
        <v>-0.0035142217</v>
      </c>
      <c r="S54" s="165">
        <v>-0.0025126543</v>
      </c>
      <c r="T54" s="165">
        <v>-0.0043367079</v>
      </c>
      <c r="U54" s="165">
        <v>-0.0030597782</v>
      </c>
      <c r="V54" s="172">
        <f t="shared" si="1"/>
        <v>0.0002450664000000001</v>
      </c>
      <c r="W54" s="172">
        <f t="shared" si="2"/>
        <v>6.644479999999954E-05</v>
      </c>
      <c r="X54" s="172">
        <f t="shared" si="3"/>
        <v>0.0001843913</v>
      </c>
      <c r="Y54" s="172">
        <f t="shared" si="4"/>
        <v>0.0001449906</v>
      </c>
      <c r="Z54" s="172">
        <f t="shared" si="5"/>
        <v>8.609069999999984E-05</v>
      </c>
      <c r="AA54" s="172">
        <f t="shared" si="6"/>
        <v>8.068699999999986E-05</v>
      </c>
      <c r="AB54" s="172">
        <f t="shared" si="7"/>
        <v>2.9532500000000253E-05</v>
      </c>
      <c r="AC54" s="172">
        <f t="shared" si="8"/>
        <v>3.371369999999969E-05</v>
      </c>
      <c r="AD54" s="172">
        <f t="shared" si="9"/>
        <v>8.821799999999408E-06</v>
      </c>
      <c r="AE54" s="172">
        <f t="shared" si="10"/>
        <v>5.22935999999999E-05</v>
      </c>
      <c r="AF54" s="87">
        <f>IF(L54&gt;0.7*BA63,(100*(AM54+AN54)/(Y54*AP54)),"")</f>
      </c>
      <c r="AG54" s="86">
        <f t="shared" si="11"/>
        <v>0.4582697085190319</v>
      </c>
      <c r="AH54" s="86">
        <f t="shared" si="12"/>
        <v>0.6447003074946026</v>
      </c>
      <c r="AI54" s="75"/>
      <c r="AJ54" s="61">
        <f>(LN(K!$D$13/AG54))/(LN(178.94583/176.94323))</f>
        <v>41.67386045972792</v>
      </c>
      <c r="AK54" s="61">
        <f>IF(AE54&gt;K!$F$1,(LN(K!$D$19/AH54))/(LN(172.93822/170.93634)),AJ54)</f>
        <v>41.67386045972792</v>
      </c>
      <c r="AL54" s="61">
        <f>IF(AE54&gt;K!$F$1,AK54,AJ54)</f>
        <v>41.67386045972792</v>
      </c>
      <c r="AM54" s="62">
        <f>((AA54*K!$D$17)/((175.94269/174.94079)^(AK54)))</f>
        <v>1.6872663011485357E-06</v>
      </c>
      <c r="AN54" s="63">
        <f>(AE54*K!$D$18)/((175.94258/170.93634)^(AK54))</f>
        <v>1.4159881531244964E-05</v>
      </c>
      <c r="AO54" s="75"/>
      <c r="AP54" s="91">
        <f t="shared" si="13"/>
        <v>0.3823884755018777</v>
      </c>
      <c r="AQ54" s="79">
        <f>IF(L54&gt;K!$F$7*BA63,(AP54),"")</f>
      </c>
      <c r="AR54" s="206">
        <f>IF((AQ54=MAX(AQ4:AQ63)),"",IF(AQ54=MIN(AQ4:AQ63),"",AQ54))</f>
      </c>
      <c r="AS54" s="11">
        <f>IF(OR(AR54&gt;AT63+2*AU63,AR54&lt;AT63-2*AU63),"",AR54)</f>
      </c>
      <c r="AV54" s="85"/>
      <c r="AW54" s="85"/>
      <c r="AX54" s="85"/>
      <c r="AY54" s="83"/>
      <c r="BE54" s="84"/>
      <c r="BG54" s="85"/>
      <c r="BH54" s="85"/>
      <c r="BI54" s="85"/>
      <c r="BJ54" s="85"/>
      <c r="BK54" s="84"/>
      <c r="BL54" s="92"/>
      <c r="BM54" s="92"/>
      <c r="BN54" s="82"/>
      <c r="BO54" s="46"/>
      <c r="BP54" s="46"/>
      <c r="BQ54" s="46"/>
      <c r="BR54" s="80"/>
      <c r="BS54" s="80"/>
      <c r="BT54" s="80"/>
      <c r="BU54" s="104"/>
      <c r="BV54" s="104"/>
      <c r="BW54" s="104"/>
      <c r="BX54" s="105"/>
      <c r="BY54" s="105"/>
      <c r="BZ54" s="105"/>
      <c r="CA54" s="33"/>
      <c r="CB54" s="33"/>
      <c r="CC54" s="33"/>
      <c r="CD54" s="27"/>
      <c r="CE54" s="27"/>
      <c r="CF54" s="27"/>
      <c r="CG54" s="9"/>
      <c r="CH54" s="9"/>
      <c r="CI54" s="9"/>
      <c r="CJ54" s="78"/>
      <c r="CK54" s="78"/>
      <c r="CL54" s="78"/>
      <c r="CM54" s="46"/>
      <c r="CN54" s="46"/>
      <c r="CO54" s="46"/>
    </row>
    <row r="55" spans="1:93" ht="12">
      <c r="A55" s="164">
        <v>0</v>
      </c>
      <c r="B55" s="164">
        <v>-0.0034373042</v>
      </c>
      <c r="C55" s="164">
        <v>-0.0039320875</v>
      </c>
      <c r="D55" s="164">
        <v>-0.0035779715</v>
      </c>
      <c r="E55" s="164">
        <v>-0.0033093102</v>
      </c>
      <c r="F55" s="164">
        <v>-0.0023216507</v>
      </c>
      <c r="G55" s="164">
        <v>-0.0039695356</v>
      </c>
      <c r="H55" s="164">
        <v>-0.0035437542</v>
      </c>
      <c r="I55" s="164">
        <v>-0.002546368</v>
      </c>
      <c r="J55" s="164">
        <v>-0.0043455297</v>
      </c>
      <c r="K55" s="166">
        <v>-0.0031120718</v>
      </c>
      <c r="L55" s="165">
        <v>-0.0029008627</v>
      </c>
      <c r="M55" s="165">
        <v>-0.0037355171</v>
      </c>
      <c r="N55" s="165">
        <v>-0.0032043588</v>
      </c>
      <c r="O55" s="165">
        <v>-0.0030596394</v>
      </c>
      <c r="P55" s="165">
        <v>-0.0022454381</v>
      </c>
      <c r="Q55" s="165">
        <v>-0.0040377466</v>
      </c>
      <c r="R55" s="165">
        <v>-0.0035075679</v>
      </c>
      <c r="S55" s="165">
        <v>-0.0025229762</v>
      </c>
      <c r="T55" s="165">
        <v>-0.0042873209</v>
      </c>
      <c r="U55" s="165">
        <v>-0.0029865871</v>
      </c>
      <c r="V55" s="172">
        <f t="shared" si="1"/>
        <v>0.0005364415000000001</v>
      </c>
      <c r="W55" s="172">
        <f t="shared" si="2"/>
        <v>0.00019657039999999978</v>
      </c>
      <c r="X55" s="172">
        <f t="shared" si="3"/>
        <v>0.00037361269999999997</v>
      </c>
      <c r="Y55" s="172">
        <f t="shared" si="4"/>
        <v>0.00024967079999999985</v>
      </c>
      <c r="Z55" s="172">
        <f t="shared" si="5"/>
        <v>7.621260000000019E-05</v>
      </c>
      <c r="AA55" s="172">
        <f t="shared" si="6"/>
        <v>-6.821100000000031E-05</v>
      </c>
      <c r="AB55" s="172">
        <f t="shared" si="7"/>
        <v>3.618630000000022E-05</v>
      </c>
      <c r="AC55" s="172">
        <f t="shared" si="8"/>
        <v>2.3391799999999616E-05</v>
      </c>
      <c r="AD55" s="172">
        <f t="shared" si="9"/>
        <v>5.820879999999997E-05</v>
      </c>
      <c r="AE55" s="172">
        <f t="shared" si="10"/>
        <v>0.00012548469999999973</v>
      </c>
      <c r="AF55" s="87">
        <f>IF(L55&gt;0.7*BA63,(100*(AM55+AN55)/(Y55*AP55)),"")</f>
      </c>
      <c r="AG55" s="86">
        <f t="shared" si="11"/>
        <v>0.7873183407911534</v>
      </c>
      <c r="AH55" s="86">
        <f t="shared" si="12"/>
        <v>0.18641157049424883</v>
      </c>
      <c r="AI55" s="75"/>
      <c r="AJ55" s="61">
        <f>(LN(K!$D$13/AG55))/(LN(178.94583/176.94323))</f>
        <v>-6.412664059287804</v>
      </c>
      <c r="AK55" s="61">
        <f>IF(AE55&gt;K!$F$1,(LN(K!$D$19/AH55))/(LN(172.93822/170.93634)),AJ55)</f>
        <v>-6.412664059287804</v>
      </c>
      <c r="AL55" s="61">
        <f>IF(AE55&gt;K!$F$1,AK55,AJ55)</f>
        <v>-6.412664059287804</v>
      </c>
      <c r="AM55" s="62">
        <f>((AA55*K!$D$17)/((175.94269/174.94079)^(AK55)))</f>
        <v>-1.8771371224292134E-06</v>
      </c>
      <c r="AN55" s="63">
        <f>(AE55*K!$D$18)/((175.94258/170.93634)^(AK55))</f>
        <v>0.000136157393543981</v>
      </c>
      <c r="AO55" s="75"/>
      <c r="AP55" s="91">
        <f t="shared" si="13"/>
        <v>-0.24120108930382017</v>
      </c>
      <c r="AQ55" s="79">
        <f>IF(L55&gt;K!$F$7*BA63,(AP55),"")</f>
      </c>
      <c r="AR55" s="206">
        <f>IF((AQ55=MAX(AQ4:AQ63)),"",IF(AQ55=MIN(AQ4:AQ63),"",AQ55))</f>
      </c>
      <c r="AS55" s="11">
        <f>IF(OR(AR55&gt;AT63+2*AU63,AR55&lt;AT63-2*AU63),"",AR55)</f>
      </c>
      <c r="AV55" s="85"/>
      <c r="AW55" s="85"/>
      <c r="AX55" s="85"/>
      <c r="AY55" s="83"/>
      <c r="BG55" s="85"/>
      <c r="BH55" s="85"/>
      <c r="BI55" s="85"/>
      <c r="BJ55" s="85"/>
      <c r="BK55" s="84"/>
      <c r="BL55" s="92"/>
      <c r="BM55" s="92"/>
      <c r="BN55" s="82"/>
      <c r="BO55" s="46"/>
      <c r="BP55" s="46"/>
      <c r="BQ55" s="46"/>
      <c r="BR55" s="80"/>
      <c r="BS55" s="80"/>
      <c r="BT55" s="80"/>
      <c r="BU55" s="104"/>
      <c r="BV55" s="104"/>
      <c r="BW55" s="104"/>
      <c r="BX55" s="105"/>
      <c r="BY55" s="105"/>
      <c r="BZ55" s="105"/>
      <c r="CA55" s="33"/>
      <c r="CB55" s="33"/>
      <c r="CC55" s="33"/>
      <c r="CD55" s="27"/>
      <c r="CE55" s="27"/>
      <c r="CF55" s="27"/>
      <c r="CG55" s="9"/>
      <c r="CH55" s="9"/>
      <c r="CI55" s="9"/>
      <c r="CJ55" s="78"/>
      <c r="CK55" s="78"/>
      <c r="CL55" s="78"/>
      <c r="CM55" s="46"/>
      <c r="CN55" s="46"/>
      <c r="CO55" s="46"/>
    </row>
    <row r="56" spans="1:93" ht="12">
      <c r="A56" s="164">
        <v>0</v>
      </c>
      <c r="B56" s="164">
        <v>-0.0034373042</v>
      </c>
      <c r="C56" s="164">
        <v>-0.0039320875</v>
      </c>
      <c r="D56" s="164">
        <v>-0.0035779715</v>
      </c>
      <c r="E56" s="164">
        <v>-0.0033093102</v>
      </c>
      <c r="F56" s="164">
        <v>-0.0023216507</v>
      </c>
      <c r="G56" s="164">
        <v>-0.0039695356</v>
      </c>
      <c r="H56" s="164">
        <v>-0.0035437542</v>
      </c>
      <c r="I56" s="164">
        <v>-0.002546368</v>
      </c>
      <c r="J56" s="164">
        <v>-0.0043455297</v>
      </c>
      <c r="K56" s="166">
        <v>-0.0031120718</v>
      </c>
      <c r="L56" s="165">
        <v>-0.0030334318</v>
      </c>
      <c r="M56" s="165">
        <v>-0.0037618788</v>
      </c>
      <c r="N56" s="165">
        <v>-0.003273262</v>
      </c>
      <c r="O56" s="165">
        <v>-0.0030851972</v>
      </c>
      <c r="P56" s="165">
        <v>-0.0022419875</v>
      </c>
      <c r="Q56" s="165">
        <v>-0.0039435</v>
      </c>
      <c r="R56" s="165">
        <v>-0.0035101381</v>
      </c>
      <c r="S56" s="165">
        <v>-0.002561484</v>
      </c>
      <c r="T56" s="165">
        <v>-0.0043027215</v>
      </c>
      <c r="U56" s="165">
        <v>-0.0031304558</v>
      </c>
      <c r="V56" s="172">
        <f t="shared" si="1"/>
        <v>0.00040387240000000013</v>
      </c>
      <c r="W56" s="172">
        <f t="shared" si="2"/>
        <v>0.00017020869999999962</v>
      </c>
      <c r="X56" s="172">
        <f t="shared" si="3"/>
        <v>0.00030470949999999997</v>
      </c>
      <c r="Y56" s="172">
        <f t="shared" si="4"/>
        <v>0.00022411299999999974</v>
      </c>
      <c r="Z56" s="172">
        <f t="shared" si="5"/>
        <v>7.966319999999985E-05</v>
      </c>
      <c r="AA56" s="172">
        <f t="shared" si="6"/>
        <v>2.6035599999999978E-05</v>
      </c>
      <c r="AB56" s="172">
        <f t="shared" si="7"/>
        <v>3.3616100000000235E-05</v>
      </c>
      <c r="AC56" s="172">
        <f t="shared" si="8"/>
        <v>-1.5116000000000348E-05</v>
      </c>
      <c r="AD56" s="172">
        <f t="shared" si="9"/>
        <v>4.280819999999928E-05</v>
      </c>
      <c r="AE56" s="172">
        <f t="shared" si="10"/>
        <v>-1.8384000000000195E-05</v>
      </c>
      <c r="AF56" s="87">
        <f>IF(L56&gt;0.7*BA63,(100*(AM56+AN56)/(Y56*AP56)),"")</f>
      </c>
      <c r="AG56" s="86">
        <f t="shared" si="11"/>
        <v>0.7594771387648187</v>
      </c>
      <c r="AH56" s="86">
        <f t="shared" si="12"/>
        <v>0.8222367275892182</v>
      </c>
      <c r="AI56" s="75"/>
      <c r="AJ56" s="61">
        <f>(LN(K!$D$13/AG56))/(LN(178.94583/176.94323))</f>
        <v>-3.2136375677740703</v>
      </c>
      <c r="AK56" s="61">
        <f>IF(AE56&gt;K!$F$1,(LN(K!$D$19/AH56))/(LN(172.93822/170.93634)),AJ56)</f>
        <v>-3.2136375677740703</v>
      </c>
      <c r="AL56" s="61">
        <f>IF(AE56&gt;K!$F$1,AK56,AJ56)</f>
        <v>-3.2136375677740703</v>
      </c>
      <c r="AM56" s="62">
        <f>((AA56*K!$D$17)/((175.94269/174.94079)^(AK56)))</f>
        <v>7.035178569677653E-07</v>
      </c>
      <c r="AN56" s="63">
        <f>(AE56*K!$D$18)/((175.94258/170.93634)^(AK56))</f>
        <v>-1.818803123144453E-05</v>
      </c>
      <c r="AO56" s="75"/>
      <c r="AP56" s="91">
        <f t="shared" si="13"/>
        <v>0.44145852475508246</v>
      </c>
      <c r="AQ56" s="79">
        <f>IF(L56&gt;K!$F$7*BA63,(AP56),"")</f>
      </c>
      <c r="AR56" s="206">
        <f>IF((AQ56=MAX(AQ4:AQ63)),"",IF(AQ56=MIN(AQ4:AQ63),"",AQ56))</f>
      </c>
      <c r="AS56" s="11">
        <f>IF(OR(AR56&gt;AT63+2*AU63,AR56&lt;AT63-2*AU63),"",AR56)</f>
      </c>
      <c r="AV56" s="85"/>
      <c r="AW56" s="85"/>
      <c r="AX56" s="85"/>
      <c r="AY56" s="83"/>
      <c r="BG56" s="85"/>
      <c r="BH56" s="85"/>
      <c r="BI56" s="85"/>
      <c r="BJ56" s="85"/>
      <c r="BK56" s="84"/>
      <c r="BL56" s="92"/>
      <c r="BM56" s="92"/>
      <c r="BN56" s="82"/>
      <c r="BO56" s="46"/>
      <c r="BP56" s="46"/>
      <c r="BQ56" s="46"/>
      <c r="BR56" s="80"/>
      <c r="BS56" s="80"/>
      <c r="BT56" s="80"/>
      <c r="BU56" s="104"/>
      <c r="BV56" s="104"/>
      <c r="BW56" s="104"/>
      <c r="BX56" s="105"/>
      <c r="BY56" s="105"/>
      <c r="BZ56" s="105"/>
      <c r="CA56" s="33"/>
      <c r="CB56" s="33"/>
      <c r="CC56" s="33"/>
      <c r="CD56" s="27"/>
      <c r="CE56" s="27"/>
      <c r="CF56" s="27"/>
      <c r="CG56" s="9"/>
      <c r="CH56" s="9"/>
      <c r="CI56" s="9"/>
      <c r="CJ56" s="78"/>
      <c r="CK56" s="78"/>
      <c r="CL56" s="78"/>
      <c r="CM56" s="46"/>
      <c r="CN56" s="46"/>
      <c r="CO56" s="46"/>
    </row>
    <row r="57" spans="1:93" ht="12">
      <c r="A57" s="164">
        <v>0</v>
      </c>
      <c r="B57" s="164">
        <v>-0.0034373042</v>
      </c>
      <c r="C57" s="164">
        <v>-0.0039320875</v>
      </c>
      <c r="D57" s="164">
        <v>-0.0035779715</v>
      </c>
      <c r="E57" s="164">
        <v>-0.0033093102</v>
      </c>
      <c r="F57" s="164">
        <v>-0.0023216507</v>
      </c>
      <c r="G57" s="164">
        <v>-0.0039695356</v>
      </c>
      <c r="H57" s="164">
        <v>-0.0035437542</v>
      </c>
      <c r="I57" s="164">
        <v>-0.002546368</v>
      </c>
      <c r="J57" s="164">
        <v>-0.0043455297</v>
      </c>
      <c r="K57" s="166">
        <v>-0.0031120718</v>
      </c>
      <c r="L57" s="165">
        <v>-0.0031274838</v>
      </c>
      <c r="M57" s="165">
        <v>-0.0038423749</v>
      </c>
      <c r="N57" s="165">
        <v>-0.0033486309</v>
      </c>
      <c r="O57" s="165">
        <v>-0.0031337567</v>
      </c>
      <c r="P57" s="165">
        <v>-0.002231197</v>
      </c>
      <c r="Q57" s="165">
        <v>-0.0039314299</v>
      </c>
      <c r="R57" s="165">
        <v>-0.0034940438</v>
      </c>
      <c r="S57" s="165">
        <v>-0.0025343785</v>
      </c>
      <c r="T57" s="165">
        <v>-0.0043450021</v>
      </c>
      <c r="U57" s="165">
        <v>-0.0030523713</v>
      </c>
      <c r="V57" s="172">
        <f t="shared" si="1"/>
        <v>0.00030982039999999985</v>
      </c>
      <c r="W57" s="172">
        <f t="shared" si="2"/>
        <v>8.971259999999981E-05</v>
      </c>
      <c r="X57" s="172">
        <f t="shared" si="3"/>
        <v>0.00022934059999999996</v>
      </c>
      <c r="Y57" s="172">
        <f t="shared" si="4"/>
        <v>0.0001755534999999999</v>
      </c>
      <c r="Z57" s="172">
        <f t="shared" si="5"/>
        <v>9.045370000000013E-05</v>
      </c>
      <c r="AA57" s="172">
        <f t="shared" si="6"/>
        <v>3.810569999999989E-05</v>
      </c>
      <c r="AB57" s="172">
        <f t="shared" si="7"/>
        <v>4.9710400000000255E-05</v>
      </c>
      <c r="AC57" s="172">
        <f t="shared" si="8"/>
        <v>1.1989499999999747E-05</v>
      </c>
      <c r="AD57" s="172">
        <f t="shared" si="9"/>
        <v>5.275999999995035E-07</v>
      </c>
      <c r="AE57" s="172">
        <f t="shared" si="10"/>
        <v>5.970049999999994E-05</v>
      </c>
      <c r="AF57" s="87">
        <f>IF(L57&gt;0.7*BA63,(100*(AM57+AN57)/(Y57*AP57)),"")</f>
      </c>
      <c r="AG57" s="86">
        <f t="shared" si="11"/>
        <v>0.5110271227859305</v>
      </c>
      <c r="AH57" s="86">
        <f t="shared" si="12"/>
        <v>0.20082746375658092</v>
      </c>
      <c r="AI57" s="75"/>
      <c r="AJ57" s="61">
        <f>(LN(K!$D$13/AG57))/(LN(178.94583/176.94323))</f>
        <v>31.991706957934085</v>
      </c>
      <c r="AK57" s="61">
        <f>IF(AE57&gt;K!$F$1,(LN(K!$D$19/AH57))/(LN(172.93822/170.93634)),AJ57)</f>
        <v>31.991706957934085</v>
      </c>
      <c r="AL57" s="61">
        <f>IF(AE57&gt;K!$F$1,AK57,AJ57)</f>
        <v>31.991706957934085</v>
      </c>
      <c r="AM57" s="62">
        <f>((AA57*K!$D$17)/((175.94269/174.94079)^(AK57)))</f>
        <v>8.42137769486197E-07</v>
      </c>
      <c r="AN57" s="63">
        <f>(AE57*K!$D$18)/((175.94258/170.93634)^(AK57))</f>
        <v>2.137813918815874E-05</v>
      </c>
      <c r="AO57" s="75"/>
      <c r="AP57" s="91">
        <f t="shared" si="13"/>
        <v>0.3241161407113726</v>
      </c>
      <c r="AQ57" s="79">
        <f>IF(L57&gt;K!$F$7*BA63,(AP57),"")</f>
      </c>
      <c r="AR57" s="206">
        <f>IF((AQ57=MAX(AQ4:AQ63)),"",IF(AQ57=MIN(AQ4:AQ63),"",AQ57))</f>
      </c>
      <c r="AS57" s="11">
        <f>IF(OR(AR57&gt;AT63+2*AU63,AR57&lt;AT63-2*AU63),"",AR57)</f>
      </c>
      <c r="AV57" s="85"/>
      <c r="AW57" s="85"/>
      <c r="AX57" s="85"/>
      <c r="AY57" s="83"/>
      <c r="BG57" s="85"/>
      <c r="BH57" s="85"/>
      <c r="BI57" s="85"/>
      <c r="BJ57" s="85"/>
      <c r="BK57" s="84"/>
      <c r="BL57" s="92"/>
      <c r="BM57" s="92"/>
      <c r="BN57" s="82"/>
      <c r="BO57" s="46"/>
      <c r="BP57" s="46"/>
      <c r="BQ57" s="46"/>
      <c r="BR57" s="80"/>
      <c r="BS57" s="80"/>
      <c r="BT57" s="80"/>
      <c r="BU57" s="104"/>
      <c r="BV57" s="104"/>
      <c r="BW57" s="104"/>
      <c r="BX57" s="105"/>
      <c r="BY57" s="105"/>
      <c r="BZ57" s="105"/>
      <c r="CA57" s="33"/>
      <c r="CB57" s="33"/>
      <c r="CC57" s="33"/>
      <c r="CD57" s="27"/>
      <c r="CE57" s="27"/>
      <c r="CF57" s="27"/>
      <c r="CG57" s="9"/>
      <c r="CH57" s="9"/>
      <c r="CI57" s="9"/>
      <c r="CJ57" s="78"/>
      <c r="CK57" s="78"/>
      <c r="CL57" s="78"/>
      <c r="CM57" s="46"/>
      <c r="CN57" s="46"/>
      <c r="CO57" s="46"/>
    </row>
    <row r="58" spans="1:93" ht="12">
      <c r="A58" s="164">
        <v>0</v>
      </c>
      <c r="B58" s="164">
        <v>-0.0034373042</v>
      </c>
      <c r="C58" s="164">
        <v>-0.0039320875</v>
      </c>
      <c r="D58" s="164">
        <v>-0.0035779715</v>
      </c>
      <c r="E58" s="164">
        <v>-0.0033093102</v>
      </c>
      <c r="F58" s="164">
        <v>-0.0023216507</v>
      </c>
      <c r="G58" s="164">
        <v>-0.0039695356</v>
      </c>
      <c r="H58" s="164">
        <v>-0.0035437542</v>
      </c>
      <c r="I58" s="164">
        <v>-0.002546368</v>
      </c>
      <c r="J58" s="164">
        <v>-0.0043455297</v>
      </c>
      <c r="K58" s="166">
        <v>-0.0031120718</v>
      </c>
      <c r="L58" s="165">
        <v>-0.0030626052</v>
      </c>
      <c r="M58" s="165">
        <v>-0.0037796291</v>
      </c>
      <c r="N58" s="165">
        <v>-0.0032380512</v>
      </c>
      <c r="O58" s="165">
        <v>-0.0030853344</v>
      </c>
      <c r="P58" s="165">
        <v>-0.0022561677</v>
      </c>
      <c r="Q58" s="165">
        <v>-0.0039637543</v>
      </c>
      <c r="R58" s="165">
        <v>-0.0035033514</v>
      </c>
      <c r="S58" s="165">
        <v>-0.0025143786</v>
      </c>
      <c r="T58" s="165">
        <v>-0.0043164031</v>
      </c>
      <c r="U58" s="165">
        <v>-0.003080501</v>
      </c>
      <c r="V58" s="172">
        <f t="shared" si="1"/>
        <v>0.00037469900000000004</v>
      </c>
      <c r="W58" s="172">
        <f t="shared" si="2"/>
        <v>0.00015245839999999955</v>
      </c>
      <c r="X58" s="172">
        <f t="shared" si="3"/>
        <v>0.00033992029999999973</v>
      </c>
      <c r="Y58" s="172">
        <f t="shared" si="4"/>
        <v>0.0002239757999999998</v>
      </c>
      <c r="Z58" s="172">
        <f t="shared" si="5"/>
        <v>6.548299999999986E-05</v>
      </c>
      <c r="AA58" s="172">
        <f t="shared" si="6"/>
        <v>5.7812999999995104E-06</v>
      </c>
      <c r="AB58" s="172">
        <f t="shared" si="7"/>
        <v>4.0402799999999985E-05</v>
      </c>
      <c r="AC58" s="172">
        <f t="shared" si="8"/>
        <v>3.1989399999999765E-05</v>
      </c>
      <c r="AD58" s="172">
        <f t="shared" si="9"/>
        <v>2.9126599999999316E-05</v>
      </c>
      <c r="AE58" s="172">
        <f t="shared" si="10"/>
        <v>3.1570800000000135E-05</v>
      </c>
      <c r="AF58" s="87">
        <f>IF(L58&gt;0.7*BA63,(100*(AM58+AN58)/(Y58*AP58)),"")</f>
      </c>
      <c r="AG58" s="86">
        <f t="shared" si="11"/>
        <v>0.6806913961240442</v>
      </c>
      <c r="AH58" s="86">
        <f t="shared" si="12"/>
        <v>1.0132590875112328</v>
      </c>
      <c r="AI58" s="75"/>
      <c r="AJ58" s="61">
        <f>(LN(K!$D$13/AG58))/(LN(178.94583/176.94323))</f>
        <v>6.517956014655883</v>
      </c>
      <c r="AK58" s="61">
        <f>IF(AE58&gt;K!$F$1,(LN(K!$D$19/AH58))/(LN(172.93822/170.93634)),AJ58)</f>
        <v>6.517956014655883</v>
      </c>
      <c r="AL58" s="61">
        <f>IF(AE58&gt;K!$F$1,AK58,AJ58)</f>
        <v>6.517956014655883</v>
      </c>
      <c r="AM58" s="62">
        <f>((AA58*K!$D$17)/((175.94269/174.94079)^(AK58)))</f>
        <v>1.4777374678035932E-07</v>
      </c>
      <c r="AN58" s="63">
        <f>(AE58*K!$D$18)/((175.94258/170.93634)^(AK58))</f>
        <v>2.3584713555800733E-05</v>
      </c>
      <c r="AO58" s="75"/>
      <c r="AP58" s="91">
        <f t="shared" si="13"/>
        <v>0.1796339262466471</v>
      </c>
      <c r="AQ58" s="79">
        <f>IF(L58&gt;K!$F$7*BA63,(AP58),"")</f>
      </c>
      <c r="AR58" s="206">
        <f>IF((AQ58=MAX(AQ4:AQ63)),"",IF(AQ58=MIN(AQ4:AQ63),"",AQ58))</f>
      </c>
      <c r="AS58" s="11">
        <f>IF(OR(AR58&gt;AT63+2*AU63,AR58&lt;AT63-2*AU63),"",AR58)</f>
      </c>
      <c r="AV58" s="85"/>
      <c r="AW58" s="85"/>
      <c r="AX58" s="85"/>
      <c r="AY58" s="83"/>
      <c r="BG58" s="85"/>
      <c r="BH58" s="85"/>
      <c r="BI58" s="85"/>
      <c r="BJ58" s="85"/>
      <c r="BK58" s="84"/>
      <c r="BL58" s="92"/>
      <c r="BM58" s="92"/>
      <c r="BN58" s="82"/>
      <c r="BO58" s="46"/>
      <c r="BP58" s="46"/>
      <c r="BQ58" s="46"/>
      <c r="BR58" s="80"/>
      <c r="BS58" s="80"/>
      <c r="BT58" s="80"/>
      <c r="BU58" s="104"/>
      <c r="BV58" s="104"/>
      <c r="BW58" s="104"/>
      <c r="BX58" s="105"/>
      <c r="BY58" s="105"/>
      <c r="BZ58" s="105"/>
      <c r="CA58" s="33"/>
      <c r="CB58" s="33"/>
      <c r="CC58" s="33"/>
      <c r="CD58" s="27"/>
      <c r="CE58" s="27"/>
      <c r="CF58" s="27"/>
      <c r="CG58" s="9"/>
      <c r="CH58" s="9"/>
      <c r="CI58" s="9"/>
      <c r="CJ58" s="78"/>
      <c r="CK58" s="78"/>
      <c r="CL58" s="78"/>
      <c r="CM58" s="46"/>
      <c r="CN58" s="46"/>
      <c r="CO58" s="46"/>
    </row>
    <row r="59" spans="1:93" ht="12">
      <c r="A59" s="164">
        <v>0</v>
      </c>
      <c r="B59" s="164">
        <v>-0.0034373042</v>
      </c>
      <c r="C59" s="164">
        <v>-0.0039320875</v>
      </c>
      <c r="D59" s="164">
        <v>-0.0035779715</v>
      </c>
      <c r="E59" s="164">
        <v>-0.0033093102</v>
      </c>
      <c r="F59" s="164">
        <v>-0.0023216507</v>
      </c>
      <c r="G59" s="164">
        <v>-0.0039695356</v>
      </c>
      <c r="H59" s="164">
        <v>-0.0035437542</v>
      </c>
      <c r="I59" s="164">
        <v>-0.002546368</v>
      </c>
      <c r="J59" s="164">
        <v>-0.0043455297</v>
      </c>
      <c r="K59" s="166">
        <v>-0.0031120718</v>
      </c>
      <c r="L59" s="165">
        <v>-0.0031120691</v>
      </c>
      <c r="M59" s="165">
        <v>-0.0037909954</v>
      </c>
      <c r="N59" s="165">
        <v>-0.0033060486</v>
      </c>
      <c r="O59" s="165">
        <v>-0.0031538064</v>
      </c>
      <c r="P59" s="165">
        <v>-0.0022657483</v>
      </c>
      <c r="Q59" s="165">
        <v>-0.0039054693</v>
      </c>
      <c r="R59" s="165">
        <v>-0.0035391433</v>
      </c>
      <c r="S59" s="165">
        <v>-0.0025002212</v>
      </c>
      <c r="T59" s="165">
        <v>-0.0043080034</v>
      </c>
      <c r="U59" s="165">
        <v>-0.0030256025</v>
      </c>
      <c r="V59" s="172">
        <f t="shared" si="1"/>
        <v>0.00032523510000000014</v>
      </c>
      <c r="W59" s="172">
        <f t="shared" si="2"/>
        <v>0.00014109209999999981</v>
      </c>
      <c r="X59" s="172">
        <f t="shared" si="3"/>
        <v>0.00027192289999999984</v>
      </c>
      <c r="Y59" s="172">
        <f t="shared" si="4"/>
        <v>0.00015550379999999982</v>
      </c>
      <c r="Z59" s="172">
        <f t="shared" si="5"/>
        <v>5.590240000000017E-05</v>
      </c>
      <c r="AA59" s="172">
        <f t="shared" si="6"/>
        <v>6.406629999999988E-05</v>
      </c>
      <c r="AB59" s="172">
        <f t="shared" si="7"/>
        <v>4.610900000000251E-06</v>
      </c>
      <c r="AC59" s="172">
        <f t="shared" si="8"/>
        <v>4.6146799999999787E-05</v>
      </c>
      <c r="AD59" s="172">
        <f t="shared" si="9"/>
        <v>3.752630000000007E-05</v>
      </c>
      <c r="AE59" s="172">
        <f t="shared" si="10"/>
        <v>8.646930000000014E-05</v>
      </c>
      <c r="AF59" s="87">
        <f>IF(L59&gt;0.7*BA63,(100*(AM59+AN59)/(Y59*AP59)),"")</f>
      </c>
      <c r="AG59" s="86">
        <f t="shared" si="11"/>
        <v>0.9073225220219697</v>
      </c>
      <c r="AH59" s="86">
        <f t="shared" si="12"/>
        <v>0.5336784269098941</v>
      </c>
      <c r="AI59" s="75"/>
      <c r="AJ59" s="61">
        <f>(LN(K!$D$13/AG59))/(LN(178.94583/176.94323))</f>
        <v>-19.01822185927994</v>
      </c>
      <c r="AK59" s="61">
        <f>IF(AE59&gt;K!$F$1,(LN(K!$D$19/AH59))/(LN(172.93822/170.93634)),AJ59)</f>
        <v>-19.01822185927994</v>
      </c>
      <c r="AL59" s="61">
        <f>IF(AE59&gt;K!$F$1,AK59,AJ59)</f>
        <v>-19.01822185927994</v>
      </c>
      <c r="AM59" s="62">
        <f>((AA59*K!$D$17)/((175.94269/174.94079)^(AK59)))</f>
        <v>1.8946754452786548E-06</v>
      </c>
      <c r="AN59" s="63">
        <f>(AE59*K!$D$18)/((175.94258/170.93634)^(AK59))</f>
        <v>0.00013500276640038974</v>
      </c>
      <c r="AO59" s="75"/>
      <c r="AP59" s="91">
        <f t="shared" si="13"/>
        <v>-0.5802480143951402</v>
      </c>
      <c r="AQ59" s="79">
        <f>IF(L59&gt;K!$F$7*BA63,(AP59),"")</f>
      </c>
      <c r="AR59" s="206">
        <f>IF((AQ59=MAX(AQ4:AQ63)),"",IF(AQ59=MIN(AQ4:AQ63),"",AQ59))</f>
      </c>
      <c r="AS59" s="11">
        <f>IF(OR(AR59&gt;AT63+2*AU63,AR59&lt;AT63-2*AU63),"",AR59)</f>
      </c>
      <c r="AV59" s="85"/>
      <c r="AW59" s="85"/>
      <c r="AX59" s="85"/>
      <c r="AY59" s="83"/>
      <c r="BG59" s="81"/>
      <c r="BH59" s="74"/>
      <c r="BI59" s="74"/>
      <c r="BJ59" s="74"/>
      <c r="BK59" s="74"/>
      <c r="BL59" s="74"/>
      <c r="BM59" s="74"/>
      <c r="BN59" s="72"/>
      <c r="BO59" s="46"/>
      <c r="BP59" s="46"/>
      <c r="BQ59" s="46"/>
      <c r="BR59" s="80"/>
      <c r="BS59" s="80"/>
      <c r="BT59" s="80"/>
      <c r="BU59" s="104"/>
      <c r="BV59" s="104"/>
      <c r="BW59" s="104"/>
      <c r="BX59" s="105"/>
      <c r="BY59" s="105"/>
      <c r="BZ59" s="105"/>
      <c r="CA59" s="33"/>
      <c r="CB59" s="33"/>
      <c r="CC59" s="33"/>
      <c r="CD59" s="27"/>
      <c r="CE59" s="27"/>
      <c r="CF59" s="27"/>
      <c r="CG59" s="9"/>
      <c r="CH59" s="9"/>
      <c r="CI59" s="9"/>
      <c r="CJ59" s="78"/>
      <c r="CK59" s="78"/>
      <c r="CL59" s="78"/>
      <c r="CM59" s="46"/>
      <c r="CN59" s="46"/>
      <c r="CO59" s="46"/>
    </row>
    <row r="60" spans="1:102" ht="12">
      <c r="A60" s="164">
        <v>0</v>
      </c>
      <c r="B60" s="164">
        <v>-0.0034373042</v>
      </c>
      <c r="C60" s="164">
        <v>-0.0039320875</v>
      </c>
      <c r="D60" s="164">
        <v>-0.0035779715</v>
      </c>
      <c r="E60" s="164">
        <v>-0.0033093102</v>
      </c>
      <c r="F60" s="164">
        <v>-0.0023216507</v>
      </c>
      <c r="G60" s="164">
        <v>-0.0039695356</v>
      </c>
      <c r="H60" s="164">
        <v>-0.0035437542</v>
      </c>
      <c r="I60" s="164">
        <v>-0.002546368</v>
      </c>
      <c r="J60" s="164">
        <v>-0.0043455297</v>
      </c>
      <c r="K60" s="166">
        <v>-0.0031120718</v>
      </c>
      <c r="L60" s="165">
        <v>-0.0031541089</v>
      </c>
      <c r="M60" s="165">
        <v>-0.0038869766</v>
      </c>
      <c r="N60" s="165">
        <v>-0.0033792394</v>
      </c>
      <c r="O60" s="165">
        <v>-0.0031599531</v>
      </c>
      <c r="P60" s="165">
        <v>-0.0022885505</v>
      </c>
      <c r="Q60" s="165">
        <v>-0.0040216667</v>
      </c>
      <c r="R60" s="165">
        <v>-0.0035305594</v>
      </c>
      <c r="S60" s="165">
        <v>-0.0025266815</v>
      </c>
      <c r="T60" s="165">
        <v>-0.0043916215</v>
      </c>
      <c r="U60" s="165">
        <v>-0.0031680324</v>
      </c>
      <c r="V60" s="172">
        <f t="shared" si="1"/>
        <v>0.0002831953000000001</v>
      </c>
      <c r="W60" s="172">
        <f t="shared" si="2"/>
        <v>4.5110899999999555E-05</v>
      </c>
      <c r="X60" s="172">
        <f t="shared" si="3"/>
        <v>0.00019873209999999968</v>
      </c>
      <c r="Y60" s="172">
        <f t="shared" si="4"/>
        <v>0.00014935709999999974</v>
      </c>
      <c r="Z60" s="172">
        <f t="shared" si="5"/>
        <v>3.310019999999995E-05</v>
      </c>
      <c r="AA60" s="172">
        <f t="shared" si="6"/>
        <v>-5.21311E-05</v>
      </c>
      <c r="AB60" s="172">
        <f t="shared" si="7"/>
        <v>1.3194800000000066E-05</v>
      </c>
      <c r="AC60" s="172">
        <f t="shared" si="8"/>
        <v>1.9686499999999833E-05</v>
      </c>
      <c r="AD60" s="172">
        <f t="shared" si="9"/>
        <v>-4.609180000000011E-05</v>
      </c>
      <c r="AE60" s="172">
        <f t="shared" si="10"/>
        <v>-5.596060000000007E-05</v>
      </c>
      <c r="AF60" s="87">
        <f>IF(L60&gt;0.7*BA63,(100*(AM60+AN60)/(Y60*AP60)),"")</f>
      </c>
      <c r="AG60" s="86">
        <f t="shared" si="11"/>
        <v>0.3020338504162148</v>
      </c>
      <c r="AH60" s="86">
        <f t="shared" si="12"/>
        <v>0.3517921537653243</v>
      </c>
      <c r="AI60" s="75"/>
      <c r="AJ60" s="61">
        <f>(LN(K!$D$13/AG60))/(LN(178.94583/176.94323))</f>
        <v>78.71951914183141</v>
      </c>
      <c r="AK60" s="61">
        <f>IF(AE60&gt;K!$F$1,(LN(K!$D$19/AH60))/(LN(172.93822/170.93634)),AJ60)</f>
        <v>78.71951914183141</v>
      </c>
      <c r="AL60" s="61">
        <f>IF(AE60&gt;K!$F$1,AK60,AJ60)</f>
        <v>78.71951914183141</v>
      </c>
      <c r="AM60" s="62">
        <f>((AA60*K!$D$17)/((175.94269/174.94079)^(AK60)))</f>
        <v>-8.822636281927927E-07</v>
      </c>
      <c r="AN60" s="63">
        <f>(AE60*K!$D$18)/((175.94258/170.93634)^(AK60))</f>
        <v>-5.200780124731816E-06</v>
      </c>
      <c r="AO60" s="75"/>
      <c r="AP60" s="91">
        <f t="shared" si="13"/>
        <v>0.1677889495069786</v>
      </c>
      <c r="AQ60" s="79">
        <f>IF(L60&gt;K!$F$7*BA63,(AP60),"")</f>
      </c>
      <c r="AR60" s="206">
        <f>IF((AQ60=MAX(AQ4:AQ63)),"",IF(AQ60=MIN(AQ4:AQ63),"",AQ60))</f>
      </c>
      <c r="AS60" s="11">
        <f>IF(OR(AR60&gt;AT63+2*AU63,AR60&lt;AT63-2*AU63),"",AR60)</f>
      </c>
      <c r="AV60" s="85"/>
      <c r="AW60" s="85"/>
      <c r="AX60" s="85"/>
      <c r="AY60" s="83"/>
      <c r="BG60" s="85"/>
      <c r="BH60" s="85"/>
      <c r="BI60" s="85"/>
      <c r="BJ60" s="85"/>
      <c r="BK60" s="84"/>
      <c r="BL60" s="92"/>
      <c r="BM60" s="92"/>
      <c r="BN60" s="82"/>
      <c r="BO60" s="46"/>
      <c r="BP60" s="46"/>
      <c r="BQ60" s="46"/>
      <c r="BR60" s="80"/>
      <c r="BS60" s="80"/>
      <c r="BT60" s="80"/>
      <c r="BU60" s="104"/>
      <c r="BV60" s="104"/>
      <c r="BW60" s="104"/>
      <c r="BX60" s="105"/>
      <c r="BY60" s="105"/>
      <c r="BZ60" s="105"/>
      <c r="CA60" s="33"/>
      <c r="CB60" s="33"/>
      <c r="CC60" s="33"/>
      <c r="CD60" s="27"/>
      <c r="CE60" s="27"/>
      <c r="CF60" s="27"/>
      <c r="CG60" s="9"/>
      <c r="CH60" s="9"/>
      <c r="CI60" s="9"/>
      <c r="CJ60" s="78"/>
      <c r="CK60" s="78"/>
      <c r="CL60" s="78"/>
      <c r="CM60" s="46"/>
      <c r="CN60" s="46"/>
      <c r="CO60" s="46"/>
      <c r="CS60" s="22"/>
      <c r="CT60" s="25"/>
      <c r="CU60" s="23"/>
      <c r="CV60" s="26"/>
      <c r="CW60" s="24"/>
      <c r="CX60" s="26"/>
    </row>
    <row r="61" spans="1:93" ht="12">
      <c r="A61" s="164">
        <v>0</v>
      </c>
      <c r="B61" s="164">
        <v>-0.0034373042</v>
      </c>
      <c r="C61" s="164">
        <v>-0.0039320875</v>
      </c>
      <c r="D61" s="164">
        <v>-0.0035779715</v>
      </c>
      <c r="E61" s="164">
        <v>-0.0033093102</v>
      </c>
      <c r="F61" s="164">
        <v>-0.0023216507</v>
      </c>
      <c r="G61" s="164">
        <v>-0.0039695356</v>
      </c>
      <c r="H61" s="164">
        <v>-0.0035437542</v>
      </c>
      <c r="I61" s="164">
        <v>-0.002546368</v>
      </c>
      <c r="J61" s="164">
        <v>-0.0043455297</v>
      </c>
      <c r="K61" s="166">
        <v>-0.0031120718</v>
      </c>
      <c r="L61" s="165">
        <v>-0.003192263</v>
      </c>
      <c r="M61" s="165">
        <v>-0.0038598881</v>
      </c>
      <c r="N61" s="165">
        <v>-0.0033879531</v>
      </c>
      <c r="O61" s="165">
        <v>-0.0032435723</v>
      </c>
      <c r="P61" s="165">
        <v>-0.0022444228</v>
      </c>
      <c r="Q61" s="165">
        <v>-0.0039205199</v>
      </c>
      <c r="R61" s="165">
        <v>-0.0035071892</v>
      </c>
      <c r="S61" s="165">
        <v>-0.0024868519</v>
      </c>
      <c r="T61" s="165">
        <v>-0.0042879128</v>
      </c>
      <c r="U61" s="165">
        <v>-0.0030853292</v>
      </c>
      <c r="V61" s="172">
        <f t="shared" si="1"/>
        <v>0.00024504120000000016</v>
      </c>
      <c r="W61" s="172">
        <f t="shared" si="2"/>
        <v>7.219939999999949E-05</v>
      </c>
      <c r="X61" s="172">
        <f t="shared" si="3"/>
        <v>0.00019001839999999983</v>
      </c>
      <c r="Y61" s="172">
        <f t="shared" si="4"/>
        <v>6.573790000000005E-05</v>
      </c>
      <c r="Z61" s="172">
        <f t="shared" si="5"/>
        <v>7.72278999999999E-05</v>
      </c>
      <c r="AA61" s="172">
        <f t="shared" si="6"/>
        <v>4.901570000000015E-05</v>
      </c>
      <c r="AB61" s="172">
        <f t="shared" si="7"/>
        <v>3.656500000000012E-05</v>
      </c>
      <c r="AC61" s="172">
        <f t="shared" si="8"/>
        <v>5.951609999999994E-05</v>
      </c>
      <c r="AD61" s="172">
        <f t="shared" si="9"/>
        <v>5.761689999999979E-05</v>
      </c>
      <c r="AE61" s="172">
        <f t="shared" si="10"/>
        <v>2.6742599999999943E-05</v>
      </c>
      <c r="AF61" s="87">
        <f>IF(L61&gt;0.7*BA63,(100*(AM61+AN61)/(Y61*AP61)),"")</f>
      </c>
      <c r="AG61" s="86">
        <f t="shared" si="11"/>
        <v>1.0982918529493555</v>
      </c>
      <c r="AH61" s="86">
        <f t="shared" si="12"/>
        <v>2.22551659150569</v>
      </c>
      <c r="AI61" s="75"/>
      <c r="AJ61" s="61">
        <f>(LN(K!$D$13/AG61))/(LN(178.94583/176.94323))</f>
        <v>-35.99087393945059</v>
      </c>
      <c r="AK61" s="61">
        <f>IF(AE61&gt;K!$F$1,(LN(K!$D$19/AH61))/(LN(172.93822/170.93634)),AJ61)</f>
        <v>-35.99087393945059</v>
      </c>
      <c r="AL61" s="61">
        <f>IF(AE61&gt;K!$F$1,AK61,AJ61)</f>
        <v>-35.99087393945059</v>
      </c>
      <c r="AM61" s="62">
        <f>((AA61*K!$D$17)/((175.94269/174.94079)^(AK61)))</f>
        <v>1.5971106972270284E-06</v>
      </c>
      <c r="AN61" s="63">
        <f>(AE61*K!$D$18)/((175.94258/170.93634)^(AK61))</f>
        <v>6.814954243984126E-05</v>
      </c>
      <c r="AO61" s="75"/>
      <c r="AP61" s="91">
        <f t="shared" si="13"/>
        <v>0.13960679105891133</v>
      </c>
      <c r="AQ61" s="79">
        <f>IF(L61&gt;K!$F$7*BA63,(AP61),"")</f>
      </c>
      <c r="AR61" s="206">
        <f>IF((AQ61=MAX(AQ4:AQ63)),"",IF(AQ61=MIN(AQ4:AQ63),"",AQ61))</f>
      </c>
      <c r="AS61" s="11">
        <f>IF(OR(AR61&gt;AT63+2*AU63,AR61&lt;AT63-2*AU63),"",AR61)</f>
      </c>
      <c r="AV61" s="85"/>
      <c r="AW61" s="85"/>
      <c r="AX61" s="85"/>
      <c r="AY61" s="83"/>
      <c r="BG61" s="85"/>
      <c r="BH61" s="85"/>
      <c r="BI61" s="85"/>
      <c r="BJ61" s="85"/>
      <c r="BK61" s="84"/>
      <c r="BL61" s="92"/>
      <c r="BM61" s="92"/>
      <c r="BN61" s="82"/>
      <c r="BO61" s="46"/>
      <c r="BP61" s="46"/>
      <c r="BQ61" s="46"/>
      <c r="BR61" s="80"/>
      <c r="BS61" s="80"/>
      <c r="BT61" s="80"/>
      <c r="BU61" s="104"/>
      <c r="BV61" s="104"/>
      <c r="BW61" s="104"/>
      <c r="BX61" s="105"/>
      <c r="BY61" s="105"/>
      <c r="BZ61" s="105"/>
      <c r="CA61" s="33"/>
      <c r="CB61" s="33"/>
      <c r="CC61" s="33"/>
      <c r="CD61" s="27"/>
      <c r="CE61" s="27"/>
      <c r="CF61" s="27"/>
      <c r="CG61" s="9"/>
      <c r="CH61" s="9"/>
      <c r="CI61" s="9"/>
      <c r="CJ61" s="78"/>
      <c r="CK61" s="78"/>
      <c r="CL61" s="78"/>
      <c r="CM61" s="46"/>
      <c r="CN61" s="46"/>
      <c r="CO61" s="46"/>
    </row>
    <row r="62" spans="1:93" ht="12">
      <c r="A62" s="164">
        <v>0</v>
      </c>
      <c r="B62" s="164">
        <v>-0.0034373042</v>
      </c>
      <c r="C62" s="164">
        <v>-0.0039320875</v>
      </c>
      <c r="D62" s="164">
        <v>-0.0035779715</v>
      </c>
      <c r="E62" s="164">
        <v>-0.0033093102</v>
      </c>
      <c r="F62" s="164">
        <v>-0.0023216507</v>
      </c>
      <c r="G62" s="164">
        <v>-0.0039695356</v>
      </c>
      <c r="H62" s="164">
        <v>-0.0035437542</v>
      </c>
      <c r="I62" s="164">
        <v>-0.002546368</v>
      </c>
      <c r="J62" s="164">
        <v>-0.0043455297</v>
      </c>
      <c r="K62" s="166">
        <v>-0.0031120718</v>
      </c>
      <c r="L62" s="165">
        <v>-0.0031230751</v>
      </c>
      <c r="M62" s="165">
        <v>-0.0037641324</v>
      </c>
      <c r="N62" s="165">
        <v>-0.0033005739</v>
      </c>
      <c r="O62" s="165">
        <v>-0.0030846739</v>
      </c>
      <c r="P62" s="165">
        <v>-0.0022708387</v>
      </c>
      <c r="Q62" s="165">
        <v>-0.0040101657</v>
      </c>
      <c r="R62" s="165">
        <v>-0.0034677148</v>
      </c>
      <c r="S62" s="165">
        <v>-0.0025517724</v>
      </c>
      <c r="T62" s="165">
        <v>-0.0043349367</v>
      </c>
      <c r="U62" s="165">
        <v>-0.0031108748</v>
      </c>
      <c r="V62" s="172">
        <f t="shared" si="1"/>
        <v>0.0003142291000000001</v>
      </c>
      <c r="W62" s="172">
        <f t="shared" si="2"/>
        <v>0.00016795509999999961</v>
      </c>
      <c r="X62" s="172">
        <f t="shared" si="3"/>
        <v>0.00027739759999999974</v>
      </c>
      <c r="Y62" s="172">
        <f t="shared" si="4"/>
        <v>0.00022463629999999995</v>
      </c>
      <c r="Z62" s="172">
        <f t="shared" si="5"/>
        <v>5.0811999999999906E-05</v>
      </c>
      <c r="AA62" s="172">
        <f t="shared" si="6"/>
        <v>-4.06301000000003E-05</v>
      </c>
      <c r="AB62" s="172">
        <f t="shared" si="7"/>
        <v>7.60394000000001E-05</v>
      </c>
      <c r="AC62" s="172">
        <f t="shared" si="8"/>
        <v>-5.404400000000222E-06</v>
      </c>
      <c r="AD62" s="172">
        <f t="shared" si="9"/>
        <v>1.0592999999999714E-05</v>
      </c>
      <c r="AE62" s="172">
        <f t="shared" si="10"/>
        <v>1.1970000000000904E-06</v>
      </c>
      <c r="AF62" s="87">
        <f>IF(L62&gt;0.7*BA63,(100*(AM62+AN62)/(Y62*AP62)),"")</f>
      </c>
      <c r="AG62" s="86">
        <f t="shared" si="11"/>
        <v>0.7476756873221276</v>
      </c>
      <c r="AH62" s="86">
        <f t="shared" si="12"/>
        <v>4.514954051796002</v>
      </c>
      <c r="AI62" s="75"/>
      <c r="AJ62" s="61">
        <f>(LN(K!$D$13/AG62))/(LN(178.94583/176.94323))</f>
        <v>-1.8220746402681738</v>
      </c>
      <c r="AK62" s="61">
        <f>IF(AE62&gt;K!$F$1,(LN(K!$D$19/AH62))/(LN(172.93822/170.93634)),AJ62)</f>
        <v>-1.8220746402681738</v>
      </c>
      <c r="AL62" s="61">
        <f>IF(AE62&gt;K!$F$1,AK62,AJ62)</f>
        <v>-1.8220746402681738</v>
      </c>
      <c r="AM62" s="62">
        <f>((AA62*K!$D$17)/((175.94269/174.94079)^(AK62)))</f>
        <v>-1.0891912634915312E-06</v>
      </c>
      <c r="AN62" s="63">
        <f>(AE62*K!$D$18)/((175.94258/170.93634)^(AK62))</f>
        <v>1.1376126816841304E-06</v>
      </c>
      <c r="AO62" s="75"/>
      <c r="AP62" s="91">
        <f t="shared" si="13"/>
        <v>0.2283312058752025</v>
      </c>
      <c r="AQ62" s="79">
        <f>IF(L62&gt;K!$F$7*BA63,(AP62),"")</f>
      </c>
      <c r="AR62" s="206">
        <f>IF((AQ62=MAX(AQ4:AQ63)),"",IF(AQ62=MIN(AQ4:AQ63),"",AQ62))</f>
      </c>
      <c r="AS62" s="11">
        <f>IF(OR(AR62&gt;AT63+2*AU63,AR62&lt;AT63-2*AU63),"",AR62)</f>
      </c>
      <c r="AV62" s="85"/>
      <c r="AW62" s="85"/>
      <c r="AX62" s="85"/>
      <c r="AY62" s="83"/>
      <c r="BG62" s="85"/>
      <c r="BH62" s="85"/>
      <c r="BI62" s="85"/>
      <c r="BJ62" s="85"/>
      <c r="BK62" s="84"/>
      <c r="BL62" s="92"/>
      <c r="BM62" s="92"/>
      <c r="BN62" s="82"/>
      <c r="BO62" s="46"/>
      <c r="BP62" s="46"/>
      <c r="BQ62" s="46"/>
      <c r="BR62" s="80"/>
      <c r="BS62" s="80"/>
      <c r="BT62" s="80"/>
      <c r="BU62" s="104"/>
      <c r="BV62" s="104"/>
      <c r="BW62" s="104"/>
      <c r="BX62" s="105"/>
      <c r="BY62" s="105"/>
      <c r="BZ62" s="105"/>
      <c r="CA62" s="33"/>
      <c r="CB62" s="33"/>
      <c r="CC62" s="33"/>
      <c r="CD62" s="27"/>
      <c r="CE62" s="27"/>
      <c r="CF62" s="27"/>
      <c r="CG62" s="9"/>
      <c r="CH62" s="9"/>
      <c r="CI62" s="9"/>
      <c r="CJ62" s="78"/>
      <c r="CK62" s="78"/>
      <c r="CL62" s="78"/>
      <c r="CM62" s="46"/>
      <c r="CN62" s="46"/>
      <c r="CO62" s="46"/>
    </row>
    <row r="63" spans="1:102" ht="12">
      <c r="A63" s="164">
        <v>0</v>
      </c>
      <c r="B63" s="164">
        <v>-0.0034373042</v>
      </c>
      <c r="C63" s="164">
        <v>-0.0039320875</v>
      </c>
      <c r="D63" s="164">
        <v>-0.0035779715</v>
      </c>
      <c r="E63" s="164">
        <v>-0.0033093102</v>
      </c>
      <c r="F63" s="164">
        <v>-0.0023216507</v>
      </c>
      <c r="G63" s="164">
        <v>-0.0039695356</v>
      </c>
      <c r="H63" s="164">
        <v>-0.0035437542</v>
      </c>
      <c r="I63" s="164">
        <v>-0.002546368</v>
      </c>
      <c r="J63" s="164">
        <v>-0.0043455297</v>
      </c>
      <c r="K63" s="166">
        <v>-0.0031120718</v>
      </c>
      <c r="L63" s="165">
        <v>-0.0031184472</v>
      </c>
      <c r="M63" s="165">
        <v>-0.0037961059</v>
      </c>
      <c r="N63" s="165">
        <v>-0.0033309627</v>
      </c>
      <c r="O63" s="165">
        <v>-0.0031307673</v>
      </c>
      <c r="P63" s="165">
        <v>-0.0022800923</v>
      </c>
      <c r="Q63" s="165">
        <v>-0.0039724669</v>
      </c>
      <c r="R63" s="165">
        <v>-0.003544702</v>
      </c>
      <c r="S63" s="165">
        <v>-0.0025230025</v>
      </c>
      <c r="T63" s="165">
        <v>-0.0043399072</v>
      </c>
      <c r="U63" s="165">
        <v>-0.0031312722</v>
      </c>
      <c r="V63" s="172">
        <f t="shared" si="1"/>
        <v>0.0003188570000000001</v>
      </c>
      <c r="W63" s="172">
        <f t="shared" si="2"/>
        <v>0.00013598159999999963</v>
      </c>
      <c r="X63" s="172">
        <f t="shared" si="3"/>
        <v>0.0002470087999999998</v>
      </c>
      <c r="Y63" s="172">
        <f t="shared" si="4"/>
        <v>0.00017854289999999972</v>
      </c>
      <c r="Z63" s="172">
        <f t="shared" si="5"/>
        <v>4.1558399999999836E-05</v>
      </c>
      <c r="AA63" s="172">
        <f t="shared" si="6"/>
        <v>-2.931299999999956E-06</v>
      </c>
      <c r="AB63" s="172">
        <f t="shared" si="7"/>
        <v>-9.477999999996795E-07</v>
      </c>
      <c r="AC63" s="172">
        <f t="shared" si="8"/>
        <v>2.3365499999999755E-05</v>
      </c>
      <c r="AD63" s="172">
        <f t="shared" si="9"/>
        <v>5.6225000000000025E-06</v>
      </c>
      <c r="AE63" s="172">
        <f t="shared" si="10"/>
        <v>-1.920040000000017E-05</v>
      </c>
      <c r="AF63" s="87">
        <f>IF(L63&gt;0.7*BA63,(100*(AM63+AN63)/(Y63*AP63)),"")</f>
      </c>
      <c r="AG63" s="86">
        <f t="shared" si="11"/>
        <v>0.7616186361933174</v>
      </c>
      <c r="AH63" s="86">
        <f t="shared" si="12"/>
        <v>1.2169277723380527</v>
      </c>
      <c r="AI63" s="75"/>
      <c r="AJ63" s="61">
        <f>(LN(K!$D$13/AG63))/(LN(178.94583/176.94323))</f>
        <v>-3.463831703745652</v>
      </c>
      <c r="AK63" s="61">
        <f>IF(AE63&gt;K!$F$1,(LN(K!$D$19/AH63))/(LN(172.93822/170.93634)),AJ63)</f>
        <v>-3.463831703745652</v>
      </c>
      <c r="AL63" s="61">
        <f>IF(AE63&gt;K!$F$1,AK63,AJ63)</f>
        <v>-3.463831703745652</v>
      </c>
      <c r="AM63" s="62">
        <f>((AA63*K!$D$17)/((175.94269/174.94079)^(AK63)))</f>
        <v>-7.932102549256504E-08</v>
      </c>
      <c r="AN63" s="63">
        <f>(AE63*K!$D$18)/((175.94258/170.93634)^(AK63))</f>
        <v>-1.913341665624024E-05</v>
      </c>
      <c r="AO63" s="75"/>
      <c r="AP63" s="91">
        <f t="shared" si="13"/>
        <v>0.347133158108682</v>
      </c>
      <c r="AQ63" s="79">
        <f>IF(L63&gt;K!$F$7*BA63,(AP63),"")</f>
      </c>
      <c r="AR63" s="206">
        <f>IF((AQ63=MAX(AQ4:AQ63)),"",IF(AQ63=MIN(AQ4:AQ63),"",AQ63))</f>
      </c>
      <c r="AS63" s="11">
        <f>IF(OR(AR63&gt;AT63+2*AU63,AR63&lt;AT63-2*AU63),"",AR63)</f>
      </c>
      <c r="AT63" s="84">
        <f>AVERAGE(AR4:AR63)</f>
        <v>0.2825674261385582</v>
      </c>
      <c r="AU63" s="84">
        <f>STDEV(AR4:AR63)</f>
        <v>0.0003178448184271615</v>
      </c>
      <c r="AV63" s="84">
        <f>AVERAGE(AS4:AS63)+K!$F$3</f>
        <v>0.28252479892080523</v>
      </c>
      <c r="AW63" s="84">
        <f>STDEV(AS4:AS63)/SQRT(COUNT(AS4:AS63))</f>
        <v>4.861366909779423E-05</v>
      </c>
      <c r="AX63" s="85"/>
      <c r="AY63" s="83"/>
      <c r="AZ63" s="84"/>
      <c r="BA63" s="19">
        <f>MAX(L4:L63)</f>
        <v>2.641088</v>
      </c>
      <c r="BB63" s="84"/>
      <c r="BC63" s="84"/>
      <c r="BD63" s="19"/>
      <c r="BF63" s="93"/>
      <c r="BG63" s="84">
        <f>COUNT(AS4:AS63)/60</f>
        <v>0.5333333333333333</v>
      </c>
      <c r="BH63" s="85"/>
      <c r="BI63" s="84">
        <f>IF(AND(AW63&lt;0.0003,AW63&gt;0.0000001),(AV63),"")</f>
        <v>0.28252479892080523</v>
      </c>
      <c r="BJ63" s="84">
        <f>IF(AND(AW63&lt;0.0003,AW63&gt;0.0000001),AW63,"")</f>
        <v>4.861366909779423E-05</v>
      </c>
      <c r="BK63" s="87">
        <f>IF(AND(AW63&lt;0.0003,AW63&gt;0.0000001),AVERAGE(AF4:AF63),"")</f>
        <v>20.000208342512284</v>
      </c>
      <c r="BL63" s="92">
        <f>AVERAGE(Y4:Y63)/0.186</f>
        <v>2.8775839013082445</v>
      </c>
      <c r="BM63" s="93">
        <f>B3</f>
        <v>0</v>
      </c>
      <c r="BN63" s="82">
        <f>AVERAGE(AM4:AM63)/AVERAGE(Y4:Y63)</f>
        <v>0.0012674103947602476</v>
      </c>
      <c r="BO63" s="106">
        <f>IF(AND(BM63="MT",BJ63&lt;0.0002),BI63,"")</f>
      </c>
      <c r="BP63" s="106">
        <f>IF(BM63="MT",BJ63,"")</f>
      </c>
      <c r="BQ63" s="106" t="e">
        <f>IF(BM63="MT",BK63,NA())</f>
        <v>#N/A</v>
      </c>
      <c r="BR63" s="107">
        <f>IF(AND(BM63=91500,BJ63&lt;0.0002),BI63,"")</f>
      </c>
      <c r="BS63" s="107">
        <f>IF(BM63=91500,BJ63,"")</f>
      </c>
      <c r="BT63" s="107" t="e">
        <f>IF(BM63=91500,BK63,NA())</f>
        <v>#N/A</v>
      </c>
      <c r="BU63" s="108">
        <f>IF(AND(BM63="SL",BJ63&lt;0.0002),BI63,"")</f>
      </c>
      <c r="BV63" s="108">
        <f>IF(BM63="SL",BJ63,"")</f>
      </c>
      <c r="BW63" s="108" t="e">
        <f>IF(BM63="SL",BK63,NA())</f>
        <v>#N/A</v>
      </c>
      <c r="BX63" s="109">
        <f>IF(AND(BM63="PLES",BJ63&lt;0.0002),BI63,"")</f>
      </c>
      <c r="BY63" s="109">
        <f>IF(BM63="PLES",BJ63,"")</f>
      </c>
      <c r="BZ63" s="109" t="e">
        <f>IF(BM63="PLES",BK63,NA())</f>
        <v>#N/A</v>
      </c>
      <c r="CA63" s="110">
        <f>IF(AND(BM63="TEM",BJ63&lt;0.0002),BI63,"")</f>
      </c>
      <c r="CB63" s="110">
        <f>IF(BM63="TEM",BJ63,"")</f>
      </c>
      <c r="CC63" s="110" t="e">
        <f>IF(BM63="TEM",BK63,NA())</f>
        <v>#N/A</v>
      </c>
      <c r="CD63" s="111">
        <f>IF(AND(BM63="FC",BJ63&lt;0.0002),BI63,"")</f>
      </c>
      <c r="CE63" s="111">
        <f>IF(BM63="FC",BJ63,"")</f>
      </c>
      <c r="CF63" s="111" t="e">
        <f>IF(BM63="FC",BK63,NA())</f>
        <v>#N/A</v>
      </c>
      <c r="CG63" s="112">
        <f>IF(AND(BM63="R33",BJ63&lt;0.0002),BI63,"")</f>
      </c>
      <c r="CH63" s="112">
        <f>IF(BM63="R33",BJ63,"")</f>
      </c>
      <c r="CI63" s="112" t="e">
        <f>IF(BM63="R33",BK63,NA())</f>
        <v>#N/A</v>
      </c>
      <c r="CJ63" s="113">
        <f>IF(BM63="SOL",BI63,"")</f>
      </c>
      <c r="CK63" s="113">
        <f>IF(BM63="SOL",BJ63,"")</f>
      </c>
      <c r="CL63" s="113" t="e">
        <f>IF(BM63="SOL",BK63,NA())</f>
        <v>#N/A</v>
      </c>
      <c r="CM63" s="106">
        <f>IF(BM63=0,BI63,"")</f>
        <v>0.28252479892080523</v>
      </c>
      <c r="CN63" s="106">
        <f>IF(BM63=0,BJ63,"")</f>
        <v>4.861366909779423E-05</v>
      </c>
      <c r="CO63" s="106">
        <f>IF(BM63=0,BK63,NA())</f>
        <v>20.000208342512284</v>
      </c>
      <c r="CQ63" s="14"/>
      <c r="CR63" s="14">
        <f>BF63</f>
        <v>0</v>
      </c>
      <c r="CS63" s="14">
        <f>BM63</f>
        <v>0</v>
      </c>
      <c r="CT63" s="8">
        <f>BK63</f>
        <v>20.000208342512284</v>
      </c>
      <c r="CU63" s="13">
        <f>BL63</f>
        <v>2.8775839013082445</v>
      </c>
      <c r="CV63" s="8">
        <f>BI63</f>
        <v>0.28252479892080523</v>
      </c>
      <c r="CW63" s="8">
        <f>BJ63</f>
        <v>4.861366909779423E-05</v>
      </c>
      <c r="CX63" s="8">
        <f>BN63</f>
        <v>0.0012674103947602476</v>
      </c>
    </row>
    <row r="64" spans="28:103" ht="12">
      <c r="AB64" s="167"/>
      <c r="AC64" s="171"/>
      <c r="AD64" s="171"/>
      <c r="AE64" s="171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</row>
    <row r="65" spans="1:93" ht="1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14"/>
      <c r="U65" s="14"/>
      <c r="V65" s="14"/>
      <c r="W65" s="14"/>
      <c r="X65" s="14"/>
      <c r="Y65" s="14"/>
      <c r="AB65" s="167"/>
      <c r="AC65" s="167"/>
      <c r="AD65" s="167"/>
      <c r="AE65" s="167"/>
      <c r="AF65" s="167"/>
      <c r="AG65" s="167"/>
      <c r="AH65" s="167"/>
      <c r="AI65" s="10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BC65" s="19"/>
      <c r="BD65" s="19"/>
      <c r="BE65" s="19"/>
      <c r="BF65" s="70"/>
      <c r="BG65" s="85"/>
      <c r="BH65" s="85"/>
      <c r="BI65" s="85"/>
      <c r="BJ65" s="85"/>
      <c r="BK65" s="84"/>
      <c r="BL65" s="92"/>
      <c r="BM65" s="92"/>
      <c r="BN65" s="82"/>
      <c r="BO65" s="46"/>
      <c r="BP65" s="46"/>
      <c r="BQ65" s="46"/>
      <c r="BR65" s="80"/>
      <c r="BS65" s="80"/>
      <c r="BT65" s="80"/>
      <c r="BU65" s="104"/>
      <c r="BV65" s="104"/>
      <c r="BW65" s="104"/>
      <c r="BX65" s="105"/>
      <c r="BY65" s="105"/>
      <c r="BZ65" s="105"/>
      <c r="CA65" s="33"/>
      <c r="CB65" s="33"/>
      <c r="CC65" s="33"/>
      <c r="CD65" s="27"/>
      <c r="CE65" s="27"/>
      <c r="CF65" s="27"/>
      <c r="CG65" s="9"/>
      <c r="CH65" s="9"/>
      <c r="CI65" s="9"/>
      <c r="CJ65" s="78"/>
      <c r="CK65" s="78"/>
      <c r="CL65" s="78"/>
      <c r="CM65" s="46"/>
      <c r="CN65" s="46"/>
      <c r="CO65" s="46"/>
    </row>
    <row r="66" spans="1:93" ht="1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4"/>
      <c r="S66" s="64"/>
      <c r="T66" s="14"/>
      <c r="U66" s="14"/>
      <c r="V66" s="14"/>
      <c r="W66" s="14"/>
      <c r="X66" s="14"/>
      <c r="Y66" s="14"/>
      <c r="AC66" s="10"/>
      <c r="AD66" s="10"/>
      <c r="AE66" s="10"/>
      <c r="AF66" s="10"/>
      <c r="AG66" s="10"/>
      <c r="AH66" s="10"/>
      <c r="AI66" s="10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BC66" s="19"/>
      <c r="BD66" s="19"/>
      <c r="BE66" s="19"/>
      <c r="BF66" s="70"/>
      <c r="BG66" s="85"/>
      <c r="BH66" s="85"/>
      <c r="BI66" s="85"/>
      <c r="BJ66" s="85"/>
      <c r="BK66" s="84"/>
      <c r="BL66" s="92"/>
      <c r="BM66" s="92"/>
      <c r="BN66" s="82"/>
      <c r="BO66" s="46"/>
      <c r="BP66" s="46"/>
      <c r="BQ66" s="46"/>
      <c r="BR66" s="80"/>
      <c r="BS66" s="80"/>
      <c r="BT66" s="80"/>
      <c r="BU66" s="104"/>
      <c r="BV66" s="104"/>
      <c r="BW66" s="104"/>
      <c r="BX66" s="105"/>
      <c r="BY66" s="105"/>
      <c r="BZ66" s="105"/>
      <c r="CA66" s="33"/>
      <c r="CB66" s="33"/>
      <c r="CC66" s="33"/>
      <c r="CD66" s="27"/>
      <c r="CE66" s="27"/>
      <c r="CF66" s="27"/>
      <c r="CG66" s="9"/>
      <c r="CH66" s="9"/>
      <c r="CI66" s="9"/>
      <c r="CJ66" s="78"/>
      <c r="CK66" s="78"/>
      <c r="CL66" s="78"/>
      <c r="CM66" s="46"/>
      <c r="CN66" s="46"/>
      <c r="CO66" s="46"/>
    </row>
    <row r="67" spans="1:93" ht="12">
      <c r="A67" s="65" t="s">
        <v>199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4"/>
      <c r="S67" s="64"/>
      <c r="T67" s="14"/>
      <c r="U67" s="14"/>
      <c r="V67" s="14"/>
      <c r="W67" s="14"/>
      <c r="X67" s="14"/>
      <c r="Y67" s="14"/>
      <c r="AC67" s="10"/>
      <c r="AD67" s="10"/>
      <c r="AE67" s="10"/>
      <c r="AF67" s="10"/>
      <c r="AG67" s="10"/>
      <c r="AH67" s="10"/>
      <c r="AI67" s="10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BC67" s="19"/>
      <c r="BD67" s="19"/>
      <c r="BE67" s="19"/>
      <c r="BF67" s="70"/>
      <c r="BG67" s="85"/>
      <c r="BH67" s="85"/>
      <c r="BI67" s="85"/>
      <c r="BJ67" s="85"/>
      <c r="BK67" s="84"/>
      <c r="BL67" s="92"/>
      <c r="BM67" s="92"/>
      <c r="BN67" s="82"/>
      <c r="BO67" s="46"/>
      <c r="BP67" s="46"/>
      <c r="BQ67" s="46"/>
      <c r="BR67" s="80"/>
      <c r="BS67" s="80"/>
      <c r="BT67" s="80"/>
      <c r="BU67" s="104"/>
      <c r="BV67" s="104"/>
      <c r="BW67" s="104"/>
      <c r="BX67" s="105"/>
      <c r="BY67" s="105"/>
      <c r="BZ67" s="105"/>
      <c r="CA67" s="33"/>
      <c r="CB67" s="33"/>
      <c r="CC67" s="33"/>
      <c r="CD67" s="27"/>
      <c r="CE67" s="27"/>
      <c r="CF67" s="27"/>
      <c r="CG67" s="9"/>
      <c r="CH67" s="9"/>
      <c r="CI67" s="9"/>
      <c r="CJ67" s="78"/>
      <c r="CK67" s="78"/>
      <c r="CL67" s="78"/>
      <c r="CM67" s="46"/>
      <c r="CN67" s="46"/>
      <c r="CO67" s="46"/>
    </row>
    <row r="68" spans="1:102" ht="12">
      <c r="A68" s="191" t="s">
        <v>68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2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4"/>
      <c r="W68" s="194"/>
      <c r="X68" s="194"/>
      <c r="Y68" s="194"/>
      <c r="Z68" s="194"/>
      <c r="AA68" s="194"/>
      <c r="AB68" s="195"/>
      <c r="AC68" s="196"/>
      <c r="AD68" s="196"/>
      <c r="AE68" s="196"/>
      <c r="AF68" s="197"/>
      <c r="AG68" s="198"/>
      <c r="AH68" s="198"/>
      <c r="AI68" s="199"/>
      <c r="AJ68" s="40"/>
      <c r="AK68" s="40"/>
      <c r="AL68" s="40"/>
      <c r="AM68" s="40"/>
      <c r="AN68" s="40"/>
      <c r="AO68" s="40"/>
      <c r="AP68" s="40"/>
      <c r="AQ68" s="40"/>
      <c r="AR68" s="199"/>
      <c r="AS68" s="200"/>
      <c r="AT68" s="200"/>
      <c r="AU68" s="200"/>
      <c r="AV68" s="200"/>
      <c r="AW68" s="200"/>
      <c r="AX68" s="200"/>
      <c r="AY68" s="201"/>
      <c r="AZ68" s="200"/>
      <c r="BA68" s="200"/>
      <c r="BB68" s="200"/>
      <c r="BC68" s="200"/>
      <c r="BD68" s="200"/>
      <c r="BE68" s="40"/>
      <c r="BF68" s="40"/>
      <c r="BG68" s="202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204"/>
      <c r="CX68" s="205"/>
    </row>
    <row r="69" spans="1:93" ht="12">
      <c r="A69" s="164">
        <v>0</v>
      </c>
      <c r="B69" s="164">
        <v>-0.0034373042</v>
      </c>
      <c r="C69" s="164">
        <v>-0.0039320875</v>
      </c>
      <c r="D69" s="164">
        <v>-0.0035779715</v>
      </c>
      <c r="E69" s="164">
        <v>-0.0033093102</v>
      </c>
      <c r="F69" s="164">
        <v>-0.0023216507</v>
      </c>
      <c r="G69" s="164">
        <v>-0.0039695356</v>
      </c>
      <c r="H69" s="164">
        <v>-0.0035437542</v>
      </c>
      <c r="I69" s="164">
        <v>-0.002546368</v>
      </c>
      <c r="J69" s="164">
        <v>-0.0043455297</v>
      </c>
      <c r="K69" s="166">
        <v>-0.0031120718</v>
      </c>
      <c r="L69" s="165">
        <v>1.0563201</v>
      </c>
      <c r="M69" s="165">
        <v>0.40202153</v>
      </c>
      <c r="N69" s="165">
        <v>0.80250317</v>
      </c>
      <c r="O69" s="165">
        <v>0.53994489</v>
      </c>
      <c r="P69" s="165">
        <v>0.18557003</v>
      </c>
      <c r="Q69" s="165">
        <v>0.018680599</v>
      </c>
      <c r="R69" s="165">
        <v>0.08460889</v>
      </c>
      <c r="S69" s="165">
        <v>0.039355334</v>
      </c>
      <c r="T69" s="165">
        <v>0.051569697</v>
      </c>
      <c r="U69" s="165">
        <v>0.033202626</v>
      </c>
      <c r="V69" s="172">
        <f>L69-B69</f>
        <v>1.0597574042</v>
      </c>
      <c r="W69" s="172">
        <f aca="true" t="shared" si="14" ref="W69:W128">M69-C69</f>
        <v>0.40595361750000003</v>
      </c>
      <c r="X69" s="172">
        <f aca="true" t="shared" si="15" ref="X69:X128">N69-D69</f>
        <v>0.8060811415000001</v>
      </c>
      <c r="Y69" s="172">
        <f aca="true" t="shared" si="16" ref="Y69:Y128">O69-E69</f>
        <v>0.5432542002</v>
      </c>
      <c r="Z69" s="172">
        <f aca="true" t="shared" si="17" ref="Z69:Z128">P69-F69</f>
        <v>0.1878916807</v>
      </c>
      <c r="AA69" s="172">
        <f aca="true" t="shared" si="18" ref="AA69:AA128">Q69-G69</f>
        <v>0.0226501346</v>
      </c>
      <c r="AB69" s="172">
        <f aca="true" t="shared" si="19" ref="AB69:AB128">R69-H69</f>
        <v>0.0881526442</v>
      </c>
      <c r="AC69" s="172">
        <f aca="true" t="shared" si="20" ref="AC69:AC128">S69-I69</f>
        <v>0.041901702</v>
      </c>
      <c r="AD69" s="172">
        <f aca="true" t="shared" si="21" ref="AD69:AD128">T69-J69</f>
        <v>0.0559152267</v>
      </c>
      <c r="AE69" s="172">
        <f aca="true" t="shared" si="22" ref="AE69:AE128">U69-K69</f>
        <v>0.0363146978</v>
      </c>
      <c r="AF69" s="87">
        <f>IF(L69&gt;0.7*BA128,(100*(AM69+AN69)/(Y69*AP69)),"")</f>
      </c>
      <c r="AG69" s="86">
        <f>ABS(W69/Y69)</f>
        <v>0.7472627314258177</v>
      </c>
      <c r="AH69" s="86">
        <f>ABS(AC69/AE69)</f>
        <v>1.153849667998614</v>
      </c>
      <c r="AI69" s="88"/>
      <c r="AJ69" s="61">
        <f>(LN(K!$D$13/AG69))/(LN(178.94583/176.94323))</f>
        <v>-1.7729842797177184</v>
      </c>
      <c r="AK69" s="61">
        <f>IF(AE69&gt;K!$F$1,(LN(K!$D$19/AH69))/(LN(172.93822/170.93634)),AJ69)</f>
        <v>-1.6163377908203305</v>
      </c>
      <c r="AL69" s="61">
        <f>IF(AE69&gt;K!$F$1,AK69,AJ69)</f>
        <v>-1.6163377908203305</v>
      </c>
      <c r="AM69" s="62">
        <f>((AA69*K!$D$17)/((175.94269/174.94079)^(AK69)))</f>
        <v>0.0006064804251172096</v>
      </c>
      <c r="AN69" s="63">
        <f>(AE69*K!$D$18)/((175.94258/170.93634)^(AK69))</f>
        <v>0.03430863798730679</v>
      </c>
      <c r="AO69" s="75"/>
      <c r="AP69" s="91">
        <f>((Z69-AM69-AN69)/(Y69))*((175.94142/176.94323)^(AJ69))</f>
        <v>0.284442005416733</v>
      </c>
      <c r="AQ69" s="79">
        <f>IF(L69&gt;K!$F$8*BA128,(AP69),"")</f>
      </c>
      <c r="AR69" s="206">
        <f>IF((AQ69=MAX(AQ69:AQ128)),"",IF(AQ69=MIN(AQ69:AQ128),"",AQ69))</f>
      </c>
      <c r="AS69" s="11">
        <f>IF(OR(AR69&gt;AT128+2*AU128,AR69&lt;AT128-2*AU128),"",AR69)</f>
      </c>
      <c r="AV69" s="85"/>
      <c r="AW69" s="85"/>
      <c r="AX69" s="85"/>
      <c r="AY69" s="83"/>
      <c r="BD69" s="85"/>
      <c r="BE69" s="75"/>
      <c r="BF69" s="75"/>
      <c r="BG69" s="85"/>
      <c r="BH69" s="85"/>
      <c r="BI69" s="85"/>
      <c r="BJ69" s="85"/>
      <c r="BK69" s="85"/>
      <c r="BL69" s="75"/>
      <c r="BM69" s="75"/>
      <c r="BN69" s="39"/>
      <c r="BO69" s="46"/>
      <c r="BP69" s="46"/>
      <c r="BQ69" s="46"/>
      <c r="BR69" s="80"/>
      <c r="BS69" s="80"/>
      <c r="BT69" s="80"/>
      <c r="BU69" s="104"/>
      <c r="BV69" s="104"/>
      <c r="BW69" s="104"/>
      <c r="BX69" s="105"/>
      <c r="BY69" s="105"/>
      <c r="BZ69" s="105"/>
      <c r="CA69" s="33"/>
      <c r="CB69" s="33"/>
      <c r="CC69" s="33"/>
      <c r="CD69" s="27"/>
      <c r="CE69" s="27"/>
      <c r="CF69" s="27"/>
      <c r="CG69" s="9"/>
      <c r="CH69" s="9"/>
      <c r="CI69" s="9"/>
      <c r="CJ69" s="78"/>
      <c r="CK69" s="78"/>
      <c r="CL69" s="78"/>
      <c r="CM69" s="46"/>
      <c r="CN69" s="46"/>
      <c r="CO69" s="46"/>
    </row>
    <row r="70" spans="1:93" ht="12">
      <c r="A70" s="164">
        <v>0</v>
      </c>
      <c r="B70" s="164">
        <v>-0.0034373042</v>
      </c>
      <c r="C70" s="164">
        <v>-0.0039320875</v>
      </c>
      <c r="D70" s="164">
        <v>-0.0035779715</v>
      </c>
      <c r="E70" s="164">
        <v>-0.0033093102</v>
      </c>
      <c r="F70" s="164">
        <v>-0.0023216507</v>
      </c>
      <c r="G70" s="164">
        <v>-0.0039695356</v>
      </c>
      <c r="H70" s="164">
        <v>-0.0035437542</v>
      </c>
      <c r="I70" s="164">
        <v>-0.002546368</v>
      </c>
      <c r="J70" s="164">
        <v>-0.0043455297</v>
      </c>
      <c r="K70" s="166">
        <v>-0.0031120718</v>
      </c>
      <c r="L70" s="165">
        <v>1.0768631</v>
      </c>
      <c r="M70" s="165">
        <v>0.41199713</v>
      </c>
      <c r="N70" s="165">
        <v>0.82165557</v>
      </c>
      <c r="O70" s="165">
        <v>0.55479496</v>
      </c>
      <c r="P70" s="165">
        <v>0.18977436</v>
      </c>
      <c r="Q70" s="165">
        <v>0.019335776</v>
      </c>
      <c r="R70" s="165">
        <v>0.087628308</v>
      </c>
      <c r="S70" s="165">
        <v>0.040817364</v>
      </c>
      <c r="T70" s="165">
        <v>0.053706291</v>
      </c>
      <c r="U70" s="165">
        <v>0.034528336</v>
      </c>
      <c r="V70" s="172">
        <f aca="true" t="shared" si="23" ref="V70:V128">L70-B70</f>
        <v>1.0803004042</v>
      </c>
      <c r="W70" s="172">
        <f t="shared" si="14"/>
        <v>0.4159292175</v>
      </c>
      <c r="X70" s="172">
        <f t="shared" si="15"/>
        <v>0.8252335415000001</v>
      </c>
      <c r="Y70" s="172">
        <f t="shared" si="16"/>
        <v>0.5581042702</v>
      </c>
      <c r="Z70" s="172">
        <f t="shared" si="17"/>
        <v>0.19209601070000001</v>
      </c>
      <c r="AA70" s="172">
        <f t="shared" si="18"/>
        <v>0.0233053116</v>
      </c>
      <c r="AB70" s="172">
        <f t="shared" si="19"/>
        <v>0.0911720622</v>
      </c>
      <c r="AC70" s="172">
        <f t="shared" si="20"/>
        <v>0.043363732</v>
      </c>
      <c r="AD70" s="172">
        <f t="shared" si="21"/>
        <v>0.058051820700000006</v>
      </c>
      <c r="AE70" s="172">
        <f t="shared" si="22"/>
        <v>0.0376404078</v>
      </c>
      <c r="AF70" s="87">
        <f>IF(L70&gt;0.7*BA128,(100*(AM70+AN70)/(Y70*AP70)),"")</f>
      </c>
      <c r="AG70" s="86">
        <f aca="true" t="shared" si="24" ref="AG70:AG128">ABS(W70/Y70)</f>
        <v>0.7452536017166637</v>
      </c>
      <c r="AH70" s="86">
        <f aca="true" t="shared" si="25" ref="AH70:AH128">ABS(AC70/AE70)</f>
        <v>1.1520526618736582</v>
      </c>
      <c r="AI70" s="88"/>
      <c r="AJ70" s="61">
        <f>(LN(K!$D$13/AG70))/(LN(178.94583/176.94323))</f>
        <v>-1.5337601474866138</v>
      </c>
      <c r="AK70" s="61">
        <f>IF(AE70&gt;K!$F$1,(LN(K!$D$19/AH70))/(LN(172.93822/170.93634)),AJ70)</f>
        <v>-1.4824731620549942</v>
      </c>
      <c r="AL70" s="61">
        <f>IF(AE70&gt;K!$F$1,AK70,AJ70)</f>
        <v>-1.4824731620549942</v>
      </c>
      <c r="AM70" s="62">
        <f>((AA70*K!$D$17)/((175.94269/174.94079)^(AK70)))</f>
        <v>0.0006235465939060818</v>
      </c>
      <c r="AN70" s="63">
        <f>(AE70*K!$D$18)/((175.94258/170.93634)^(AK70))</f>
        <v>0.03542396430848979</v>
      </c>
      <c r="AO70" s="75"/>
      <c r="AP70" s="91">
        <f aca="true" t="shared" si="26" ref="AP70:AP128">((Z70-AM70-AN70)/(Y70))*((175.94142/176.94323)^(AJ70))</f>
        <v>0.2820501189338152</v>
      </c>
      <c r="AQ70" s="79">
        <f>IF(L70&gt;K!$F$8*BA128,(AP70),"")</f>
      </c>
      <c r="AR70" s="206">
        <f>IF((AQ70=MAX(AQ69:AQ128)),"",IF(AQ70=MIN(AQ69:AQ128),"",AQ70))</f>
      </c>
      <c r="AS70" s="11">
        <f>IF(OR(AR70&gt;AT128+2*AU128,AR70&lt;AT128-2*AU128),"",AR70)</f>
      </c>
      <c r="AV70" s="85"/>
      <c r="AW70" s="85"/>
      <c r="AX70" s="85"/>
      <c r="AY70" s="83"/>
      <c r="BD70" s="85"/>
      <c r="BE70" s="75"/>
      <c r="BF70" s="75"/>
      <c r="BG70" s="85"/>
      <c r="BH70" s="85"/>
      <c r="BI70" s="85"/>
      <c r="BJ70" s="85"/>
      <c r="BK70" s="85"/>
      <c r="BL70" s="75"/>
      <c r="BM70" s="75"/>
      <c r="BN70" s="39"/>
      <c r="BO70" s="46"/>
      <c r="BP70" s="46"/>
      <c r="BQ70" s="46"/>
      <c r="BR70" s="80"/>
      <c r="BS70" s="80"/>
      <c r="BT70" s="80"/>
      <c r="BU70" s="104"/>
      <c r="BV70" s="104"/>
      <c r="BW70" s="104"/>
      <c r="BX70" s="105"/>
      <c r="BY70" s="105"/>
      <c r="BZ70" s="105"/>
      <c r="CA70" s="33"/>
      <c r="CB70" s="33"/>
      <c r="CC70" s="33"/>
      <c r="CD70" s="27"/>
      <c r="CE70" s="27"/>
      <c r="CF70" s="27"/>
      <c r="CG70" s="9"/>
      <c r="CH70" s="9"/>
      <c r="CI70" s="9"/>
      <c r="CJ70" s="78"/>
      <c r="CK70" s="78"/>
      <c r="CL70" s="78"/>
      <c r="CM70" s="46"/>
      <c r="CN70" s="46"/>
      <c r="CO70" s="46"/>
    </row>
    <row r="71" spans="1:93" ht="12">
      <c r="A71" s="164">
        <v>0</v>
      </c>
      <c r="B71" s="164">
        <v>-0.0034373042</v>
      </c>
      <c r="C71" s="164">
        <v>-0.0039320875</v>
      </c>
      <c r="D71" s="164">
        <v>-0.0035779715</v>
      </c>
      <c r="E71" s="164">
        <v>-0.0033093102</v>
      </c>
      <c r="F71" s="164">
        <v>-0.0023216507</v>
      </c>
      <c r="G71" s="164">
        <v>-0.0039695356</v>
      </c>
      <c r="H71" s="164">
        <v>-0.0035437542</v>
      </c>
      <c r="I71" s="164">
        <v>-0.002546368</v>
      </c>
      <c r="J71" s="164">
        <v>-0.0043455297</v>
      </c>
      <c r="K71" s="166">
        <v>-0.0031120718</v>
      </c>
      <c r="L71" s="165">
        <v>1.0588466</v>
      </c>
      <c r="M71" s="165">
        <v>0.40477893</v>
      </c>
      <c r="N71" s="165">
        <v>0.80806573</v>
      </c>
      <c r="O71" s="165">
        <v>0.54435595</v>
      </c>
      <c r="P71" s="165">
        <v>0.1878199</v>
      </c>
      <c r="Q71" s="165">
        <v>0.019402226</v>
      </c>
      <c r="R71" s="165">
        <v>0.089198513</v>
      </c>
      <c r="S71" s="165">
        <v>0.041536114</v>
      </c>
      <c r="T71" s="165">
        <v>0.054893315</v>
      </c>
      <c r="U71" s="165">
        <v>0.035264912</v>
      </c>
      <c r="V71" s="172">
        <f t="shared" si="23"/>
        <v>1.0622839042</v>
      </c>
      <c r="W71" s="172">
        <f t="shared" si="14"/>
        <v>0.4087110175</v>
      </c>
      <c r="X71" s="172">
        <f t="shared" si="15"/>
        <v>0.8116437015000001</v>
      </c>
      <c r="Y71" s="172">
        <f t="shared" si="16"/>
        <v>0.5476652602000001</v>
      </c>
      <c r="Z71" s="172">
        <f t="shared" si="17"/>
        <v>0.19014155070000002</v>
      </c>
      <c r="AA71" s="172">
        <f t="shared" si="18"/>
        <v>0.023371761600000002</v>
      </c>
      <c r="AB71" s="172">
        <f t="shared" si="19"/>
        <v>0.09274226719999999</v>
      </c>
      <c r="AC71" s="172">
        <f t="shared" si="20"/>
        <v>0.044082482</v>
      </c>
      <c r="AD71" s="172">
        <f t="shared" si="21"/>
        <v>0.0592388447</v>
      </c>
      <c r="AE71" s="172">
        <f t="shared" si="22"/>
        <v>0.0383769838</v>
      </c>
      <c r="AF71" s="87">
        <f>IF(L71&gt;0.7*BA128,(100*(AM71+AN71)/(Y71*AP71)),"")</f>
      </c>
      <c r="AG71" s="86">
        <f t="shared" si="24"/>
        <v>0.7462788809185088</v>
      </c>
      <c r="AH71" s="86">
        <f t="shared" si="25"/>
        <v>1.148669792022582</v>
      </c>
      <c r="AI71" s="88"/>
      <c r="AJ71" s="61">
        <f>(LN(K!$D$13/AG71))/(LN(178.94583/176.94323))</f>
        <v>-1.6559191119445023</v>
      </c>
      <c r="AK71" s="61">
        <f>IF(AE71&gt;K!$F$1,(LN(K!$D$19/AH71))/(LN(172.93822/170.93634)),AJ71)</f>
        <v>-1.2299050765394872</v>
      </c>
      <c r="AL71" s="61">
        <f>IF(AE71&gt;K!$F$1,AK71,AJ71)</f>
        <v>-1.2299050765394872</v>
      </c>
      <c r="AM71" s="62">
        <f>((AA71*K!$D$17)/((175.94269/174.94079)^(AK71)))</f>
        <v>0.0006244232130981946</v>
      </c>
      <c r="AN71" s="63">
        <f>(AE71*K!$D$18)/((175.94258/170.93634)^(AK71))</f>
        <v>0.03585480349773257</v>
      </c>
      <c r="AO71" s="75"/>
      <c r="AP71" s="91">
        <f t="shared" si="26"/>
        <v>0.28322753018366287</v>
      </c>
      <c r="AQ71" s="79">
        <f>IF(L71&gt;K!$F$8*BA128,(AP71),"")</f>
      </c>
      <c r="AR71" s="206">
        <f>IF((AQ71=MAX(AQ69:AQ128)),"",IF(AQ71=MIN(AQ69:AQ128),"",AQ71))</f>
      </c>
      <c r="AS71" s="11">
        <f>IF(OR(AR71&gt;AT128+2*AU128,AR71&lt;AT128-2*AU128),"",AR71)</f>
      </c>
      <c r="AV71" s="85"/>
      <c r="AW71" s="85"/>
      <c r="AX71" s="85"/>
      <c r="AY71" s="83"/>
      <c r="AZ71" s="84"/>
      <c r="BA71" s="84"/>
      <c r="BB71" s="84"/>
      <c r="BC71" s="84"/>
      <c r="BG71" s="85"/>
      <c r="BH71" s="85"/>
      <c r="BI71" s="85"/>
      <c r="BJ71" s="85"/>
      <c r="BK71" s="84"/>
      <c r="BL71" s="92"/>
      <c r="BM71" s="92"/>
      <c r="BN71" s="82"/>
      <c r="BO71" s="46"/>
      <c r="BP71" s="46"/>
      <c r="BQ71" s="46"/>
      <c r="BR71" s="80"/>
      <c r="BS71" s="80"/>
      <c r="BT71" s="80"/>
      <c r="BU71" s="104"/>
      <c r="BV71" s="104"/>
      <c r="BW71" s="104"/>
      <c r="BX71" s="105"/>
      <c r="BY71" s="105"/>
      <c r="BZ71" s="105"/>
      <c r="CA71" s="33"/>
      <c r="CB71" s="33"/>
      <c r="CC71" s="33"/>
      <c r="CD71" s="27"/>
      <c r="CE71" s="27"/>
      <c r="CF71" s="27"/>
      <c r="CG71" s="9"/>
      <c r="CH71" s="9"/>
      <c r="CI71" s="9"/>
      <c r="CJ71" s="78"/>
      <c r="CK71" s="78"/>
      <c r="CL71" s="78"/>
      <c r="CM71" s="46"/>
      <c r="CN71" s="46"/>
      <c r="CO71" s="46"/>
    </row>
    <row r="72" spans="1:93" ht="12">
      <c r="A72" s="164">
        <v>0</v>
      </c>
      <c r="B72" s="164">
        <v>-0.0034373042</v>
      </c>
      <c r="C72" s="164">
        <v>-0.0039320875</v>
      </c>
      <c r="D72" s="164">
        <v>-0.0035779715</v>
      </c>
      <c r="E72" s="164">
        <v>-0.0033093102</v>
      </c>
      <c r="F72" s="164">
        <v>-0.0023216507</v>
      </c>
      <c r="G72" s="164">
        <v>-0.0039695356</v>
      </c>
      <c r="H72" s="164">
        <v>-0.0035437542</v>
      </c>
      <c r="I72" s="164">
        <v>-0.002546368</v>
      </c>
      <c r="J72" s="164">
        <v>-0.0043455297</v>
      </c>
      <c r="K72" s="166">
        <v>-0.0031120718</v>
      </c>
      <c r="L72" s="165">
        <v>1.1394053</v>
      </c>
      <c r="M72" s="165">
        <v>0.43558664</v>
      </c>
      <c r="N72" s="165">
        <v>0.86842576</v>
      </c>
      <c r="O72" s="165">
        <v>0.58710143</v>
      </c>
      <c r="P72" s="165">
        <v>0.20213277</v>
      </c>
      <c r="Q72" s="165">
        <v>0.021774165</v>
      </c>
      <c r="R72" s="165">
        <v>0.095554409</v>
      </c>
      <c r="S72" s="165">
        <v>0.044663628</v>
      </c>
      <c r="T72" s="165">
        <v>0.058964857</v>
      </c>
      <c r="U72" s="165">
        <v>0.037890539</v>
      </c>
      <c r="V72" s="172">
        <f t="shared" si="23"/>
        <v>1.1428426042</v>
      </c>
      <c r="W72" s="172">
        <f t="shared" si="14"/>
        <v>0.43951872750000004</v>
      </c>
      <c r="X72" s="172">
        <f t="shared" si="15"/>
        <v>0.8720037315000001</v>
      </c>
      <c r="Y72" s="172">
        <f t="shared" si="16"/>
        <v>0.5904107402000001</v>
      </c>
      <c r="Z72" s="172">
        <f t="shared" si="17"/>
        <v>0.2044544207</v>
      </c>
      <c r="AA72" s="172">
        <f t="shared" si="18"/>
        <v>0.025743700600000002</v>
      </c>
      <c r="AB72" s="172">
        <f t="shared" si="19"/>
        <v>0.0990981632</v>
      </c>
      <c r="AC72" s="172">
        <f t="shared" si="20"/>
        <v>0.047209996</v>
      </c>
      <c r="AD72" s="172">
        <f t="shared" si="21"/>
        <v>0.0633103867</v>
      </c>
      <c r="AE72" s="172">
        <f t="shared" si="22"/>
        <v>0.0410026108</v>
      </c>
      <c r="AF72" s="87">
        <f>IF(L72&gt;0.7*BA128,(100*(AM72+AN72)/(Y72*AP72)),"")</f>
      </c>
      <c r="AG72" s="86">
        <f t="shared" si="24"/>
        <v>0.7444287469281372</v>
      </c>
      <c r="AH72" s="86">
        <f t="shared" si="25"/>
        <v>1.1513899988046614</v>
      </c>
      <c r="AI72" s="88"/>
      <c r="AJ72" s="61">
        <f>(LN(K!$D$13/AG72))/(LN(178.94583/176.94323))</f>
        <v>-1.4353591015064315</v>
      </c>
      <c r="AK72" s="61">
        <f>IF(AE72&gt;K!$F$1,(LN(K!$D$19/AH72))/(LN(172.93822/170.93634)),AJ72)</f>
        <v>-1.433056606093837</v>
      </c>
      <c r="AL72" s="61">
        <f>IF(AE72&gt;K!$F$1,AK72,AJ72)</f>
        <v>-1.433056606093837</v>
      </c>
      <c r="AM72" s="62">
        <f>((AA72*K!$D$17)/((175.94269/174.94079)^(AK72)))</f>
        <v>0.0006885926979831674</v>
      </c>
      <c r="AN72" s="63">
        <f>(AE72*K!$D$18)/((175.94258/170.93634)^(AK72))</f>
        <v>0.038533178929227356</v>
      </c>
      <c r="AO72" s="75"/>
      <c r="AP72" s="91">
        <f t="shared" si="26"/>
        <v>0.28215061958493204</v>
      </c>
      <c r="AQ72" s="79">
        <f>IF(L72&gt;K!$F$8*BA128,(AP72),"")</f>
      </c>
      <c r="AR72" s="206">
        <f>IF((AQ72=MAX(AQ69:AQ128)),"",IF(AQ72=MIN(AQ69:AQ128),"",AQ72))</f>
      </c>
      <c r="AS72" s="11">
        <f>IF(OR(AR72&gt;AT128+2*AU128,AR72&lt;AT128-2*AU128),"",AR72)</f>
      </c>
      <c r="AV72" s="85"/>
      <c r="AW72" s="85"/>
      <c r="AX72" s="85"/>
      <c r="AY72" s="83"/>
      <c r="AZ72" s="84"/>
      <c r="BA72" s="84"/>
      <c r="BB72" s="84"/>
      <c r="BC72" s="84"/>
      <c r="BG72" s="85"/>
      <c r="BH72" s="85"/>
      <c r="BI72" s="85"/>
      <c r="BJ72" s="85"/>
      <c r="BK72" s="84"/>
      <c r="BL72" s="92"/>
      <c r="BM72" s="92"/>
      <c r="BN72" s="82"/>
      <c r="BO72" s="46"/>
      <c r="BP72" s="46"/>
      <c r="BQ72" s="46"/>
      <c r="BR72" s="80"/>
      <c r="BS72" s="80"/>
      <c r="BT72" s="80"/>
      <c r="BU72" s="104"/>
      <c r="BV72" s="104"/>
      <c r="BW72" s="104"/>
      <c r="BX72" s="105"/>
      <c r="BY72" s="105"/>
      <c r="BZ72" s="105"/>
      <c r="CA72" s="33"/>
      <c r="CB72" s="33"/>
      <c r="CC72" s="33"/>
      <c r="CD72" s="27"/>
      <c r="CE72" s="27"/>
      <c r="CF72" s="27"/>
      <c r="CG72" s="9"/>
      <c r="CH72" s="9"/>
      <c r="CI72" s="9"/>
      <c r="CJ72" s="78"/>
      <c r="CK72" s="78"/>
      <c r="CL72" s="78"/>
      <c r="CM72" s="46"/>
      <c r="CN72" s="46"/>
      <c r="CO72" s="46"/>
    </row>
    <row r="73" spans="1:93" ht="12">
      <c r="A73" s="164">
        <v>0</v>
      </c>
      <c r="B73" s="164">
        <v>-0.0034373042</v>
      </c>
      <c r="C73" s="164">
        <v>-0.0039320875</v>
      </c>
      <c r="D73" s="164">
        <v>-0.0035779715</v>
      </c>
      <c r="E73" s="164">
        <v>-0.0033093102</v>
      </c>
      <c r="F73" s="164">
        <v>-0.0023216507</v>
      </c>
      <c r="G73" s="164">
        <v>-0.0039695356</v>
      </c>
      <c r="H73" s="164">
        <v>-0.0035437542</v>
      </c>
      <c r="I73" s="164">
        <v>-0.002546368</v>
      </c>
      <c r="J73" s="164">
        <v>-0.0043455297</v>
      </c>
      <c r="K73" s="166">
        <v>-0.0031120718</v>
      </c>
      <c r="L73" s="165">
        <v>1.2115674</v>
      </c>
      <c r="M73" s="165">
        <v>0.46318461</v>
      </c>
      <c r="N73" s="165">
        <v>0.92368966</v>
      </c>
      <c r="O73" s="165">
        <v>0.62349581</v>
      </c>
      <c r="P73" s="165">
        <v>0.21656097</v>
      </c>
      <c r="Q73" s="165">
        <v>0.023700984</v>
      </c>
      <c r="R73" s="165">
        <v>0.10545838</v>
      </c>
      <c r="S73" s="165">
        <v>0.049447082</v>
      </c>
      <c r="T73" s="165">
        <v>0.065215649</v>
      </c>
      <c r="U73" s="165">
        <v>0.042082494</v>
      </c>
      <c r="V73" s="172">
        <f t="shared" si="23"/>
        <v>1.2150047042</v>
      </c>
      <c r="W73" s="172">
        <f t="shared" si="14"/>
        <v>0.4671166975</v>
      </c>
      <c r="X73" s="172">
        <f t="shared" si="15"/>
        <v>0.9272676315</v>
      </c>
      <c r="Y73" s="172">
        <f t="shared" si="16"/>
        <v>0.6268051202</v>
      </c>
      <c r="Z73" s="172">
        <f t="shared" si="17"/>
        <v>0.2188826207</v>
      </c>
      <c r="AA73" s="172">
        <f t="shared" si="18"/>
        <v>0.027670519600000002</v>
      </c>
      <c r="AB73" s="172">
        <f t="shared" si="19"/>
        <v>0.1090021342</v>
      </c>
      <c r="AC73" s="172">
        <f t="shared" si="20"/>
        <v>0.051993450000000004</v>
      </c>
      <c r="AD73" s="172">
        <f t="shared" si="21"/>
        <v>0.0695611787</v>
      </c>
      <c r="AE73" s="172">
        <f t="shared" si="22"/>
        <v>0.045194565799999996</v>
      </c>
      <c r="AF73" s="87">
        <f>IF(L73&gt;0.7*BA128,(100*(AM73+AN73)/(Y73*AP73)),"")</f>
      </c>
      <c r="AG73" s="86">
        <f t="shared" si="24"/>
        <v>0.7452343359144117</v>
      </c>
      <c r="AH73" s="86">
        <f t="shared" si="25"/>
        <v>1.1504358782887125</v>
      </c>
      <c r="AI73" s="75"/>
      <c r="AJ73" s="61">
        <f>(LN(K!$D$13/AG73))/(LN(178.94583/176.94323))</f>
        <v>-1.5314630761902623</v>
      </c>
      <c r="AK73" s="61">
        <f>IF(AE73&gt;K!$F$1,(LN(K!$D$19/AH73))/(LN(172.93822/170.93634)),AJ73)</f>
        <v>-1.3618553112063951</v>
      </c>
      <c r="AL73" s="61">
        <f>IF(AE73&gt;K!$F$1,AK73,AJ73)</f>
        <v>-1.3618553112063951</v>
      </c>
      <c r="AM73" s="62">
        <f>((AA73*K!$D$17)/((175.94269/174.94079)^(AK73)))</f>
        <v>0.000739830381831904</v>
      </c>
      <c r="AN73" s="63">
        <f>(AE73*K!$D$18)/((175.94258/170.93634)^(AK73))</f>
        <v>0.04238546261624501</v>
      </c>
      <c r="AO73" s="75"/>
      <c r="AP73" s="91">
        <f t="shared" si="26"/>
        <v>0.28285071169034204</v>
      </c>
      <c r="AQ73" s="79">
        <f>IF(L73&gt;K!$F$8*BA128,(AP73),"")</f>
      </c>
      <c r="AR73" s="206">
        <f>IF((AQ73=MAX(AQ69:AQ128)),"",IF(AQ73=MIN(AQ69:AQ128),"",AQ73))</f>
      </c>
      <c r="AS73" s="11">
        <f>IF(OR(AR73&gt;AT128+2*AU128,AR73&lt;AT128-2*AU128),"",AR73)</f>
      </c>
      <c r="AV73" s="85"/>
      <c r="AW73" s="85"/>
      <c r="AX73" s="85"/>
      <c r="AY73" s="83"/>
      <c r="AZ73" s="84"/>
      <c r="BA73" s="84"/>
      <c r="BB73" s="84"/>
      <c r="BC73" s="84"/>
      <c r="BG73" s="85"/>
      <c r="BH73" s="85"/>
      <c r="BI73" s="85"/>
      <c r="BJ73" s="85"/>
      <c r="BK73" s="84"/>
      <c r="BL73" s="92"/>
      <c r="BM73" s="92"/>
      <c r="BN73" s="82"/>
      <c r="BO73" s="46"/>
      <c r="BP73" s="46"/>
      <c r="BQ73" s="46"/>
      <c r="BR73" s="80"/>
      <c r="BS73" s="80"/>
      <c r="BT73" s="80"/>
      <c r="BU73" s="104"/>
      <c r="BV73" s="104"/>
      <c r="BW73" s="104"/>
      <c r="BX73" s="105"/>
      <c r="BY73" s="105"/>
      <c r="BZ73" s="105"/>
      <c r="CA73" s="33"/>
      <c r="CB73" s="33"/>
      <c r="CC73" s="33"/>
      <c r="CD73" s="27"/>
      <c r="CE73" s="27"/>
      <c r="CF73" s="27"/>
      <c r="CG73" s="9"/>
      <c r="CH73" s="9"/>
      <c r="CI73" s="9"/>
      <c r="CJ73" s="78"/>
      <c r="CK73" s="78"/>
      <c r="CL73" s="78"/>
      <c r="CM73" s="46"/>
      <c r="CN73" s="46"/>
      <c r="CO73" s="46"/>
    </row>
    <row r="74" spans="1:93" ht="12">
      <c r="A74" s="164">
        <v>0</v>
      </c>
      <c r="B74" s="164">
        <v>-0.0034373042</v>
      </c>
      <c r="C74" s="164">
        <v>-0.0039320875</v>
      </c>
      <c r="D74" s="164">
        <v>-0.0035779715</v>
      </c>
      <c r="E74" s="164">
        <v>-0.0033093102</v>
      </c>
      <c r="F74" s="164">
        <v>-0.0023216507</v>
      </c>
      <c r="G74" s="164">
        <v>-0.0039695356</v>
      </c>
      <c r="H74" s="164">
        <v>-0.0035437542</v>
      </c>
      <c r="I74" s="164">
        <v>-0.002546368</v>
      </c>
      <c r="J74" s="164">
        <v>-0.0043455297</v>
      </c>
      <c r="K74" s="166">
        <v>-0.0031120718</v>
      </c>
      <c r="L74" s="165">
        <v>1.2964482</v>
      </c>
      <c r="M74" s="165">
        <v>0.49630644</v>
      </c>
      <c r="N74" s="165">
        <v>0.98883682</v>
      </c>
      <c r="O74" s="165">
        <v>0.66823952</v>
      </c>
      <c r="P74" s="165">
        <v>0.23377835</v>
      </c>
      <c r="Q74" s="165">
        <v>0.026014361</v>
      </c>
      <c r="R74" s="165">
        <v>0.11741369</v>
      </c>
      <c r="S74" s="165">
        <v>0.055348876</v>
      </c>
      <c r="T74" s="165">
        <v>0.073067664</v>
      </c>
      <c r="U74" s="165">
        <v>0.047160842</v>
      </c>
      <c r="V74" s="172">
        <f t="shared" si="23"/>
        <v>1.2998855042</v>
      </c>
      <c r="W74" s="172">
        <f t="shared" si="14"/>
        <v>0.5002385275</v>
      </c>
      <c r="X74" s="172">
        <f t="shared" si="15"/>
        <v>0.9924147915</v>
      </c>
      <c r="Y74" s="172">
        <f t="shared" si="16"/>
        <v>0.6715488302</v>
      </c>
      <c r="Z74" s="172">
        <f t="shared" si="17"/>
        <v>0.2361000007</v>
      </c>
      <c r="AA74" s="172">
        <f t="shared" si="18"/>
        <v>0.0299838966</v>
      </c>
      <c r="AB74" s="172">
        <f t="shared" si="19"/>
        <v>0.1209574442</v>
      </c>
      <c r="AC74" s="172">
        <f t="shared" si="20"/>
        <v>0.057895244</v>
      </c>
      <c r="AD74" s="172">
        <f t="shared" si="21"/>
        <v>0.07741319370000001</v>
      </c>
      <c r="AE74" s="172">
        <f t="shared" si="22"/>
        <v>0.0502729138</v>
      </c>
      <c r="AF74" s="87">
        <f>IF(L74&gt;0.7*BA128,(100*(AM74+AN74)/(Y74*AP74)),"")</f>
      </c>
      <c r="AG74" s="86">
        <f t="shared" si="24"/>
        <v>0.7449026861546605</v>
      </c>
      <c r="AH74" s="86">
        <f t="shared" si="25"/>
        <v>1.151619025511905</v>
      </c>
      <c r="AI74" s="75"/>
      <c r="AJ74" s="61">
        <f>(LN(K!$D$13/AG74))/(LN(178.94583/176.94323))</f>
        <v>-1.4919109957990988</v>
      </c>
      <c r="AK74" s="61">
        <f>IF(AE74&gt;K!$F$1,(LN(K!$D$19/AH74))/(LN(172.93822/170.93634)),AJ74)</f>
        <v>-1.4501389551416195</v>
      </c>
      <c r="AL74" s="61">
        <f>IF(AE74&gt;K!$F$1,AK74,AJ74)</f>
        <v>-1.4501389551416195</v>
      </c>
      <c r="AM74" s="62">
        <f>((AA74*K!$D$17)/((175.94269/174.94079)^(AK74)))</f>
        <v>0.0008020877347746408</v>
      </c>
      <c r="AN74" s="63">
        <f>(AE74*K!$D$18)/((175.94258/170.93634)^(AK74))</f>
        <v>0.04726846939414082</v>
      </c>
      <c r="AO74" s="75"/>
      <c r="AP74" s="91">
        <f t="shared" si="26"/>
        <v>0.2823755596283696</v>
      </c>
      <c r="AQ74" s="79">
        <f>IF(L74&gt;K!$F$8*BA128,(AP74),"")</f>
      </c>
      <c r="AR74" s="206">
        <f>IF((AQ74=MAX(AQ69:AQ128)),"",IF(AQ74=MIN(AQ69:AQ128),"",AQ74))</f>
      </c>
      <c r="AS74" s="11">
        <f>IF(OR(AR74&gt;AT128+2*AU128,AR74&lt;AT128-2*AU128),"",AR74)</f>
      </c>
      <c r="AV74" s="85"/>
      <c r="AW74" s="85"/>
      <c r="AX74" s="85"/>
      <c r="AY74" s="83"/>
      <c r="AZ74" s="84"/>
      <c r="BA74" s="84"/>
      <c r="BB74" s="84"/>
      <c r="BC74" s="84"/>
      <c r="BG74" s="85"/>
      <c r="BH74" s="85"/>
      <c r="BI74" s="85"/>
      <c r="BJ74" s="85"/>
      <c r="BK74" s="84"/>
      <c r="BL74" s="92"/>
      <c r="BM74" s="92"/>
      <c r="BN74" s="82"/>
      <c r="BO74" s="46"/>
      <c r="BP74" s="46"/>
      <c r="BQ74" s="46"/>
      <c r="BR74" s="80"/>
      <c r="BS74" s="80"/>
      <c r="BT74" s="80"/>
      <c r="BU74" s="104"/>
      <c r="BV74" s="104"/>
      <c r="BW74" s="104"/>
      <c r="BX74" s="105"/>
      <c r="BY74" s="105"/>
      <c r="BZ74" s="105"/>
      <c r="CA74" s="33"/>
      <c r="CB74" s="33"/>
      <c r="CC74" s="33"/>
      <c r="CD74" s="27"/>
      <c r="CE74" s="27"/>
      <c r="CF74" s="27"/>
      <c r="CG74" s="9"/>
      <c r="CH74" s="9"/>
      <c r="CI74" s="9"/>
      <c r="CJ74" s="78"/>
      <c r="CK74" s="78"/>
      <c r="CL74" s="78"/>
      <c r="CM74" s="46"/>
      <c r="CN74" s="46"/>
      <c r="CO74" s="46"/>
    </row>
    <row r="75" spans="1:93" ht="12">
      <c r="A75" s="164">
        <v>0</v>
      </c>
      <c r="B75" s="164">
        <v>-0.0034373042</v>
      </c>
      <c r="C75" s="164">
        <v>-0.0039320875</v>
      </c>
      <c r="D75" s="164">
        <v>-0.0035779715</v>
      </c>
      <c r="E75" s="164">
        <v>-0.0033093102</v>
      </c>
      <c r="F75" s="164">
        <v>-0.0023216507</v>
      </c>
      <c r="G75" s="164">
        <v>-0.0039695356</v>
      </c>
      <c r="H75" s="164">
        <v>-0.0035437542</v>
      </c>
      <c r="I75" s="164">
        <v>-0.002546368</v>
      </c>
      <c r="J75" s="164">
        <v>-0.0043455297</v>
      </c>
      <c r="K75" s="166">
        <v>-0.0031120718</v>
      </c>
      <c r="L75" s="165">
        <v>1.5002223</v>
      </c>
      <c r="M75" s="165">
        <v>0.57508931</v>
      </c>
      <c r="N75" s="165">
        <v>1.1442869</v>
      </c>
      <c r="O75" s="165">
        <v>0.7748975</v>
      </c>
      <c r="P75" s="165">
        <v>0.27450063</v>
      </c>
      <c r="Q75" s="165">
        <v>0.031003349</v>
      </c>
      <c r="R75" s="165">
        <v>0.14473053</v>
      </c>
      <c r="S75" s="165">
        <v>0.068510891</v>
      </c>
      <c r="T75" s="165">
        <v>0.0909194</v>
      </c>
      <c r="U75" s="165">
        <v>0.058622407</v>
      </c>
      <c r="V75" s="172">
        <f t="shared" si="23"/>
        <v>1.5036596041999999</v>
      </c>
      <c r="W75" s="172">
        <f t="shared" si="14"/>
        <v>0.5790213974999999</v>
      </c>
      <c r="X75" s="172">
        <f t="shared" si="15"/>
        <v>1.1478648715</v>
      </c>
      <c r="Y75" s="172">
        <f t="shared" si="16"/>
        <v>0.7782068102</v>
      </c>
      <c r="Z75" s="172">
        <f t="shared" si="17"/>
        <v>0.27682228070000003</v>
      </c>
      <c r="AA75" s="172">
        <f t="shared" si="18"/>
        <v>0.0349728846</v>
      </c>
      <c r="AB75" s="172">
        <f t="shared" si="19"/>
        <v>0.1482742842</v>
      </c>
      <c r="AC75" s="172">
        <f t="shared" si="20"/>
        <v>0.071057259</v>
      </c>
      <c r="AD75" s="172">
        <f t="shared" si="21"/>
        <v>0.0952649297</v>
      </c>
      <c r="AE75" s="172">
        <f t="shared" si="22"/>
        <v>0.0617344788</v>
      </c>
      <c r="AF75" s="87">
        <f>IF(L75&gt;0.7*BA128,(100*(AM75+AN75)/(Y75*AP75)),"")</f>
      </c>
      <c r="AG75" s="86">
        <f t="shared" si="24"/>
        <v>0.7440456571578843</v>
      </c>
      <c r="AH75" s="86">
        <f t="shared" si="25"/>
        <v>1.1510141558042926</v>
      </c>
      <c r="AI75" s="75"/>
      <c r="AJ75" s="61">
        <f>(LN(K!$D$13/AG75))/(LN(178.94583/176.94323))</f>
        <v>-1.389621326251231</v>
      </c>
      <c r="AK75" s="61">
        <f>IF(AE75&gt;K!$F$1,(LN(K!$D$19/AH75))/(LN(172.93822/170.93634)),AJ75)</f>
        <v>-1.405016347737097</v>
      </c>
      <c r="AL75" s="61">
        <f>IF(AE75&gt;K!$F$1,AK75,AJ75)</f>
        <v>-1.405016347737097</v>
      </c>
      <c r="AM75" s="62">
        <f>((AA75*K!$D$17)/((175.94269/174.94079)^(AK75)))</f>
        <v>0.0009353051982026677</v>
      </c>
      <c r="AN75" s="63">
        <f>(AE75*K!$D$18)/((175.94258/170.93634)^(AK75))</f>
        <v>0.05796950419624631</v>
      </c>
      <c r="AO75" s="75"/>
      <c r="AP75" s="91">
        <f t="shared" si="26"/>
        <v>0.28224329436226886</v>
      </c>
      <c r="AQ75" s="79">
        <f>IF(L75&gt;K!$F$8*BA128,(AP75),"")</f>
      </c>
      <c r="AR75" s="206">
        <f>IF((AQ75=MAX(AQ69:AQ128)),"",IF(AQ75=MIN(AQ69:AQ128),"",AQ75))</f>
      </c>
      <c r="AS75" s="11">
        <f>IF(OR(AR75&gt;AT128+2*AU128,AR75&lt;AT128-2*AU128),"",AR75)</f>
      </c>
      <c r="AV75" s="85"/>
      <c r="AW75" s="85"/>
      <c r="AX75" s="85"/>
      <c r="AY75" s="83"/>
      <c r="AZ75" s="84"/>
      <c r="BA75" s="84"/>
      <c r="BB75" s="84"/>
      <c r="BC75" s="84"/>
      <c r="BG75" s="85"/>
      <c r="BH75" s="85"/>
      <c r="BI75" s="85"/>
      <c r="BJ75" s="85"/>
      <c r="BK75" s="84"/>
      <c r="BL75" s="92"/>
      <c r="BM75" s="92"/>
      <c r="BN75" s="82"/>
      <c r="BO75" s="46"/>
      <c r="BP75" s="46"/>
      <c r="BQ75" s="46"/>
      <c r="BR75" s="80"/>
      <c r="BS75" s="80"/>
      <c r="BT75" s="80"/>
      <c r="BU75" s="104"/>
      <c r="BV75" s="104"/>
      <c r="BW75" s="104"/>
      <c r="BX75" s="105"/>
      <c r="BY75" s="105"/>
      <c r="BZ75" s="105"/>
      <c r="CA75" s="33"/>
      <c r="CB75" s="33"/>
      <c r="CC75" s="33"/>
      <c r="CD75" s="27"/>
      <c r="CE75" s="27"/>
      <c r="CF75" s="27"/>
      <c r="CG75" s="9"/>
      <c r="CH75" s="9"/>
      <c r="CI75" s="9"/>
      <c r="CJ75" s="78"/>
      <c r="CK75" s="78"/>
      <c r="CL75" s="78"/>
      <c r="CM75" s="46"/>
      <c r="CN75" s="46"/>
      <c r="CO75" s="46"/>
    </row>
    <row r="76" spans="1:93" ht="12">
      <c r="A76" s="164">
        <v>0</v>
      </c>
      <c r="B76" s="164">
        <v>-0.0034373042</v>
      </c>
      <c r="C76" s="164">
        <v>-0.0039320875</v>
      </c>
      <c r="D76" s="164">
        <v>-0.0035779715</v>
      </c>
      <c r="E76" s="164">
        <v>-0.0033093102</v>
      </c>
      <c r="F76" s="164">
        <v>-0.0023216507</v>
      </c>
      <c r="G76" s="164">
        <v>-0.0039695356</v>
      </c>
      <c r="H76" s="164">
        <v>-0.0035437542</v>
      </c>
      <c r="I76" s="164">
        <v>-0.002546368</v>
      </c>
      <c r="J76" s="164">
        <v>-0.0043455297</v>
      </c>
      <c r="K76" s="166">
        <v>-0.0031120718</v>
      </c>
      <c r="L76" s="165">
        <v>1.6056413</v>
      </c>
      <c r="M76" s="165">
        <v>0.61555919</v>
      </c>
      <c r="N76" s="165">
        <v>1.2261912</v>
      </c>
      <c r="O76" s="165">
        <v>0.8282513</v>
      </c>
      <c r="P76" s="165">
        <v>0.29174116</v>
      </c>
      <c r="Q76" s="165">
        <v>0.033147764</v>
      </c>
      <c r="R76" s="165">
        <v>0.15119466</v>
      </c>
      <c r="S76" s="165">
        <v>0.071484926</v>
      </c>
      <c r="T76" s="165">
        <v>0.0948556</v>
      </c>
      <c r="U76" s="165">
        <v>0.06129553</v>
      </c>
      <c r="V76" s="172">
        <f t="shared" si="23"/>
        <v>1.6090786042</v>
      </c>
      <c r="W76" s="172">
        <f t="shared" si="14"/>
        <v>0.6194912775</v>
      </c>
      <c r="X76" s="172">
        <f t="shared" si="15"/>
        <v>1.2297691714999999</v>
      </c>
      <c r="Y76" s="172">
        <f t="shared" si="16"/>
        <v>0.8315606102</v>
      </c>
      <c r="Z76" s="172">
        <f t="shared" si="17"/>
        <v>0.2940628107</v>
      </c>
      <c r="AA76" s="172">
        <f t="shared" si="18"/>
        <v>0.0371172996</v>
      </c>
      <c r="AB76" s="172">
        <f t="shared" si="19"/>
        <v>0.1547384142</v>
      </c>
      <c r="AC76" s="172">
        <f t="shared" si="20"/>
        <v>0.074031294</v>
      </c>
      <c r="AD76" s="172">
        <f t="shared" si="21"/>
        <v>0.0992011297</v>
      </c>
      <c r="AE76" s="172">
        <f t="shared" si="22"/>
        <v>0.0644076018</v>
      </c>
      <c r="AF76" s="87">
        <f>IF(L76&gt;0.7*BA128,(100*(AM76+AN76)/(Y76*AP76)),"")</f>
      </c>
      <c r="AG76" s="86">
        <f t="shared" si="24"/>
        <v>0.7449742927950918</v>
      </c>
      <c r="AH76" s="86">
        <f t="shared" si="25"/>
        <v>1.1494185768612175</v>
      </c>
      <c r="AI76" s="75"/>
      <c r="AJ76" s="61">
        <f>(LN(K!$D$13/AG76))/(LN(178.94583/176.94323))</f>
        <v>-1.5004521926542373</v>
      </c>
      <c r="AK76" s="61">
        <f>IF(AE76&gt;K!$F$1,(LN(K!$D$19/AH76))/(LN(172.93822/170.93634)),AJ76)</f>
        <v>-1.285874061882984</v>
      </c>
      <c r="AL76" s="61">
        <f>IF(AE76&gt;K!$F$1,AK76,AJ76)</f>
        <v>-1.285874061882984</v>
      </c>
      <c r="AM76" s="62">
        <f>((AA76*K!$D$17)/((175.94269/174.94079)^(AK76)))</f>
        <v>0.0009919796789300312</v>
      </c>
      <c r="AN76" s="63">
        <f>(AE76*K!$D$18)/((175.94258/170.93634)^(AK76))</f>
        <v>0.060271957244548514</v>
      </c>
      <c r="AO76" s="75"/>
      <c r="AP76" s="91">
        <f t="shared" si="26"/>
        <v>0.2823493991001627</v>
      </c>
      <c r="AQ76" s="79">
        <f>IF(L76&gt;K!$F$8*BA128,(AP76),"")</f>
        <v>0.2823493991001627</v>
      </c>
      <c r="AR76" s="206">
        <f>IF((AQ76=MAX(AQ69:AQ128)),"",IF(AQ76=MIN(AQ69:AQ128),"",AQ76))</f>
        <v>0.2823493991001627</v>
      </c>
      <c r="AS76" s="11">
        <f>IF(OR(AR76&gt;AT128+2*AU128,AR76&lt;AT128-2*AU128),"",AR76)</f>
        <v>0.2823493991001627</v>
      </c>
      <c r="AV76" s="85"/>
      <c r="AW76" s="85"/>
      <c r="AX76" s="85"/>
      <c r="AY76" s="83"/>
      <c r="AZ76" s="84"/>
      <c r="BA76" s="84"/>
      <c r="BB76" s="84"/>
      <c r="BC76" s="84"/>
      <c r="BG76" s="85"/>
      <c r="BH76" s="85"/>
      <c r="BI76" s="85"/>
      <c r="BJ76" s="85"/>
      <c r="BK76" s="84"/>
      <c r="BL76" s="92"/>
      <c r="BM76" s="92"/>
      <c r="BN76" s="82"/>
      <c r="BO76" s="46"/>
      <c r="BP76" s="46"/>
      <c r="BQ76" s="46"/>
      <c r="BR76" s="80"/>
      <c r="BS76" s="80"/>
      <c r="BT76" s="80"/>
      <c r="BU76" s="104"/>
      <c r="BV76" s="104"/>
      <c r="BW76" s="104"/>
      <c r="BX76" s="105"/>
      <c r="BY76" s="105"/>
      <c r="BZ76" s="105"/>
      <c r="CA76" s="33"/>
      <c r="CB76" s="33"/>
      <c r="CC76" s="33"/>
      <c r="CD76" s="27"/>
      <c r="CE76" s="27"/>
      <c r="CF76" s="27"/>
      <c r="CG76" s="9"/>
      <c r="CH76" s="9"/>
      <c r="CI76" s="9"/>
      <c r="CJ76" s="78"/>
      <c r="CK76" s="78"/>
      <c r="CL76" s="78"/>
      <c r="CM76" s="46"/>
      <c r="CN76" s="46"/>
      <c r="CO76" s="46"/>
    </row>
    <row r="77" spans="1:93" ht="12">
      <c r="A77" s="164">
        <v>0</v>
      </c>
      <c r="B77" s="164">
        <v>-0.0034373042</v>
      </c>
      <c r="C77" s="164">
        <v>-0.0039320875</v>
      </c>
      <c r="D77" s="164">
        <v>-0.0035779715</v>
      </c>
      <c r="E77" s="164">
        <v>-0.0033093102</v>
      </c>
      <c r="F77" s="164">
        <v>-0.0023216507</v>
      </c>
      <c r="G77" s="164">
        <v>-0.0039695356</v>
      </c>
      <c r="H77" s="164">
        <v>-0.0035437542</v>
      </c>
      <c r="I77" s="164">
        <v>-0.002546368</v>
      </c>
      <c r="J77" s="164">
        <v>-0.0043455297</v>
      </c>
      <c r="K77" s="166">
        <v>-0.0031120718</v>
      </c>
      <c r="L77" s="165">
        <v>1.7425066</v>
      </c>
      <c r="M77" s="165">
        <v>0.66770002</v>
      </c>
      <c r="N77" s="165">
        <v>1.3288487</v>
      </c>
      <c r="O77" s="165">
        <v>0.89862469</v>
      </c>
      <c r="P77" s="165">
        <v>0.31552947</v>
      </c>
      <c r="Q77" s="165">
        <v>0.035539786</v>
      </c>
      <c r="R77" s="165">
        <v>0.16032863</v>
      </c>
      <c r="S77" s="165">
        <v>0.075806773</v>
      </c>
      <c r="T77" s="165">
        <v>0.10065553</v>
      </c>
      <c r="U77" s="165">
        <v>0.064934444</v>
      </c>
      <c r="V77" s="172">
        <f t="shared" si="23"/>
        <v>1.7459439042</v>
      </c>
      <c r="W77" s="172">
        <f t="shared" si="14"/>
        <v>0.6716321074999999</v>
      </c>
      <c r="X77" s="172">
        <f t="shared" si="15"/>
        <v>1.3324266715</v>
      </c>
      <c r="Y77" s="172">
        <f t="shared" si="16"/>
        <v>0.9019340002</v>
      </c>
      <c r="Z77" s="172">
        <f t="shared" si="17"/>
        <v>0.3178511207</v>
      </c>
      <c r="AA77" s="172">
        <f t="shared" si="18"/>
        <v>0.039509321599999994</v>
      </c>
      <c r="AB77" s="172">
        <f t="shared" si="19"/>
        <v>0.1638723842</v>
      </c>
      <c r="AC77" s="172">
        <f t="shared" si="20"/>
        <v>0.07835314099999999</v>
      </c>
      <c r="AD77" s="172">
        <f t="shared" si="21"/>
        <v>0.1050010597</v>
      </c>
      <c r="AE77" s="172">
        <f t="shared" si="22"/>
        <v>0.0680465158</v>
      </c>
      <c r="AF77" s="87">
        <f>IF(L77&gt;0.7*BA128,(100*(AM77+AN77)/(Y77*AP77)),"")</f>
      </c>
      <c r="AG77" s="86">
        <f t="shared" si="24"/>
        <v>0.7446577103768882</v>
      </c>
      <c r="AH77" s="86">
        <f t="shared" si="25"/>
        <v>1.151464407528122</v>
      </c>
      <c r="AI77" s="75"/>
      <c r="AJ77" s="61">
        <f>(LN(K!$D$13/AG77))/(LN(178.94583/176.94323))</f>
        <v>-1.4626842222645533</v>
      </c>
      <c r="AK77" s="61">
        <f>IF(AE77&gt;K!$F$1,(LN(K!$D$19/AH77))/(LN(172.93822/170.93634)),AJ77)</f>
        <v>-1.4386068807335382</v>
      </c>
      <c r="AL77" s="61">
        <f>IF(AE77&gt;K!$F$1,AK77,AJ77)</f>
        <v>-1.4386068807335382</v>
      </c>
      <c r="AM77" s="62">
        <f>((AA77*K!$D$17)/((175.94269/174.94079)^(AK77)))</f>
        <v>0.0010568291293345823</v>
      </c>
      <c r="AN77" s="63">
        <f>(AE77*K!$D$18)/((175.94258/170.93634)^(AK77))</f>
        <v>0.06395857843853353</v>
      </c>
      <c r="AO77" s="75"/>
      <c r="AP77" s="91">
        <f t="shared" si="26"/>
        <v>0.28266395482535756</v>
      </c>
      <c r="AQ77" s="79">
        <f>IF(L77&gt;K!$F$8*BA128,(AP77),"")</f>
        <v>0.28266395482535756</v>
      </c>
      <c r="AR77" s="206">
        <f>IF((AQ77=MAX(AQ69:AQ128)),"",IF(AQ77=MIN(AQ69:AQ128),"",AQ77))</f>
        <v>0.28266395482535756</v>
      </c>
      <c r="AS77" s="11">
        <f>IF(OR(AR77&gt;AT128+2*AU128,AR77&lt;AT128-2*AU128),"",AR77)</f>
        <v>0.28266395482535756</v>
      </c>
      <c r="AV77" s="85"/>
      <c r="AW77" s="85"/>
      <c r="AX77" s="85"/>
      <c r="AY77" s="83"/>
      <c r="AZ77" s="84"/>
      <c r="BA77" s="84"/>
      <c r="BB77" s="84"/>
      <c r="BC77" s="84"/>
      <c r="BG77" s="85"/>
      <c r="BH77" s="85"/>
      <c r="BI77" s="85"/>
      <c r="BJ77" s="85"/>
      <c r="BK77" s="84"/>
      <c r="BL77" s="92"/>
      <c r="BM77" s="92"/>
      <c r="BN77" s="82"/>
      <c r="BO77" s="46"/>
      <c r="BP77" s="46"/>
      <c r="BQ77" s="46"/>
      <c r="BR77" s="80"/>
      <c r="BS77" s="80"/>
      <c r="BT77" s="80"/>
      <c r="BU77" s="104"/>
      <c r="BV77" s="104"/>
      <c r="BW77" s="104"/>
      <c r="BX77" s="105"/>
      <c r="BY77" s="105"/>
      <c r="BZ77" s="105"/>
      <c r="CA77" s="33"/>
      <c r="CB77" s="33"/>
      <c r="CC77" s="33"/>
      <c r="CD77" s="27"/>
      <c r="CE77" s="27"/>
      <c r="CF77" s="27"/>
      <c r="CG77" s="9"/>
      <c r="CH77" s="9"/>
      <c r="CI77" s="9"/>
      <c r="CJ77" s="78"/>
      <c r="CK77" s="78"/>
      <c r="CL77" s="78"/>
      <c r="CM77" s="46"/>
      <c r="CN77" s="46"/>
      <c r="CO77" s="46"/>
    </row>
    <row r="78" spans="1:93" ht="12">
      <c r="A78" s="164">
        <v>0</v>
      </c>
      <c r="B78" s="164">
        <v>-0.0034373042</v>
      </c>
      <c r="C78" s="164">
        <v>-0.0039320875</v>
      </c>
      <c r="D78" s="164">
        <v>-0.0035779715</v>
      </c>
      <c r="E78" s="164">
        <v>-0.0033093102</v>
      </c>
      <c r="F78" s="164">
        <v>-0.0023216507</v>
      </c>
      <c r="G78" s="164">
        <v>-0.0039695356</v>
      </c>
      <c r="H78" s="164">
        <v>-0.0035437542</v>
      </c>
      <c r="I78" s="164">
        <v>-0.002546368</v>
      </c>
      <c r="J78" s="164">
        <v>-0.0043455297</v>
      </c>
      <c r="K78" s="166">
        <v>-0.0031120718</v>
      </c>
      <c r="L78" s="165">
        <v>1.9467289</v>
      </c>
      <c r="M78" s="165">
        <v>0.7467401</v>
      </c>
      <c r="N78" s="165">
        <v>1.4850387</v>
      </c>
      <c r="O78" s="165">
        <v>1.0050156</v>
      </c>
      <c r="P78" s="165">
        <v>0.34809108</v>
      </c>
      <c r="Q78" s="165">
        <v>0.039836213</v>
      </c>
      <c r="R78" s="165">
        <v>0.16874879</v>
      </c>
      <c r="S78" s="165">
        <v>0.079558458</v>
      </c>
      <c r="T78" s="165">
        <v>0.1056787</v>
      </c>
      <c r="U78" s="165">
        <v>0.068173278</v>
      </c>
      <c r="V78" s="172">
        <f t="shared" si="23"/>
        <v>1.9501662042</v>
      </c>
      <c r="W78" s="172">
        <f t="shared" si="14"/>
        <v>0.7506721875</v>
      </c>
      <c r="X78" s="172">
        <f t="shared" si="15"/>
        <v>1.4886166715</v>
      </c>
      <c r="Y78" s="172">
        <f t="shared" si="16"/>
        <v>1.0083249101999998</v>
      </c>
      <c r="Z78" s="172">
        <f t="shared" si="17"/>
        <v>0.3504127307</v>
      </c>
      <c r="AA78" s="172">
        <f t="shared" si="18"/>
        <v>0.0438057486</v>
      </c>
      <c r="AB78" s="172">
        <f t="shared" si="19"/>
        <v>0.1722925442</v>
      </c>
      <c r="AC78" s="172">
        <f t="shared" si="20"/>
        <v>0.08210482599999999</v>
      </c>
      <c r="AD78" s="172">
        <f t="shared" si="21"/>
        <v>0.1100242297</v>
      </c>
      <c r="AE78" s="172">
        <f t="shared" si="22"/>
        <v>0.07128534980000001</v>
      </c>
      <c r="AF78" s="87">
        <f>IF(L78&gt;0.7*BA128,(100*(AM78+AN78)/(Y78*AP78)),"")</f>
        <v>23.977939673520705</v>
      </c>
      <c r="AG78" s="86">
        <f t="shared" si="24"/>
        <v>0.7444745041071188</v>
      </c>
      <c r="AH78" s="86">
        <f t="shared" si="25"/>
        <v>1.1517769952782078</v>
      </c>
      <c r="AI78" s="75"/>
      <c r="AJ78" s="61">
        <f>(LN(K!$D$13/AG78))/(LN(178.94583/176.94323))</f>
        <v>-1.4408205596027444</v>
      </c>
      <c r="AK78" s="61">
        <f>IF(AE78&gt;K!$F$1,(LN(K!$D$19/AH78))/(LN(172.93822/170.93634)),AJ78)</f>
        <v>-1.461919420997721</v>
      </c>
      <c r="AL78" s="61">
        <f>IF(AE78&gt;K!$F$1,AK78,AJ78)</f>
        <v>-1.461919420997721</v>
      </c>
      <c r="AM78" s="62">
        <f>((AA78*K!$D$17)/((175.94269/174.94079)^(AK78)))</f>
        <v>0.001171909641983215</v>
      </c>
      <c r="AN78" s="63">
        <f>(AE78*K!$D$18)/((175.94258/170.93634)^(AK78))</f>
        <v>0.06704794225108819</v>
      </c>
      <c r="AO78" s="75"/>
      <c r="AP78" s="91">
        <f t="shared" si="26"/>
        <v>0.2821619269893421</v>
      </c>
      <c r="AQ78" s="79">
        <f>IF(L78&gt;K!$F$8*BA128,(AP78),"")</f>
        <v>0.2821619269893421</v>
      </c>
      <c r="AR78" s="206">
        <f>IF((AQ78=MAX(AQ69:AQ128)),"",IF(AQ78=MIN(AQ69:AQ128),"",AQ78))</f>
        <v>0.2821619269893421</v>
      </c>
      <c r="AS78" s="11">
        <f>IF(OR(AR78&gt;AT128+2*AU128,AR78&lt;AT128-2*AU128),"",AR78)</f>
        <v>0.2821619269893421</v>
      </c>
      <c r="AV78" s="85"/>
      <c r="AW78" s="85"/>
      <c r="AX78" s="85"/>
      <c r="AY78" s="83"/>
      <c r="AZ78" s="84"/>
      <c r="BA78" s="84"/>
      <c r="BB78" s="84"/>
      <c r="BC78" s="84"/>
      <c r="BG78" s="85"/>
      <c r="BH78" s="85"/>
      <c r="BI78" s="85"/>
      <c r="BJ78" s="85"/>
      <c r="BK78" s="84"/>
      <c r="BL78" s="92"/>
      <c r="BM78" s="92"/>
      <c r="BN78" s="82"/>
      <c r="BO78" s="46"/>
      <c r="BP78" s="46"/>
      <c r="BQ78" s="46"/>
      <c r="BR78" s="80"/>
      <c r="BS78" s="80"/>
      <c r="BT78" s="80"/>
      <c r="BU78" s="104"/>
      <c r="BV78" s="104"/>
      <c r="BW78" s="104"/>
      <c r="BX78" s="105"/>
      <c r="BY78" s="105"/>
      <c r="BZ78" s="105"/>
      <c r="CA78" s="33"/>
      <c r="CB78" s="33"/>
      <c r="CC78" s="33"/>
      <c r="CD78" s="27"/>
      <c r="CE78" s="27"/>
      <c r="CF78" s="27"/>
      <c r="CG78" s="9"/>
      <c r="CH78" s="9"/>
      <c r="CI78" s="9"/>
      <c r="CJ78" s="78"/>
      <c r="CK78" s="78"/>
      <c r="CL78" s="78"/>
      <c r="CM78" s="46"/>
      <c r="CN78" s="46"/>
      <c r="CO78" s="46"/>
    </row>
    <row r="79" spans="1:93" ht="12">
      <c r="A79" s="164">
        <v>0</v>
      </c>
      <c r="B79" s="164">
        <v>-0.0034373042</v>
      </c>
      <c r="C79" s="164">
        <v>-0.0039320875</v>
      </c>
      <c r="D79" s="164">
        <v>-0.0035779715</v>
      </c>
      <c r="E79" s="164">
        <v>-0.0033093102</v>
      </c>
      <c r="F79" s="164">
        <v>-0.0023216507</v>
      </c>
      <c r="G79" s="164">
        <v>-0.0039695356</v>
      </c>
      <c r="H79" s="164">
        <v>-0.0035437542</v>
      </c>
      <c r="I79" s="164">
        <v>-0.002546368</v>
      </c>
      <c r="J79" s="164">
        <v>-0.0043455297</v>
      </c>
      <c r="K79" s="166">
        <v>-0.0031120718</v>
      </c>
      <c r="L79" s="165">
        <v>2.1070055</v>
      </c>
      <c r="M79" s="165">
        <v>0.80860685</v>
      </c>
      <c r="N79" s="165">
        <v>1.608783</v>
      </c>
      <c r="O79" s="165">
        <v>1.0875936</v>
      </c>
      <c r="P79" s="165">
        <v>0.37504395</v>
      </c>
      <c r="Q79" s="165">
        <v>0.045357994</v>
      </c>
      <c r="R79" s="165">
        <v>0.1782579</v>
      </c>
      <c r="S79" s="165">
        <v>0.083966578</v>
      </c>
      <c r="T79" s="165">
        <v>0.11170126</v>
      </c>
      <c r="U79" s="165">
        <v>0.072149898</v>
      </c>
      <c r="V79" s="172">
        <f t="shared" si="23"/>
        <v>2.1104428042000003</v>
      </c>
      <c r="W79" s="172">
        <f t="shared" si="14"/>
        <v>0.8125389375</v>
      </c>
      <c r="X79" s="172">
        <f t="shared" si="15"/>
        <v>1.6123609715</v>
      </c>
      <c r="Y79" s="172">
        <f t="shared" si="16"/>
        <v>1.0909029101999999</v>
      </c>
      <c r="Z79" s="172">
        <f t="shared" si="17"/>
        <v>0.3773656007</v>
      </c>
      <c r="AA79" s="172">
        <f t="shared" si="18"/>
        <v>0.049327529599999996</v>
      </c>
      <c r="AB79" s="172">
        <f t="shared" si="19"/>
        <v>0.1818016542</v>
      </c>
      <c r="AC79" s="172">
        <f t="shared" si="20"/>
        <v>0.086512946</v>
      </c>
      <c r="AD79" s="172">
        <f t="shared" si="21"/>
        <v>0.1160467897</v>
      </c>
      <c r="AE79" s="172">
        <f t="shared" si="22"/>
        <v>0.07526196980000001</v>
      </c>
      <c r="AF79" s="87">
        <f>IF(L79&gt;0.7*BA128,(100*(AM79+AN79)/(Y79*AP79)),"")</f>
        <v>23.28377431933767</v>
      </c>
      <c r="AG79" s="86">
        <f t="shared" si="24"/>
        <v>0.7448315793300375</v>
      </c>
      <c r="AH79" s="86">
        <f t="shared" si="25"/>
        <v>1.1494908548088518</v>
      </c>
      <c r="AI79" s="75"/>
      <c r="AJ79" s="61">
        <f>(LN(K!$D$13/AG79))/(LN(178.94583/176.94323))</f>
        <v>-1.483428604154261</v>
      </c>
      <c r="AK79" s="61">
        <f>IF(AE79&gt;K!$F$1,(LN(K!$D$19/AH79))/(LN(172.93822/170.93634)),AJ79)</f>
        <v>-1.291274649930864</v>
      </c>
      <c r="AL79" s="61">
        <f>IF(AE79&gt;K!$F$1,AK79,AJ79)</f>
        <v>-1.291274649930864</v>
      </c>
      <c r="AM79" s="62">
        <f>((AA79*K!$D$17)/((175.94269/174.94079)^(AK79)))</f>
        <v>0.0013183452636034477</v>
      </c>
      <c r="AN79" s="63">
        <f>(AE79*K!$D$18)/((175.94258/170.93634)^(AK79))</f>
        <v>0.07044034131883536</v>
      </c>
      <c r="AO79" s="75"/>
      <c r="AP79" s="91">
        <f t="shared" si="26"/>
        <v>0.28251076399163727</v>
      </c>
      <c r="AQ79" s="79">
        <f>IF(L79&gt;K!$F$8*BA128,(AP79),"")</f>
        <v>0.28251076399163727</v>
      </c>
      <c r="AR79" s="206">
        <f>IF((AQ79=MAX(AQ69:AQ128)),"",IF(AQ79=MIN(AQ69:AQ128),"",AQ79))</f>
        <v>0.28251076399163727</v>
      </c>
      <c r="AS79" s="11">
        <f>IF(OR(AR79&gt;AT128+2*AU128,AR79&lt;AT128-2*AU128),"",AR79)</f>
        <v>0.28251076399163727</v>
      </c>
      <c r="AV79" s="85"/>
      <c r="AW79" s="85"/>
      <c r="AX79" s="85"/>
      <c r="AY79" s="83"/>
      <c r="AZ79" s="84"/>
      <c r="BA79" s="84"/>
      <c r="BB79" s="84"/>
      <c r="BC79" s="84"/>
      <c r="BG79" s="85"/>
      <c r="BH79" s="85"/>
      <c r="BI79" s="85"/>
      <c r="BJ79" s="85"/>
      <c r="BK79" s="84"/>
      <c r="BL79" s="92"/>
      <c r="BM79" s="92"/>
      <c r="BN79" s="82"/>
      <c r="BO79" s="46"/>
      <c r="BP79" s="46"/>
      <c r="BQ79" s="46"/>
      <c r="BR79" s="80"/>
      <c r="BS79" s="80"/>
      <c r="BT79" s="80"/>
      <c r="BU79" s="104"/>
      <c r="BV79" s="104"/>
      <c r="BW79" s="104"/>
      <c r="BX79" s="105"/>
      <c r="BY79" s="105"/>
      <c r="BZ79" s="105"/>
      <c r="CA79" s="33"/>
      <c r="CB79" s="33"/>
      <c r="CC79" s="33"/>
      <c r="CD79" s="27"/>
      <c r="CE79" s="27"/>
      <c r="CF79" s="27"/>
      <c r="CG79" s="9"/>
      <c r="CH79" s="9"/>
      <c r="CI79" s="9"/>
      <c r="CJ79" s="78"/>
      <c r="CK79" s="78"/>
      <c r="CL79" s="78"/>
      <c r="CM79" s="46"/>
      <c r="CN79" s="46"/>
      <c r="CO79" s="46"/>
    </row>
    <row r="80" spans="1:93" ht="12">
      <c r="A80" s="164">
        <v>0</v>
      </c>
      <c r="B80" s="164">
        <v>-0.0034373042</v>
      </c>
      <c r="C80" s="164">
        <v>-0.0039320875</v>
      </c>
      <c r="D80" s="164">
        <v>-0.0035779715</v>
      </c>
      <c r="E80" s="164">
        <v>-0.0033093102</v>
      </c>
      <c r="F80" s="164">
        <v>-0.0023216507</v>
      </c>
      <c r="G80" s="164">
        <v>-0.0039695356</v>
      </c>
      <c r="H80" s="164">
        <v>-0.0035437542</v>
      </c>
      <c r="I80" s="164">
        <v>-0.002546368</v>
      </c>
      <c r="J80" s="164">
        <v>-0.0043455297</v>
      </c>
      <c r="K80" s="166">
        <v>-0.0031120718</v>
      </c>
      <c r="L80" s="165">
        <v>2.349508</v>
      </c>
      <c r="M80" s="165">
        <v>0.90201848</v>
      </c>
      <c r="N80" s="165">
        <v>1.7937458</v>
      </c>
      <c r="O80" s="165">
        <v>1.2144357</v>
      </c>
      <c r="P80" s="165">
        <v>0.41383314</v>
      </c>
      <c r="Q80" s="165">
        <v>0.051142056</v>
      </c>
      <c r="R80" s="165">
        <v>0.18736805</v>
      </c>
      <c r="S80" s="165">
        <v>0.088063141</v>
      </c>
      <c r="T80" s="165">
        <v>0.11713478</v>
      </c>
      <c r="U80" s="165">
        <v>0.075479547</v>
      </c>
      <c r="V80" s="172">
        <f t="shared" si="23"/>
        <v>2.3529453042000004</v>
      </c>
      <c r="W80" s="172">
        <f t="shared" si="14"/>
        <v>0.9059505674999999</v>
      </c>
      <c r="X80" s="172">
        <f t="shared" si="15"/>
        <v>1.7973237715</v>
      </c>
      <c r="Y80" s="172">
        <f t="shared" si="16"/>
        <v>1.2177450101999998</v>
      </c>
      <c r="Z80" s="172">
        <f t="shared" si="17"/>
        <v>0.4161547907</v>
      </c>
      <c r="AA80" s="172">
        <f t="shared" si="18"/>
        <v>0.055111591599999996</v>
      </c>
      <c r="AB80" s="172">
        <f t="shared" si="19"/>
        <v>0.1909118042</v>
      </c>
      <c r="AC80" s="172">
        <f t="shared" si="20"/>
        <v>0.09060950899999999</v>
      </c>
      <c r="AD80" s="172">
        <f t="shared" si="21"/>
        <v>0.1214803097</v>
      </c>
      <c r="AE80" s="172">
        <f t="shared" si="22"/>
        <v>0.0785916188</v>
      </c>
      <c r="AF80" s="87">
        <f>IF(L80&gt;0.7*BA128,(100*(AM80+AN80)/(Y80*AP80)),"")</f>
        <v>22.017488274804176</v>
      </c>
      <c r="AG80" s="86">
        <f t="shared" si="24"/>
        <v>0.7439575279813371</v>
      </c>
      <c r="AH80" s="86">
        <f t="shared" si="25"/>
        <v>1.1529156719698461</v>
      </c>
      <c r="AI80" s="75"/>
      <c r="AJ80" s="61">
        <f>(LN(K!$D$13/AG80))/(LN(178.94583/176.94323))</f>
        <v>-1.379096093843587</v>
      </c>
      <c r="AK80" s="61">
        <f>IF(AE80&gt;K!$F$1,(LN(K!$D$19/AH80))/(LN(172.93822/170.93634)),AJ80)</f>
        <v>-1.5467875341875976</v>
      </c>
      <c r="AL80" s="61">
        <f>IF(AE80&gt;K!$F$1,AK80,AJ80)</f>
        <v>-1.5467875341875976</v>
      </c>
      <c r="AM80" s="62">
        <f>((AA80*K!$D$17)/((175.94269/174.94079)^(AK80)))</f>
        <v>0.0014750830059843936</v>
      </c>
      <c r="AN80" s="63">
        <f>(AE80*K!$D$18)/((175.94258/170.93634)^(AK80))</f>
        <v>0.07410121972419911</v>
      </c>
      <c r="AO80" s="75"/>
      <c r="AP80" s="91">
        <f t="shared" si="26"/>
        <v>0.2818782129796451</v>
      </c>
      <c r="AQ80" s="79">
        <f>IF(L80&gt;K!$F$8*BA128,(AP80),"")</f>
        <v>0.2818782129796451</v>
      </c>
      <c r="AR80" s="206">
        <f>IF((AQ80=MAX(AQ69:AQ128)),"",IF(AQ80=MIN(AQ69:AQ128),"",AQ80))</f>
      </c>
      <c r="AS80" s="11">
        <f>IF(OR(AR80&gt;AT128+2*AU128,AR80&lt;AT128-2*AU128),"",AR80)</f>
      </c>
      <c r="AV80" s="85"/>
      <c r="AW80" s="85"/>
      <c r="AX80" s="85"/>
      <c r="AY80" s="83"/>
      <c r="AZ80" s="84"/>
      <c r="BA80" s="84"/>
      <c r="BB80" s="84"/>
      <c r="BC80" s="84"/>
      <c r="BG80" s="85"/>
      <c r="BH80" s="85"/>
      <c r="BI80" s="85"/>
      <c r="BJ80" s="85"/>
      <c r="BK80" s="84"/>
      <c r="BL80" s="92"/>
      <c r="BM80" s="92"/>
      <c r="BN80" s="82"/>
      <c r="BO80" s="46"/>
      <c r="BP80" s="46"/>
      <c r="BQ80" s="46"/>
      <c r="BR80" s="80"/>
      <c r="BS80" s="80"/>
      <c r="BT80" s="80"/>
      <c r="BU80" s="104"/>
      <c r="BV80" s="104"/>
      <c r="BW80" s="104"/>
      <c r="BX80" s="105"/>
      <c r="BY80" s="105"/>
      <c r="BZ80" s="105"/>
      <c r="CA80" s="33"/>
      <c r="CB80" s="33"/>
      <c r="CC80" s="33"/>
      <c r="CD80" s="27"/>
      <c r="CE80" s="27"/>
      <c r="CF80" s="27"/>
      <c r="CG80" s="9"/>
      <c r="CH80" s="9"/>
      <c r="CI80" s="9"/>
      <c r="CJ80" s="78"/>
      <c r="CK80" s="78"/>
      <c r="CL80" s="78"/>
      <c r="CM80" s="46"/>
      <c r="CN80" s="46"/>
      <c r="CO80" s="46"/>
    </row>
    <row r="81" spans="1:93" ht="12">
      <c r="A81" s="164">
        <v>0</v>
      </c>
      <c r="B81" s="164">
        <v>-0.0034373042</v>
      </c>
      <c r="C81" s="164">
        <v>-0.0039320875</v>
      </c>
      <c r="D81" s="164">
        <v>-0.0035779715</v>
      </c>
      <c r="E81" s="164">
        <v>-0.0033093102</v>
      </c>
      <c r="F81" s="164">
        <v>-0.0023216507</v>
      </c>
      <c r="G81" s="164">
        <v>-0.0039695356</v>
      </c>
      <c r="H81" s="164">
        <v>-0.0035437542</v>
      </c>
      <c r="I81" s="164">
        <v>-0.002546368</v>
      </c>
      <c r="J81" s="164">
        <v>-0.0043455297</v>
      </c>
      <c r="K81" s="166">
        <v>-0.0031120718</v>
      </c>
      <c r="L81" s="165">
        <v>2.4684598</v>
      </c>
      <c r="M81" s="165">
        <v>0.94673811</v>
      </c>
      <c r="N81" s="165">
        <v>1.8840525</v>
      </c>
      <c r="O81" s="165">
        <v>1.2722882</v>
      </c>
      <c r="P81" s="165">
        <v>0.43539704</v>
      </c>
      <c r="Q81" s="165">
        <v>0.054841345</v>
      </c>
      <c r="R81" s="165">
        <v>0.19890591</v>
      </c>
      <c r="S81" s="165">
        <v>0.093569145</v>
      </c>
      <c r="T81" s="165">
        <v>0.12443453</v>
      </c>
      <c r="U81" s="165">
        <v>0.080466278</v>
      </c>
      <c r="V81" s="172">
        <f t="shared" si="23"/>
        <v>2.4718971042000004</v>
      </c>
      <c r="W81" s="172">
        <f t="shared" si="14"/>
        <v>0.9506701974999999</v>
      </c>
      <c r="X81" s="172">
        <f t="shared" si="15"/>
        <v>1.8876304714999999</v>
      </c>
      <c r="Y81" s="172">
        <f t="shared" si="16"/>
        <v>1.2755975102</v>
      </c>
      <c r="Z81" s="172">
        <f t="shared" si="17"/>
        <v>0.4377186907</v>
      </c>
      <c r="AA81" s="172">
        <f t="shared" si="18"/>
        <v>0.0588108806</v>
      </c>
      <c r="AB81" s="172">
        <f t="shared" si="19"/>
        <v>0.2024496642</v>
      </c>
      <c r="AC81" s="172">
        <f t="shared" si="20"/>
        <v>0.096115513</v>
      </c>
      <c r="AD81" s="172">
        <f t="shared" si="21"/>
        <v>0.1287800597</v>
      </c>
      <c r="AE81" s="172">
        <f t="shared" si="22"/>
        <v>0.0835783498</v>
      </c>
      <c r="AF81" s="87">
        <f>IF(L81&gt;0.7*BA128,(100*(AM81+AN81)/(Y81*AP81)),"")</f>
        <v>22.130003828320064</v>
      </c>
      <c r="AG81" s="86">
        <f t="shared" si="24"/>
        <v>0.7452744222987274</v>
      </c>
      <c r="AH81" s="86">
        <f t="shared" si="25"/>
        <v>1.1500049143109545</v>
      </c>
      <c r="AI81" s="75"/>
      <c r="AJ81" s="61">
        <f>(LN(K!$D$13/AG81))/(LN(178.94583/176.94323))</f>
        <v>-1.5362425291990747</v>
      </c>
      <c r="AK81" s="61">
        <f>IF(AE81&gt;K!$F$1,(LN(K!$D$19/AH81))/(LN(172.93822/170.93634)),AJ81)</f>
        <v>-1.3296752388118878</v>
      </c>
      <c r="AL81" s="61">
        <f>IF(AE81&gt;K!$F$1,AK81,AJ81)</f>
        <v>-1.3296752388118878</v>
      </c>
      <c r="AM81" s="62">
        <f>((AA81*K!$D$17)/((175.94269/174.94079)^(AK81)))</f>
        <v>0.0015721454339973375</v>
      </c>
      <c r="AN81" s="63">
        <f>(AE81*K!$D$18)/((175.94258/170.93634)^(AK81))</f>
        <v>0.07831069423630811</v>
      </c>
      <c r="AO81" s="75"/>
      <c r="AP81" s="91">
        <f t="shared" si="26"/>
        <v>0.28298169448855703</v>
      </c>
      <c r="AQ81" s="79">
        <f>IF(L81&gt;K!$F$8*BA128,(AP81),"")</f>
        <v>0.28298169448855703</v>
      </c>
      <c r="AR81" s="206">
        <f>IF((AQ81=MAX(AQ69:AQ128)),"",IF(AQ81=MIN(AQ69:AQ128),"",AQ81))</f>
      </c>
      <c r="AS81" s="11">
        <f>IF(OR(AR81&gt;AT128+2*AU128,AR81&lt;AT128-2*AU128),"",AR81)</f>
      </c>
      <c r="AV81" s="85"/>
      <c r="AW81" s="85"/>
      <c r="AX81" s="85"/>
      <c r="AY81" s="83"/>
      <c r="AZ81" s="84"/>
      <c r="BA81" s="84"/>
      <c r="BB81" s="84"/>
      <c r="BC81" s="84"/>
      <c r="BG81" s="85"/>
      <c r="BH81" s="85"/>
      <c r="BI81" s="85"/>
      <c r="BJ81" s="85"/>
      <c r="BK81" s="84"/>
      <c r="BL81" s="92"/>
      <c r="BM81" s="92"/>
      <c r="BN81" s="82"/>
      <c r="BO81" s="46"/>
      <c r="BP81" s="46"/>
      <c r="BQ81" s="46"/>
      <c r="BR81" s="80"/>
      <c r="BS81" s="80"/>
      <c r="BT81" s="80"/>
      <c r="BU81" s="104"/>
      <c r="BV81" s="104"/>
      <c r="BW81" s="104"/>
      <c r="BX81" s="105"/>
      <c r="BY81" s="105"/>
      <c r="BZ81" s="105"/>
      <c r="CA81" s="33"/>
      <c r="CB81" s="33"/>
      <c r="CC81" s="33"/>
      <c r="CD81" s="27"/>
      <c r="CE81" s="27"/>
      <c r="CF81" s="27"/>
      <c r="CG81" s="9"/>
      <c r="CH81" s="9"/>
      <c r="CI81" s="9"/>
      <c r="CJ81" s="78"/>
      <c r="CK81" s="78"/>
      <c r="CL81" s="78"/>
      <c r="CM81" s="46"/>
      <c r="CN81" s="46"/>
      <c r="CO81" s="46"/>
    </row>
    <row r="82" spans="1:93" ht="12">
      <c r="A82" s="164">
        <v>0</v>
      </c>
      <c r="B82" s="164">
        <v>-0.0034373042</v>
      </c>
      <c r="C82" s="164">
        <v>-0.0039320875</v>
      </c>
      <c r="D82" s="164">
        <v>-0.0035779715</v>
      </c>
      <c r="E82" s="164">
        <v>-0.0033093102</v>
      </c>
      <c r="F82" s="164">
        <v>-0.0023216507</v>
      </c>
      <c r="G82" s="164">
        <v>-0.0039695356</v>
      </c>
      <c r="H82" s="164">
        <v>-0.0035437542</v>
      </c>
      <c r="I82" s="164">
        <v>-0.002546368</v>
      </c>
      <c r="J82" s="164">
        <v>-0.0043455297</v>
      </c>
      <c r="K82" s="166">
        <v>-0.0031120718</v>
      </c>
      <c r="L82" s="165">
        <v>2.5680339</v>
      </c>
      <c r="M82" s="165">
        <v>0.98613289</v>
      </c>
      <c r="N82" s="165">
        <v>1.9622284</v>
      </c>
      <c r="O82" s="165">
        <v>1.3263996</v>
      </c>
      <c r="P82" s="165">
        <v>0.45141205</v>
      </c>
      <c r="Q82" s="165">
        <v>0.05849469</v>
      </c>
      <c r="R82" s="165">
        <v>0.20300242</v>
      </c>
      <c r="S82" s="165">
        <v>0.095296036</v>
      </c>
      <c r="T82" s="165">
        <v>0.1270313</v>
      </c>
      <c r="U82" s="165">
        <v>0.08200003</v>
      </c>
      <c r="V82" s="172">
        <f t="shared" si="23"/>
        <v>2.5714712042000003</v>
      </c>
      <c r="W82" s="172">
        <f t="shared" si="14"/>
        <v>0.9900649775</v>
      </c>
      <c r="X82" s="172">
        <f t="shared" si="15"/>
        <v>1.9658063715</v>
      </c>
      <c r="Y82" s="172">
        <f t="shared" si="16"/>
        <v>1.3297089102</v>
      </c>
      <c r="Z82" s="172">
        <f t="shared" si="17"/>
        <v>0.4537337007</v>
      </c>
      <c r="AA82" s="172">
        <f t="shared" si="18"/>
        <v>0.0624642256</v>
      </c>
      <c r="AB82" s="172">
        <f t="shared" si="19"/>
        <v>0.2065461742</v>
      </c>
      <c r="AC82" s="172">
        <f t="shared" si="20"/>
        <v>0.097842404</v>
      </c>
      <c r="AD82" s="172">
        <f t="shared" si="21"/>
        <v>0.1313768297</v>
      </c>
      <c r="AE82" s="172">
        <f t="shared" si="22"/>
        <v>0.0851121018</v>
      </c>
      <c r="AF82" s="87">
        <f>IF(L82&gt;0.7*BA128,(100*(AM82+AN82)/(Y82*AP82)),"")</f>
        <v>21.66394918044621</v>
      </c>
      <c r="AG82" s="86">
        <f t="shared" si="24"/>
        <v>0.744572718062847</v>
      </c>
      <c r="AH82" s="86">
        <f t="shared" si="25"/>
        <v>1.149571000254631</v>
      </c>
      <c r="AI82" s="75"/>
      <c r="AJ82" s="61">
        <f>(LN(K!$D$13/AG82))/(LN(178.94583/176.94323))</f>
        <v>-1.4525419889890856</v>
      </c>
      <c r="AK82" s="61">
        <f>IF(AE82&gt;K!$F$1,(LN(K!$D$19/AH82))/(LN(172.93822/170.93634)),AJ82)</f>
        <v>-1.2972626982194226</v>
      </c>
      <c r="AL82" s="61">
        <f>IF(AE82&gt;K!$F$1,AK82,AJ82)</f>
        <v>-1.2972626982194226</v>
      </c>
      <c r="AM82" s="62">
        <f>((AA82*K!$D$17)/((175.94269/174.94079)^(AK82)))</f>
        <v>0.0016694984062238624</v>
      </c>
      <c r="AN82" s="63">
        <f>(AE82*K!$D$18)/((175.94258/170.93634)^(AK82))</f>
        <v>0.07967319912172842</v>
      </c>
      <c r="AO82" s="75"/>
      <c r="AP82" s="91">
        <f t="shared" si="26"/>
        <v>0.28237377733286695</v>
      </c>
      <c r="AQ82" s="79">
        <f>IF(L82&gt;K!$F$8*BA128,(AP82),"")</f>
        <v>0.28237377733286695</v>
      </c>
      <c r="AR82" s="206">
        <f>IF((AQ82=MAX(AQ69:AQ128)),"",IF(AQ82=MIN(AQ69:AQ128),"",AQ82))</f>
        <v>0.28237377733286695</v>
      </c>
      <c r="AS82" s="11">
        <f>IF(OR(AR82&gt;AT128+2*AU128,AR82&lt;AT128-2*AU128),"",AR82)</f>
        <v>0.28237377733286695</v>
      </c>
      <c r="AV82" s="85"/>
      <c r="AW82" s="85"/>
      <c r="AX82" s="85"/>
      <c r="AY82" s="83"/>
      <c r="AZ82" s="84"/>
      <c r="BA82" s="84"/>
      <c r="BB82" s="84"/>
      <c r="BC82" s="84"/>
      <c r="BG82" s="85"/>
      <c r="BH82" s="85"/>
      <c r="BI82" s="85"/>
      <c r="BJ82" s="85"/>
      <c r="BK82" s="84"/>
      <c r="BL82" s="92"/>
      <c r="BM82" s="92"/>
      <c r="BN82" s="82"/>
      <c r="BO82" s="46"/>
      <c r="BP82" s="46"/>
      <c r="BQ82" s="46"/>
      <c r="BR82" s="80"/>
      <c r="BS82" s="80"/>
      <c r="BT82" s="80"/>
      <c r="BU82" s="104"/>
      <c r="BV82" s="104"/>
      <c r="BW82" s="104"/>
      <c r="BX82" s="105"/>
      <c r="BY82" s="105"/>
      <c r="BZ82" s="105"/>
      <c r="CA82" s="33"/>
      <c r="CB82" s="33"/>
      <c r="CC82" s="33"/>
      <c r="CD82" s="27"/>
      <c r="CE82" s="27"/>
      <c r="CF82" s="27"/>
      <c r="CG82" s="9"/>
      <c r="CH82" s="9"/>
      <c r="CI82" s="9"/>
      <c r="CJ82" s="78"/>
      <c r="CK82" s="78"/>
      <c r="CL82" s="78"/>
      <c r="CM82" s="46"/>
      <c r="CN82" s="46"/>
      <c r="CO82" s="46"/>
    </row>
    <row r="83" spans="1:93" ht="12">
      <c r="A83" s="164">
        <v>0</v>
      </c>
      <c r="B83" s="164">
        <v>-0.0034373042</v>
      </c>
      <c r="C83" s="164">
        <v>-0.0039320875</v>
      </c>
      <c r="D83" s="164">
        <v>-0.0035779715</v>
      </c>
      <c r="E83" s="164">
        <v>-0.0033093102</v>
      </c>
      <c r="F83" s="164">
        <v>-0.0023216507</v>
      </c>
      <c r="G83" s="164">
        <v>-0.0039695356</v>
      </c>
      <c r="H83" s="164">
        <v>-0.0035437542</v>
      </c>
      <c r="I83" s="164">
        <v>-0.002546368</v>
      </c>
      <c r="J83" s="164">
        <v>-0.0043455297</v>
      </c>
      <c r="K83" s="166">
        <v>-0.0031120718</v>
      </c>
      <c r="L83" s="165">
        <v>2.5696033</v>
      </c>
      <c r="M83" s="165">
        <v>0.98642508</v>
      </c>
      <c r="N83" s="165">
        <v>1.9631817</v>
      </c>
      <c r="O83" s="165">
        <v>1.3253912</v>
      </c>
      <c r="P83" s="165">
        <v>0.44914427</v>
      </c>
      <c r="Q83" s="165">
        <v>0.058168428</v>
      </c>
      <c r="R83" s="165">
        <v>0.19813372</v>
      </c>
      <c r="S83" s="165">
        <v>0.092772932</v>
      </c>
      <c r="T83" s="165">
        <v>0.12381936</v>
      </c>
      <c r="U83" s="165">
        <v>0.079765943</v>
      </c>
      <c r="V83" s="172">
        <f t="shared" si="23"/>
        <v>2.5730406042</v>
      </c>
      <c r="W83" s="172">
        <f t="shared" si="14"/>
        <v>0.9903571674999999</v>
      </c>
      <c r="X83" s="172">
        <f t="shared" si="15"/>
        <v>1.9667596715</v>
      </c>
      <c r="Y83" s="172">
        <f t="shared" si="16"/>
        <v>1.3287005102</v>
      </c>
      <c r="Z83" s="172">
        <f t="shared" si="17"/>
        <v>0.4514659207</v>
      </c>
      <c r="AA83" s="172">
        <f t="shared" si="18"/>
        <v>0.0621379636</v>
      </c>
      <c r="AB83" s="172">
        <f t="shared" si="19"/>
        <v>0.2016774742</v>
      </c>
      <c r="AC83" s="172">
        <f t="shared" si="20"/>
        <v>0.0953193</v>
      </c>
      <c r="AD83" s="172">
        <f t="shared" si="21"/>
        <v>0.1281648897</v>
      </c>
      <c r="AE83" s="172">
        <f t="shared" si="22"/>
        <v>0.08287801480000001</v>
      </c>
      <c r="AF83" s="87">
        <f>IF(L83&gt;0.7*BA128,(100*(AM83+AN83)/(Y83*AP83)),"")</f>
        <v>21.132511318886035</v>
      </c>
      <c r="AG83" s="86">
        <f t="shared" si="24"/>
        <v>0.7453577084507391</v>
      </c>
      <c r="AH83" s="86">
        <f t="shared" si="25"/>
        <v>1.150115627528279</v>
      </c>
      <c r="AI83" s="75"/>
      <c r="AJ83" s="61">
        <f>(LN(K!$D$13/AG83))/(LN(178.94583/176.94323))</f>
        <v>-1.5461718184382311</v>
      </c>
      <c r="AK83" s="61">
        <f>IF(AE83&gt;K!$F$1,(LN(K!$D$19/AH83))/(LN(172.93822/170.93634)),AJ83)</f>
        <v>-1.3379433436749042</v>
      </c>
      <c r="AL83" s="61">
        <f>IF(AE83&gt;K!$F$1,AK83,AJ83)</f>
        <v>-1.3379433436749042</v>
      </c>
      <c r="AM83" s="62">
        <f>((AA83*K!$D$17)/((175.94269/174.94079)^(AK83)))</f>
        <v>0.001661164184091264</v>
      </c>
      <c r="AN83" s="63">
        <f>(AE83*K!$D$18)/((175.94258/170.93634)^(AK83))</f>
        <v>0.07767303503832577</v>
      </c>
      <c r="AO83" s="75"/>
      <c r="AP83" s="91">
        <f t="shared" si="26"/>
        <v>0.28254148954954006</v>
      </c>
      <c r="AQ83" s="79">
        <f>IF(L83&gt;K!$F$8*BA128,(AP83),"")</f>
        <v>0.28254148954954006</v>
      </c>
      <c r="AR83" s="206">
        <f>IF((AQ83=MAX(AQ69:AQ128)),"",IF(AQ83=MIN(AQ69:AQ128),"",AQ83))</f>
        <v>0.28254148954954006</v>
      </c>
      <c r="AS83" s="11">
        <f>IF(OR(AR83&gt;AT128+2*AU128,AR83&lt;AT128-2*AU128),"",AR83)</f>
        <v>0.28254148954954006</v>
      </c>
      <c r="AV83" s="85"/>
      <c r="AW83" s="85"/>
      <c r="AX83" s="85"/>
      <c r="AY83" s="83"/>
      <c r="AZ83" s="84"/>
      <c r="BA83" s="84"/>
      <c r="BB83" s="84"/>
      <c r="BC83" s="84"/>
      <c r="BG83" s="85"/>
      <c r="BH83" s="85"/>
      <c r="BI83" s="85"/>
      <c r="BJ83" s="85"/>
      <c r="BK83" s="84"/>
      <c r="BL83" s="92"/>
      <c r="BM83" s="92"/>
      <c r="BN83" s="82"/>
      <c r="BO83" s="46"/>
      <c r="BP83" s="46"/>
      <c r="BQ83" s="46"/>
      <c r="BR83" s="80"/>
      <c r="BS83" s="80"/>
      <c r="BT83" s="80"/>
      <c r="BU83" s="104"/>
      <c r="BV83" s="104"/>
      <c r="BW83" s="104"/>
      <c r="BX83" s="105"/>
      <c r="BY83" s="105"/>
      <c r="BZ83" s="105"/>
      <c r="CA83" s="33"/>
      <c r="CB83" s="33"/>
      <c r="CC83" s="33"/>
      <c r="CD83" s="27"/>
      <c r="CE83" s="27"/>
      <c r="CF83" s="27"/>
      <c r="CG83" s="9"/>
      <c r="CH83" s="9"/>
      <c r="CI83" s="9"/>
      <c r="CJ83" s="78"/>
      <c r="CK83" s="78"/>
      <c r="CL83" s="78"/>
      <c r="CM83" s="46"/>
      <c r="CN83" s="46"/>
      <c r="CO83" s="46"/>
    </row>
    <row r="84" spans="1:93" ht="12">
      <c r="A84" s="164">
        <v>0</v>
      </c>
      <c r="B84" s="164">
        <v>-0.0034373042</v>
      </c>
      <c r="C84" s="164">
        <v>-0.0039320875</v>
      </c>
      <c r="D84" s="164">
        <v>-0.0035779715</v>
      </c>
      <c r="E84" s="164">
        <v>-0.0033093102</v>
      </c>
      <c r="F84" s="164">
        <v>-0.0023216507</v>
      </c>
      <c r="G84" s="164">
        <v>-0.0039695356</v>
      </c>
      <c r="H84" s="164">
        <v>-0.0035437542</v>
      </c>
      <c r="I84" s="164">
        <v>-0.002546368</v>
      </c>
      <c r="J84" s="164">
        <v>-0.0043455297</v>
      </c>
      <c r="K84" s="166">
        <v>-0.0031120718</v>
      </c>
      <c r="L84" s="165">
        <v>2.6202814</v>
      </c>
      <c r="M84" s="165">
        <v>1.0060888</v>
      </c>
      <c r="N84" s="165">
        <v>2.0021765</v>
      </c>
      <c r="O84" s="165">
        <v>1.3531672</v>
      </c>
      <c r="P84" s="165">
        <v>0.45286733</v>
      </c>
      <c r="Q84" s="165">
        <v>0.058734056</v>
      </c>
      <c r="R84" s="165">
        <v>0.18887823</v>
      </c>
      <c r="S84" s="165">
        <v>0.088015407</v>
      </c>
      <c r="T84" s="165">
        <v>0.11728195</v>
      </c>
      <c r="U84" s="165">
        <v>0.075602887</v>
      </c>
      <c r="V84" s="172">
        <f t="shared" si="23"/>
        <v>2.6237187042000003</v>
      </c>
      <c r="W84" s="172">
        <f t="shared" si="14"/>
        <v>1.0100208874999999</v>
      </c>
      <c r="X84" s="172">
        <f t="shared" si="15"/>
        <v>2.0057544715</v>
      </c>
      <c r="Y84" s="172">
        <f t="shared" si="16"/>
        <v>1.3564765101999998</v>
      </c>
      <c r="Z84" s="172">
        <f t="shared" si="17"/>
        <v>0.4551889807</v>
      </c>
      <c r="AA84" s="172">
        <f t="shared" si="18"/>
        <v>0.0627035916</v>
      </c>
      <c r="AB84" s="172">
        <f t="shared" si="19"/>
        <v>0.1924219842</v>
      </c>
      <c r="AC84" s="172">
        <f t="shared" si="20"/>
        <v>0.090561775</v>
      </c>
      <c r="AD84" s="172">
        <f t="shared" si="21"/>
        <v>0.1216274797</v>
      </c>
      <c r="AE84" s="172">
        <f t="shared" si="22"/>
        <v>0.0787149588</v>
      </c>
      <c r="AF84" s="87">
        <f>IF(L84&gt;0.7*BA128,(100*(AM84+AN84)/(Y84*AP84)),"")</f>
        <v>19.724120357574144</v>
      </c>
      <c r="AG84" s="86">
        <f t="shared" si="24"/>
        <v>0.744591505938486</v>
      </c>
      <c r="AH84" s="86">
        <f t="shared" si="25"/>
        <v>1.150502730111319</v>
      </c>
      <c r="AI84" s="75"/>
      <c r="AJ84" s="61">
        <f>(LN(K!$D$13/AG84))/(LN(178.94583/176.94323))</f>
        <v>-1.4547840680623</v>
      </c>
      <c r="AK84" s="61">
        <f>IF(AE84&gt;K!$F$1,(LN(K!$D$19/AH84))/(LN(172.93822/170.93634)),AJ84)</f>
        <v>-1.3668460555316893</v>
      </c>
      <c r="AL84" s="61">
        <f>IF(AE84&gt;K!$F$1,AK84,AJ84)</f>
        <v>-1.3668460555316893</v>
      </c>
      <c r="AM84" s="62">
        <f>((AA84*K!$D$17)/((175.94269/174.94079)^(AK84)))</f>
        <v>0.0016765620942654656</v>
      </c>
      <c r="AN84" s="63">
        <f>(AE84*K!$D$18)/((175.94258/170.93634)^(AK84))</f>
        <v>0.07383300567396625</v>
      </c>
      <c r="AO84" s="75"/>
      <c r="AP84" s="91">
        <f t="shared" si="26"/>
        <v>0.2822227782071221</v>
      </c>
      <c r="AQ84" s="79">
        <f>IF(L84&gt;K!$F$8*BA128,(AP84),"")</f>
        <v>0.2822227782071221</v>
      </c>
      <c r="AR84" s="206">
        <f>IF((AQ84=MAX(AQ69:AQ128)),"",IF(AQ84=MIN(AQ69:AQ128),"",AQ84))</f>
        <v>0.2822227782071221</v>
      </c>
      <c r="AS84" s="11">
        <f>IF(OR(AR84&gt;AT128+2*AU128,AR84&lt;AT128-2*AU128),"",AR84)</f>
        <v>0.2822227782071221</v>
      </c>
      <c r="AV84" s="85"/>
      <c r="AW84" s="85"/>
      <c r="AX84" s="85"/>
      <c r="AY84" s="83"/>
      <c r="AZ84" s="84"/>
      <c r="BA84" s="84"/>
      <c r="BB84" s="84"/>
      <c r="BC84" s="84"/>
      <c r="BG84" s="85"/>
      <c r="BH84" s="85"/>
      <c r="BI84" s="85"/>
      <c r="BJ84" s="85"/>
      <c r="BK84" s="84"/>
      <c r="BL84" s="92"/>
      <c r="BM84" s="92"/>
      <c r="BN84" s="82"/>
      <c r="BO84" s="46"/>
      <c r="BP84" s="46"/>
      <c r="BQ84" s="46"/>
      <c r="BR84" s="80"/>
      <c r="BS84" s="80"/>
      <c r="BT84" s="80"/>
      <c r="BU84" s="104"/>
      <c r="BV84" s="104"/>
      <c r="BW84" s="104"/>
      <c r="BX84" s="105"/>
      <c r="BY84" s="105"/>
      <c r="BZ84" s="105"/>
      <c r="CA84" s="33"/>
      <c r="CB84" s="33"/>
      <c r="CC84" s="33"/>
      <c r="CD84" s="27"/>
      <c r="CE84" s="27"/>
      <c r="CF84" s="27"/>
      <c r="CG84" s="9"/>
      <c r="CH84" s="9"/>
      <c r="CI84" s="9"/>
      <c r="CJ84" s="78"/>
      <c r="CK84" s="78"/>
      <c r="CL84" s="78"/>
      <c r="CM84" s="46"/>
      <c r="CN84" s="46"/>
      <c r="CO84" s="46"/>
    </row>
    <row r="85" spans="1:93" ht="12">
      <c r="A85" s="164">
        <v>0</v>
      </c>
      <c r="B85" s="164">
        <v>-0.0034373042</v>
      </c>
      <c r="C85" s="164">
        <v>-0.0039320875</v>
      </c>
      <c r="D85" s="164">
        <v>-0.0035779715</v>
      </c>
      <c r="E85" s="164">
        <v>-0.0033093102</v>
      </c>
      <c r="F85" s="164">
        <v>-0.0023216507</v>
      </c>
      <c r="G85" s="164">
        <v>-0.0039695356</v>
      </c>
      <c r="H85" s="164">
        <v>-0.0035437542</v>
      </c>
      <c r="I85" s="164">
        <v>-0.002546368</v>
      </c>
      <c r="J85" s="164">
        <v>-0.0043455297</v>
      </c>
      <c r="K85" s="166">
        <v>-0.0031120718</v>
      </c>
      <c r="L85" s="165">
        <v>2.641088</v>
      </c>
      <c r="M85" s="165">
        <v>1.0135921</v>
      </c>
      <c r="N85" s="165">
        <v>2.0168783</v>
      </c>
      <c r="O85" s="165">
        <v>1.3621031</v>
      </c>
      <c r="P85" s="165">
        <v>0.45215556</v>
      </c>
      <c r="Q85" s="165">
        <v>0.059853885</v>
      </c>
      <c r="R85" s="165">
        <v>0.18046818</v>
      </c>
      <c r="S85" s="165">
        <v>0.083866594</v>
      </c>
      <c r="T85" s="165">
        <v>0.11161574</v>
      </c>
      <c r="U85" s="165">
        <v>0.071813826</v>
      </c>
      <c r="V85" s="172">
        <f t="shared" si="23"/>
        <v>2.6445253042</v>
      </c>
      <c r="W85" s="172">
        <f t="shared" si="14"/>
        <v>1.0175241875</v>
      </c>
      <c r="X85" s="172">
        <f t="shared" si="15"/>
        <v>2.0204562715</v>
      </c>
      <c r="Y85" s="172">
        <f t="shared" si="16"/>
        <v>1.3654124101999998</v>
      </c>
      <c r="Z85" s="172">
        <f t="shared" si="17"/>
        <v>0.4544772107</v>
      </c>
      <c r="AA85" s="172">
        <f t="shared" si="18"/>
        <v>0.0638234206</v>
      </c>
      <c r="AB85" s="172">
        <f t="shared" si="19"/>
        <v>0.1840119342</v>
      </c>
      <c r="AC85" s="172">
        <f t="shared" si="20"/>
        <v>0.086412962</v>
      </c>
      <c r="AD85" s="172">
        <f t="shared" si="21"/>
        <v>0.11596126970000001</v>
      </c>
      <c r="AE85" s="172">
        <f t="shared" si="22"/>
        <v>0.0749258978</v>
      </c>
      <c r="AF85" s="87">
        <f>IF(L85&gt;0.7*BA128,(100*(AM85+AN85)/(Y85*AP85)),"")</f>
        <v>18.789503226411828</v>
      </c>
      <c r="AG85" s="86">
        <f t="shared" si="24"/>
        <v>0.7452138122510235</v>
      </c>
      <c r="AH85" s="86">
        <f t="shared" si="25"/>
        <v>1.153312333082247</v>
      </c>
      <c r="AI85" s="75"/>
      <c r="AJ85" s="61">
        <f>(LN(K!$D$13/AG85))/(LN(178.94583/176.94323))</f>
        <v>-1.5290159641505892</v>
      </c>
      <c r="AK85" s="61">
        <f>IF(AE85&gt;K!$F$1,(LN(K!$D$19/AH85))/(LN(172.93822/170.93634)),AJ85)</f>
        <v>-1.5763318875473489</v>
      </c>
      <c r="AL85" s="61">
        <f>IF(AE85&gt;K!$F$1,AK85,AJ85)</f>
        <v>-1.5763318875473489</v>
      </c>
      <c r="AM85" s="62">
        <f>((AA85*K!$D$17)/((175.94269/174.94079)^(AK85)))</f>
        <v>0.0017085467114159607</v>
      </c>
      <c r="AN85" s="63">
        <f>(AE85*K!$D$18)/((175.94258/170.93634)^(AK85))</f>
        <v>0.07070521746337012</v>
      </c>
      <c r="AO85" s="75"/>
      <c r="AP85" s="91">
        <f t="shared" si="26"/>
        <v>0.2822552180850915</v>
      </c>
      <c r="AQ85" s="79">
        <f>IF(L85&gt;K!$F$8*BA128,(AP85),"")</f>
        <v>0.2822552180850915</v>
      </c>
      <c r="AR85" s="206">
        <f>IF((AQ85=MAX(AQ69:AQ128)),"",IF(AQ85=MIN(AQ69:AQ128),"",AQ85))</f>
        <v>0.2822552180850915</v>
      </c>
      <c r="AS85" s="11">
        <f>IF(OR(AR85&gt;AT128+2*AU128,AR85&lt;AT128-2*AU128),"",AR85)</f>
        <v>0.2822552180850915</v>
      </c>
      <c r="AV85" s="85"/>
      <c r="AW85" s="85"/>
      <c r="AX85" s="85"/>
      <c r="AY85" s="83"/>
      <c r="AZ85" s="84"/>
      <c r="BA85" s="84"/>
      <c r="BB85" s="84"/>
      <c r="BC85" s="84"/>
      <c r="BG85" s="85"/>
      <c r="BH85" s="85"/>
      <c r="BI85" s="85"/>
      <c r="BJ85" s="85"/>
      <c r="BK85" s="84"/>
      <c r="BL85" s="92"/>
      <c r="BM85" s="92"/>
      <c r="BN85" s="82"/>
      <c r="BO85" s="46"/>
      <c r="BP85" s="46"/>
      <c r="BQ85" s="46"/>
      <c r="BR85" s="80"/>
      <c r="BS85" s="80"/>
      <c r="BT85" s="80"/>
      <c r="BU85" s="104"/>
      <c r="BV85" s="104"/>
      <c r="BW85" s="104"/>
      <c r="BX85" s="105"/>
      <c r="BY85" s="105"/>
      <c r="BZ85" s="105"/>
      <c r="CA85" s="33"/>
      <c r="CB85" s="33"/>
      <c r="CC85" s="33"/>
      <c r="CD85" s="27"/>
      <c r="CE85" s="27"/>
      <c r="CF85" s="27"/>
      <c r="CG85" s="9"/>
      <c r="CH85" s="9"/>
      <c r="CI85" s="9"/>
      <c r="CJ85" s="78"/>
      <c r="CK85" s="78"/>
      <c r="CL85" s="78"/>
      <c r="CM85" s="46"/>
      <c r="CN85" s="46"/>
      <c r="CO85" s="46"/>
    </row>
    <row r="86" spans="1:93" ht="12">
      <c r="A86" s="164">
        <v>0</v>
      </c>
      <c r="B86" s="164">
        <v>-0.0034373042</v>
      </c>
      <c r="C86" s="164">
        <v>-0.0039320875</v>
      </c>
      <c r="D86" s="164">
        <v>-0.0035779715</v>
      </c>
      <c r="E86" s="164">
        <v>-0.0033093102</v>
      </c>
      <c r="F86" s="164">
        <v>-0.0023216507</v>
      </c>
      <c r="G86" s="164">
        <v>-0.0039695356</v>
      </c>
      <c r="H86" s="164">
        <v>-0.0035437542</v>
      </c>
      <c r="I86" s="164">
        <v>-0.002546368</v>
      </c>
      <c r="J86" s="164">
        <v>-0.0043455297</v>
      </c>
      <c r="K86" s="166">
        <v>-0.0031120718</v>
      </c>
      <c r="L86" s="165">
        <v>2.6350984</v>
      </c>
      <c r="M86" s="165">
        <v>1.0120759</v>
      </c>
      <c r="N86" s="165">
        <v>2.0144473</v>
      </c>
      <c r="O86" s="165">
        <v>1.3602204</v>
      </c>
      <c r="P86" s="165">
        <v>0.44861208</v>
      </c>
      <c r="Q86" s="165">
        <v>0.061741827</v>
      </c>
      <c r="R86" s="165">
        <v>0.17294681</v>
      </c>
      <c r="S86" s="165">
        <v>0.080080804</v>
      </c>
      <c r="T86" s="165">
        <v>0.10657098</v>
      </c>
      <c r="U86" s="165">
        <v>0.068724935</v>
      </c>
      <c r="V86" s="172">
        <f t="shared" si="23"/>
        <v>2.6385357042</v>
      </c>
      <c r="W86" s="172">
        <f t="shared" si="14"/>
        <v>1.0160079874999999</v>
      </c>
      <c r="X86" s="172">
        <f t="shared" si="15"/>
        <v>2.0180252715</v>
      </c>
      <c r="Y86" s="172">
        <f t="shared" si="16"/>
        <v>1.3635297102</v>
      </c>
      <c r="Z86" s="172">
        <f t="shared" si="17"/>
        <v>0.45093373070000003</v>
      </c>
      <c r="AA86" s="172">
        <f t="shared" si="18"/>
        <v>0.0657113626</v>
      </c>
      <c r="AB86" s="172">
        <f t="shared" si="19"/>
        <v>0.1764905642</v>
      </c>
      <c r="AC86" s="172">
        <f t="shared" si="20"/>
        <v>0.082627172</v>
      </c>
      <c r="AD86" s="172">
        <f t="shared" si="21"/>
        <v>0.1109165097</v>
      </c>
      <c r="AE86" s="172">
        <f t="shared" si="22"/>
        <v>0.0718370068</v>
      </c>
      <c r="AF86" s="87">
        <f>IF(L86&gt;0.7*BA128,(100*(AM86+AN86)/(Y86*AP86)),"")</f>
        <v>17.939909788073017</v>
      </c>
      <c r="AG86" s="86">
        <f t="shared" si="24"/>
        <v>0.7451308027244773</v>
      </c>
      <c r="AH86" s="86">
        <f t="shared" si="25"/>
        <v>1.1502034352578285</v>
      </c>
      <c r="AI86" s="75"/>
      <c r="AJ86" s="61">
        <f>(LN(K!$D$13/AG86))/(LN(178.94583/176.94323))</f>
        <v>-1.5191177447283715</v>
      </c>
      <c r="AK86" s="61">
        <f>IF(AE86&gt;K!$F$1,(LN(K!$D$19/AH86))/(LN(172.93822/170.93634)),AJ86)</f>
        <v>-1.3445002921391982</v>
      </c>
      <c r="AL86" s="61">
        <f>IF(AE86&gt;K!$F$1,AK86,AJ86)</f>
        <v>-1.3445002921391982</v>
      </c>
      <c r="AM86" s="62">
        <f>((AA86*K!$D$17)/((175.94269/174.94079)^(AK86)))</f>
        <v>0.0017567593656743646</v>
      </c>
      <c r="AN86" s="63">
        <f>(AE86*K!$D$18)/((175.94258/170.93634)^(AK86))</f>
        <v>0.06733817866988777</v>
      </c>
      <c r="AO86" s="75"/>
      <c r="AP86" s="91">
        <f t="shared" si="26"/>
        <v>0.2824628726311216</v>
      </c>
      <c r="AQ86" s="79">
        <f>IF(L86&gt;K!$F$8*BA128,(AP86),"")</f>
        <v>0.2824628726311216</v>
      </c>
      <c r="AR86" s="206">
        <f>IF((AQ86=MAX(AQ69:AQ128)),"",IF(AQ86=MIN(AQ69:AQ128),"",AQ86))</f>
        <v>0.2824628726311216</v>
      </c>
      <c r="AS86" s="11">
        <f>IF(OR(AR86&gt;AT128+2*AU128,AR86&lt;AT128-2*AU128),"",AR86)</f>
        <v>0.2824628726311216</v>
      </c>
      <c r="AV86" s="85"/>
      <c r="AW86" s="85"/>
      <c r="AX86" s="85"/>
      <c r="AY86" s="83"/>
      <c r="AZ86" s="84"/>
      <c r="BA86" s="84"/>
      <c r="BB86" s="84"/>
      <c r="BC86" s="84"/>
      <c r="BG86" s="85"/>
      <c r="BH86" s="85"/>
      <c r="BI86" s="85"/>
      <c r="BJ86" s="85"/>
      <c r="BK86" s="84"/>
      <c r="BL86" s="92"/>
      <c r="BM86" s="92"/>
      <c r="BN86" s="82"/>
      <c r="BO86" s="46"/>
      <c r="BP86" s="46"/>
      <c r="BQ86" s="46"/>
      <c r="BR86" s="80"/>
      <c r="BS86" s="80"/>
      <c r="BT86" s="80"/>
      <c r="BU86" s="104"/>
      <c r="BV86" s="104"/>
      <c r="BW86" s="104"/>
      <c r="BX86" s="105"/>
      <c r="BY86" s="105"/>
      <c r="BZ86" s="105"/>
      <c r="CA86" s="33"/>
      <c r="CB86" s="33"/>
      <c r="CC86" s="33"/>
      <c r="CD86" s="27"/>
      <c r="CE86" s="27"/>
      <c r="CF86" s="27"/>
      <c r="CG86" s="9"/>
      <c r="CH86" s="9"/>
      <c r="CI86" s="9"/>
      <c r="CJ86" s="78"/>
      <c r="CK86" s="78"/>
      <c r="CL86" s="78"/>
      <c r="CM86" s="46"/>
      <c r="CN86" s="46"/>
      <c r="CO86" s="46"/>
    </row>
    <row r="87" spans="1:93" ht="12">
      <c r="A87" s="164">
        <v>0</v>
      </c>
      <c r="B87" s="164">
        <v>-0.0034373042</v>
      </c>
      <c r="C87" s="164">
        <v>-0.0039320875</v>
      </c>
      <c r="D87" s="164">
        <v>-0.0035779715</v>
      </c>
      <c r="E87" s="164">
        <v>-0.0033093102</v>
      </c>
      <c r="F87" s="164">
        <v>-0.0023216507</v>
      </c>
      <c r="G87" s="164">
        <v>-0.0039695356</v>
      </c>
      <c r="H87" s="164">
        <v>-0.0035437542</v>
      </c>
      <c r="I87" s="164">
        <v>-0.002546368</v>
      </c>
      <c r="J87" s="164">
        <v>-0.0043455297</v>
      </c>
      <c r="K87" s="166">
        <v>-0.0031120718</v>
      </c>
      <c r="L87" s="165">
        <v>2.5150903</v>
      </c>
      <c r="M87" s="165">
        <v>0.96514969</v>
      </c>
      <c r="N87" s="165">
        <v>1.9220633</v>
      </c>
      <c r="O87" s="165">
        <v>1.2958344</v>
      </c>
      <c r="P87" s="165">
        <v>0.42702539</v>
      </c>
      <c r="Q87" s="165">
        <v>0.060649977</v>
      </c>
      <c r="R87" s="165">
        <v>0.163524</v>
      </c>
      <c r="S87" s="165">
        <v>0.07545908</v>
      </c>
      <c r="T87" s="165">
        <v>0.10057662</v>
      </c>
      <c r="U87" s="165">
        <v>0.064732172</v>
      </c>
      <c r="V87" s="172">
        <f t="shared" si="23"/>
        <v>2.5185276042</v>
      </c>
      <c r="W87" s="172">
        <f t="shared" si="14"/>
        <v>0.9690817774999999</v>
      </c>
      <c r="X87" s="172">
        <f t="shared" si="15"/>
        <v>1.9256412715</v>
      </c>
      <c r="Y87" s="172">
        <f t="shared" si="16"/>
        <v>1.2991437101999999</v>
      </c>
      <c r="Z87" s="172">
        <f t="shared" si="17"/>
        <v>0.4293470407</v>
      </c>
      <c r="AA87" s="172">
        <f t="shared" si="18"/>
        <v>0.0646195126</v>
      </c>
      <c r="AB87" s="172">
        <f t="shared" si="19"/>
        <v>0.1670677542</v>
      </c>
      <c r="AC87" s="172">
        <f t="shared" si="20"/>
        <v>0.07800544799999999</v>
      </c>
      <c r="AD87" s="172">
        <f t="shared" si="21"/>
        <v>0.10492214970000001</v>
      </c>
      <c r="AE87" s="172">
        <f t="shared" si="22"/>
        <v>0.06784424380000001</v>
      </c>
      <c r="AF87" s="87">
        <f>IF(L87&gt;0.7*BA128,(100*(AM87+AN87)/(Y87*AP87)),"")</f>
        <v>17.761809097544226</v>
      </c>
      <c r="AG87" s="86">
        <f t="shared" si="24"/>
        <v>0.7459388594898498</v>
      </c>
      <c r="AH87" s="86">
        <f t="shared" si="25"/>
        <v>1.149772532360365</v>
      </c>
      <c r="AI87" s="75"/>
      <c r="AJ87" s="61">
        <f>(LN(K!$D$13/AG87))/(LN(178.94583/176.94323))</f>
        <v>-1.615425180913318</v>
      </c>
      <c r="AK87" s="61">
        <f>IF(AE87&gt;K!$F$1,(LN(K!$D$19/AH87))/(LN(172.93822/170.93634)),AJ87)</f>
        <v>-1.3123182779405014</v>
      </c>
      <c r="AL87" s="61">
        <f>IF(AE87&gt;K!$F$1,AK87,AJ87)</f>
        <v>-1.3123182779405014</v>
      </c>
      <c r="AM87" s="62">
        <f>((AA87*K!$D$17)/((175.94269/174.94079)^(AK87)))</f>
        <v>0.0017272518503486317</v>
      </c>
      <c r="AN87" s="63">
        <f>(AE87*K!$D$18)/((175.94258/170.93634)^(AK87))</f>
        <v>0.06353641284458501</v>
      </c>
      <c r="AO87" s="75"/>
      <c r="AP87" s="91">
        <f t="shared" si="26"/>
        <v>0.28283103558105577</v>
      </c>
      <c r="AQ87" s="79">
        <f>IF(L87&gt;K!$F$8*BA128,(AP87),"")</f>
        <v>0.28283103558105577</v>
      </c>
      <c r="AR87" s="206">
        <f>IF((AQ87=MAX(AQ69:AQ128)),"",IF(AQ87=MIN(AQ69:AQ128),"",AQ87))</f>
        <v>0.28283103558105577</v>
      </c>
      <c r="AS87" s="11">
        <f>IF(OR(AR87&gt;AT128+2*AU128,AR87&lt;AT128-2*AU128),"",AR87)</f>
        <v>0.28283103558105577</v>
      </c>
      <c r="AV87" s="85"/>
      <c r="AW87" s="85"/>
      <c r="AX87" s="85"/>
      <c r="AY87" s="83"/>
      <c r="AZ87" s="84"/>
      <c r="BA87" s="84"/>
      <c r="BB87" s="84"/>
      <c r="BC87" s="84"/>
      <c r="BG87" s="85"/>
      <c r="BH87" s="85"/>
      <c r="BI87" s="85"/>
      <c r="BJ87" s="85"/>
      <c r="BK87" s="84"/>
      <c r="BL87" s="92"/>
      <c r="BM87" s="92"/>
      <c r="BN87" s="82"/>
      <c r="BO87" s="46"/>
      <c r="BP87" s="46"/>
      <c r="BQ87" s="46"/>
      <c r="BR87" s="80"/>
      <c r="BS87" s="80"/>
      <c r="BT87" s="80"/>
      <c r="BU87" s="104"/>
      <c r="BV87" s="104"/>
      <c r="BW87" s="104"/>
      <c r="BX87" s="105"/>
      <c r="BY87" s="105"/>
      <c r="BZ87" s="105"/>
      <c r="CA87" s="33"/>
      <c r="CB87" s="33"/>
      <c r="CC87" s="33"/>
      <c r="CD87" s="27"/>
      <c r="CE87" s="27"/>
      <c r="CF87" s="27"/>
      <c r="CG87" s="9"/>
      <c r="CH87" s="9"/>
      <c r="CI87" s="9"/>
      <c r="CJ87" s="78"/>
      <c r="CK87" s="78"/>
      <c r="CL87" s="78"/>
      <c r="CM87" s="46"/>
      <c r="CN87" s="46"/>
      <c r="CO87" s="46"/>
    </row>
    <row r="88" spans="1:93" ht="12">
      <c r="A88" s="164">
        <v>0</v>
      </c>
      <c r="B88" s="164">
        <v>-0.0034373042</v>
      </c>
      <c r="C88" s="164">
        <v>-0.0039320875</v>
      </c>
      <c r="D88" s="164">
        <v>-0.0035779715</v>
      </c>
      <c r="E88" s="164">
        <v>-0.0033093102</v>
      </c>
      <c r="F88" s="164">
        <v>-0.0023216507</v>
      </c>
      <c r="G88" s="164">
        <v>-0.0039695356</v>
      </c>
      <c r="H88" s="164">
        <v>-0.0035437542</v>
      </c>
      <c r="I88" s="164">
        <v>-0.002546368</v>
      </c>
      <c r="J88" s="164">
        <v>-0.0043455297</v>
      </c>
      <c r="K88" s="166">
        <v>-0.0031120718</v>
      </c>
      <c r="L88" s="165">
        <v>2.3761922</v>
      </c>
      <c r="M88" s="165">
        <v>0.91170545</v>
      </c>
      <c r="N88" s="165">
        <v>1.815758</v>
      </c>
      <c r="O88" s="165">
        <v>1.2244917</v>
      </c>
      <c r="P88" s="165">
        <v>0.4031117</v>
      </c>
      <c r="Q88" s="165">
        <v>0.058296385</v>
      </c>
      <c r="R88" s="165">
        <v>0.15348134</v>
      </c>
      <c r="S88" s="165">
        <v>0.070868158</v>
      </c>
      <c r="T88" s="165">
        <v>0.094361079</v>
      </c>
      <c r="U88" s="165">
        <v>0.060577891</v>
      </c>
      <c r="V88" s="172">
        <f t="shared" si="23"/>
        <v>2.3796295042000004</v>
      </c>
      <c r="W88" s="172">
        <f t="shared" si="14"/>
        <v>0.9156375375</v>
      </c>
      <c r="X88" s="172">
        <f t="shared" si="15"/>
        <v>1.8193359715</v>
      </c>
      <c r="Y88" s="172">
        <f t="shared" si="16"/>
        <v>1.2278010101999999</v>
      </c>
      <c r="Z88" s="172">
        <f t="shared" si="17"/>
        <v>0.40543335070000003</v>
      </c>
      <c r="AA88" s="172">
        <f t="shared" si="18"/>
        <v>0.062265920599999997</v>
      </c>
      <c r="AB88" s="172">
        <f t="shared" si="19"/>
        <v>0.1570250942</v>
      </c>
      <c r="AC88" s="172">
        <f t="shared" si="20"/>
        <v>0.073414526</v>
      </c>
      <c r="AD88" s="172">
        <f t="shared" si="21"/>
        <v>0.0987066087</v>
      </c>
      <c r="AE88" s="172">
        <f t="shared" si="22"/>
        <v>0.0636899628</v>
      </c>
      <c r="AF88" s="87">
        <f>IF(L88&gt;0.7*BA128,(100*(AM88+AN88)/(Y88*AP88)),"")</f>
        <v>17.78412576986504</v>
      </c>
      <c r="AG88" s="86">
        <f t="shared" si="24"/>
        <v>0.7457540186832468</v>
      </c>
      <c r="AH88" s="86">
        <f t="shared" si="25"/>
        <v>1.152685961374121</v>
      </c>
      <c r="AI88" s="75"/>
      <c r="AJ88" s="61">
        <f>(LN(K!$D$13/AG88))/(LN(178.94583/176.94323))</f>
        <v>-1.5934043205334636</v>
      </c>
      <c r="AK88" s="61">
        <f>IF(AE88&gt;K!$F$1,(LN(K!$D$19/AH88))/(LN(172.93822/170.93634)),AJ88)</f>
        <v>-1.5296734423102005</v>
      </c>
      <c r="AL88" s="61">
        <f>IF(AE88&gt;K!$F$1,AK88,AJ88)</f>
        <v>-1.5296734423102005</v>
      </c>
      <c r="AM88" s="62">
        <f>((AA88*K!$D$17)/((175.94269/174.94079)^(AK88)))</f>
        <v>0.0016664085080947701</v>
      </c>
      <c r="AN88" s="63">
        <f>(AE88*K!$D$18)/((175.94258/170.93634)^(AK88))</f>
        <v>0.060021323250646734</v>
      </c>
      <c r="AO88" s="75"/>
      <c r="AP88" s="91">
        <f t="shared" si="26"/>
        <v>0.2825129071743204</v>
      </c>
      <c r="AQ88" s="79">
        <f>IF(L88&gt;K!$F$8*BA128,(AP88),"")</f>
        <v>0.2825129071743204</v>
      </c>
      <c r="AR88" s="206">
        <f>IF((AQ88=MAX(AQ69:AQ128)),"",IF(AQ88=MIN(AQ69:AQ128),"",AQ88))</f>
        <v>0.2825129071743204</v>
      </c>
      <c r="AS88" s="11">
        <f>IF(OR(AR88&gt;AT128+2*AU128,AR88&lt;AT128-2*AU128),"",AR88)</f>
        <v>0.2825129071743204</v>
      </c>
      <c r="AV88" s="85"/>
      <c r="AW88" s="85"/>
      <c r="AX88" s="85"/>
      <c r="AY88" s="83"/>
      <c r="AZ88" s="84"/>
      <c r="BA88" s="84"/>
      <c r="BB88" s="84"/>
      <c r="BC88" s="84"/>
      <c r="BG88" s="85"/>
      <c r="BH88" s="85"/>
      <c r="BI88" s="85"/>
      <c r="BJ88" s="85"/>
      <c r="BK88" s="84"/>
      <c r="BL88" s="92"/>
      <c r="BM88" s="92"/>
      <c r="BN88" s="82"/>
      <c r="BO88" s="46"/>
      <c r="BP88" s="46"/>
      <c r="BQ88" s="46"/>
      <c r="BR88" s="80"/>
      <c r="BS88" s="80"/>
      <c r="BT88" s="80"/>
      <c r="BU88" s="104"/>
      <c r="BV88" s="104"/>
      <c r="BW88" s="104"/>
      <c r="BX88" s="105"/>
      <c r="BY88" s="105"/>
      <c r="BZ88" s="105"/>
      <c r="CA88" s="33"/>
      <c r="CB88" s="33"/>
      <c r="CC88" s="33"/>
      <c r="CD88" s="27"/>
      <c r="CE88" s="27"/>
      <c r="CF88" s="27"/>
      <c r="CG88" s="9"/>
      <c r="CH88" s="9"/>
      <c r="CI88" s="9"/>
      <c r="CJ88" s="78"/>
      <c r="CK88" s="78"/>
      <c r="CL88" s="78"/>
      <c r="CM88" s="46"/>
      <c r="CN88" s="46"/>
      <c r="CO88" s="46"/>
    </row>
    <row r="89" spans="1:93" ht="12">
      <c r="A89" s="164">
        <v>0</v>
      </c>
      <c r="B89" s="164">
        <v>-0.0034373042</v>
      </c>
      <c r="C89" s="164">
        <v>-0.0039320875</v>
      </c>
      <c r="D89" s="164">
        <v>-0.0035779715</v>
      </c>
      <c r="E89" s="164">
        <v>-0.0033093102</v>
      </c>
      <c r="F89" s="164">
        <v>-0.0023216507</v>
      </c>
      <c r="G89" s="164">
        <v>-0.0039695356</v>
      </c>
      <c r="H89" s="164">
        <v>-0.0035437542</v>
      </c>
      <c r="I89" s="164">
        <v>-0.002546368</v>
      </c>
      <c r="J89" s="164">
        <v>-0.0043455297</v>
      </c>
      <c r="K89" s="166">
        <v>-0.0031120718</v>
      </c>
      <c r="L89" s="165">
        <v>2.2361137</v>
      </c>
      <c r="M89" s="165">
        <v>0.85841936</v>
      </c>
      <c r="N89" s="165">
        <v>1.709648</v>
      </c>
      <c r="O89" s="165">
        <v>1.1526122</v>
      </c>
      <c r="P89" s="165">
        <v>0.38047905</v>
      </c>
      <c r="Q89" s="165">
        <v>0.056695017</v>
      </c>
      <c r="R89" s="165">
        <v>0.14710143</v>
      </c>
      <c r="S89" s="165">
        <v>0.068018951</v>
      </c>
      <c r="T89" s="165">
        <v>0.090320307</v>
      </c>
      <c r="U89" s="165">
        <v>0.058200695</v>
      </c>
      <c r="V89" s="172">
        <f t="shared" si="23"/>
        <v>2.2395510042000004</v>
      </c>
      <c r="W89" s="172">
        <f t="shared" si="14"/>
        <v>0.8623514474999999</v>
      </c>
      <c r="X89" s="172">
        <f t="shared" si="15"/>
        <v>1.7132259715</v>
      </c>
      <c r="Y89" s="172">
        <f t="shared" si="16"/>
        <v>1.1559215102</v>
      </c>
      <c r="Z89" s="172">
        <f t="shared" si="17"/>
        <v>0.3828007007</v>
      </c>
      <c r="AA89" s="172">
        <f t="shared" si="18"/>
        <v>0.0606645526</v>
      </c>
      <c r="AB89" s="172">
        <f t="shared" si="19"/>
        <v>0.1506451842</v>
      </c>
      <c r="AC89" s="172">
        <f t="shared" si="20"/>
        <v>0.07056531899999999</v>
      </c>
      <c r="AD89" s="172">
        <f t="shared" si="21"/>
        <v>0.0946658367</v>
      </c>
      <c r="AE89" s="172">
        <f t="shared" si="22"/>
        <v>0.061312766799999995</v>
      </c>
      <c r="AF89" s="87">
        <f>IF(L89&gt;0.7*BA128,(100*(AM89+AN89)/(Y89*AP89)),"")</f>
        <v>18.119709160380353</v>
      </c>
      <c r="AG89" s="86">
        <f t="shared" si="24"/>
        <v>0.7460294145324746</v>
      </c>
      <c r="AH89" s="86">
        <f t="shared" si="25"/>
        <v>1.1509074322185049</v>
      </c>
      <c r="AI89" s="75"/>
      <c r="AJ89" s="61">
        <f>(LN(K!$D$13/AG89))/(LN(178.94583/176.94323))</f>
        <v>-1.6262113914752168</v>
      </c>
      <c r="AK89" s="61">
        <f>IF(AE89&gt;K!$F$1,(LN(K!$D$19/AH89))/(LN(172.93822/170.93634)),AJ89)</f>
        <v>-1.3970524259938129</v>
      </c>
      <c r="AL89" s="61">
        <f>IF(AE89&gt;K!$F$1,AK89,AJ89)</f>
        <v>-1.3970524259938129</v>
      </c>
      <c r="AM89" s="62">
        <f>((AA89*K!$D$17)/((175.94269/174.94079)^(AK89)))</f>
        <v>0.0016223223098888137</v>
      </c>
      <c r="AN89" s="63">
        <f>(AE89*K!$D$18)/((175.94258/170.93634)^(AK89))</f>
        <v>0.057560276890062184</v>
      </c>
      <c r="AO89" s="75"/>
      <c r="AP89" s="91">
        <f t="shared" si="26"/>
        <v>0.28256246249119155</v>
      </c>
      <c r="AQ89" s="79">
        <f>IF(L89&gt;K!$F$8*BA128,(AP89),"")</f>
        <v>0.28256246249119155</v>
      </c>
      <c r="AR89" s="206">
        <f>IF((AQ89=MAX(AQ69:AQ128)),"",IF(AQ89=MIN(AQ69:AQ128),"",AQ89))</f>
        <v>0.28256246249119155</v>
      </c>
      <c r="AS89" s="11">
        <f>IF(OR(AR89&gt;AT128+2*AU128,AR89&lt;AT128-2*AU128),"",AR89)</f>
        <v>0.28256246249119155</v>
      </c>
      <c r="AV89" s="85"/>
      <c r="AW89" s="85"/>
      <c r="AX89" s="85"/>
      <c r="AY89" s="83"/>
      <c r="AZ89" s="84"/>
      <c r="BA89" s="84"/>
      <c r="BB89" s="84"/>
      <c r="BC89" s="84"/>
      <c r="BG89" s="85"/>
      <c r="BH89" s="85"/>
      <c r="BI89" s="85"/>
      <c r="BJ89" s="85"/>
      <c r="BK89" s="84"/>
      <c r="BL89" s="92"/>
      <c r="BM89" s="92"/>
      <c r="BN89" s="82"/>
      <c r="BO89" s="46"/>
      <c r="BP89" s="46"/>
      <c r="BQ89" s="46"/>
      <c r="BR89" s="80"/>
      <c r="BS89" s="80"/>
      <c r="BT89" s="80"/>
      <c r="BU89" s="104"/>
      <c r="BV89" s="104"/>
      <c r="BW89" s="104"/>
      <c r="BX89" s="105"/>
      <c r="BY89" s="105"/>
      <c r="BZ89" s="105"/>
      <c r="CA89" s="33"/>
      <c r="CB89" s="33"/>
      <c r="CC89" s="33"/>
      <c r="CD89" s="27"/>
      <c r="CE89" s="27"/>
      <c r="CF89" s="27"/>
      <c r="CG89" s="9"/>
      <c r="CH89" s="9"/>
      <c r="CI89" s="9"/>
      <c r="CJ89" s="78"/>
      <c r="CK89" s="78"/>
      <c r="CL89" s="78"/>
      <c r="CM89" s="46"/>
      <c r="CN89" s="46"/>
      <c r="CO89" s="46"/>
    </row>
    <row r="90" spans="1:93" ht="12">
      <c r="A90" s="164">
        <v>0</v>
      </c>
      <c r="B90" s="164">
        <v>-0.0034373042</v>
      </c>
      <c r="C90" s="164">
        <v>-0.0039320875</v>
      </c>
      <c r="D90" s="164">
        <v>-0.0035779715</v>
      </c>
      <c r="E90" s="164">
        <v>-0.0033093102</v>
      </c>
      <c r="F90" s="164">
        <v>-0.0023216507</v>
      </c>
      <c r="G90" s="164">
        <v>-0.0039695356</v>
      </c>
      <c r="H90" s="164">
        <v>-0.0035437542</v>
      </c>
      <c r="I90" s="164">
        <v>-0.002546368</v>
      </c>
      <c r="J90" s="164">
        <v>-0.0043455297</v>
      </c>
      <c r="K90" s="166">
        <v>-0.0031120718</v>
      </c>
      <c r="L90" s="165">
        <v>2.0689845</v>
      </c>
      <c r="M90" s="165">
        <v>0.79265482</v>
      </c>
      <c r="N90" s="165">
        <v>1.5799852</v>
      </c>
      <c r="O90" s="165">
        <v>1.0639185</v>
      </c>
      <c r="P90" s="165">
        <v>0.35055677</v>
      </c>
      <c r="Q90" s="165">
        <v>0.051551843</v>
      </c>
      <c r="R90" s="165">
        <v>0.13411656</v>
      </c>
      <c r="S90" s="165">
        <v>0.061780027</v>
      </c>
      <c r="T90" s="165">
        <v>0.082074428</v>
      </c>
      <c r="U90" s="165">
        <v>0.052818443</v>
      </c>
      <c r="V90" s="172">
        <f t="shared" si="23"/>
        <v>2.0724218042</v>
      </c>
      <c r="W90" s="172">
        <f t="shared" si="14"/>
        <v>0.7965869074999999</v>
      </c>
      <c r="X90" s="172">
        <f t="shared" si="15"/>
        <v>1.5835631715</v>
      </c>
      <c r="Y90" s="172">
        <f t="shared" si="16"/>
        <v>1.0672278102</v>
      </c>
      <c r="Z90" s="172">
        <f t="shared" si="17"/>
        <v>0.35287842070000003</v>
      </c>
      <c r="AA90" s="172">
        <f t="shared" si="18"/>
        <v>0.0555213786</v>
      </c>
      <c r="AB90" s="172">
        <f t="shared" si="19"/>
        <v>0.1376603142</v>
      </c>
      <c r="AC90" s="172">
        <f t="shared" si="20"/>
        <v>0.064326395</v>
      </c>
      <c r="AD90" s="172">
        <f t="shared" si="21"/>
        <v>0.08641995770000001</v>
      </c>
      <c r="AE90" s="172">
        <f t="shared" si="22"/>
        <v>0.0559305148</v>
      </c>
      <c r="AF90" s="87">
        <f>IF(L90&gt;0.7*BA128,(100*(AM90+AN90)/(Y90*AP90)),"")</f>
        <v>17.858525416963527</v>
      </c>
      <c r="AG90" s="86">
        <f t="shared" si="24"/>
        <v>0.7464075616158452</v>
      </c>
      <c r="AH90" s="86">
        <f t="shared" si="25"/>
        <v>1.1501126930446204</v>
      </c>
      <c r="AI90" s="75"/>
      <c r="AJ90" s="61">
        <f>(LN(K!$D$13/AG90))/(LN(178.94583/176.94323))</f>
        <v>-1.6712391788121042</v>
      </c>
      <c r="AK90" s="61">
        <f>IF(AE90&gt;K!$F$1,(LN(K!$D$19/AH90))/(LN(172.93822/170.93634)),AJ90)</f>
        <v>-1.3377242055960632</v>
      </c>
      <c r="AL90" s="61">
        <f>IF(AE90&gt;K!$F$1,AK90,AJ90)</f>
        <v>-1.3377242055960632</v>
      </c>
      <c r="AM90" s="62">
        <f>((AA90*K!$D$17)/((175.94269/174.94079)^(AK90)))</f>
        <v>0.001484277964995554</v>
      </c>
      <c r="AN90" s="63">
        <f>(AE90*K!$D$18)/((175.94258/170.93634)^(AK90))</f>
        <v>0.05241758463265335</v>
      </c>
      <c r="AO90" s="75"/>
      <c r="AP90" s="91">
        <f t="shared" si="26"/>
        <v>0.28281409011260367</v>
      </c>
      <c r="AQ90" s="79">
        <f>IF(L90&gt;K!$F$8*BA128,(AP90),"")</f>
        <v>0.28281409011260367</v>
      </c>
      <c r="AR90" s="206">
        <f>IF((AQ90=MAX(AQ69:AQ128)),"",IF(AQ90=MIN(AQ69:AQ128),"",AQ90))</f>
        <v>0.28281409011260367</v>
      </c>
      <c r="AS90" s="11">
        <f>IF(OR(AR90&gt;AT128+2*AU128,AR90&lt;AT128-2*AU128),"",AR90)</f>
        <v>0.28281409011260367</v>
      </c>
      <c r="AV90" s="85"/>
      <c r="AW90" s="85"/>
      <c r="AX90" s="85"/>
      <c r="AY90" s="83"/>
      <c r="AZ90" s="84"/>
      <c r="BA90" s="84"/>
      <c r="BB90" s="84"/>
      <c r="BC90" s="84"/>
      <c r="BG90" s="85"/>
      <c r="BH90" s="85"/>
      <c r="BI90" s="85"/>
      <c r="BJ90" s="85"/>
      <c r="BK90" s="84"/>
      <c r="BL90" s="92"/>
      <c r="BM90" s="92"/>
      <c r="BN90" s="82"/>
      <c r="BO90" s="46"/>
      <c r="BP90" s="46"/>
      <c r="BQ90" s="46"/>
      <c r="BR90" s="80"/>
      <c r="BS90" s="80"/>
      <c r="BT90" s="80"/>
      <c r="BU90" s="104"/>
      <c r="BV90" s="104"/>
      <c r="BW90" s="104"/>
      <c r="BX90" s="105"/>
      <c r="BY90" s="105"/>
      <c r="BZ90" s="105"/>
      <c r="CA90" s="33"/>
      <c r="CB90" s="33"/>
      <c r="CC90" s="33"/>
      <c r="CD90" s="27"/>
      <c r="CE90" s="27"/>
      <c r="CF90" s="27"/>
      <c r="CG90" s="9"/>
      <c r="CH90" s="9"/>
      <c r="CI90" s="9"/>
      <c r="CJ90" s="78"/>
      <c r="CK90" s="78"/>
      <c r="CL90" s="78"/>
      <c r="CM90" s="46"/>
      <c r="CN90" s="46"/>
      <c r="CO90" s="46"/>
    </row>
    <row r="91" spans="1:93" ht="12">
      <c r="A91" s="164">
        <v>0</v>
      </c>
      <c r="B91" s="164">
        <v>-0.0034373042</v>
      </c>
      <c r="C91" s="164">
        <v>-0.0039320875</v>
      </c>
      <c r="D91" s="164">
        <v>-0.0035779715</v>
      </c>
      <c r="E91" s="164">
        <v>-0.0033093102</v>
      </c>
      <c r="F91" s="164">
        <v>-0.0023216507</v>
      </c>
      <c r="G91" s="164">
        <v>-0.0039695356</v>
      </c>
      <c r="H91" s="164">
        <v>-0.0035437542</v>
      </c>
      <c r="I91" s="164">
        <v>-0.002546368</v>
      </c>
      <c r="J91" s="164">
        <v>-0.0043455297</v>
      </c>
      <c r="K91" s="166">
        <v>-0.0031120718</v>
      </c>
      <c r="L91" s="165">
        <v>1.9118276</v>
      </c>
      <c r="M91" s="165">
        <v>0.73293757</v>
      </c>
      <c r="N91" s="165">
        <v>1.4609101</v>
      </c>
      <c r="O91" s="165">
        <v>0.98357009</v>
      </c>
      <c r="P91" s="165">
        <v>0.32368028</v>
      </c>
      <c r="Q91" s="165">
        <v>0.047224829</v>
      </c>
      <c r="R91" s="165">
        <v>0.12284136</v>
      </c>
      <c r="S91" s="165">
        <v>0.056566292</v>
      </c>
      <c r="T91" s="165">
        <v>0.075012982</v>
      </c>
      <c r="U91" s="165">
        <v>0.048161179</v>
      </c>
      <c r="V91" s="172">
        <f t="shared" si="23"/>
        <v>1.9152649042</v>
      </c>
      <c r="W91" s="172">
        <f t="shared" si="14"/>
        <v>0.7368696575</v>
      </c>
      <c r="X91" s="172">
        <f t="shared" si="15"/>
        <v>1.4644880715</v>
      </c>
      <c r="Y91" s="172">
        <f t="shared" si="16"/>
        <v>0.9868794002</v>
      </c>
      <c r="Z91" s="172">
        <f t="shared" si="17"/>
        <v>0.3260019307</v>
      </c>
      <c r="AA91" s="172">
        <f t="shared" si="18"/>
        <v>0.0511943646</v>
      </c>
      <c r="AB91" s="172">
        <f t="shared" si="19"/>
        <v>0.1263851142</v>
      </c>
      <c r="AC91" s="172">
        <f t="shared" si="20"/>
        <v>0.05911266</v>
      </c>
      <c r="AD91" s="172">
        <f t="shared" si="21"/>
        <v>0.07935851170000001</v>
      </c>
      <c r="AE91" s="172">
        <f t="shared" si="22"/>
        <v>0.051273250799999996</v>
      </c>
      <c r="AF91" s="87">
        <f>IF(L91&gt;0.7*BA128,(100*(AM91+AN91)/(Y91*AP91)),"")</f>
        <v>17.819547383045016</v>
      </c>
      <c r="AG91" s="86">
        <f t="shared" si="24"/>
        <v>0.746666368099959</v>
      </c>
      <c r="AH91" s="86">
        <f t="shared" si="25"/>
        <v>1.1528947175707456</v>
      </c>
      <c r="AI91" s="75"/>
      <c r="AJ91" s="61">
        <f>(LN(K!$D$13/AG91))/(LN(178.94583/176.94323))</f>
        <v>-1.702043361278434</v>
      </c>
      <c r="AK91" s="61">
        <f>IF(AE91&gt;K!$F$1,(LN(K!$D$19/AH91))/(LN(172.93822/170.93634)),AJ91)</f>
        <v>-1.54522651327808</v>
      </c>
      <c r="AL91" s="61">
        <f>IF(AE91&gt;K!$F$1,AK91,AJ91)</f>
        <v>-1.54522651327808</v>
      </c>
      <c r="AM91" s="62">
        <f>((AA91*K!$D$17)/((175.94269/174.94079)^(AK91)))</f>
        <v>0.001370224699390569</v>
      </c>
      <c r="AN91" s="63">
        <f>(AE91*K!$D$18)/((175.94258/170.93634)^(AK91))</f>
        <v>0.04834153157076665</v>
      </c>
      <c r="AO91" s="75"/>
      <c r="AP91" s="91">
        <f t="shared" si="26"/>
        <v>0.282682129404933</v>
      </c>
      <c r="AQ91" s="79">
        <f>IF(L91&gt;K!$F$8*BA128,(AP91),"")</f>
        <v>0.282682129404933</v>
      </c>
      <c r="AR91" s="206">
        <f>IF((AQ91=MAX(AQ69:AQ128)),"",IF(AQ91=MIN(AQ69:AQ128),"",AQ91))</f>
        <v>0.282682129404933</v>
      </c>
      <c r="AS91" s="11">
        <f>IF(OR(AR91&gt;AT128+2*AU128,AR91&lt;AT128-2*AU128),"",AR91)</f>
        <v>0.282682129404933</v>
      </c>
      <c r="AV91" s="85"/>
      <c r="AW91" s="85"/>
      <c r="AX91" s="85"/>
      <c r="AY91" s="83"/>
      <c r="AZ91" s="84"/>
      <c r="BA91" s="84"/>
      <c r="BB91" s="84"/>
      <c r="BC91" s="84"/>
      <c r="BG91" s="85"/>
      <c r="BH91" s="85"/>
      <c r="BI91" s="85"/>
      <c r="BJ91" s="85"/>
      <c r="BK91" s="84"/>
      <c r="BL91" s="92"/>
      <c r="BM91" s="92"/>
      <c r="BN91" s="82"/>
      <c r="BO91" s="46"/>
      <c r="BP91" s="46"/>
      <c r="BQ91" s="46"/>
      <c r="BR91" s="80"/>
      <c r="BS91" s="80"/>
      <c r="BT91" s="80"/>
      <c r="BU91" s="104"/>
      <c r="BV91" s="104"/>
      <c r="BW91" s="104"/>
      <c r="BX91" s="105"/>
      <c r="BY91" s="105"/>
      <c r="BZ91" s="105"/>
      <c r="CA91" s="33"/>
      <c r="CB91" s="33"/>
      <c r="CC91" s="33"/>
      <c r="CD91" s="27"/>
      <c r="CE91" s="27"/>
      <c r="CF91" s="27"/>
      <c r="CG91" s="9"/>
      <c r="CH91" s="9"/>
      <c r="CI91" s="9"/>
      <c r="CJ91" s="78"/>
      <c r="CK91" s="78"/>
      <c r="CL91" s="78"/>
      <c r="CM91" s="46"/>
      <c r="CN91" s="46"/>
      <c r="CO91" s="46"/>
    </row>
    <row r="92" spans="1:93" ht="12">
      <c r="A92" s="164">
        <v>0</v>
      </c>
      <c r="B92" s="164">
        <v>-0.0034373042</v>
      </c>
      <c r="C92" s="164">
        <v>-0.0039320875</v>
      </c>
      <c r="D92" s="164">
        <v>-0.0035779715</v>
      </c>
      <c r="E92" s="164">
        <v>-0.0033093102</v>
      </c>
      <c r="F92" s="164">
        <v>-0.0023216507</v>
      </c>
      <c r="G92" s="164">
        <v>-0.0039695356</v>
      </c>
      <c r="H92" s="164">
        <v>-0.0035437542</v>
      </c>
      <c r="I92" s="164">
        <v>-0.002546368</v>
      </c>
      <c r="J92" s="164">
        <v>-0.0043455297</v>
      </c>
      <c r="K92" s="166">
        <v>-0.0031120718</v>
      </c>
      <c r="L92" s="165">
        <v>1.8167115</v>
      </c>
      <c r="M92" s="165">
        <v>0.69690011</v>
      </c>
      <c r="N92" s="165">
        <v>1.3880439</v>
      </c>
      <c r="O92" s="165">
        <v>0.9357555</v>
      </c>
      <c r="P92" s="165">
        <v>0.30672487</v>
      </c>
      <c r="Q92" s="165">
        <v>0.043716853</v>
      </c>
      <c r="R92" s="165">
        <v>0.11455601</v>
      </c>
      <c r="S92" s="165">
        <v>0.052700386</v>
      </c>
      <c r="T92" s="165">
        <v>0.069914106</v>
      </c>
      <c r="U92" s="165">
        <v>0.044852116</v>
      </c>
      <c r="V92" s="172">
        <f t="shared" si="23"/>
        <v>1.8201488042</v>
      </c>
      <c r="W92" s="172">
        <f t="shared" si="14"/>
        <v>0.7008321974999999</v>
      </c>
      <c r="X92" s="172">
        <f t="shared" si="15"/>
        <v>1.3916218715</v>
      </c>
      <c r="Y92" s="172">
        <f t="shared" si="16"/>
        <v>0.9390648102</v>
      </c>
      <c r="Z92" s="172">
        <f t="shared" si="17"/>
        <v>0.3090465207</v>
      </c>
      <c r="AA92" s="172">
        <f t="shared" si="18"/>
        <v>0.0476863886</v>
      </c>
      <c r="AB92" s="172">
        <f t="shared" si="19"/>
        <v>0.1180997642</v>
      </c>
      <c r="AC92" s="172">
        <f t="shared" si="20"/>
        <v>0.055246754</v>
      </c>
      <c r="AD92" s="172">
        <f t="shared" si="21"/>
        <v>0.0742596357</v>
      </c>
      <c r="AE92" s="172">
        <f t="shared" si="22"/>
        <v>0.047964187799999995</v>
      </c>
      <c r="AF92" s="87">
        <f>IF(L92&gt;0.7*BA128,(100*(AM92+AN92)/(Y92*AP92)),"")</f>
      </c>
      <c r="AG92" s="86">
        <f t="shared" si="24"/>
        <v>0.746308657174299</v>
      </c>
      <c r="AH92" s="86">
        <f t="shared" si="25"/>
        <v>1.1518334101760817</v>
      </c>
      <c r="AI92" s="75"/>
      <c r="AJ92" s="61">
        <f>(LN(K!$D$13/AG92))/(LN(178.94583/176.94323))</f>
        <v>-1.6594643558385682</v>
      </c>
      <c r="AK92" s="61">
        <f>IF(AE92&gt;K!$F$1,(LN(K!$D$19/AH92))/(LN(172.93822/170.93634)),AJ92)</f>
        <v>-1.4661261242336896</v>
      </c>
      <c r="AL92" s="61">
        <f>IF(AE92&gt;K!$F$1,AK92,AJ92)</f>
        <v>-1.4661261242336896</v>
      </c>
      <c r="AM92" s="62">
        <f>((AA92*K!$D$17)/((175.94269/174.94079)^(AK92)))</f>
        <v>0.001275756788115811</v>
      </c>
      <c r="AN92" s="63">
        <f>(AE92*K!$D$18)/((175.94258/170.93634)^(AK92))</f>
        <v>0.04511853616515966</v>
      </c>
      <c r="AO92" s="75"/>
      <c r="AP92" s="91">
        <f t="shared" si="26"/>
        <v>0.28234332561674375</v>
      </c>
      <c r="AQ92" s="79">
        <f>IF(L92&gt;K!$F$8*BA128,(AP92),"")</f>
        <v>0.28234332561674375</v>
      </c>
      <c r="AR92" s="206">
        <f>IF((AQ92=MAX(AQ69:AQ128)),"",IF(AQ92=MIN(AQ69:AQ128),"",AQ92))</f>
        <v>0.28234332561674375</v>
      </c>
      <c r="AS92" s="11">
        <f>IF(OR(AR92&gt;AT128+2*AU128,AR92&lt;AT128-2*AU128),"",AR92)</f>
        <v>0.28234332561674375</v>
      </c>
      <c r="AV92" s="85"/>
      <c r="AW92" s="85"/>
      <c r="AX92" s="85"/>
      <c r="AY92" s="83"/>
      <c r="AZ92" s="84"/>
      <c r="BA92" s="84"/>
      <c r="BB92" s="84"/>
      <c r="BC92" s="84"/>
      <c r="BG92" s="85"/>
      <c r="BH92" s="85"/>
      <c r="BI92" s="85"/>
      <c r="BJ92" s="85"/>
      <c r="BK92" s="84"/>
      <c r="BL92" s="92"/>
      <c r="BM92" s="92"/>
      <c r="BN92" s="82"/>
      <c r="BO92" s="46"/>
      <c r="BP92" s="46"/>
      <c r="BQ92" s="46"/>
      <c r="BR92" s="80"/>
      <c r="BS92" s="80"/>
      <c r="BT92" s="80"/>
      <c r="BU92" s="104"/>
      <c r="BV92" s="104"/>
      <c r="BW92" s="104"/>
      <c r="BX92" s="105"/>
      <c r="BY92" s="105"/>
      <c r="BZ92" s="105"/>
      <c r="CA92" s="33"/>
      <c r="CB92" s="33"/>
      <c r="CC92" s="33"/>
      <c r="CD92" s="27"/>
      <c r="CE92" s="27"/>
      <c r="CF92" s="27"/>
      <c r="CG92" s="9"/>
      <c r="CH92" s="9"/>
      <c r="CI92" s="9"/>
      <c r="CJ92" s="78"/>
      <c r="CK92" s="78"/>
      <c r="CL92" s="78"/>
      <c r="CM92" s="46"/>
      <c r="CN92" s="46"/>
      <c r="CO92" s="46"/>
    </row>
    <row r="93" spans="1:93" ht="12">
      <c r="A93" s="164">
        <v>0</v>
      </c>
      <c r="B93" s="164">
        <v>-0.0034373042</v>
      </c>
      <c r="C93" s="164">
        <v>-0.0039320875</v>
      </c>
      <c r="D93" s="164">
        <v>-0.0035779715</v>
      </c>
      <c r="E93" s="164">
        <v>-0.0033093102</v>
      </c>
      <c r="F93" s="164">
        <v>-0.0023216507</v>
      </c>
      <c r="G93" s="164">
        <v>-0.0039695356</v>
      </c>
      <c r="H93" s="164">
        <v>-0.0035437542</v>
      </c>
      <c r="I93" s="164">
        <v>-0.002546368</v>
      </c>
      <c r="J93" s="164">
        <v>-0.0043455297</v>
      </c>
      <c r="K93" s="166">
        <v>-0.0031120718</v>
      </c>
      <c r="L93" s="165">
        <v>1.687575</v>
      </c>
      <c r="M93" s="165">
        <v>0.64635189</v>
      </c>
      <c r="N93" s="165">
        <v>1.2886797</v>
      </c>
      <c r="O93" s="165">
        <v>0.86730886</v>
      </c>
      <c r="P93" s="165">
        <v>0.28378071</v>
      </c>
      <c r="Q93" s="165">
        <v>0.03934314</v>
      </c>
      <c r="R93" s="165">
        <v>0.10453482</v>
      </c>
      <c r="S93" s="165">
        <v>0.047768288</v>
      </c>
      <c r="T93" s="165">
        <v>0.063376558</v>
      </c>
      <c r="U93" s="165">
        <v>0.040599328</v>
      </c>
      <c r="V93" s="172">
        <f t="shared" si="23"/>
        <v>1.6910123042</v>
      </c>
      <c r="W93" s="172">
        <f t="shared" si="14"/>
        <v>0.6502839775</v>
      </c>
      <c r="X93" s="172">
        <f t="shared" si="15"/>
        <v>1.2922576715</v>
      </c>
      <c r="Y93" s="172">
        <f t="shared" si="16"/>
        <v>0.8706181702</v>
      </c>
      <c r="Z93" s="172">
        <f t="shared" si="17"/>
        <v>0.2861023607</v>
      </c>
      <c r="AA93" s="172">
        <f t="shared" si="18"/>
        <v>0.043312675599999996</v>
      </c>
      <c r="AB93" s="172">
        <f t="shared" si="19"/>
        <v>0.1080785742</v>
      </c>
      <c r="AC93" s="172">
        <f t="shared" si="20"/>
        <v>0.050314656</v>
      </c>
      <c r="AD93" s="172">
        <f t="shared" si="21"/>
        <v>0.0677220877</v>
      </c>
      <c r="AE93" s="172">
        <f t="shared" si="22"/>
        <v>0.043711399799999995</v>
      </c>
      <c r="AF93" s="87">
        <f>IF(L93&gt;0.7*BA128,(100*(AM93+AN93)/(Y93*AP93)),"")</f>
      </c>
      <c r="AG93" s="86">
        <f t="shared" si="24"/>
        <v>0.7469221293079785</v>
      </c>
      <c r="AH93" s="86">
        <f t="shared" si="25"/>
        <v>1.1510648533383276</v>
      </c>
      <c r="AI93" s="75"/>
      <c r="AJ93" s="61">
        <f>(LN(K!$D$13/AG93))/(LN(178.94583/176.94323))</f>
        <v>-1.7324745950891889</v>
      </c>
      <c r="AK93" s="61">
        <f>IF(AE93&gt;K!$F$1,(LN(K!$D$19/AH93))/(LN(172.93822/170.93634)),AJ93)</f>
        <v>-1.4087992377239185</v>
      </c>
      <c r="AL93" s="61">
        <f>IF(AE93&gt;K!$F$1,AK93,AJ93)</f>
        <v>-1.4087992377239185</v>
      </c>
      <c r="AM93" s="62">
        <f>((AA93*K!$D$17)/((175.94269/174.94079)^(AK93)))</f>
        <v>0.0011583672969499425</v>
      </c>
      <c r="AN93" s="63">
        <f>(AE93*K!$D$18)/((175.94258/170.93634)^(AK93))</f>
        <v>0.0410500734801324</v>
      </c>
      <c r="AO93" s="75"/>
      <c r="AP93" s="91">
        <f t="shared" si="26"/>
        <v>0.28290803575723</v>
      </c>
      <c r="AQ93" s="79">
        <f>IF(L93&gt;K!$F$8*BA128,(AP93),"")</f>
        <v>0.28290803575723</v>
      </c>
      <c r="AR93" s="206">
        <f>IF((AQ93=MAX(AQ69:AQ128)),"",IF(AQ93=MIN(AQ69:AQ128),"",AQ93))</f>
        <v>0.28290803575723</v>
      </c>
      <c r="AS93" s="11">
        <f>IF(OR(AR93&gt;AT128+2*AU128,AR93&lt;AT128-2*AU128),"",AR93)</f>
        <v>0.28290803575723</v>
      </c>
      <c r="AV93" s="85"/>
      <c r="AW93" s="85"/>
      <c r="AX93" s="85"/>
      <c r="AY93" s="83"/>
      <c r="AZ93" s="84"/>
      <c r="BA93" s="84"/>
      <c r="BB93" s="84"/>
      <c r="BC93" s="84"/>
      <c r="BG93" s="85"/>
      <c r="BH93" s="85"/>
      <c r="BI93" s="85"/>
      <c r="BJ93" s="85"/>
      <c r="BK93" s="84"/>
      <c r="BL93" s="92"/>
      <c r="BM93" s="92"/>
      <c r="BN93" s="82"/>
      <c r="BO93" s="46"/>
      <c r="BP93" s="46"/>
      <c r="BQ93" s="46"/>
      <c r="BR93" s="80"/>
      <c r="BS93" s="80"/>
      <c r="BT93" s="80"/>
      <c r="BU93" s="104"/>
      <c r="BV93" s="104"/>
      <c r="BW93" s="104"/>
      <c r="BX93" s="105"/>
      <c r="BY93" s="105"/>
      <c r="BZ93" s="105"/>
      <c r="CA93" s="33"/>
      <c r="CB93" s="33"/>
      <c r="CC93" s="33"/>
      <c r="CD93" s="27"/>
      <c r="CE93" s="27"/>
      <c r="CF93" s="27"/>
      <c r="CG93" s="9"/>
      <c r="CH93" s="9"/>
      <c r="CI93" s="9"/>
      <c r="CJ93" s="78"/>
      <c r="CK93" s="78"/>
      <c r="CL93" s="78"/>
      <c r="CM93" s="46"/>
      <c r="CN93" s="46"/>
      <c r="CO93" s="46"/>
    </row>
    <row r="94" spans="1:93" ht="12">
      <c r="A94" s="164">
        <v>0</v>
      </c>
      <c r="B94" s="164">
        <v>-0.0034373042</v>
      </c>
      <c r="C94" s="164">
        <v>-0.0039320875</v>
      </c>
      <c r="D94" s="164">
        <v>-0.0035779715</v>
      </c>
      <c r="E94" s="164">
        <v>-0.0033093102</v>
      </c>
      <c r="F94" s="164">
        <v>-0.0023216507</v>
      </c>
      <c r="G94" s="164">
        <v>-0.0039695356</v>
      </c>
      <c r="H94" s="164">
        <v>-0.0035437542</v>
      </c>
      <c r="I94" s="164">
        <v>-0.002546368</v>
      </c>
      <c r="J94" s="164">
        <v>-0.0043455297</v>
      </c>
      <c r="K94" s="166">
        <v>-0.0031120718</v>
      </c>
      <c r="L94" s="165">
        <v>1.5825023</v>
      </c>
      <c r="M94" s="165">
        <v>0.60616441</v>
      </c>
      <c r="N94" s="165">
        <v>1.2083204</v>
      </c>
      <c r="O94" s="165">
        <v>0.81413024</v>
      </c>
      <c r="P94" s="165">
        <v>0.26611491</v>
      </c>
      <c r="Q94" s="165">
        <v>0.036091033</v>
      </c>
      <c r="R94" s="165">
        <v>0.097693132</v>
      </c>
      <c r="S94" s="165">
        <v>0.044753139</v>
      </c>
      <c r="T94" s="165">
        <v>0.059173333</v>
      </c>
      <c r="U94" s="165">
        <v>0.037912558</v>
      </c>
      <c r="V94" s="172">
        <f t="shared" si="23"/>
        <v>1.5859396042</v>
      </c>
      <c r="W94" s="172">
        <f t="shared" si="14"/>
        <v>0.6100964975</v>
      </c>
      <c r="X94" s="172">
        <f t="shared" si="15"/>
        <v>1.2118983715</v>
      </c>
      <c r="Y94" s="172">
        <f t="shared" si="16"/>
        <v>0.8174395502</v>
      </c>
      <c r="Z94" s="172">
        <f t="shared" si="17"/>
        <v>0.2684365607</v>
      </c>
      <c r="AA94" s="172">
        <f t="shared" si="18"/>
        <v>0.0400605686</v>
      </c>
      <c r="AB94" s="172">
        <f t="shared" si="19"/>
        <v>0.1012368862</v>
      </c>
      <c r="AC94" s="172">
        <f t="shared" si="20"/>
        <v>0.047299507</v>
      </c>
      <c r="AD94" s="172">
        <f t="shared" si="21"/>
        <v>0.0635188627</v>
      </c>
      <c r="AE94" s="172">
        <f t="shared" si="22"/>
        <v>0.0410246298</v>
      </c>
      <c r="AF94" s="87">
        <f>IF(L94&gt;0.7*BA128,(100*(AM94+AN94)/(Y94*AP94)),"")</f>
      </c>
      <c r="AG94" s="86">
        <f t="shared" si="24"/>
        <v>0.7463505984641063</v>
      </c>
      <c r="AH94" s="86">
        <f t="shared" si="25"/>
        <v>1.1529539018533692</v>
      </c>
      <c r="AI94" s="75"/>
      <c r="AJ94" s="61">
        <f>(LN(K!$D$13/AG94))/(LN(178.94583/176.94323))</f>
        <v>-1.6644577626148214</v>
      </c>
      <c r="AK94" s="61">
        <f>IF(AE94&gt;K!$F$1,(LN(K!$D$19/AH94))/(LN(172.93822/170.93634)),AJ94)</f>
        <v>-1.5496354381304127</v>
      </c>
      <c r="AL94" s="61">
        <f>IF(AE94&gt;K!$F$1,AK94,AJ94)</f>
        <v>-1.5496354381304127</v>
      </c>
      <c r="AM94" s="62">
        <f>((AA94*K!$D$17)/((175.94269/174.94079)^(AK94)))</f>
        <v>0.001072254008756242</v>
      </c>
      <c r="AN94" s="63">
        <f>(AE94*K!$D$18)/((175.94258/170.93634)^(AK94))</f>
        <v>0.03868383266373559</v>
      </c>
      <c r="AO94" s="75"/>
      <c r="AP94" s="91">
        <f t="shared" si="26"/>
        <v>0.2824084934182997</v>
      </c>
      <c r="AQ94" s="79">
        <f>IF(L94&gt;K!$F$8*BA128,(AP94),"")</f>
        <v>0.2824084934182997</v>
      </c>
      <c r="AR94" s="206">
        <f>IF((AQ94=MAX(AQ69:AQ128)),"",IF(AQ94=MIN(AQ69:AQ128),"",AQ94))</f>
        <v>0.2824084934182997</v>
      </c>
      <c r="AS94" s="11">
        <f>IF(OR(AR94&gt;AT128+2*AU128,AR94&lt;AT128-2*AU128),"",AR94)</f>
        <v>0.2824084934182997</v>
      </c>
      <c r="AV94" s="85"/>
      <c r="AW94" s="85"/>
      <c r="AX94" s="85"/>
      <c r="AY94" s="83"/>
      <c r="AZ94" s="84"/>
      <c r="BA94" s="84"/>
      <c r="BB94" s="84"/>
      <c r="BC94" s="84"/>
      <c r="BG94" s="85"/>
      <c r="BH94" s="85"/>
      <c r="BI94" s="85"/>
      <c r="BJ94" s="85"/>
      <c r="BK94" s="84"/>
      <c r="BL94" s="92"/>
      <c r="BM94" s="92"/>
      <c r="BN94" s="82"/>
      <c r="BO94" s="46"/>
      <c r="BP94" s="46"/>
      <c r="BQ94" s="46"/>
      <c r="BR94" s="80"/>
      <c r="BS94" s="80"/>
      <c r="BT94" s="80"/>
      <c r="BU94" s="104"/>
      <c r="BV94" s="104"/>
      <c r="BW94" s="104"/>
      <c r="BX94" s="105"/>
      <c r="BY94" s="105"/>
      <c r="BZ94" s="105"/>
      <c r="CA94" s="33"/>
      <c r="CB94" s="33"/>
      <c r="CC94" s="33"/>
      <c r="CD94" s="27"/>
      <c r="CE94" s="27"/>
      <c r="CF94" s="27"/>
      <c r="CG94" s="9"/>
      <c r="CH94" s="9"/>
      <c r="CI94" s="9"/>
      <c r="CJ94" s="78"/>
      <c r="CK94" s="78"/>
      <c r="CL94" s="78"/>
      <c r="CM94" s="46"/>
      <c r="CN94" s="46"/>
      <c r="CO94" s="46"/>
    </row>
    <row r="95" spans="1:93" ht="12">
      <c r="A95" s="164">
        <v>0</v>
      </c>
      <c r="B95" s="164">
        <v>-0.0034373042</v>
      </c>
      <c r="C95" s="164">
        <v>-0.0039320875</v>
      </c>
      <c r="D95" s="164">
        <v>-0.0035779715</v>
      </c>
      <c r="E95" s="164">
        <v>-0.0033093102</v>
      </c>
      <c r="F95" s="164">
        <v>-0.0023216507</v>
      </c>
      <c r="G95" s="164">
        <v>-0.0039695356</v>
      </c>
      <c r="H95" s="164">
        <v>-0.0035437542</v>
      </c>
      <c r="I95" s="164">
        <v>-0.002546368</v>
      </c>
      <c r="J95" s="164">
        <v>-0.0043455297</v>
      </c>
      <c r="K95" s="166">
        <v>-0.0031120718</v>
      </c>
      <c r="L95" s="165">
        <v>1.4902287</v>
      </c>
      <c r="M95" s="165">
        <v>0.57094742</v>
      </c>
      <c r="N95" s="165">
        <v>1.1379935</v>
      </c>
      <c r="O95" s="165">
        <v>0.76683593</v>
      </c>
      <c r="P95" s="165">
        <v>0.25017187</v>
      </c>
      <c r="Q95" s="165">
        <v>0.033070522</v>
      </c>
      <c r="R95" s="165">
        <v>0.091004017</v>
      </c>
      <c r="S95" s="165">
        <v>0.041530905</v>
      </c>
      <c r="T95" s="165">
        <v>0.054897433</v>
      </c>
      <c r="U95" s="165">
        <v>0.035259347</v>
      </c>
      <c r="V95" s="172">
        <f t="shared" si="23"/>
        <v>1.4936660042</v>
      </c>
      <c r="W95" s="172">
        <f t="shared" si="14"/>
        <v>0.5748795074999999</v>
      </c>
      <c r="X95" s="172">
        <f t="shared" si="15"/>
        <v>1.1415714715</v>
      </c>
      <c r="Y95" s="172">
        <f t="shared" si="16"/>
        <v>0.7701452402000001</v>
      </c>
      <c r="Z95" s="172">
        <f t="shared" si="17"/>
        <v>0.25249352070000003</v>
      </c>
      <c r="AA95" s="172">
        <f t="shared" si="18"/>
        <v>0.037040057599999995</v>
      </c>
      <c r="AB95" s="172">
        <f t="shared" si="19"/>
        <v>0.0945477712</v>
      </c>
      <c r="AC95" s="172">
        <f t="shared" si="20"/>
        <v>0.044077273</v>
      </c>
      <c r="AD95" s="172">
        <f t="shared" si="21"/>
        <v>0.0592429627</v>
      </c>
      <c r="AE95" s="172">
        <f t="shared" si="22"/>
        <v>0.0383714188</v>
      </c>
      <c r="AF95" s="87">
        <f>IF(L95&gt;0.7*BA128,(100*(AM95+AN95)/(Y95*AP95)),"")</f>
      </c>
      <c r="AG95" s="86">
        <f t="shared" si="24"/>
        <v>0.7464559637487452</v>
      </c>
      <c r="AH95" s="86">
        <f t="shared" si="25"/>
        <v>1.1487006313146804</v>
      </c>
      <c r="AI95" s="75"/>
      <c r="AJ95" s="61">
        <f>(LN(K!$D$13/AG95))/(LN(178.94583/176.94323))</f>
        <v>-1.6770010060875629</v>
      </c>
      <c r="AK95" s="61">
        <f>IF(AE95&gt;K!$F$1,(LN(K!$D$19/AH95))/(LN(172.93822/170.93634)),AJ95)</f>
        <v>-1.2322109234785312</v>
      </c>
      <c r="AL95" s="61">
        <f>IF(AE95&gt;K!$F$1,AK95,AJ95)</f>
        <v>-1.2322109234785312</v>
      </c>
      <c r="AM95" s="62">
        <f>((AA95*K!$D$17)/((175.94269/174.94079)^(AK95)))</f>
        <v>0.0009896120257617106</v>
      </c>
      <c r="AN95" s="63">
        <f>(AE95*K!$D$18)/((175.94258/170.93634)^(AK95))</f>
        <v>0.035851990525952365</v>
      </c>
      <c r="AO95" s="75"/>
      <c r="AP95" s="91">
        <f t="shared" si="26"/>
        <v>0.28269357375785487</v>
      </c>
      <c r="AQ95" s="79">
        <f>IF(L95&gt;K!$F$8*BA128,(AP95),"")</f>
      </c>
      <c r="AR95" s="206">
        <f>IF((AQ95=MAX(AQ69:AQ128)),"",IF(AQ95=MIN(AQ69:AQ128),"",AQ95))</f>
      </c>
      <c r="AS95" s="11">
        <f>IF(OR(AR95&gt;AT128+2*AU128,AR95&lt;AT128-2*AU128),"",AR95)</f>
      </c>
      <c r="AV95" s="85"/>
      <c r="AW95" s="85"/>
      <c r="AX95" s="85"/>
      <c r="AY95" s="83"/>
      <c r="AZ95" s="84"/>
      <c r="BA95" s="84"/>
      <c r="BB95" s="84"/>
      <c r="BC95" s="84"/>
      <c r="BG95" s="85"/>
      <c r="BH95" s="85"/>
      <c r="BI95" s="85"/>
      <c r="BJ95" s="85"/>
      <c r="BK95" s="84"/>
      <c r="BL95" s="92"/>
      <c r="BM95" s="92"/>
      <c r="BN95" s="82"/>
      <c r="BO95" s="46"/>
      <c r="BP95" s="46"/>
      <c r="BQ95" s="46"/>
      <c r="BR95" s="80"/>
      <c r="BS95" s="80"/>
      <c r="BT95" s="80"/>
      <c r="BU95" s="104"/>
      <c r="BV95" s="104"/>
      <c r="BW95" s="104"/>
      <c r="BX95" s="105"/>
      <c r="BY95" s="105"/>
      <c r="BZ95" s="105"/>
      <c r="CA95" s="33"/>
      <c r="CB95" s="33"/>
      <c r="CC95" s="33"/>
      <c r="CD95" s="27"/>
      <c r="CE95" s="27"/>
      <c r="CF95" s="27"/>
      <c r="CG95" s="9"/>
      <c r="CH95" s="9"/>
      <c r="CI95" s="9"/>
      <c r="CJ95" s="78"/>
      <c r="CK95" s="78"/>
      <c r="CL95" s="78"/>
      <c r="CM95" s="46"/>
      <c r="CN95" s="46"/>
      <c r="CO95" s="46"/>
    </row>
    <row r="96" spans="1:93" ht="12">
      <c r="A96" s="164">
        <v>0</v>
      </c>
      <c r="B96" s="164">
        <v>-0.0034373042</v>
      </c>
      <c r="C96" s="164">
        <v>-0.0039320875</v>
      </c>
      <c r="D96" s="164">
        <v>-0.0035779715</v>
      </c>
      <c r="E96" s="164">
        <v>-0.0033093102</v>
      </c>
      <c r="F96" s="164">
        <v>-0.0023216507</v>
      </c>
      <c r="G96" s="164">
        <v>-0.0039695356</v>
      </c>
      <c r="H96" s="164">
        <v>-0.0035437542</v>
      </c>
      <c r="I96" s="164">
        <v>-0.002546368</v>
      </c>
      <c r="J96" s="164">
        <v>-0.0043455297</v>
      </c>
      <c r="K96" s="166">
        <v>-0.0031120718</v>
      </c>
      <c r="L96" s="165">
        <v>1.387693</v>
      </c>
      <c r="M96" s="165">
        <v>0.53121899</v>
      </c>
      <c r="N96" s="165">
        <v>1.0594361</v>
      </c>
      <c r="O96" s="165">
        <v>0.71343577</v>
      </c>
      <c r="P96" s="165">
        <v>0.23332001</v>
      </c>
      <c r="Q96" s="165">
        <v>0.030986388</v>
      </c>
      <c r="R96" s="165">
        <v>0.085758403</v>
      </c>
      <c r="S96" s="165">
        <v>0.03916178</v>
      </c>
      <c r="T96" s="165">
        <v>0.051644264</v>
      </c>
      <c r="U96" s="165">
        <v>0.033053792</v>
      </c>
      <c r="V96" s="172">
        <f t="shared" si="23"/>
        <v>1.3911303042</v>
      </c>
      <c r="W96" s="172">
        <f t="shared" si="14"/>
        <v>0.5351510774999999</v>
      </c>
      <c r="X96" s="172">
        <f t="shared" si="15"/>
        <v>1.0630140715</v>
      </c>
      <c r="Y96" s="172">
        <f t="shared" si="16"/>
        <v>0.7167450802</v>
      </c>
      <c r="Z96" s="172">
        <f t="shared" si="17"/>
        <v>0.2356416607</v>
      </c>
      <c r="AA96" s="172">
        <f t="shared" si="18"/>
        <v>0.0349559236</v>
      </c>
      <c r="AB96" s="172">
        <f t="shared" si="19"/>
        <v>0.0893021572</v>
      </c>
      <c r="AC96" s="172">
        <f t="shared" si="20"/>
        <v>0.041708148</v>
      </c>
      <c r="AD96" s="172">
        <f t="shared" si="21"/>
        <v>0.0559897937</v>
      </c>
      <c r="AE96" s="172">
        <f t="shared" si="22"/>
        <v>0.036165863799999996</v>
      </c>
      <c r="AF96" s="87">
        <f>IF(L96&gt;0.7*BA128,(100*(AM96+AN96)/(Y96*AP96)),"")</f>
      </c>
      <c r="AG96" s="86">
        <f t="shared" si="24"/>
        <v>0.7466407405973009</v>
      </c>
      <c r="AH96" s="86">
        <f t="shared" si="25"/>
        <v>1.1532462830322334</v>
      </c>
      <c r="AI96" s="75"/>
      <c r="AJ96" s="61">
        <f>(LN(K!$D$13/AG96))/(LN(178.94583/176.94323))</f>
        <v>-1.6989935497822461</v>
      </c>
      <c r="AK96" s="61">
        <f>IF(AE96&gt;K!$F$1,(LN(K!$D$19/AH96))/(LN(172.93822/170.93634)),AJ96)</f>
        <v>-1.571413012890535</v>
      </c>
      <c r="AL96" s="61">
        <f>IF(AE96&gt;K!$F$1,AK96,AJ96)</f>
        <v>-1.571413012890535</v>
      </c>
      <c r="AM96" s="62">
        <f>((AA96*K!$D$17)/((175.94269/174.94079)^(AK96)))</f>
        <v>0.0009357403615379641</v>
      </c>
      <c r="AN96" s="63">
        <f>(AE96*K!$D$18)/((175.94258/170.93634)^(AK96))</f>
        <v>0.03412374464889139</v>
      </c>
      <c r="AO96" s="75"/>
      <c r="AP96" s="91">
        <f t="shared" si="26"/>
        <v>0.28256417188326693</v>
      </c>
      <c r="AQ96" s="79">
        <f>IF(L96&gt;K!$F$8*BA128,(AP96),"")</f>
      </c>
      <c r="AR96" s="206">
        <f>IF((AQ96=MAX(AQ69:AQ128)),"",IF(AQ96=MIN(AQ69:AQ128),"",AQ96))</f>
      </c>
      <c r="AS96" s="11">
        <f>IF(OR(AR96&gt;AT128+2*AU128,AR96&lt;AT128-2*AU128),"",AR96)</f>
      </c>
      <c r="AV96" s="85"/>
      <c r="AW96" s="85"/>
      <c r="AX96" s="85"/>
      <c r="AY96" s="83"/>
      <c r="AZ96" s="84"/>
      <c r="BA96" s="84"/>
      <c r="BB96" s="84"/>
      <c r="BC96" s="84"/>
      <c r="BG96" s="85"/>
      <c r="BH96" s="85"/>
      <c r="BI96" s="85"/>
      <c r="BJ96" s="85"/>
      <c r="BK96" s="84"/>
      <c r="BL96" s="92"/>
      <c r="BM96" s="92"/>
      <c r="BN96" s="82"/>
      <c r="BO96" s="46"/>
      <c r="BP96" s="46"/>
      <c r="BQ96" s="46"/>
      <c r="BR96" s="80"/>
      <c r="BS96" s="80"/>
      <c r="BT96" s="80"/>
      <c r="BU96" s="104"/>
      <c r="BV96" s="104"/>
      <c r="BW96" s="104"/>
      <c r="BX96" s="105"/>
      <c r="BY96" s="105"/>
      <c r="BZ96" s="105"/>
      <c r="CA96" s="33"/>
      <c r="CB96" s="33"/>
      <c r="CC96" s="33"/>
      <c r="CD96" s="27"/>
      <c r="CE96" s="27"/>
      <c r="CF96" s="27"/>
      <c r="CG96" s="9"/>
      <c r="CH96" s="9"/>
      <c r="CI96" s="9"/>
      <c r="CJ96" s="78"/>
      <c r="CK96" s="78"/>
      <c r="CL96" s="78"/>
      <c r="CM96" s="46"/>
      <c r="CN96" s="46"/>
      <c r="CO96" s="46"/>
    </row>
    <row r="97" spans="1:93" ht="12">
      <c r="A97" s="164">
        <v>0</v>
      </c>
      <c r="B97" s="164">
        <v>-0.0034373042</v>
      </c>
      <c r="C97" s="164">
        <v>-0.0039320875</v>
      </c>
      <c r="D97" s="164">
        <v>-0.0035779715</v>
      </c>
      <c r="E97" s="164">
        <v>-0.0033093102</v>
      </c>
      <c r="F97" s="164">
        <v>-0.0023216507</v>
      </c>
      <c r="G97" s="164">
        <v>-0.0039695356</v>
      </c>
      <c r="H97" s="164">
        <v>-0.0035437542</v>
      </c>
      <c r="I97" s="164">
        <v>-0.002546368</v>
      </c>
      <c r="J97" s="164">
        <v>-0.0043455297</v>
      </c>
      <c r="K97" s="166">
        <v>-0.0031120718</v>
      </c>
      <c r="L97" s="165">
        <v>1.2775916</v>
      </c>
      <c r="M97" s="165">
        <v>0.48868857</v>
      </c>
      <c r="N97" s="165">
        <v>0.97542313</v>
      </c>
      <c r="O97" s="165">
        <v>0.65657781</v>
      </c>
      <c r="P97" s="165">
        <v>0.2160731</v>
      </c>
      <c r="Q97" s="165">
        <v>0.029673047</v>
      </c>
      <c r="R97" s="165">
        <v>0.082135833</v>
      </c>
      <c r="S97" s="165">
        <v>0.037630523</v>
      </c>
      <c r="T97" s="165">
        <v>0.049503071</v>
      </c>
      <c r="U97" s="165">
        <v>0.03175965</v>
      </c>
      <c r="V97" s="172">
        <f t="shared" si="23"/>
        <v>1.2810289042</v>
      </c>
      <c r="W97" s="172">
        <f t="shared" si="14"/>
        <v>0.4926206575</v>
      </c>
      <c r="X97" s="172">
        <f t="shared" si="15"/>
        <v>0.9790011015000001</v>
      </c>
      <c r="Y97" s="172">
        <f t="shared" si="16"/>
        <v>0.6598871202000001</v>
      </c>
      <c r="Z97" s="172">
        <f t="shared" si="17"/>
        <v>0.2183947507</v>
      </c>
      <c r="AA97" s="172">
        <f t="shared" si="18"/>
        <v>0.0336425826</v>
      </c>
      <c r="AB97" s="172">
        <f t="shared" si="19"/>
        <v>0.0856795872</v>
      </c>
      <c r="AC97" s="172">
        <f t="shared" si="20"/>
        <v>0.040176891</v>
      </c>
      <c r="AD97" s="172">
        <f t="shared" si="21"/>
        <v>0.0538486007</v>
      </c>
      <c r="AE97" s="172">
        <f t="shared" si="22"/>
        <v>0.0348717218</v>
      </c>
      <c r="AF97" s="87">
        <f>IF(L97&gt;0.7*BA128,(100*(AM97+AN97)/(Y97*AP97)),"")</f>
      </c>
      <c r="AG97" s="86">
        <f t="shared" si="24"/>
        <v>0.746522613368625</v>
      </c>
      <c r="AH97" s="86">
        <f t="shared" si="25"/>
        <v>1.1521338473169398</v>
      </c>
      <c r="AI97" s="75"/>
      <c r="AJ97" s="61">
        <f>(LN(K!$D$13/AG97))/(LN(178.94583/176.94323))</f>
        <v>-1.6849344168951306</v>
      </c>
      <c r="AK97" s="61">
        <f>IF(AE97&gt;K!$F$1,(LN(K!$D$19/AH97))/(LN(172.93822/170.93634)),AJ97)</f>
        <v>-1.4885254229058738</v>
      </c>
      <c r="AL97" s="61">
        <f>IF(AE97&gt;K!$F$1,AK97,AJ97)</f>
        <v>-1.4885254229058738</v>
      </c>
      <c r="AM97" s="62">
        <f>((AA97*K!$D$17)/((175.94269/174.94079)^(AK97)))</f>
        <v>0.0009001571493205444</v>
      </c>
      <c r="AN97" s="63">
        <f>(AE97*K!$D$18)/((175.94258/170.93634)^(AK97))</f>
        <v>0.03282404561268374</v>
      </c>
      <c r="AO97" s="75"/>
      <c r="AP97" s="91">
        <f t="shared" si="26"/>
        <v>0.2825418568829651</v>
      </c>
      <c r="AQ97" s="79">
        <f>IF(L97&gt;K!$F$8*BA128,(AP97),"")</f>
      </c>
      <c r="AR97" s="206">
        <f>IF((AQ97=MAX(AQ69:AQ128)),"",IF(AQ97=MIN(AQ69:AQ128),"",AQ97))</f>
      </c>
      <c r="AS97" s="11">
        <f>IF(OR(AR97&gt;AT128+2*AU128,AR97&lt;AT128-2*AU128),"",AR97)</f>
      </c>
      <c r="AV97" s="85"/>
      <c r="AW97" s="85"/>
      <c r="AX97" s="85"/>
      <c r="AY97" s="83"/>
      <c r="AZ97" s="84"/>
      <c r="BA97" s="84"/>
      <c r="BB97" s="84"/>
      <c r="BC97" s="84"/>
      <c r="BG97" s="85"/>
      <c r="BH97" s="85"/>
      <c r="BI97" s="85"/>
      <c r="BJ97" s="85"/>
      <c r="BK97" s="84"/>
      <c r="BL97" s="92"/>
      <c r="BM97" s="92"/>
      <c r="BN97" s="82"/>
      <c r="BO97" s="46"/>
      <c r="BP97" s="46"/>
      <c r="BQ97" s="46"/>
      <c r="BR97" s="80"/>
      <c r="BS97" s="80"/>
      <c r="BT97" s="80"/>
      <c r="BU97" s="104"/>
      <c r="BV97" s="104"/>
      <c r="BW97" s="104"/>
      <c r="BX97" s="105"/>
      <c r="BY97" s="105"/>
      <c r="BZ97" s="105"/>
      <c r="CA97" s="33"/>
      <c r="CB97" s="33"/>
      <c r="CC97" s="33"/>
      <c r="CD97" s="27"/>
      <c r="CE97" s="27"/>
      <c r="CF97" s="27"/>
      <c r="CG97" s="9"/>
      <c r="CH97" s="9"/>
      <c r="CI97" s="9"/>
      <c r="CJ97" s="78"/>
      <c r="CK97" s="78"/>
      <c r="CL97" s="78"/>
      <c r="CM97" s="46"/>
      <c r="CN97" s="46"/>
      <c r="CO97" s="46"/>
    </row>
    <row r="98" spans="1:93" ht="12">
      <c r="A98" s="164">
        <v>0</v>
      </c>
      <c r="B98" s="164">
        <v>-0.0034373042</v>
      </c>
      <c r="C98" s="164">
        <v>-0.0039320875</v>
      </c>
      <c r="D98" s="164">
        <v>-0.0035779715</v>
      </c>
      <c r="E98" s="164">
        <v>-0.0033093102</v>
      </c>
      <c r="F98" s="164">
        <v>-0.0023216507</v>
      </c>
      <c r="G98" s="164">
        <v>-0.0039695356</v>
      </c>
      <c r="H98" s="164">
        <v>-0.0035437542</v>
      </c>
      <c r="I98" s="164">
        <v>-0.002546368</v>
      </c>
      <c r="J98" s="164">
        <v>-0.0043455297</v>
      </c>
      <c r="K98" s="166">
        <v>-0.0031120718</v>
      </c>
      <c r="L98" s="165">
        <v>1.2303704</v>
      </c>
      <c r="M98" s="165">
        <v>0.47103902</v>
      </c>
      <c r="N98" s="165">
        <v>0.93914681</v>
      </c>
      <c r="O98" s="165">
        <v>0.63317103</v>
      </c>
      <c r="P98" s="165">
        <v>0.20848605</v>
      </c>
      <c r="Q98" s="165">
        <v>0.029203115</v>
      </c>
      <c r="R98" s="165">
        <v>0.079938852</v>
      </c>
      <c r="S98" s="165">
        <v>0.036561671</v>
      </c>
      <c r="T98" s="165">
        <v>0.048246481</v>
      </c>
      <c r="U98" s="165">
        <v>0.030873999</v>
      </c>
      <c r="V98" s="172">
        <f t="shared" si="23"/>
        <v>1.2338077042</v>
      </c>
      <c r="W98" s="172">
        <f t="shared" si="14"/>
        <v>0.4749711075</v>
      </c>
      <c r="X98" s="172">
        <f t="shared" si="15"/>
        <v>0.9427247815</v>
      </c>
      <c r="Y98" s="172">
        <f t="shared" si="16"/>
        <v>0.6364803402</v>
      </c>
      <c r="Z98" s="172">
        <f t="shared" si="17"/>
        <v>0.21080770070000002</v>
      </c>
      <c r="AA98" s="172">
        <f t="shared" si="18"/>
        <v>0.0331726506</v>
      </c>
      <c r="AB98" s="172">
        <f t="shared" si="19"/>
        <v>0.0834826062</v>
      </c>
      <c r="AC98" s="172">
        <f t="shared" si="20"/>
        <v>0.039108039</v>
      </c>
      <c r="AD98" s="172">
        <f t="shared" si="21"/>
        <v>0.0525920107</v>
      </c>
      <c r="AE98" s="172">
        <f t="shared" si="22"/>
        <v>0.0339860708</v>
      </c>
      <c r="AF98" s="87">
        <f>IF(L98&gt;0.7*BA128,(100*(AM98+AN98)/(Y98*AP98)),"")</f>
      </c>
      <c r="AG98" s="86">
        <f t="shared" si="24"/>
        <v>0.7462463135165349</v>
      </c>
      <c r="AH98" s="86">
        <f t="shared" si="25"/>
        <v>1.1507078658825132</v>
      </c>
      <c r="AI98" s="75"/>
      <c r="AJ98" s="61">
        <f>(LN(K!$D$13/AG98))/(LN(178.94583/176.94323))</f>
        <v>-1.6520413844485835</v>
      </c>
      <c r="AK98" s="61">
        <f>IF(AE98&gt;K!$F$1,(LN(K!$D$19/AH98))/(LN(172.93822/170.93634)),AJ98)</f>
        <v>-1.3821584156826956</v>
      </c>
      <c r="AL98" s="61">
        <f>IF(AE98&gt;K!$F$1,AK98,AJ98)</f>
        <v>-1.3821584156826956</v>
      </c>
      <c r="AM98" s="62">
        <f>((AA98*K!$D$17)/((175.94269/174.94079)^(AK98)))</f>
        <v>0.0008870444370903862</v>
      </c>
      <c r="AN98" s="63">
        <f>(AE98*K!$D$18)/((175.94258/170.93634)^(AK98))</f>
        <v>0.03189232624481691</v>
      </c>
      <c r="AO98" s="75"/>
      <c r="AP98" s="91">
        <f t="shared" si="26"/>
        <v>0.28234351943552904</v>
      </c>
      <c r="AQ98" s="79">
        <f>IF(L98&gt;K!$F$8*BA128,(AP98),"")</f>
      </c>
      <c r="AR98" s="206">
        <f>IF((AQ98=MAX(AQ69:AQ128)),"",IF(AQ98=MIN(AQ69:AQ128),"",AQ98))</f>
      </c>
      <c r="AS98" s="11">
        <f>IF(OR(AR98&gt;AT128+2*AU128,AR98&lt;AT128-2*AU128),"",AR98)</f>
      </c>
      <c r="AV98" s="85"/>
      <c r="AW98" s="85"/>
      <c r="AX98" s="85"/>
      <c r="AY98" s="83"/>
      <c r="AZ98" s="84"/>
      <c r="BA98" s="84"/>
      <c r="BB98" s="84"/>
      <c r="BC98" s="84"/>
      <c r="BG98" s="85"/>
      <c r="BH98" s="85"/>
      <c r="BI98" s="85"/>
      <c r="BJ98" s="85"/>
      <c r="BK98" s="84"/>
      <c r="BL98" s="92"/>
      <c r="BM98" s="92"/>
      <c r="BN98" s="82"/>
      <c r="BO98" s="46"/>
      <c r="BP98" s="46"/>
      <c r="BQ98" s="46"/>
      <c r="BR98" s="80"/>
      <c r="BS98" s="80"/>
      <c r="BT98" s="80"/>
      <c r="BU98" s="104"/>
      <c r="BV98" s="104"/>
      <c r="BW98" s="104"/>
      <c r="BX98" s="105"/>
      <c r="BY98" s="105"/>
      <c r="BZ98" s="105"/>
      <c r="CA98" s="33"/>
      <c r="CB98" s="33"/>
      <c r="CC98" s="33"/>
      <c r="CD98" s="27"/>
      <c r="CE98" s="27"/>
      <c r="CF98" s="27"/>
      <c r="CG98" s="9"/>
      <c r="CH98" s="9"/>
      <c r="CI98" s="9"/>
      <c r="CJ98" s="78"/>
      <c r="CK98" s="78"/>
      <c r="CL98" s="78"/>
      <c r="CM98" s="46"/>
      <c r="CN98" s="46"/>
      <c r="CO98" s="46"/>
    </row>
    <row r="99" spans="1:93" ht="12">
      <c r="A99" s="164">
        <v>0</v>
      </c>
      <c r="B99" s="164">
        <v>-0.0034373042</v>
      </c>
      <c r="C99" s="164">
        <v>-0.0039320875</v>
      </c>
      <c r="D99" s="164">
        <v>-0.0035779715</v>
      </c>
      <c r="E99" s="164">
        <v>-0.0033093102</v>
      </c>
      <c r="F99" s="164">
        <v>-0.0023216507</v>
      </c>
      <c r="G99" s="164">
        <v>-0.0039695356</v>
      </c>
      <c r="H99" s="164">
        <v>-0.0035437542</v>
      </c>
      <c r="I99" s="164">
        <v>-0.002546368</v>
      </c>
      <c r="J99" s="164">
        <v>-0.0043455297</v>
      </c>
      <c r="K99" s="166">
        <v>-0.0031120718</v>
      </c>
      <c r="L99" s="165">
        <v>1.0759711</v>
      </c>
      <c r="M99" s="165">
        <v>0.41139387</v>
      </c>
      <c r="N99" s="165">
        <v>0.82248933</v>
      </c>
      <c r="O99" s="165">
        <v>0.55245467</v>
      </c>
      <c r="P99" s="165">
        <v>0.18240261</v>
      </c>
      <c r="Q99" s="165">
        <v>0.025666532</v>
      </c>
      <c r="R99" s="165">
        <v>0.070506113</v>
      </c>
      <c r="S99" s="165">
        <v>0.032115637</v>
      </c>
      <c r="T99" s="165">
        <v>0.042276966</v>
      </c>
      <c r="U99" s="165">
        <v>0.026987736</v>
      </c>
      <c r="V99" s="172">
        <f t="shared" si="23"/>
        <v>1.0794084042</v>
      </c>
      <c r="W99" s="172">
        <f t="shared" si="14"/>
        <v>0.4153259575</v>
      </c>
      <c r="X99" s="172">
        <f t="shared" si="15"/>
        <v>0.8260673015000001</v>
      </c>
      <c r="Y99" s="172">
        <f t="shared" si="16"/>
        <v>0.5557639802000001</v>
      </c>
      <c r="Z99" s="172">
        <f t="shared" si="17"/>
        <v>0.1847242607</v>
      </c>
      <c r="AA99" s="172">
        <f t="shared" si="18"/>
        <v>0.0296360676</v>
      </c>
      <c r="AB99" s="172">
        <f t="shared" si="19"/>
        <v>0.0740498672</v>
      </c>
      <c r="AC99" s="172">
        <f t="shared" si="20"/>
        <v>0.034662005</v>
      </c>
      <c r="AD99" s="172">
        <f t="shared" si="21"/>
        <v>0.0466224957</v>
      </c>
      <c r="AE99" s="172">
        <f t="shared" si="22"/>
        <v>0.0300998078</v>
      </c>
      <c r="AF99" s="87">
        <f>IF(L99&gt;0.7*BA128,(100*(AM99+AN99)/(Y99*AP99)),"")</f>
      </c>
      <c r="AG99" s="86">
        <f t="shared" si="24"/>
        <v>0.7473063607874312</v>
      </c>
      <c r="AH99" s="86">
        <f t="shared" si="25"/>
        <v>1.1515689811148895</v>
      </c>
      <c r="AI99" s="75"/>
      <c r="AJ99" s="61">
        <f>(LN(K!$D$13/AG99))/(LN(178.94583/176.94323))</f>
        <v>-1.778172025716964</v>
      </c>
      <c r="AK99" s="61">
        <f>IF(AE99&gt;K!$F$1,(LN(K!$D$19/AH99))/(LN(172.93822/170.93634)),AJ99)</f>
        <v>-1.446406598193719</v>
      </c>
      <c r="AL99" s="61">
        <f>IF(AE99&gt;K!$F$1,AK99,AJ99)</f>
        <v>-1.446406598193719</v>
      </c>
      <c r="AM99" s="62">
        <f>((AA99*K!$D$17)/((175.94269/174.94079)^(AK99)))</f>
        <v>0.0007927661967859008</v>
      </c>
      <c r="AN99" s="63">
        <f>(AE99*K!$D$18)/((175.94258/170.93634)^(AK99))</f>
        <v>0.028297913429165607</v>
      </c>
      <c r="AO99" s="75"/>
      <c r="AP99" s="91">
        <f t="shared" si="26"/>
        <v>0.28287699779672154</v>
      </c>
      <c r="AQ99" s="79">
        <f>IF(L99&gt;K!$F$8*BA128,(AP99),"")</f>
      </c>
      <c r="AR99" s="206">
        <f>IF((AQ99=MAX(AQ69:AQ128)),"",IF(AQ99=MIN(AQ69:AQ128),"",AQ99))</f>
      </c>
      <c r="AS99" s="11">
        <f>IF(OR(AR99&gt;AT128+2*AU128,AR99&lt;AT128-2*AU128),"",AR99)</f>
      </c>
      <c r="AV99" s="85"/>
      <c r="AW99" s="85"/>
      <c r="AX99" s="85"/>
      <c r="AY99" s="83"/>
      <c r="AZ99" s="84"/>
      <c r="BA99" s="84"/>
      <c r="BB99" s="84"/>
      <c r="BC99" s="84"/>
      <c r="BG99" s="85"/>
      <c r="BH99" s="85"/>
      <c r="BI99" s="85"/>
      <c r="BJ99" s="85"/>
      <c r="BK99" s="84"/>
      <c r="BL99" s="92"/>
      <c r="BM99" s="92"/>
      <c r="BN99" s="82"/>
      <c r="BO99" s="46"/>
      <c r="BP99" s="46"/>
      <c r="BQ99" s="46"/>
      <c r="BR99" s="80"/>
      <c r="BS99" s="80"/>
      <c r="BT99" s="80"/>
      <c r="BU99" s="104"/>
      <c r="BV99" s="104"/>
      <c r="BW99" s="104"/>
      <c r="BX99" s="105"/>
      <c r="BY99" s="105"/>
      <c r="BZ99" s="105"/>
      <c r="CA99" s="33"/>
      <c r="CB99" s="33"/>
      <c r="CC99" s="33"/>
      <c r="CD99" s="27"/>
      <c r="CE99" s="27"/>
      <c r="CF99" s="27"/>
      <c r="CG99" s="9"/>
      <c r="CH99" s="9"/>
      <c r="CI99" s="9"/>
      <c r="CJ99" s="78"/>
      <c r="CK99" s="78"/>
      <c r="CL99" s="78"/>
      <c r="CM99" s="46"/>
      <c r="CN99" s="46"/>
      <c r="CO99" s="46"/>
    </row>
    <row r="100" spans="1:93" ht="12">
      <c r="A100" s="164">
        <v>0</v>
      </c>
      <c r="B100" s="164">
        <v>-0.0034373042</v>
      </c>
      <c r="C100" s="164">
        <v>-0.0039320875</v>
      </c>
      <c r="D100" s="164">
        <v>-0.0035779715</v>
      </c>
      <c r="E100" s="164">
        <v>-0.0033093102</v>
      </c>
      <c r="F100" s="164">
        <v>-0.0023216507</v>
      </c>
      <c r="G100" s="164">
        <v>-0.0039695356</v>
      </c>
      <c r="H100" s="164">
        <v>-0.0035437542</v>
      </c>
      <c r="I100" s="164">
        <v>-0.002546368</v>
      </c>
      <c r="J100" s="164">
        <v>-0.0043455297</v>
      </c>
      <c r="K100" s="166">
        <v>-0.0031120718</v>
      </c>
      <c r="L100" s="165">
        <v>0.99351167</v>
      </c>
      <c r="M100" s="165">
        <v>0.37938087</v>
      </c>
      <c r="N100" s="165">
        <v>0.75786074</v>
      </c>
      <c r="O100" s="165">
        <v>0.5098719</v>
      </c>
      <c r="P100" s="165">
        <v>0.16793036</v>
      </c>
      <c r="Q100" s="165">
        <v>0.023062994</v>
      </c>
      <c r="R100" s="165">
        <v>0.063681267</v>
      </c>
      <c r="S100" s="165">
        <v>0.028938789</v>
      </c>
      <c r="T100" s="165">
        <v>0.037949059</v>
      </c>
      <c r="U100" s="165">
        <v>0.024253359</v>
      </c>
      <c r="V100" s="172">
        <f t="shared" si="23"/>
        <v>0.9969489742</v>
      </c>
      <c r="W100" s="172">
        <f t="shared" si="14"/>
        <v>0.3833129575</v>
      </c>
      <c r="X100" s="172">
        <f t="shared" si="15"/>
        <v>0.7614387115000001</v>
      </c>
      <c r="Y100" s="172">
        <f t="shared" si="16"/>
        <v>0.5131812102000001</v>
      </c>
      <c r="Z100" s="172">
        <f t="shared" si="17"/>
        <v>0.1702520107</v>
      </c>
      <c r="AA100" s="172">
        <f t="shared" si="18"/>
        <v>0.0270325296</v>
      </c>
      <c r="AB100" s="172">
        <f t="shared" si="19"/>
        <v>0.0672250212</v>
      </c>
      <c r="AC100" s="172">
        <f t="shared" si="20"/>
        <v>0.031485157</v>
      </c>
      <c r="AD100" s="172">
        <f t="shared" si="21"/>
        <v>0.042294588699999996</v>
      </c>
      <c r="AE100" s="172">
        <f t="shared" si="22"/>
        <v>0.0273654308</v>
      </c>
      <c r="AF100" s="87">
        <f>IF(L100&gt;0.7*BA128,(100*(AM100+AN100)/(Y100*AP100)),"")</f>
      </c>
      <c r="AG100" s="86">
        <f t="shared" si="24"/>
        <v>0.7469349030737368</v>
      </c>
      <c r="AH100" s="86">
        <f t="shared" si="25"/>
        <v>1.1505449057282884</v>
      </c>
      <c r="AI100" s="75"/>
      <c r="AJ100" s="61">
        <f>(LN(K!$D$13/AG100))/(LN(178.94583/176.94323))</f>
        <v>-1.7339941827361343</v>
      </c>
      <c r="AK100" s="61">
        <f>IF(AE100&gt;K!$F$1,(LN(K!$D$19/AH100))/(LN(172.93822/170.93634)),AJ100)</f>
        <v>-1.3699944775126773</v>
      </c>
      <c r="AL100" s="61">
        <f>IF(AE100&gt;K!$F$1,AK100,AJ100)</f>
        <v>-1.3699944775126773</v>
      </c>
      <c r="AM100" s="62">
        <f>((AA100*K!$D$17)/((175.94269/174.94079)^(AK100)))</f>
        <v>0.000722805953646343</v>
      </c>
      <c r="AN100" s="63">
        <f>(AE100*K!$D$18)/((175.94258/170.93634)^(AK100))</f>
        <v>0.025670541851326136</v>
      </c>
      <c r="AO100" s="75"/>
      <c r="AP100" s="91">
        <f t="shared" si="26"/>
        <v>0.2831007737175128</v>
      </c>
      <c r="AQ100" s="79">
        <f>IF(L100&gt;K!$F$8*BA128,(AP100),"")</f>
      </c>
      <c r="AR100" s="206">
        <f>IF((AQ100=MAX(AQ69:AQ128)),"",IF(AQ100=MIN(AQ69:AQ128),"",AQ100))</f>
      </c>
      <c r="AS100" s="11">
        <f>IF(OR(AR100&gt;AT128+2*AU128,AR100&lt;AT128-2*AU128),"",AR100)</f>
      </c>
      <c r="AV100" s="85"/>
      <c r="AW100" s="85"/>
      <c r="AX100" s="85"/>
      <c r="AY100" s="83"/>
      <c r="AZ100" s="84"/>
      <c r="BA100" s="84"/>
      <c r="BB100" s="84"/>
      <c r="BC100" s="84"/>
      <c r="BG100" s="85"/>
      <c r="BH100" s="85"/>
      <c r="BI100" s="85"/>
      <c r="BJ100" s="85"/>
      <c r="BK100" s="84"/>
      <c r="BL100" s="92"/>
      <c r="BM100" s="92"/>
      <c r="BN100" s="82"/>
      <c r="BO100" s="46"/>
      <c r="BP100" s="46"/>
      <c r="BQ100" s="46"/>
      <c r="BR100" s="80"/>
      <c r="BS100" s="80"/>
      <c r="BT100" s="80"/>
      <c r="BU100" s="104"/>
      <c r="BV100" s="104"/>
      <c r="BW100" s="104"/>
      <c r="BX100" s="105"/>
      <c r="BY100" s="105"/>
      <c r="BZ100" s="105"/>
      <c r="CA100" s="33"/>
      <c r="CB100" s="33"/>
      <c r="CC100" s="33"/>
      <c r="CD100" s="27"/>
      <c r="CE100" s="27"/>
      <c r="CF100" s="27"/>
      <c r="CG100" s="9"/>
      <c r="CH100" s="9"/>
      <c r="CI100" s="9"/>
      <c r="CJ100" s="78"/>
      <c r="CK100" s="78"/>
      <c r="CL100" s="78"/>
      <c r="CM100" s="46"/>
      <c r="CN100" s="46"/>
      <c r="CO100" s="46"/>
    </row>
    <row r="101" spans="1:93" ht="12">
      <c r="A101" s="164">
        <v>0</v>
      </c>
      <c r="B101" s="164">
        <v>-0.0034373042</v>
      </c>
      <c r="C101" s="164">
        <v>-0.0039320875</v>
      </c>
      <c r="D101" s="164">
        <v>-0.0035779715</v>
      </c>
      <c r="E101" s="164">
        <v>-0.0033093102</v>
      </c>
      <c r="F101" s="164">
        <v>-0.0023216507</v>
      </c>
      <c r="G101" s="164">
        <v>-0.0039695356</v>
      </c>
      <c r="H101" s="164">
        <v>-0.0035437542</v>
      </c>
      <c r="I101" s="164">
        <v>-0.002546368</v>
      </c>
      <c r="J101" s="164">
        <v>-0.0043455297</v>
      </c>
      <c r="K101" s="166">
        <v>-0.0031120718</v>
      </c>
      <c r="L101" s="165">
        <v>0.93261218</v>
      </c>
      <c r="M101" s="165">
        <v>0.35635842</v>
      </c>
      <c r="N101" s="165">
        <v>0.71210198</v>
      </c>
      <c r="O101" s="165">
        <v>0.47954614</v>
      </c>
      <c r="P101" s="165">
        <v>0.15743621</v>
      </c>
      <c r="Q101" s="165">
        <v>0.021538893</v>
      </c>
      <c r="R101" s="165">
        <v>0.059231685</v>
      </c>
      <c r="S101" s="165">
        <v>0.026854902</v>
      </c>
      <c r="T101" s="165">
        <v>0.035236353</v>
      </c>
      <c r="U101" s="165">
        <v>0.022448721</v>
      </c>
      <c r="V101" s="172">
        <f t="shared" si="23"/>
        <v>0.9360494842</v>
      </c>
      <c r="W101" s="172">
        <f t="shared" si="14"/>
        <v>0.3602905075</v>
      </c>
      <c r="X101" s="172">
        <f t="shared" si="15"/>
        <v>0.7156799515000001</v>
      </c>
      <c r="Y101" s="172">
        <f t="shared" si="16"/>
        <v>0.48285545020000004</v>
      </c>
      <c r="Z101" s="172">
        <f t="shared" si="17"/>
        <v>0.1597578607</v>
      </c>
      <c r="AA101" s="172">
        <f t="shared" si="18"/>
        <v>0.0255084286</v>
      </c>
      <c r="AB101" s="172">
        <f t="shared" si="19"/>
        <v>0.0627754392</v>
      </c>
      <c r="AC101" s="172">
        <f t="shared" si="20"/>
        <v>0.02940127</v>
      </c>
      <c r="AD101" s="172">
        <f t="shared" si="21"/>
        <v>0.0395818827</v>
      </c>
      <c r="AE101" s="172">
        <f t="shared" si="22"/>
        <v>0.025560792800000003</v>
      </c>
      <c r="AF101" s="87">
        <f>IF(L101&gt;0.7*BA128,(100*(AM101+AN101)/(Y101*AP101)),"")</f>
      </c>
      <c r="AG101" s="86">
        <f t="shared" si="24"/>
        <v>0.746166388617477</v>
      </c>
      <c r="AH101" s="86">
        <f t="shared" si="25"/>
        <v>1.150248751282863</v>
      </c>
      <c r="AI101" s="75"/>
      <c r="AJ101" s="61">
        <f>(LN(K!$D$13/AG101))/(LN(178.94583/176.94323))</f>
        <v>-1.6425241886870368</v>
      </c>
      <c r="AK101" s="61">
        <f>IF(AE101&gt;K!$F$1,(LN(K!$D$19/AH101))/(LN(172.93822/170.93634)),AJ101)</f>
        <v>-1.3478840221072002</v>
      </c>
      <c r="AL101" s="61">
        <f>IF(AE101&gt;K!$F$1,AK101,AJ101)</f>
        <v>-1.3478840221072002</v>
      </c>
      <c r="AM101" s="62">
        <f>((AA101*K!$D$17)/((175.94269/174.94079)^(AK101)))</f>
        <v>0.0006819678517531537</v>
      </c>
      <c r="AN101" s="63">
        <f>(AE101*K!$D$18)/((175.94258/170.93634)^(AK101))</f>
        <v>0.02396237593531815</v>
      </c>
      <c r="AO101" s="75"/>
      <c r="AP101" s="91">
        <f t="shared" si="26"/>
        <v>0.2824437000252968</v>
      </c>
      <c r="AQ101" s="79">
        <f>IF(L101&gt;K!$F$8*BA128,(AP101),"")</f>
      </c>
      <c r="AR101" s="206">
        <f>IF((AQ101=MAX(AQ69:AQ128)),"",IF(AQ101=MIN(AQ69:AQ128),"",AQ101))</f>
      </c>
      <c r="AS101" s="11">
        <f>IF(OR(AR101&gt;AT128+2*AU128,AR101&lt;AT128-2*AU128),"",AR101)</f>
      </c>
      <c r="AV101" s="85"/>
      <c r="AW101" s="85"/>
      <c r="AX101" s="85"/>
      <c r="AY101" s="83"/>
      <c r="AZ101" s="84"/>
      <c r="BA101" s="84"/>
      <c r="BB101" s="84"/>
      <c r="BC101" s="84"/>
      <c r="BG101" s="85"/>
      <c r="BH101" s="85"/>
      <c r="BI101" s="85"/>
      <c r="BJ101" s="85"/>
      <c r="BK101" s="84"/>
      <c r="BL101" s="92"/>
      <c r="BM101" s="92"/>
      <c r="BN101" s="82"/>
      <c r="BO101" s="46"/>
      <c r="BP101" s="46"/>
      <c r="BQ101" s="46"/>
      <c r="BR101" s="80"/>
      <c r="BS101" s="80"/>
      <c r="BT101" s="80"/>
      <c r="BU101" s="104"/>
      <c r="BV101" s="104"/>
      <c r="BW101" s="104"/>
      <c r="BX101" s="105"/>
      <c r="BY101" s="105"/>
      <c r="BZ101" s="105"/>
      <c r="CA101" s="33"/>
      <c r="CB101" s="33"/>
      <c r="CC101" s="33"/>
      <c r="CD101" s="27"/>
      <c r="CE101" s="27"/>
      <c r="CF101" s="27"/>
      <c r="CG101" s="9"/>
      <c r="CH101" s="9"/>
      <c r="CI101" s="9"/>
      <c r="CJ101" s="78"/>
      <c r="CK101" s="78"/>
      <c r="CL101" s="78"/>
      <c r="CM101" s="46"/>
      <c r="CN101" s="46"/>
      <c r="CO101" s="46"/>
    </row>
    <row r="102" spans="1:93" ht="12">
      <c r="A102" s="164">
        <v>0</v>
      </c>
      <c r="B102" s="164">
        <v>-0.0034373042</v>
      </c>
      <c r="C102" s="164">
        <v>-0.0039320875</v>
      </c>
      <c r="D102" s="164">
        <v>-0.0035779715</v>
      </c>
      <c r="E102" s="164">
        <v>-0.0033093102</v>
      </c>
      <c r="F102" s="164">
        <v>-0.0023216507</v>
      </c>
      <c r="G102" s="164">
        <v>-0.0039695356</v>
      </c>
      <c r="H102" s="164">
        <v>-0.0035437542</v>
      </c>
      <c r="I102" s="164">
        <v>-0.002546368</v>
      </c>
      <c r="J102" s="164">
        <v>-0.0043455297</v>
      </c>
      <c r="K102" s="166">
        <v>-0.0031120718</v>
      </c>
      <c r="L102" s="165">
        <v>0.8741106</v>
      </c>
      <c r="M102" s="165">
        <v>0.3336097</v>
      </c>
      <c r="N102" s="165">
        <v>0.66685494</v>
      </c>
      <c r="O102" s="165">
        <v>0.44890361</v>
      </c>
      <c r="P102" s="165">
        <v>0.14590955</v>
      </c>
      <c r="Q102" s="165">
        <v>0.018894342</v>
      </c>
      <c r="R102" s="165">
        <v>0.052215913</v>
      </c>
      <c r="S102" s="165">
        <v>0.02350642</v>
      </c>
      <c r="T102" s="165">
        <v>0.030672995</v>
      </c>
      <c r="U102" s="165">
        <v>0.019528215</v>
      </c>
      <c r="V102" s="172">
        <f t="shared" si="23"/>
        <v>0.8775479042</v>
      </c>
      <c r="W102" s="172">
        <f t="shared" si="14"/>
        <v>0.3375417875</v>
      </c>
      <c r="X102" s="172">
        <f t="shared" si="15"/>
        <v>0.6704329115000001</v>
      </c>
      <c r="Y102" s="172">
        <f t="shared" si="16"/>
        <v>0.45221292020000003</v>
      </c>
      <c r="Z102" s="172">
        <f t="shared" si="17"/>
        <v>0.1482312007</v>
      </c>
      <c r="AA102" s="172">
        <f t="shared" si="18"/>
        <v>0.022863877600000002</v>
      </c>
      <c r="AB102" s="172">
        <f t="shared" si="19"/>
        <v>0.0557596672</v>
      </c>
      <c r="AC102" s="172">
        <f t="shared" si="20"/>
        <v>0.026052788</v>
      </c>
      <c r="AD102" s="172">
        <f t="shared" si="21"/>
        <v>0.0350185247</v>
      </c>
      <c r="AE102" s="172">
        <f t="shared" si="22"/>
        <v>0.022640286800000003</v>
      </c>
      <c r="AF102" s="87">
        <f>IF(L102&gt;0.7*BA128,(100*(AM102+AN102)/(Y102*AP102)),"")</f>
      </c>
      <c r="AG102" s="86">
        <f t="shared" si="24"/>
        <v>0.7464222546996568</v>
      </c>
      <c r="AH102" s="86">
        <f t="shared" si="25"/>
        <v>1.1507269422046367</v>
      </c>
      <c r="AI102" s="75"/>
      <c r="AJ102" s="61">
        <f>(LN(K!$D$13/AG102))/(LN(178.94583/176.94323))</f>
        <v>-1.6729882943494017</v>
      </c>
      <c r="AK102" s="61">
        <f>IF(AE102&gt;K!$F$1,(LN(K!$D$19/AH102))/(LN(172.93822/170.93634)),AJ102)</f>
        <v>-1.383582229065989</v>
      </c>
      <c r="AL102" s="61">
        <f>IF(AE102&gt;K!$F$1,AK102,AJ102)</f>
        <v>-1.383582229065989</v>
      </c>
      <c r="AM102" s="62">
        <f>((AA102*K!$D$17)/((175.94269/174.94079)^(AK102)))</f>
        <v>0.0006113904067641028</v>
      </c>
      <c r="AN102" s="63">
        <f>(AE102*K!$D$18)/((175.94258/170.93634)^(AK102))</f>
        <v>0.021246383391198494</v>
      </c>
      <c r="AO102" s="75"/>
      <c r="AP102" s="91">
        <f t="shared" si="26"/>
        <v>0.2821227754765197</v>
      </c>
      <c r="AQ102" s="79">
        <f>IF(L102&gt;K!$F$8*BA128,(AP102),"")</f>
      </c>
      <c r="AR102" s="206">
        <f>IF((AQ102=MAX(AQ69:AQ128)),"",IF(AQ102=MIN(AQ69:AQ128),"",AQ102))</f>
      </c>
      <c r="AS102" s="11">
        <f>IF(OR(AR102&gt;AT128+2*AU128,AR102&lt;AT128-2*AU128),"",AR102)</f>
      </c>
      <c r="AV102" s="85"/>
      <c r="AW102" s="85"/>
      <c r="AX102" s="85"/>
      <c r="AY102" s="83"/>
      <c r="AZ102" s="84"/>
      <c r="BA102" s="84"/>
      <c r="BB102" s="84"/>
      <c r="BC102" s="84"/>
      <c r="BG102" s="85"/>
      <c r="BH102" s="85"/>
      <c r="BI102" s="85"/>
      <c r="BJ102" s="85"/>
      <c r="BK102" s="84"/>
      <c r="BL102" s="92"/>
      <c r="BM102" s="92"/>
      <c r="BN102" s="82"/>
      <c r="BO102" s="46"/>
      <c r="BP102" s="46"/>
      <c r="BQ102" s="46"/>
      <c r="BR102" s="80"/>
      <c r="BS102" s="80"/>
      <c r="BT102" s="80"/>
      <c r="BU102" s="104"/>
      <c r="BV102" s="104"/>
      <c r="BW102" s="104"/>
      <c r="BX102" s="105"/>
      <c r="BY102" s="105"/>
      <c r="BZ102" s="105"/>
      <c r="CA102" s="33"/>
      <c r="CB102" s="33"/>
      <c r="CC102" s="33"/>
      <c r="CD102" s="27"/>
      <c r="CE102" s="27"/>
      <c r="CF102" s="27"/>
      <c r="CG102" s="9"/>
      <c r="CH102" s="9"/>
      <c r="CI102" s="9"/>
      <c r="CJ102" s="78"/>
      <c r="CK102" s="78"/>
      <c r="CL102" s="78"/>
      <c r="CM102" s="46"/>
      <c r="CN102" s="46"/>
      <c r="CO102" s="46"/>
    </row>
    <row r="103" spans="1:93" ht="12">
      <c r="A103" s="164">
        <v>0</v>
      </c>
      <c r="B103" s="164">
        <v>-0.0034373042</v>
      </c>
      <c r="C103" s="164">
        <v>-0.0039320875</v>
      </c>
      <c r="D103" s="164">
        <v>-0.0035779715</v>
      </c>
      <c r="E103" s="164">
        <v>-0.0033093102</v>
      </c>
      <c r="F103" s="164">
        <v>-0.0023216507</v>
      </c>
      <c r="G103" s="164">
        <v>-0.0039695356</v>
      </c>
      <c r="H103" s="164">
        <v>-0.0035437542</v>
      </c>
      <c r="I103" s="164">
        <v>-0.002546368</v>
      </c>
      <c r="J103" s="164">
        <v>-0.0043455297</v>
      </c>
      <c r="K103" s="166">
        <v>-0.0031120718</v>
      </c>
      <c r="L103" s="165">
        <v>0.77609547</v>
      </c>
      <c r="M103" s="165">
        <v>0.29612285</v>
      </c>
      <c r="N103" s="165">
        <v>0.59260228</v>
      </c>
      <c r="O103" s="165">
        <v>0.39790125</v>
      </c>
      <c r="P103" s="165">
        <v>0.12916723</v>
      </c>
      <c r="Q103" s="165">
        <v>0.016429343</v>
      </c>
      <c r="R103" s="165">
        <v>0.045310695</v>
      </c>
      <c r="S103" s="165">
        <v>0.020168756</v>
      </c>
      <c r="T103" s="165">
        <v>0.026246618</v>
      </c>
      <c r="U103" s="165">
        <v>0.016661892</v>
      </c>
      <c r="V103" s="172">
        <f t="shared" si="23"/>
        <v>0.7795327742</v>
      </c>
      <c r="W103" s="172">
        <f t="shared" si="14"/>
        <v>0.3000549375</v>
      </c>
      <c r="X103" s="172">
        <f t="shared" si="15"/>
        <v>0.5961802515000001</v>
      </c>
      <c r="Y103" s="172">
        <f t="shared" si="16"/>
        <v>0.4012105602</v>
      </c>
      <c r="Z103" s="172">
        <f t="shared" si="17"/>
        <v>0.1314888807</v>
      </c>
      <c r="AA103" s="172">
        <f t="shared" si="18"/>
        <v>0.0203988786</v>
      </c>
      <c r="AB103" s="172">
        <f t="shared" si="19"/>
        <v>0.0488544492</v>
      </c>
      <c r="AC103" s="172">
        <f t="shared" si="20"/>
        <v>0.022715124</v>
      </c>
      <c r="AD103" s="172">
        <f t="shared" si="21"/>
        <v>0.0305921477</v>
      </c>
      <c r="AE103" s="172">
        <f t="shared" si="22"/>
        <v>0.019773963800000002</v>
      </c>
      <c r="AF103" s="87">
        <f>IF(L103&gt;0.7*BA128,(100*(AM103+AN103)/(Y103*AP103)),"")</f>
      </c>
      <c r="AG103" s="86">
        <f t="shared" si="24"/>
        <v>0.7478739775703441</v>
      </c>
      <c r="AH103" s="86">
        <f t="shared" si="25"/>
        <v>1.148739030259578</v>
      </c>
      <c r="AI103" s="75"/>
      <c r="AJ103" s="61">
        <f>(LN(K!$D$13/AG103))/(LN(178.94583/176.94323))</f>
        <v>-1.8456368686671816</v>
      </c>
      <c r="AK103" s="61">
        <f>IF(AE103&gt;K!$F$1,(LN(K!$D$19/AH103))/(LN(172.93822/170.93634)),AJ103)</f>
        <v>-1.2350819174322882</v>
      </c>
      <c r="AL103" s="61">
        <f>IF(AE103&gt;K!$F$1,AK103,AJ103)</f>
        <v>-1.2350819174322882</v>
      </c>
      <c r="AM103" s="62">
        <f>((AA103*K!$D$17)/((175.94269/174.94079)^(AK103)))</f>
        <v>0.0005450128283026735</v>
      </c>
      <c r="AN103" s="63">
        <f>(AE103*K!$D$18)/((175.94258/170.93634)^(AK103))</f>
        <v>0.018477156718495005</v>
      </c>
      <c r="AO103" s="75"/>
      <c r="AP103" s="91">
        <f t="shared" si="26"/>
        <v>0.2832713930615502</v>
      </c>
      <c r="AQ103" s="79">
        <f>IF(L103&gt;K!$F$8*BA128,(AP103),"")</f>
      </c>
      <c r="AR103" s="206">
        <f>IF((AQ103=MAX(AQ69:AQ128)),"",IF(AQ103=MIN(AQ69:AQ128),"",AQ103))</f>
      </c>
      <c r="AS103" s="11">
        <f>IF(OR(AR103&gt;AT128+2*AU128,AR103&lt;AT128-2*AU128),"",AR103)</f>
      </c>
      <c r="AV103" s="85"/>
      <c r="AW103" s="85"/>
      <c r="AX103" s="85"/>
      <c r="AY103" s="83"/>
      <c r="AZ103" s="84"/>
      <c r="BA103" s="84"/>
      <c r="BB103" s="84"/>
      <c r="BC103" s="84"/>
      <c r="BG103" s="85"/>
      <c r="BH103" s="85"/>
      <c r="BI103" s="85"/>
      <c r="BJ103" s="85"/>
      <c r="BK103" s="84"/>
      <c r="BL103" s="92"/>
      <c r="BM103" s="92"/>
      <c r="BN103" s="82"/>
      <c r="BO103" s="46"/>
      <c r="BP103" s="46"/>
      <c r="BQ103" s="46"/>
      <c r="BR103" s="80"/>
      <c r="BS103" s="80"/>
      <c r="BT103" s="80"/>
      <c r="BU103" s="104"/>
      <c r="BV103" s="104"/>
      <c r="BW103" s="104"/>
      <c r="BX103" s="105"/>
      <c r="BY103" s="105"/>
      <c r="BZ103" s="105"/>
      <c r="CA103" s="33"/>
      <c r="CB103" s="33"/>
      <c r="CC103" s="33"/>
      <c r="CD103" s="27"/>
      <c r="CE103" s="27"/>
      <c r="CF103" s="27"/>
      <c r="CG103" s="9"/>
      <c r="CH103" s="9"/>
      <c r="CI103" s="9"/>
      <c r="CJ103" s="78"/>
      <c r="CK103" s="78"/>
      <c r="CL103" s="78"/>
      <c r="CM103" s="46"/>
      <c r="CN103" s="46"/>
      <c r="CO103" s="46"/>
    </row>
    <row r="104" spans="1:93" ht="12">
      <c r="A104" s="164">
        <v>0</v>
      </c>
      <c r="B104" s="164">
        <v>-0.0034373042</v>
      </c>
      <c r="C104" s="164">
        <v>-0.0039320875</v>
      </c>
      <c r="D104" s="164">
        <v>-0.0035779715</v>
      </c>
      <c r="E104" s="164">
        <v>-0.0033093102</v>
      </c>
      <c r="F104" s="164">
        <v>-0.0023216507</v>
      </c>
      <c r="G104" s="164">
        <v>-0.0039695356</v>
      </c>
      <c r="H104" s="164">
        <v>-0.0035437542</v>
      </c>
      <c r="I104" s="164">
        <v>-0.002546368</v>
      </c>
      <c r="J104" s="164">
        <v>-0.0043455297</v>
      </c>
      <c r="K104" s="166">
        <v>-0.0031120718</v>
      </c>
      <c r="L104" s="165">
        <v>0.68908902</v>
      </c>
      <c r="M104" s="165">
        <v>0.26247135</v>
      </c>
      <c r="N104" s="165">
        <v>0.5258404</v>
      </c>
      <c r="O104" s="165">
        <v>0.35328065</v>
      </c>
      <c r="P104" s="165">
        <v>0.11323164</v>
      </c>
      <c r="Q104" s="165">
        <v>0.013112732</v>
      </c>
      <c r="R104" s="165">
        <v>0.036984303</v>
      </c>
      <c r="S104" s="165">
        <v>0.016185118</v>
      </c>
      <c r="T104" s="165">
        <v>0.020901234</v>
      </c>
      <c r="U104" s="165">
        <v>0.013196073</v>
      </c>
      <c r="V104" s="172">
        <f t="shared" si="23"/>
        <v>0.6925263242</v>
      </c>
      <c r="W104" s="172">
        <f t="shared" si="14"/>
        <v>0.2664034375</v>
      </c>
      <c r="X104" s="172">
        <f t="shared" si="15"/>
        <v>0.5294183715</v>
      </c>
      <c r="Y104" s="172">
        <f t="shared" si="16"/>
        <v>0.3565899602</v>
      </c>
      <c r="Z104" s="172">
        <f t="shared" si="17"/>
        <v>0.11555329069999999</v>
      </c>
      <c r="AA104" s="172">
        <f t="shared" si="18"/>
        <v>0.0170822676</v>
      </c>
      <c r="AB104" s="172">
        <f t="shared" si="19"/>
        <v>0.0405280572</v>
      </c>
      <c r="AC104" s="172">
        <f t="shared" si="20"/>
        <v>0.018731486</v>
      </c>
      <c r="AD104" s="172">
        <f t="shared" si="21"/>
        <v>0.0252467637</v>
      </c>
      <c r="AE104" s="172">
        <f t="shared" si="22"/>
        <v>0.0163081448</v>
      </c>
      <c r="AF104" s="87">
        <f>IF(L104&gt;0.7*BA128,(100*(AM104+AN104)/(Y104*AP104)),"")</f>
      </c>
      <c r="AG104" s="86">
        <f t="shared" si="24"/>
        <v>0.747086197689309</v>
      </c>
      <c r="AH104" s="86">
        <f t="shared" si="25"/>
        <v>1.1485969881748903</v>
      </c>
      <c r="AI104" s="75"/>
      <c r="AJ104" s="61">
        <f>(LN(K!$D$13/AG104))/(LN(178.94583/176.94323))</f>
        <v>-1.7519904562361888</v>
      </c>
      <c r="AK104" s="61">
        <f>IF(AE104&gt;K!$F$1,(LN(K!$D$19/AH104))/(LN(172.93822/170.93634)),AJ104)</f>
        <v>-1.2244613036194645</v>
      </c>
      <c r="AL104" s="61">
        <f>IF(AE104&gt;K!$F$1,AK104,AJ104)</f>
        <v>-1.2244613036194645</v>
      </c>
      <c r="AM104" s="62">
        <f>((AA104*K!$D$17)/((175.94269/174.94079)^(AK104)))</f>
        <v>0.00045637265206874413</v>
      </c>
      <c r="AN104" s="63">
        <f>(AE104*K!$D$18)/((175.94258/170.93634)^(AK104))</f>
        <v>0.01523396034012307</v>
      </c>
      <c r="AO104" s="75"/>
      <c r="AP104" s="91">
        <f t="shared" si="26"/>
        <v>0.2828495375331948</v>
      </c>
      <c r="AQ104" s="79">
        <f>IF(L104&gt;K!$F$8*BA128,(AP104),"")</f>
      </c>
      <c r="AR104" s="206">
        <f>IF((AQ104=MAX(AQ69:AQ128)),"",IF(AQ104=MIN(AQ69:AQ128),"",AQ104))</f>
      </c>
      <c r="AS104" s="11">
        <f>IF(OR(AR104&gt;AT128+2*AU128,AR104&lt;AT128-2*AU128),"",AR104)</f>
      </c>
      <c r="AV104" s="85"/>
      <c r="AW104" s="85"/>
      <c r="AX104" s="85"/>
      <c r="AY104" s="83"/>
      <c r="AZ104" s="84"/>
      <c r="BA104" s="84"/>
      <c r="BB104" s="84"/>
      <c r="BC104" s="84"/>
      <c r="BG104" s="85"/>
      <c r="BH104" s="85"/>
      <c r="BI104" s="85"/>
      <c r="BJ104" s="85"/>
      <c r="BK104" s="84"/>
      <c r="BL104" s="92"/>
      <c r="BM104" s="92"/>
      <c r="BN104" s="82"/>
      <c r="BO104" s="46"/>
      <c r="BP104" s="46"/>
      <c r="BQ104" s="46"/>
      <c r="BR104" s="80"/>
      <c r="BS104" s="80"/>
      <c r="BT104" s="80"/>
      <c r="BU104" s="104"/>
      <c r="BV104" s="104"/>
      <c r="BW104" s="104"/>
      <c r="BX104" s="105"/>
      <c r="BY104" s="105"/>
      <c r="BZ104" s="105"/>
      <c r="CA104" s="33"/>
      <c r="CB104" s="33"/>
      <c r="CC104" s="33"/>
      <c r="CD104" s="27"/>
      <c r="CE104" s="27"/>
      <c r="CF104" s="27"/>
      <c r="CG104" s="9"/>
      <c r="CH104" s="9"/>
      <c r="CI104" s="9"/>
      <c r="CJ104" s="78"/>
      <c r="CK104" s="78"/>
      <c r="CL104" s="78"/>
      <c r="CM104" s="46"/>
      <c r="CN104" s="46"/>
      <c r="CO104" s="46"/>
    </row>
    <row r="105" spans="1:93" ht="12">
      <c r="A105" s="164">
        <v>0</v>
      </c>
      <c r="B105" s="164">
        <v>-0.0034373042</v>
      </c>
      <c r="C105" s="164">
        <v>-0.0039320875</v>
      </c>
      <c r="D105" s="164">
        <v>-0.0035779715</v>
      </c>
      <c r="E105" s="164">
        <v>-0.0033093102</v>
      </c>
      <c r="F105" s="164">
        <v>-0.0023216507</v>
      </c>
      <c r="G105" s="164">
        <v>-0.0039695356</v>
      </c>
      <c r="H105" s="164">
        <v>-0.0035437542</v>
      </c>
      <c r="I105" s="164">
        <v>-0.002546368</v>
      </c>
      <c r="J105" s="164">
        <v>-0.0043455297</v>
      </c>
      <c r="K105" s="166">
        <v>-0.0031120718</v>
      </c>
      <c r="L105" s="165">
        <v>0.57218725</v>
      </c>
      <c r="M105" s="165">
        <v>0.21748504</v>
      </c>
      <c r="N105" s="165">
        <v>0.43676662</v>
      </c>
      <c r="O105" s="165">
        <v>0.29258346</v>
      </c>
      <c r="P105" s="165">
        <v>0.092439879</v>
      </c>
      <c r="Q105" s="165">
        <v>0.0093008494</v>
      </c>
      <c r="R105" s="165">
        <v>0.027480409</v>
      </c>
      <c r="S105" s="165">
        <v>0.011724814</v>
      </c>
      <c r="T105" s="165">
        <v>0.014899071</v>
      </c>
      <c r="U105" s="165">
        <v>0.0092902152</v>
      </c>
      <c r="V105" s="172">
        <f t="shared" si="23"/>
        <v>0.5756245542</v>
      </c>
      <c r="W105" s="172">
        <f t="shared" si="14"/>
        <v>0.22141712749999998</v>
      </c>
      <c r="X105" s="172">
        <f t="shared" si="15"/>
        <v>0.4403445915</v>
      </c>
      <c r="Y105" s="172">
        <f t="shared" si="16"/>
        <v>0.29589277020000004</v>
      </c>
      <c r="Z105" s="172">
        <f t="shared" si="17"/>
        <v>0.0947615297</v>
      </c>
      <c r="AA105" s="172">
        <f t="shared" si="18"/>
        <v>0.013270384999999999</v>
      </c>
      <c r="AB105" s="172">
        <f t="shared" si="19"/>
        <v>0.0310241632</v>
      </c>
      <c r="AC105" s="172">
        <f t="shared" si="20"/>
        <v>0.014271182</v>
      </c>
      <c r="AD105" s="172">
        <f t="shared" si="21"/>
        <v>0.0192446007</v>
      </c>
      <c r="AE105" s="172">
        <f t="shared" si="22"/>
        <v>0.012402287</v>
      </c>
      <c r="AF105" s="87">
        <f>IF(L105&gt;0.7*BA128,(100*(AM105+AN105)/(Y105*AP105)),"")</f>
      </c>
      <c r="AG105" s="86">
        <f t="shared" si="24"/>
        <v>0.748301918125068</v>
      </c>
      <c r="AH105" s="86">
        <f t="shared" si="25"/>
        <v>1.150689546210308</v>
      </c>
      <c r="AI105" s="75"/>
      <c r="AJ105" s="61">
        <f>(LN(K!$D$13/AG105))/(LN(178.94583/176.94323))</f>
        <v>-1.8964664632530486</v>
      </c>
      <c r="AK105" s="61">
        <f>IF(AE105&gt;K!$F$1,(LN(K!$D$19/AH105))/(LN(172.93822/170.93634)),AJ105)</f>
        <v>-1.380791054713595</v>
      </c>
      <c r="AL105" s="61">
        <f>IF(AE105&gt;K!$F$1,AK105,AJ105)</f>
        <v>-1.380791054713595</v>
      </c>
      <c r="AM105" s="62">
        <f>((AA105*K!$D$17)/((175.94269/174.94079)^(AK105)))</f>
        <v>0.0003548504283157791</v>
      </c>
      <c r="AN105" s="63">
        <f>(AE105*K!$D$18)/((175.94258/170.93634)^(AK105))</f>
        <v>0.011637772827200812</v>
      </c>
      <c r="AO105" s="75"/>
      <c r="AP105" s="91">
        <f t="shared" si="26"/>
        <v>0.28275434057475957</v>
      </c>
      <c r="AQ105" s="79">
        <f>IF(L105&gt;K!$F$8*BA128,(AP105),"")</f>
      </c>
      <c r="AR105" s="206">
        <f>IF((AQ105=MAX(AQ69:AQ128)),"",IF(AQ105=MIN(AQ69:AQ128),"",AQ105))</f>
      </c>
      <c r="AS105" s="11">
        <f>IF(OR(AR105&gt;AT128+2*AU128,AR105&lt;AT128-2*AU128),"",AR105)</f>
      </c>
      <c r="AV105" s="85"/>
      <c r="AW105" s="85"/>
      <c r="AX105" s="85"/>
      <c r="AY105" s="83"/>
      <c r="AZ105" s="84"/>
      <c r="BA105" s="84"/>
      <c r="BB105" s="84"/>
      <c r="BC105" s="84"/>
      <c r="BG105" s="85"/>
      <c r="BH105" s="85"/>
      <c r="BI105" s="85"/>
      <c r="BJ105" s="85"/>
      <c r="BK105" s="84"/>
      <c r="BL105" s="92"/>
      <c r="BM105" s="92"/>
      <c r="BN105" s="82"/>
      <c r="BO105" s="46"/>
      <c r="BP105" s="46"/>
      <c r="BQ105" s="46"/>
      <c r="BR105" s="80"/>
      <c r="BS105" s="80"/>
      <c r="BT105" s="80"/>
      <c r="BU105" s="104"/>
      <c r="BV105" s="104"/>
      <c r="BW105" s="104"/>
      <c r="BX105" s="105"/>
      <c r="BY105" s="105"/>
      <c r="BZ105" s="105"/>
      <c r="CA105" s="33"/>
      <c r="CB105" s="33"/>
      <c r="CC105" s="33"/>
      <c r="CD105" s="27"/>
      <c r="CE105" s="27"/>
      <c r="CF105" s="27"/>
      <c r="CG105" s="9"/>
      <c r="CH105" s="9"/>
      <c r="CI105" s="9"/>
      <c r="CJ105" s="78"/>
      <c r="CK105" s="78"/>
      <c r="CL105" s="78"/>
      <c r="CM105" s="46"/>
      <c r="CN105" s="46"/>
      <c r="CO105" s="46"/>
    </row>
    <row r="106" spans="1:93" ht="12">
      <c r="A106" s="164">
        <v>0</v>
      </c>
      <c r="B106" s="164">
        <v>-0.0034373042</v>
      </c>
      <c r="C106" s="164">
        <v>-0.0039320875</v>
      </c>
      <c r="D106" s="164">
        <v>-0.0035779715</v>
      </c>
      <c r="E106" s="164">
        <v>-0.0033093102</v>
      </c>
      <c r="F106" s="164">
        <v>-0.0023216507</v>
      </c>
      <c r="G106" s="164">
        <v>-0.0039695356</v>
      </c>
      <c r="H106" s="164">
        <v>-0.0035437542</v>
      </c>
      <c r="I106" s="164">
        <v>-0.002546368</v>
      </c>
      <c r="J106" s="164">
        <v>-0.0043455297</v>
      </c>
      <c r="K106" s="166">
        <v>-0.0031120718</v>
      </c>
      <c r="L106" s="165">
        <v>0.46566836</v>
      </c>
      <c r="M106" s="165">
        <v>0.17659427</v>
      </c>
      <c r="N106" s="165">
        <v>0.35554085</v>
      </c>
      <c r="O106" s="165">
        <v>0.23806764</v>
      </c>
      <c r="P106" s="165">
        <v>0.073106822</v>
      </c>
      <c r="Q106" s="165">
        <v>0.0051177391</v>
      </c>
      <c r="R106" s="165">
        <v>0.01723599</v>
      </c>
      <c r="S106" s="165">
        <v>0.006738736</v>
      </c>
      <c r="T106" s="165">
        <v>0.0082306043</v>
      </c>
      <c r="U106" s="165">
        <v>0.0050041992</v>
      </c>
      <c r="V106" s="172">
        <f t="shared" si="23"/>
        <v>0.4691056642</v>
      </c>
      <c r="W106" s="172">
        <f t="shared" si="14"/>
        <v>0.18052635749999998</v>
      </c>
      <c r="X106" s="172">
        <f t="shared" si="15"/>
        <v>0.3591188215</v>
      </c>
      <c r="Y106" s="172">
        <f t="shared" si="16"/>
        <v>0.2413769502</v>
      </c>
      <c r="Z106" s="172">
        <f t="shared" si="17"/>
        <v>0.0754284727</v>
      </c>
      <c r="AA106" s="172">
        <f t="shared" si="18"/>
        <v>0.0090872747</v>
      </c>
      <c r="AB106" s="172">
        <f t="shared" si="19"/>
        <v>0.0207797442</v>
      </c>
      <c r="AC106" s="172">
        <f t="shared" si="20"/>
        <v>0.009285104</v>
      </c>
      <c r="AD106" s="172">
        <f t="shared" si="21"/>
        <v>0.012576134</v>
      </c>
      <c r="AE106" s="172">
        <f t="shared" si="22"/>
        <v>0.008116271</v>
      </c>
      <c r="AF106" s="87">
        <f>IF(L106&gt;0.7*BA128,(100*(AM106+AN106)/(Y106*AP106)),"")</f>
      </c>
      <c r="AG106" s="86">
        <f t="shared" si="24"/>
        <v>0.7479022224384704</v>
      </c>
      <c r="AH106" s="86">
        <f t="shared" si="25"/>
        <v>1.1440110858792174</v>
      </c>
      <c r="AI106" s="75"/>
      <c r="AJ106" s="61">
        <f>(LN(K!$D$13/AG106))/(LN(178.94583/176.94323))</f>
        <v>-1.848992612302296</v>
      </c>
      <c r="AK106" s="61">
        <f>IF(AE106&gt;K!$F$1,(LN(K!$D$19/AH106))/(LN(172.93822/170.93634)),AJ106)</f>
        <v>-0.8808616952667118</v>
      </c>
      <c r="AL106" s="61">
        <f>IF(AE106&gt;K!$F$1,AK106,AJ106)</f>
        <v>-0.8808616952667118</v>
      </c>
      <c r="AM106" s="62">
        <f>((AA106*K!$D$17)/((175.94269/174.94079)^(AK106)))</f>
        <v>0.0002423012031471775</v>
      </c>
      <c r="AN106" s="63">
        <f>(AE106*K!$D$18)/((175.94258/170.93634)^(AK106))</f>
        <v>0.007506841492648711</v>
      </c>
      <c r="AO106" s="75"/>
      <c r="AP106" s="91">
        <f t="shared" si="26"/>
        <v>0.2833476455931783</v>
      </c>
      <c r="AQ106" s="79">
        <f>IF(L106&gt;K!$F$8*BA128,(AP106),"")</f>
      </c>
      <c r="AR106" s="206">
        <f>IF((AQ106=MAX(AQ69:AQ128)),"",IF(AQ106=MIN(AQ69:AQ128),"",AQ106))</f>
      </c>
      <c r="AS106" s="11">
        <f>IF(OR(AR106&gt;AT128+2*AU128,AR106&lt;AT128-2*AU128),"",AR106)</f>
      </c>
      <c r="AV106" s="85"/>
      <c r="AW106" s="85"/>
      <c r="AX106" s="85"/>
      <c r="AY106" s="83"/>
      <c r="AZ106" s="84"/>
      <c r="BA106" s="84"/>
      <c r="BB106" s="84"/>
      <c r="BC106" s="84"/>
      <c r="BG106" s="85"/>
      <c r="BH106" s="85"/>
      <c r="BI106" s="85"/>
      <c r="BJ106" s="85"/>
      <c r="BK106" s="84"/>
      <c r="BL106" s="92"/>
      <c r="BM106" s="92"/>
      <c r="BN106" s="82"/>
      <c r="BO106" s="46"/>
      <c r="BP106" s="46"/>
      <c r="BQ106" s="46"/>
      <c r="BR106" s="80"/>
      <c r="BS106" s="80"/>
      <c r="BT106" s="80"/>
      <c r="BU106" s="104"/>
      <c r="BV106" s="104"/>
      <c r="BW106" s="104"/>
      <c r="BX106" s="105"/>
      <c r="BY106" s="105"/>
      <c r="BZ106" s="105"/>
      <c r="CA106" s="33"/>
      <c r="CB106" s="33"/>
      <c r="CC106" s="33"/>
      <c r="CD106" s="27"/>
      <c r="CE106" s="27"/>
      <c r="CF106" s="27"/>
      <c r="CG106" s="9"/>
      <c r="CH106" s="9"/>
      <c r="CI106" s="9"/>
      <c r="CJ106" s="78"/>
      <c r="CK106" s="78"/>
      <c r="CL106" s="78"/>
      <c r="CM106" s="46"/>
      <c r="CN106" s="46"/>
      <c r="CO106" s="46"/>
    </row>
    <row r="107" spans="1:93" ht="12">
      <c r="A107" s="164">
        <v>0</v>
      </c>
      <c r="B107" s="164">
        <v>-0.0034373042</v>
      </c>
      <c r="C107" s="164">
        <v>-0.0039320875</v>
      </c>
      <c r="D107" s="164">
        <v>-0.0035779715</v>
      </c>
      <c r="E107" s="164">
        <v>-0.0033093102</v>
      </c>
      <c r="F107" s="164">
        <v>-0.0023216507</v>
      </c>
      <c r="G107" s="164">
        <v>-0.0039695356</v>
      </c>
      <c r="H107" s="164">
        <v>-0.0035437542</v>
      </c>
      <c r="I107" s="164">
        <v>-0.002546368</v>
      </c>
      <c r="J107" s="164">
        <v>-0.0043455297</v>
      </c>
      <c r="K107" s="166">
        <v>-0.0031120718</v>
      </c>
      <c r="L107" s="165">
        <v>0.33792618</v>
      </c>
      <c r="M107" s="165">
        <v>0.12736087</v>
      </c>
      <c r="N107" s="165">
        <v>0.257996</v>
      </c>
      <c r="O107" s="165">
        <v>0.17174309</v>
      </c>
      <c r="P107" s="165">
        <v>0.049258012</v>
      </c>
      <c r="Q107" s="165">
        <v>-0.00070869652</v>
      </c>
      <c r="R107" s="165">
        <v>0.0041447361</v>
      </c>
      <c r="S107" s="165">
        <v>0.00055417407</v>
      </c>
      <c r="T107" s="165">
        <v>-0.00015359116</v>
      </c>
      <c r="U107" s="165">
        <v>-0.00053102028</v>
      </c>
      <c r="V107" s="172">
        <f t="shared" si="23"/>
        <v>0.3413634842</v>
      </c>
      <c r="W107" s="172">
        <f t="shared" si="14"/>
        <v>0.13129295749999997</v>
      </c>
      <c r="X107" s="172">
        <f t="shared" si="15"/>
        <v>0.2615739715</v>
      </c>
      <c r="Y107" s="172">
        <f t="shared" si="16"/>
        <v>0.17505240019999999</v>
      </c>
      <c r="Z107" s="172">
        <f t="shared" si="17"/>
        <v>0.051579662699999994</v>
      </c>
      <c r="AA107" s="172">
        <f t="shared" si="18"/>
        <v>0.00326083908</v>
      </c>
      <c r="AB107" s="172">
        <f t="shared" si="19"/>
        <v>0.0076884903</v>
      </c>
      <c r="AC107" s="172">
        <f t="shared" si="20"/>
        <v>0.0031005420699999997</v>
      </c>
      <c r="AD107" s="172">
        <f t="shared" si="21"/>
        <v>0.00419193854</v>
      </c>
      <c r="AE107" s="172">
        <f t="shared" si="22"/>
        <v>0.00258105152</v>
      </c>
      <c r="AF107" s="87">
        <f>IF(L107&gt;0.7*BA128,(100*(AM107+AN107)/(Y107*AP107)),"")</f>
      </c>
      <c r="AG107" s="86">
        <f t="shared" si="24"/>
        <v>0.7500208928869059</v>
      </c>
      <c r="AH107" s="86">
        <f t="shared" si="25"/>
        <v>1.2012708952047573</v>
      </c>
      <c r="AI107" s="75"/>
      <c r="AJ107" s="61">
        <f>(LN(K!$D$13/AG107))/(LN(178.94583/176.94323))</f>
        <v>-2.1003490532097966</v>
      </c>
      <c r="AK107" s="61">
        <f>IF(AE107&gt;K!$F$1,(LN(K!$D$19/AH107))/(LN(172.93822/170.93634)),AJ107)</f>
        <v>-5.075536004166719</v>
      </c>
      <c r="AL107" s="61">
        <f>IF(AE107&gt;K!$F$1,AK107,AJ107)</f>
        <v>-5.075536004166719</v>
      </c>
      <c r="AM107" s="62">
        <f>((AA107*K!$D$17)/((175.94269/174.94079)^(AK107)))</f>
        <v>8.905425579012829E-05</v>
      </c>
      <c r="AN107" s="63">
        <f>(AE107*K!$D$18)/((175.94258/170.93634)^(AK107))</f>
        <v>0.0026945369668609593</v>
      </c>
      <c r="AO107" s="75"/>
      <c r="AP107" s="91">
        <f t="shared" si="26"/>
        <v>0.2820953656441927</v>
      </c>
      <c r="AQ107" s="79">
        <f>IF(L107&gt;K!$F$8*BA128,(AP107),"")</f>
      </c>
      <c r="AR107" s="206">
        <f>IF((AQ107=MAX(AQ69:AQ128)),"",IF(AQ107=MIN(AQ69:AQ128),"",AQ107))</f>
      </c>
      <c r="AS107" s="11">
        <f>IF(OR(AR107&gt;AT128+2*AU128,AR107&lt;AT128-2*AU128),"",AR107)</f>
      </c>
      <c r="AV107" s="85"/>
      <c r="AW107" s="85"/>
      <c r="AX107" s="85"/>
      <c r="AY107" s="83"/>
      <c r="AZ107" s="84"/>
      <c r="BA107" s="84"/>
      <c r="BB107" s="84"/>
      <c r="BC107" s="84"/>
      <c r="BG107" s="85"/>
      <c r="BH107" s="85"/>
      <c r="BI107" s="85"/>
      <c r="BJ107" s="85"/>
      <c r="BK107" s="84"/>
      <c r="BL107" s="92"/>
      <c r="BM107" s="92"/>
      <c r="BN107" s="82"/>
      <c r="BO107" s="46"/>
      <c r="BP107" s="46"/>
      <c r="BQ107" s="46"/>
      <c r="BR107" s="80"/>
      <c r="BS107" s="80"/>
      <c r="BT107" s="80"/>
      <c r="BU107" s="104"/>
      <c r="BV107" s="104"/>
      <c r="BW107" s="104"/>
      <c r="BX107" s="105"/>
      <c r="BY107" s="105"/>
      <c r="BZ107" s="105"/>
      <c r="CA107" s="33"/>
      <c r="CB107" s="33"/>
      <c r="CC107" s="33"/>
      <c r="CD107" s="27"/>
      <c r="CE107" s="27"/>
      <c r="CF107" s="27"/>
      <c r="CG107" s="9"/>
      <c r="CH107" s="9"/>
      <c r="CI107" s="9"/>
      <c r="CJ107" s="78"/>
      <c r="CK107" s="78"/>
      <c r="CL107" s="78"/>
      <c r="CM107" s="46"/>
      <c r="CN107" s="46"/>
      <c r="CO107" s="46"/>
    </row>
    <row r="108" spans="1:93" ht="12">
      <c r="A108" s="164">
        <v>0</v>
      </c>
      <c r="B108" s="164">
        <v>-0.0034373042</v>
      </c>
      <c r="C108" s="164">
        <v>-0.0039320875</v>
      </c>
      <c r="D108" s="164">
        <v>-0.0035779715</v>
      </c>
      <c r="E108" s="164">
        <v>-0.0033093102</v>
      </c>
      <c r="F108" s="164">
        <v>-0.0023216507</v>
      </c>
      <c r="G108" s="164">
        <v>-0.0039695356</v>
      </c>
      <c r="H108" s="164">
        <v>-0.0035437542</v>
      </c>
      <c r="I108" s="164">
        <v>-0.002546368</v>
      </c>
      <c r="J108" s="164">
        <v>-0.0043455297</v>
      </c>
      <c r="K108" s="166">
        <v>-0.0031120718</v>
      </c>
      <c r="L108" s="165">
        <v>0.196128</v>
      </c>
      <c r="M108" s="165">
        <v>0.073488077</v>
      </c>
      <c r="N108" s="165">
        <v>0.15115687</v>
      </c>
      <c r="O108" s="165">
        <v>0.09992186</v>
      </c>
      <c r="P108" s="165">
        <v>0.027060132</v>
      </c>
      <c r="Q108" s="165">
        <v>-0.0029518277</v>
      </c>
      <c r="R108" s="165">
        <v>-0.00086973014</v>
      </c>
      <c r="S108" s="165">
        <v>-0.0015949983</v>
      </c>
      <c r="T108" s="165">
        <v>-0.0031360507</v>
      </c>
      <c r="U108" s="165">
        <v>-0.0023395636</v>
      </c>
      <c r="V108" s="172">
        <f t="shared" si="23"/>
        <v>0.1995653042</v>
      </c>
      <c r="W108" s="172">
        <f t="shared" si="14"/>
        <v>0.0774201645</v>
      </c>
      <c r="X108" s="172">
        <f t="shared" si="15"/>
        <v>0.1547348415</v>
      </c>
      <c r="Y108" s="172">
        <f t="shared" si="16"/>
        <v>0.1032311702</v>
      </c>
      <c r="Z108" s="172">
        <f t="shared" si="17"/>
        <v>0.0293817827</v>
      </c>
      <c r="AA108" s="172">
        <f t="shared" si="18"/>
        <v>0.0010177079</v>
      </c>
      <c r="AB108" s="172">
        <f t="shared" si="19"/>
        <v>0.0026740240600000003</v>
      </c>
      <c r="AC108" s="172">
        <f t="shared" si="20"/>
        <v>0.0009513696999999999</v>
      </c>
      <c r="AD108" s="172">
        <f t="shared" si="21"/>
        <v>0.0012094789999999998</v>
      </c>
      <c r="AE108" s="172">
        <f t="shared" si="22"/>
        <v>0.0007725081999999999</v>
      </c>
      <c r="AF108" s="87">
        <f>IF(L108&gt;0.7*BA128,(100*(AM108+AN108)/(Y108*AP108)),"")</f>
      </c>
      <c r="AG108" s="86">
        <f t="shared" si="24"/>
        <v>0.749968874226711</v>
      </c>
      <c r="AH108" s="86">
        <f t="shared" si="25"/>
        <v>1.2315334646285956</v>
      </c>
      <c r="AI108" s="75"/>
      <c r="AJ108" s="61">
        <f>(LN(K!$D$13/AG108))/(LN(178.94583/176.94323))</f>
        <v>-2.094186130681178</v>
      </c>
      <c r="AK108" s="61">
        <f>IF(AE108&gt;K!$F$1,(LN(K!$D$19/AH108))/(LN(172.93822/170.93634)),AJ108)</f>
        <v>-7.21240607437001</v>
      </c>
      <c r="AL108" s="61">
        <f>IF(AE108&gt;K!$F$1,AK108,AJ108)</f>
        <v>-7.21240607437001</v>
      </c>
      <c r="AM108" s="62">
        <f>((AA108*K!$D$17)/((175.94269/174.94079)^(AK108)))</f>
        <v>2.813508316614112E-05</v>
      </c>
      <c r="AN108" s="63">
        <f>(AE108*K!$D$18)/((175.94258/170.93634)^(AK108))</f>
        <v>0.000857787198213653</v>
      </c>
      <c r="AO108" s="75"/>
      <c r="AP108" s="91">
        <f t="shared" si="26"/>
        <v>0.2793411328659067</v>
      </c>
      <c r="AQ108" s="79">
        <f>IF(L108&gt;K!$F$8*BA128,(AP108),"")</f>
      </c>
      <c r="AR108" s="206">
        <f>IF((AQ108=MAX(AQ69:AQ128)),"",IF(AQ108=MIN(AQ69:AQ128),"",AQ108))</f>
      </c>
      <c r="AS108" s="11">
        <f>IF(OR(AR108&gt;AT128+2*AU128,AR108&lt;AT128-2*AU128),"",AR108)</f>
      </c>
      <c r="AV108" s="85"/>
      <c r="AW108" s="85"/>
      <c r="AX108" s="85"/>
      <c r="AY108" s="83"/>
      <c r="AZ108" s="84"/>
      <c r="BA108" s="84"/>
      <c r="BB108" s="84"/>
      <c r="BC108" s="84"/>
      <c r="BG108" s="85"/>
      <c r="BH108" s="85"/>
      <c r="BI108" s="85"/>
      <c r="BJ108" s="85"/>
      <c r="BK108" s="84"/>
      <c r="BL108" s="92"/>
      <c r="BM108" s="92"/>
      <c r="BN108" s="82"/>
      <c r="BO108" s="46"/>
      <c r="BP108" s="46"/>
      <c r="BQ108" s="46"/>
      <c r="BR108" s="80"/>
      <c r="BS108" s="80"/>
      <c r="BT108" s="80"/>
      <c r="BU108" s="104"/>
      <c r="BV108" s="104"/>
      <c r="BW108" s="104"/>
      <c r="BX108" s="105"/>
      <c r="BY108" s="105"/>
      <c r="BZ108" s="105"/>
      <c r="CA108" s="33"/>
      <c r="CB108" s="33"/>
      <c r="CC108" s="33"/>
      <c r="CD108" s="27"/>
      <c r="CE108" s="27"/>
      <c r="CF108" s="27"/>
      <c r="CG108" s="9"/>
      <c r="CH108" s="9"/>
      <c r="CI108" s="9"/>
      <c r="CJ108" s="78"/>
      <c r="CK108" s="78"/>
      <c r="CL108" s="78"/>
      <c r="CM108" s="46"/>
      <c r="CN108" s="46"/>
      <c r="CO108" s="46"/>
    </row>
    <row r="109" spans="1:93" ht="12">
      <c r="A109" s="164">
        <v>0</v>
      </c>
      <c r="B109" s="164">
        <v>-0.0034373042</v>
      </c>
      <c r="C109" s="164">
        <v>-0.0039320875</v>
      </c>
      <c r="D109" s="164">
        <v>-0.0035779715</v>
      </c>
      <c r="E109" s="164">
        <v>-0.0033093102</v>
      </c>
      <c r="F109" s="164">
        <v>-0.0023216507</v>
      </c>
      <c r="G109" s="164">
        <v>-0.0039695356</v>
      </c>
      <c r="H109" s="164">
        <v>-0.0035437542</v>
      </c>
      <c r="I109" s="164">
        <v>-0.002546368</v>
      </c>
      <c r="J109" s="164">
        <v>-0.0043455297</v>
      </c>
      <c r="K109" s="166">
        <v>-0.0031120718</v>
      </c>
      <c r="L109" s="165">
        <v>-0.021500099</v>
      </c>
      <c r="M109" s="165">
        <v>-0.01205249</v>
      </c>
      <c r="N109" s="165">
        <v>-0.017865035</v>
      </c>
      <c r="O109" s="165">
        <v>-0.016191488</v>
      </c>
      <c r="P109" s="165">
        <v>-0.0053433178</v>
      </c>
      <c r="Q109" s="165">
        <v>-0.0039863687</v>
      </c>
      <c r="R109" s="165">
        <v>-0.0036977431</v>
      </c>
      <c r="S109" s="165">
        <v>-0.0025738162</v>
      </c>
      <c r="T109" s="165">
        <v>-0.0042125077</v>
      </c>
      <c r="U109" s="165">
        <v>-0.0031632205</v>
      </c>
      <c r="V109" s="172">
        <f t="shared" si="23"/>
        <v>-0.0180627948</v>
      </c>
      <c r="W109" s="172">
        <f t="shared" si="14"/>
        <v>-0.008120402500000002</v>
      </c>
      <c r="X109" s="172">
        <f t="shared" si="15"/>
        <v>-0.014287063500000002</v>
      </c>
      <c r="Y109" s="172">
        <f t="shared" si="16"/>
        <v>-0.0128821778</v>
      </c>
      <c r="Z109" s="172">
        <f t="shared" si="17"/>
        <v>-0.0030216670999999996</v>
      </c>
      <c r="AA109" s="172">
        <f t="shared" si="18"/>
        <v>-1.683310000000042E-05</v>
      </c>
      <c r="AB109" s="172">
        <f t="shared" si="19"/>
        <v>-0.00015398889999999974</v>
      </c>
      <c r="AC109" s="172">
        <f t="shared" si="20"/>
        <v>-2.7448200000000297E-05</v>
      </c>
      <c r="AD109" s="172">
        <f t="shared" si="21"/>
        <v>0.000133022</v>
      </c>
      <c r="AE109" s="172">
        <f t="shared" si="22"/>
        <v>-5.114870000000023E-05</v>
      </c>
      <c r="AF109" s="87">
        <f>IF(L109&gt;0.7*BA128,(100*(AM109+AN109)/(Y109*AP109)),"")</f>
      </c>
      <c r="AG109" s="86">
        <f t="shared" si="24"/>
        <v>0.6303594490055867</v>
      </c>
      <c r="AH109" s="86">
        <f t="shared" si="25"/>
        <v>0.5366353397056068</v>
      </c>
      <c r="AI109" s="75"/>
      <c r="AJ109" s="61">
        <f>(LN(K!$D$13/AG109))/(LN(178.94583/176.94323))</f>
        <v>13.343755634096533</v>
      </c>
      <c r="AK109" s="61">
        <f>IF(AE109&gt;K!$F$1,(LN(K!$D$19/AH109))/(LN(172.93822/170.93634)),AJ109)</f>
        <v>13.343755634096533</v>
      </c>
      <c r="AL109" s="61">
        <f>IF(AE109&gt;K!$F$1,AK109,AJ109)</f>
        <v>13.343755634096533</v>
      </c>
      <c r="AM109" s="62">
        <f>((AA109*K!$D$17)/((175.94269/174.94079)^(AK109)))</f>
        <v>-4.138156532253366E-07</v>
      </c>
      <c r="AN109" s="63">
        <f>(AE109*K!$D$18)/((175.94258/170.93634)^(AK109))</f>
        <v>-3.137672452351765E-05</v>
      </c>
      <c r="AO109" s="75"/>
      <c r="AP109" s="91">
        <f t="shared" si="26"/>
        <v>0.21515931969258248</v>
      </c>
      <c r="AQ109" s="79">
        <f>IF(L109&gt;K!$F$8*BA128,(AP109),"")</f>
      </c>
      <c r="AR109" s="206">
        <f>IF((AQ109=MAX(AQ69:AQ128)),"",IF(AQ109=MIN(AQ69:AQ128),"",AQ109))</f>
      </c>
      <c r="AS109" s="11">
        <f>IF(OR(AR109&gt;AT128+2*AU128,AR109&lt;AT128-2*AU128),"",AR109)</f>
      </c>
      <c r="AV109" s="85"/>
      <c r="AW109" s="85"/>
      <c r="AX109" s="85"/>
      <c r="AY109" s="83"/>
      <c r="AZ109" s="84"/>
      <c r="BA109" s="84"/>
      <c r="BB109" s="84"/>
      <c r="BC109" s="84"/>
      <c r="BG109" s="85"/>
      <c r="BH109" s="85"/>
      <c r="BI109" s="85"/>
      <c r="BJ109" s="85"/>
      <c r="BK109" s="84"/>
      <c r="BL109" s="92"/>
      <c r="BM109" s="92"/>
      <c r="BN109" s="82"/>
      <c r="BO109" s="46"/>
      <c r="BP109" s="46"/>
      <c r="BQ109" s="46"/>
      <c r="BR109" s="80"/>
      <c r="BS109" s="80"/>
      <c r="BT109" s="80"/>
      <c r="BU109" s="104"/>
      <c r="BV109" s="104"/>
      <c r="BW109" s="104"/>
      <c r="BX109" s="105"/>
      <c r="BY109" s="105"/>
      <c r="BZ109" s="105"/>
      <c r="CA109" s="33"/>
      <c r="CB109" s="33"/>
      <c r="CC109" s="33"/>
      <c r="CD109" s="27"/>
      <c r="CE109" s="27"/>
      <c r="CF109" s="27"/>
      <c r="CG109" s="9"/>
      <c r="CH109" s="9"/>
      <c r="CI109" s="9"/>
      <c r="CJ109" s="78"/>
      <c r="CK109" s="78"/>
      <c r="CL109" s="78"/>
      <c r="CM109" s="46"/>
      <c r="CN109" s="46"/>
      <c r="CO109" s="46"/>
    </row>
    <row r="110" spans="1:93" ht="12">
      <c r="A110" s="164">
        <v>0</v>
      </c>
      <c r="B110" s="164">
        <v>-0.0034373042</v>
      </c>
      <c r="C110" s="164">
        <v>-0.0039320875</v>
      </c>
      <c r="D110" s="164">
        <v>-0.0035779715</v>
      </c>
      <c r="E110" s="164">
        <v>-0.0033093102</v>
      </c>
      <c r="F110" s="164">
        <v>-0.0023216507</v>
      </c>
      <c r="G110" s="164">
        <v>-0.0039695356</v>
      </c>
      <c r="H110" s="164">
        <v>-0.0035437542</v>
      </c>
      <c r="I110" s="164">
        <v>-0.002546368</v>
      </c>
      <c r="J110" s="164">
        <v>-0.0043455297</v>
      </c>
      <c r="K110" s="166">
        <v>-0.0031120718</v>
      </c>
      <c r="L110" s="165">
        <v>0.0037244002</v>
      </c>
      <c r="M110" s="165">
        <v>-0.00040613604</v>
      </c>
      <c r="N110" s="165">
        <v>0.0026663269</v>
      </c>
      <c r="O110" s="165">
        <v>0.0025674956</v>
      </c>
      <c r="P110" s="165">
        <v>-0.00106194</v>
      </c>
      <c r="Q110" s="165">
        <v>-0.0039645666</v>
      </c>
      <c r="R110" s="165">
        <v>-0.0034182129</v>
      </c>
      <c r="S110" s="165">
        <v>-0.0025113129</v>
      </c>
      <c r="T110" s="165">
        <v>-0.0042801589</v>
      </c>
      <c r="U110" s="165">
        <v>-0.0030162277</v>
      </c>
      <c r="V110" s="172">
        <f t="shared" si="23"/>
        <v>0.0071617044</v>
      </c>
      <c r="W110" s="172">
        <f t="shared" si="14"/>
        <v>0.0035259514599999997</v>
      </c>
      <c r="X110" s="172">
        <f t="shared" si="15"/>
        <v>0.0062442984</v>
      </c>
      <c r="Y110" s="172">
        <f t="shared" si="16"/>
        <v>0.0058768058</v>
      </c>
      <c r="Z110" s="172">
        <f t="shared" si="17"/>
        <v>0.0012597107</v>
      </c>
      <c r="AA110" s="172">
        <f t="shared" si="18"/>
        <v>4.9689999999996334E-06</v>
      </c>
      <c r="AB110" s="172">
        <f t="shared" si="19"/>
        <v>0.00012554129999999995</v>
      </c>
      <c r="AC110" s="172">
        <f t="shared" si="20"/>
        <v>3.5055100000000016E-05</v>
      </c>
      <c r="AD110" s="172">
        <f t="shared" si="21"/>
        <v>6.537079999999976E-05</v>
      </c>
      <c r="AE110" s="172">
        <f t="shared" si="22"/>
        <v>9.584409999999991E-05</v>
      </c>
      <c r="AF110" s="87">
        <f>IF(L110&gt;0.7*BA128,(100*(AM110+AN110)/(Y110*AP110)),"")</f>
      </c>
      <c r="AG110" s="86">
        <f t="shared" si="24"/>
        <v>0.5999775354155823</v>
      </c>
      <c r="AH110" s="86">
        <f t="shared" si="25"/>
        <v>0.36575125646753476</v>
      </c>
      <c r="AI110" s="75"/>
      <c r="AJ110" s="61">
        <f>(LN(K!$D$13/AG110))/(LN(178.94583/176.94323))</f>
        <v>17.733054847135964</v>
      </c>
      <c r="AK110" s="61">
        <f>IF(AE110&gt;K!$F$1,(LN(K!$D$19/AH110))/(LN(172.93822/170.93634)),AJ110)</f>
        <v>17.733054847135964</v>
      </c>
      <c r="AL110" s="61">
        <f>IF(AE110&gt;K!$F$1,AK110,AJ110)</f>
        <v>17.733054847135964</v>
      </c>
      <c r="AM110" s="62">
        <f>((AA110*K!$D$17)/((175.94269/174.94079)^(AK110)))</f>
        <v>1.1913125380912926E-07</v>
      </c>
      <c r="AN110" s="63">
        <f>(AE110*K!$D$18)/((175.94258/170.93634)^(AK110))</f>
        <v>5.179784551324008E-05</v>
      </c>
      <c r="AO110" s="75"/>
      <c r="AP110" s="91">
        <f t="shared" si="26"/>
        <v>0.1858335969202061</v>
      </c>
      <c r="AQ110" s="79">
        <f>IF(L110&gt;K!$F$8*BA128,(AP110),"")</f>
      </c>
      <c r="AR110" s="206">
        <f>IF((AQ110=MAX(AQ69:AQ128)),"",IF(AQ110=MIN(AQ69:AQ128),"",AQ110))</f>
      </c>
      <c r="AS110" s="11">
        <f>IF(OR(AR110&gt;AT128+2*AU128,AR110&lt;AT128-2*AU128),"",AR110)</f>
      </c>
      <c r="AV110" s="85"/>
      <c r="AW110" s="85"/>
      <c r="AX110" s="85"/>
      <c r="AY110" s="83"/>
      <c r="AZ110" s="84"/>
      <c r="BA110" s="84"/>
      <c r="BB110" s="84"/>
      <c r="BC110" s="84"/>
      <c r="BG110" s="85"/>
      <c r="BH110" s="85"/>
      <c r="BI110" s="85"/>
      <c r="BJ110" s="85"/>
      <c r="BK110" s="84"/>
      <c r="BL110" s="92"/>
      <c r="BM110" s="92"/>
      <c r="BN110" s="82"/>
      <c r="BO110" s="46"/>
      <c r="BP110" s="46"/>
      <c r="BQ110" s="46"/>
      <c r="BR110" s="80"/>
      <c r="BS110" s="80"/>
      <c r="BT110" s="80"/>
      <c r="BU110" s="104"/>
      <c r="BV110" s="104"/>
      <c r="BW110" s="104"/>
      <c r="BX110" s="105"/>
      <c r="BY110" s="105"/>
      <c r="BZ110" s="105"/>
      <c r="CA110" s="33"/>
      <c r="CB110" s="33"/>
      <c r="CC110" s="33"/>
      <c r="CD110" s="27"/>
      <c r="CE110" s="27"/>
      <c r="CF110" s="27"/>
      <c r="CG110" s="9"/>
      <c r="CH110" s="9"/>
      <c r="CI110" s="9"/>
      <c r="CJ110" s="78"/>
      <c r="CK110" s="78"/>
      <c r="CL110" s="78"/>
      <c r="CM110" s="46"/>
      <c r="CN110" s="46"/>
      <c r="CO110" s="46"/>
    </row>
    <row r="111" spans="1:93" ht="12">
      <c r="A111" s="164">
        <v>0</v>
      </c>
      <c r="B111" s="164">
        <v>-0.0034373042</v>
      </c>
      <c r="C111" s="164">
        <v>-0.0039320875</v>
      </c>
      <c r="D111" s="164">
        <v>-0.0035779715</v>
      </c>
      <c r="E111" s="164">
        <v>-0.0033093102</v>
      </c>
      <c r="F111" s="164">
        <v>-0.0023216507</v>
      </c>
      <c r="G111" s="164">
        <v>-0.0039695356</v>
      </c>
      <c r="H111" s="164">
        <v>-0.0035437542</v>
      </c>
      <c r="I111" s="164">
        <v>-0.002546368</v>
      </c>
      <c r="J111" s="164">
        <v>-0.0043455297</v>
      </c>
      <c r="K111" s="166">
        <v>-0.0031120718</v>
      </c>
      <c r="L111" s="165">
        <v>-0.00051116053</v>
      </c>
      <c r="M111" s="165">
        <v>-0.0030743768</v>
      </c>
      <c r="N111" s="165">
        <v>-0.0016013801</v>
      </c>
      <c r="O111" s="165">
        <v>-0.0025639869</v>
      </c>
      <c r="P111" s="165">
        <v>-0.0019212156</v>
      </c>
      <c r="Q111" s="165">
        <v>-0.0039334166</v>
      </c>
      <c r="R111" s="165">
        <v>-0.0034393849</v>
      </c>
      <c r="S111" s="165">
        <v>-0.0025008362</v>
      </c>
      <c r="T111" s="165">
        <v>-0.0043045204</v>
      </c>
      <c r="U111" s="165">
        <v>-0.0029146781</v>
      </c>
      <c r="V111" s="172">
        <f t="shared" si="23"/>
        <v>0.00292614367</v>
      </c>
      <c r="W111" s="172">
        <f t="shared" si="14"/>
        <v>0.0008577106999999996</v>
      </c>
      <c r="X111" s="172">
        <f t="shared" si="15"/>
        <v>0.0019765914</v>
      </c>
      <c r="Y111" s="172">
        <f t="shared" si="16"/>
        <v>0.0007453232999999997</v>
      </c>
      <c r="Z111" s="172">
        <f t="shared" si="17"/>
        <v>0.0004004351</v>
      </c>
      <c r="AA111" s="172">
        <f t="shared" si="18"/>
        <v>3.6119000000000255E-05</v>
      </c>
      <c r="AB111" s="172">
        <f t="shared" si="19"/>
        <v>0.00010436930000000009</v>
      </c>
      <c r="AC111" s="172">
        <f t="shared" si="20"/>
        <v>4.553179999999997E-05</v>
      </c>
      <c r="AD111" s="172">
        <f t="shared" si="21"/>
        <v>4.1009299999999506E-05</v>
      </c>
      <c r="AE111" s="172">
        <f t="shared" si="22"/>
        <v>0.00019739369999999994</v>
      </c>
      <c r="AF111" s="87">
        <f>IF(L111&gt;0.7*BA128,(100*(AM111+AN111)/(Y111*AP111)),"")</f>
      </c>
      <c r="AG111" s="86">
        <f t="shared" si="24"/>
        <v>1.1507901336238917</v>
      </c>
      <c r="AH111" s="86">
        <f t="shared" si="25"/>
        <v>0.23066490977168969</v>
      </c>
      <c r="AI111" s="75"/>
      <c r="AJ111" s="61">
        <f>(LN(K!$D$13/AG111))/(LN(178.94583/176.94323))</f>
        <v>-40.13978886703689</v>
      </c>
      <c r="AK111" s="61">
        <f>IF(AE111&gt;K!$F$1,(LN(K!$D$19/AH111))/(LN(172.93822/170.93634)),AJ111)</f>
        <v>-40.13978886703689</v>
      </c>
      <c r="AL111" s="61">
        <f>IF(AE111&gt;K!$F$1,AK111,AJ111)</f>
        <v>-40.13978886703689</v>
      </c>
      <c r="AM111" s="62">
        <f>((AA111*K!$D$17)/((175.94269/174.94079)^(AK111)))</f>
        <v>1.2051065158999627E-06</v>
      </c>
      <c r="AN111" s="63">
        <f>(AE111*K!$D$18)/((175.94258/170.93634)^(AK111))</f>
        <v>0.0005670295665697508</v>
      </c>
      <c r="AO111" s="75"/>
      <c r="AP111" s="91">
        <f t="shared" si="26"/>
        <v>-0.28276468849297803</v>
      </c>
      <c r="AQ111" s="79">
        <f>IF(L111&gt;K!$F$8*BA128,(AP111),"")</f>
      </c>
      <c r="AR111" s="206">
        <f>IF((AQ111=MAX(AQ69:AQ128)),"",IF(AQ111=MIN(AQ69:AQ128),"",AQ111))</f>
      </c>
      <c r="AS111" s="11">
        <f>IF(OR(AR111&gt;AT128+2*AU128,AR111&lt;AT128-2*AU128),"",AR111)</f>
      </c>
      <c r="AV111" s="85"/>
      <c r="AW111" s="85"/>
      <c r="AX111" s="85"/>
      <c r="AY111" s="83"/>
      <c r="AZ111" s="84"/>
      <c r="BA111" s="84"/>
      <c r="BB111" s="84"/>
      <c r="BC111" s="84"/>
      <c r="BG111" s="85"/>
      <c r="BH111" s="85"/>
      <c r="BI111" s="85"/>
      <c r="BJ111" s="85"/>
      <c r="BK111" s="84"/>
      <c r="BL111" s="92"/>
      <c r="BM111" s="92"/>
      <c r="BN111" s="82"/>
      <c r="BO111" s="46"/>
      <c r="BP111" s="46"/>
      <c r="BQ111" s="46"/>
      <c r="BR111" s="80"/>
      <c r="BS111" s="80"/>
      <c r="BT111" s="80"/>
      <c r="BU111" s="104"/>
      <c r="BV111" s="104"/>
      <c r="BW111" s="104"/>
      <c r="BX111" s="105"/>
      <c r="BY111" s="105"/>
      <c r="BZ111" s="105"/>
      <c r="CA111" s="33"/>
      <c r="CB111" s="33"/>
      <c r="CC111" s="33"/>
      <c r="CD111" s="27"/>
      <c r="CE111" s="27"/>
      <c r="CF111" s="27"/>
      <c r="CG111" s="9"/>
      <c r="CH111" s="9"/>
      <c r="CI111" s="9"/>
      <c r="CJ111" s="78"/>
      <c r="CK111" s="78"/>
      <c r="CL111" s="78"/>
      <c r="CM111" s="46"/>
      <c r="CN111" s="46"/>
      <c r="CO111" s="46"/>
    </row>
    <row r="112" spans="1:93" ht="12">
      <c r="A112" s="164">
        <v>0</v>
      </c>
      <c r="B112" s="164">
        <v>-0.0034373042</v>
      </c>
      <c r="C112" s="164">
        <v>-0.0039320875</v>
      </c>
      <c r="D112" s="164">
        <v>-0.0035779715</v>
      </c>
      <c r="E112" s="164">
        <v>-0.0033093102</v>
      </c>
      <c r="F112" s="164">
        <v>-0.0023216507</v>
      </c>
      <c r="G112" s="164">
        <v>-0.0039695356</v>
      </c>
      <c r="H112" s="164">
        <v>-0.0035437542</v>
      </c>
      <c r="I112" s="164">
        <v>-0.002546368</v>
      </c>
      <c r="J112" s="164">
        <v>-0.0043455297</v>
      </c>
      <c r="K112" s="166">
        <v>-0.0031120718</v>
      </c>
      <c r="L112" s="165">
        <v>-0.00086987888</v>
      </c>
      <c r="M112" s="165">
        <v>-0.0028796729</v>
      </c>
      <c r="N112" s="165">
        <v>-0.0015511569</v>
      </c>
      <c r="O112" s="165">
        <v>-0.0017341612</v>
      </c>
      <c r="P112" s="165">
        <v>-0.0018999505</v>
      </c>
      <c r="Q112" s="165">
        <v>-0.0039566763</v>
      </c>
      <c r="R112" s="165">
        <v>-0.0034230433</v>
      </c>
      <c r="S112" s="165">
        <v>-0.0025259526</v>
      </c>
      <c r="T112" s="165">
        <v>-0.0042762272</v>
      </c>
      <c r="U112" s="165">
        <v>-0.003044448</v>
      </c>
      <c r="V112" s="172">
        <f t="shared" si="23"/>
        <v>0.00256742532</v>
      </c>
      <c r="W112" s="172">
        <f t="shared" si="14"/>
        <v>0.0010524145999999996</v>
      </c>
      <c r="X112" s="172">
        <f t="shared" si="15"/>
        <v>0.0020268146</v>
      </c>
      <c r="Y112" s="172">
        <f t="shared" si="16"/>
        <v>0.0015751489999999999</v>
      </c>
      <c r="Z112" s="172">
        <f t="shared" si="17"/>
        <v>0.00042170019999999996</v>
      </c>
      <c r="AA112" s="172">
        <f t="shared" si="18"/>
        <v>1.285930000000015E-05</v>
      </c>
      <c r="AB112" s="172">
        <f t="shared" si="19"/>
        <v>0.00012071090000000031</v>
      </c>
      <c r="AC112" s="172">
        <f t="shared" si="20"/>
        <v>2.0415399999999893E-05</v>
      </c>
      <c r="AD112" s="172">
        <f t="shared" si="21"/>
        <v>6.930249999999999E-05</v>
      </c>
      <c r="AE112" s="172">
        <f t="shared" si="22"/>
        <v>6.76238E-05</v>
      </c>
      <c r="AF112" s="87">
        <f>IF(L112&gt;0.7*BA128,(100*(AM112+AN112)/(Y112*AP112)),"")</f>
      </c>
      <c r="AG112" s="86">
        <f t="shared" si="24"/>
        <v>0.6681365381941643</v>
      </c>
      <c r="AH112" s="86">
        <f t="shared" si="25"/>
        <v>0.3018966695157606</v>
      </c>
      <c r="AI112" s="75"/>
      <c r="AJ112" s="61">
        <f>(LN(K!$D$13/AG112))/(LN(178.94583/176.94323))</f>
        <v>8.172139329827328</v>
      </c>
      <c r="AK112" s="61">
        <f>IF(AE112&gt;K!$F$1,(LN(K!$D$19/AH112))/(LN(172.93822/170.93634)),AJ112)</f>
        <v>8.172139329827328</v>
      </c>
      <c r="AL112" s="61">
        <f>IF(AE112&gt;K!$F$1,AK112,AJ112)</f>
        <v>8.172139329827328</v>
      </c>
      <c r="AM112" s="62">
        <f>((AA112*K!$D$17)/((175.94269/174.94079)^(AK112)))</f>
        <v>3.2560157262964865E-07</v>
      </c>
      <c r="AN112" s="63">
        <f>(AE112*K!$D$18)/((175.94258/170.93634)^(AK112))</f>
        <v>4.816225689902067E-05</v>
      </c>
      <c r="AO112" s="75"/>
      <c r="AP112" s="91">
        <f t="shared" si="26"/>
        <v>0.22619500980963042</v>
      </c>
      <c r="AQ112" s="79">
        <f>IF(L112&gt;K!$F$8*BA128,(AP112),"")</f>
      </c>
      <c r="AR112" s="206">
        <f>IF((AQ112=MAX(AQ69:AQ128)),"",IF(AQ112=MIN(AQ69:AQ128),"",AQ112))</f>
      </c>
      <c r="AS112" s="11">
        <f>IF(OR(AR112&gt;AT128+2*AU128,AR112&lt;AT128-2*AU128),"",AR112)</f>
      </c>
      <c r="AV112" s="85"/>
      <c r="AW112" s="85"/>
      <c r="AX112" s="85"/>
      <c r="AY112" s="83"/>
      <c r="AZ112" s="84"/>
      <c r="BA112" s="84"/>
      <c r="BB112" s="84"/>
      <c r="BC112" s="84"/>
      <c r="BG112" s="85"/>
      <c r="BH112" s="85"/>
      <c r="BI112" s="85"/>
      <c r="BJ112" s="85"/>
      <c r="BK112" s="84"/>
      <c r="BL112" s="92"/>
      <c r="BM112" s="92"/>
      <c r="BN112" s="82"/>
      <c r="BO112" s="46"/>
      <c r="BP112" s="46"/>
      <c r="BQ112" s="46"/>
      <c r="BR112" s="80"/>
      <c r="BS112" s="80"/>
      <c r="BT112" s="80"/>
      <c r="BU112" s="104"/>
      <c r="BV112" s="104"/>
      <c r="BW112" s="104"/>
      <c r="BX112" s="105"/>
      <c r="BY112" s="105"/>
      <c r="BZ112" s="105"/>
      <c r="CA112" s="33"/>
      <c r="CB112" s="33"/>
      <c r="CC112" s="33"/>
      <c r="CD112" s="27"/>
      <c r="CE112" s="27"/>
      <c r="CF112" s="27"/>
      <c r="CG112" s="9"/>
      <c r="CH112" s="9"/>
      <c r="CI112" s="9"/>
      <c r="CJ112" s="78"/>
      <c r="CK112" s="78"/>
      <c r="CL112" s="78"/>
      <c r="CM112" s="46"/>
      <c r="CN112" s="46"/>
      <c r="CO112" s="46"/>
    </row>
    <row r="113" spans="1:93" ht="12">
      <c r="A113" s="164">
        <v>0</v>
      </c>
      <c r="B113" s="164">
        <v>-0.0034373042</v>
      </c>
      <c r="C113" s="164">
        <v>-0.0039320875</v>
      </c>
      <c r="D113" s="164">
        <v>-0.0035779715</v>
      </c>
      <c r="E113" s="164">
        <v>-0.0033093102</v>
      </c>
      <c r="F113" s="164">
        <v>-0.0023216507</v>
      </c>
      <c r="G113" s="164">
        <v>-0.0039695356</v>
      </c>
      <c r="H113" s="164">
        <v>-0.0035437542</v>
      </c>
      <c r="I113" s="164">
        <v>-0.002546368</v>
      </c>
      <c r="J113" s="164">
        <v>-0.0043455297</v>
      </c>
      <c r="K113" s="166">
        <v>-0.0031120718</v>
      </c>
      <c r="L113" s="165">
        <v>0.00058621798</v>
      </c>
      <c r="M113" s="165">
        <v>-0.0023743314</v>
      </c>
      <c r="N113" s="165">
        <v>-0.00048772299</v>
      </c>
      <c r="O113" s="165">
        <v>-0.0012421215</v>
      </c>
      <c r="P113" s="165">
        <v>-0.001697707</v>
      </c>
      <c r="Q113" s="165">
        <v>-0.0038874533</v>
      </c>
      <c r="R113" s="165">
        <v>-0.0033288415</v>
      </c>
      <c r="S113" s="165">
        <v>-0.0024960825</v>
      </c>
      <c r="T113" s="165">
        <v>-0.0043294815</v>
      </c>
      <c r="U113" s="165">
        <v>-0.0030992683</v>
      </c>
      <c r="V113" s="172">
        <f t="shared" si="23"/>
        <v>0.00402352218</v>
      </c>
      <c r="W113" s="172">
        <f t="shared" si="14"/>
        <v>0.0015577560999999996</v>
      </c>
      <c r="X113" s="172">
        <f t="shared" si="15"/>
        <v>0.00309024851</v>
      </c>
      <c r="Y113" s="172">
        <f t="shared" si="16"/>
        <v>0.0020671887</v>
      </c>
      <c r="Z113" s="172">
        <f t="shared" si="17"/>
        <v>0.0006239437000000001</v>
      </c>
      <c r="AA113" s="172">
        <f t="shared" si="18"/>
        <v>8.208229999999992E-05</v>
      </c>
      <c r="AB113" s="172">
        <f t="shared" si="19"/>
        <v>0.00021491270000000007</v>
      </c>
      <c r="AC113" s="172">
        <f t="shared" si="20"/>
        <v>5.028549999999991E-05</v>
      </c>
      <c r="AD113" s="172">
        <f t="shared" si="21"/>
        <v>1.6048199999999478E-05</v>
      </c>
      <c r="AE113" s="172">
        <f t="shared" si="22"/>
        <v>1.280349999999977E-05</v>
      </c>
      <c r="AF113" s="87">
        <f>IF(L113&gt;0.7*BA128,(100*(AM113+AN113)/(Y113*AP113)),"")</f>
      </c>
      <c r="AG113" s="86">
        <f t="shared" si="24"/>
        <v>0.7535626041299469</v>
      </c>
      <c r="AH113" s="86">
        <f t="shared" si="25"/>
        <v>3.927480766977843</v>
      </c>
      <c r="AI113" s="75"/>
      <c r="AJ113" s="61">
        <f>(LN(K!$D$13/AG113))/(LN(178.94583/176.94323))</f>
        <v>-2.518951965393806</v>
      </c>
      <c r="AK113" s="61">
        <f>IF(AE113&gt;K!$F$1,(LN(K!$D$19/AH113))/(LN(172.93822/170.93634)),AJ113)</f>
        <v>-2.518951965393806</v>
      </c>
      <c r="AL113" s="61">
        <f>IF(AE113&gt;K!$F$1,AK113,AJ113)</f>
        <v>-2.518951965393806</v>
      </c>
      <c r="AM113" s="62">
        <f>((AA113*K!$D$17)/((175.94269/174.94079)^(AK113)))</f>
        <v>2.2091954057318103E-06</v>
      </c>
      <c r="AN113" s="63">
        <f>(AE113*K!$D$18)/((175.94258/170.93634)^(AK113))</f>
        <v>1.2415534506377861E-05</v>
      </c>
      <c r="AO113" s="75"/>
      <c r="AP113" s="91">
        <f t="shared" si="26"/>
        <v>0.29900328171550833</v>
      </c>
      <c r="AQ113" s="79">
        <f>IF(L113&gt;K!$F$8*BA128,(AP113),"")</f>
      </c>
      <c r="AR113" s="206">
        <f>IF((AQ113=MAX(AQ69:AQ128)),"",IF(AQ113=MIN(AQ69:AQ128),"",AQ113))</f>
      </c>
      <c r="AS113" s="11">
        <f>IF(OR(AR113&gt;AT128+2*AU128,AR113&lt;AT128-2*AU128),"",AR113)</f>
      </c>
      <c r="AV113" s="85"/>
      <c r="AW113" s="85"/>
      <c r="AX113" s="85"/>
      <c r="AY113" s="83"/>
      <c r="AZ113" s="84"/>
      <c r="BA113" s="84"/>
      <c r="BB113" s="84"/>
      <c r="BC113" s="84"/>
      <c r="BG113" s="85"/>
      <c r="BH113" s="85"/>
      <c r="BI113" s="85"/>
      <c r="BJ113" s="85"/>
      <c r="BK113" s="84"/>
      <c r="BL113" s="92"/>
      <c r="BM113" s="92"/>
      <c r="BN113" s="82"/>
      <c r="BO113" s="46"/>
      <c r="BP113" s="46"/>
      <c r="BQ113" s="46"/>
      <c r="BR113" s="80"/>
      <c r="BS113" s="80"/>
      <c r="BT113" s="80"/>
      <c r="BU113" s="104"/>
      <c r="BV113" s="104"/>
      <c r="BW113" s="104"/>
      <c r="BX113" s="105"/>
      <c r="BY113" s="105"/>
      <c r="BZ113" s="105"/>
      <c r="CA113" s="33"/>
      <c r="CB113" s="33"/>
      <c r="CC113" s="33"/>
      <c r="CD113" s="27"/>
      <c r="CE113" s="27"/>
      <c r="CF113" s="27"/>
      <c r="CG113" s="9"/>
      <c r="CH113" s="9"/>
      <c r="CI113" s="9"/>
      <c r="CJ113" s="78"/>
      <c r="CK113" s="78"/>
      <c r="CL113" s="78"/>
      <c r="CM113" s="46"/>
      <c r="CN113" s="46"/>
      <c r="CO113" s="46"/>
    </row>
    <row r="114" spans="1:93" ht="12">
      <c r="A114" s="164">
        <v>0</v>
      </c>
      <c r="B114" s="164">
        <v>-0.0034373042</v>
      </c>
      <c r="C114" s="164">
        <v>-0.0039320875</v>
      </c>
      <c r="D114" s="164">
        <v>-0.0035779715</v>
      </c>
      <c r="E114" s="164">
        <v>-0.0033093102</v>
      </c>
      <c r="F114" s="164">
        <v>-0.0023216507</v>
      </c>
      <c r="G114" s="164">
        <v>-0.0039695356</v>
      </c>
      <c r="H114" s="164">
        <v>-0.0035437542</v>
      </c>
      <c r="I114" s="164">
        <v>-0.002546368</v>
      </c>
      <c r="J114" s="164">
        <v>-0.0043455297</v>
      </c>
      <c r="K114" s="166">
        <v>-0.0031120718</v>
      </c>
      <c r="L114" s="165">
        <v>-0.0031982686</v>
      </c>
      <c r="M114" s="165">
        <v>-0.0039120133</v>
      </c>
      <c r="N114" s="165">
        <v>-0.0033981537</v>
      </c>
      <c r="O114" s="165">
        <v>-0.0032480393</v>
      </c>
      <c r="P114" s="165">
        <v>-0.0023182854</v>
      </c>
      <c r="Q114" s="165">
        <v>-0.0039985652</v>
      </c>
      <c r="R114" s="165">
        <v>-0.0034913511</v>
      </c>
      <c r="S114" s="165">
        <v>-0.0024857224</v>
      </c>
      <c r="T114" s="165">
        <v>-0.0043155063</v>
      </c>
      <c r="U114" s="165">
        <v>-0.0031161174</v>
      </c>
      <c r="V114" s="172">
        <f t="shared" si="23"/>
        <v>0.00023903560000000006</v>
      </c>
      <c r="W114" s="172">
        <f t="shared" si="14"/>
        <v>2.0074199999999334E-05</v>
      </c>
      <c r="X114" s="172">
        <f t="shared" si="15"/>
        <v>0.00017981779999999992</v>
      </c>
      <c r="Y114" s="172">
        <f t="shared" si="16"/>
        <v>6.127089999999986E-05</v>
      </c>
      <c r="Z114" s="172">
        <f t="shared" si="17"/>
        <v>3.3653000000000675E-06</v>
      </c>
      <c r="AA114" s="172">
        <f t="shared" si="18"/>
        <v>-2.9029600000000065E-05</v>
      </c>
      <c r="AB114" s="172">
        <f t="shared" si="19"/>
        <v>5.2403099999999946E-05</v>
      </c>
      <c r="AC114" s="172">
        <f t="shared" si="20"/>
        <v>6.06456E-05</v>
      </c>
      <c r="AD114" s="172">
        <f t="shared" si="21"/>
        <v>3.0023399999999818E-05</v>
      </c>
      <c r="AE114" s="172">
        <f t="shared" si="22"/>
        <v>-4.045600000000035E-06</v>
      </c>
      <c r="AF114" s="87">
        <f>IF(L114&gt;0.7*BA128,(100*(AM114+AN114)/(Y114*AP114)),"")</f>
      </c>
      <c r="AG114" s="86">
        <f t="shared" si="24"/>
        <v>0.3276302453530041</v>
      </c>
      <c r="AH114" s="86">
        <f t="shared" si="25"/>
        <v>14.990508206446382</v>
      </c>
      <c r="AI114" s="75"/>
      <c r="AJ114" s="61">
        <f>(LN(K!$D$13/AG114))/(LN(178.94583/176.94323))</f>
        <v>71.49140321607322</v>
      </c>
      <c r="AK114" s="61">
        <f>IF(AE114&gt;K!$F$1,(LN(K!$D$19/AH114))/(LN(172.93822/170.93634)),AJ114)</f>
        <v>71.49140321607322</v>
      </c>
      <c r="AL114" s="61">
        <f>IF(AE114&gt;K!$F$1,AK114,AJ114)</f>
        <v>71.49140321607322</v>
      </c>
      <c r="AM114" s="62">
        <f>((AA114*K!$D$17)/((175.94269/174.94079)^(AK114)))</f>
        <v>-5.119992308553063E-07</v>
      </c>
      <c r="AN114" s="63">
        <f>(AE114*K!$D$18)/((175.94258/170.93634)^(AK114))</f>
        <v>-4.63217274164305E-07</v>
      </c>
      <c r="AO114" s="75"/>
      <c r="AP114" s="91">
        <f t="shared" si="26"/>
        <v>0.04720624996166229</v>
      </c>
      <c r="AQ114" s="79">
        <f>IF(L114&gt;K!$F$8*BA128,(AP114),"")</f>
      </c>
      <c r="AR114" s="206">
        <f>IF((AQ114=MAX(AQ69:AQ128)),"",IF(AQ114=MIN(AQ69:AQ128),"",AQ114))</f>
      </c>
      <c r="AS114" s="11">
        <f>IF(OR(AR114&gt;AT128+2*AU128,AR114&lt;AT128-2*AU128),"",AR114)</f>
      </c>
      <c r="AV114" s="85"/>
      <c r="AW114" s="85"/>
      <c r="AX114" s="85"/>
      <c r="AY114" s="83"/>
      <c r="AZ114" s="84"/>
      <c r="BA114" s="84"/>
      <c r="BB114" s="84"/>
      <c r="BC114" s="84"/>
      <c r="BG114" s="85"/>
      <c r="BH114" s="85"/>
      <c r="BI114" s="85"/>
      <c r="BJ114" s="85"/>
      <c r="BK114" s="84"/>
      <c r="BL114" s="92"/>
      <c r="BM114" s="92"/>
      <c r="BN114" s="82"/>
      <c r="BO114" s="46"/>
      <c r="BP114" s="46"/>
      <c r="BQ114" s="46"/>
      <c r="BR114" s="80"/>
      <c r="BS114" s="80"/>
      <c r="BT114" s="80"/>
      <c r="BU114" s="104"/>
      <c r="BV114" s="104"/>
      <c r="BW114" s="104"/>
      <c r="BX114" s="105"/>
      <c r="BY114" s="105"/>
      <c r="BZ114" s="105"/>
      <c r="CA114" s="33"/>
      <c r="CB114" s="33"/>
      <c r="CC114" s="33"/>
      <c r="CD114" s="27"/>
      <c r="CE114" s="27"/>
      <c r="CF114" s="27"/>
      <c r="CG114" s="9"/>
      <c r="CH114" s="9"/>
      <c r="CI114" s="9"/>
      <c r="CJ114" s="78"/>
      <c r="CK114" s="78"/>
      <c r="CL114" s="78"/>
      <c r="CM114" s="46"/>
      <c r="CN114" s="46"/>
      <c r="CO114" s="46"/>
    </row>
    <row r="115" spans="1:93" ht="12">
      <c r="A115" s="164">
        <v>0</v>
      </c>
      <c r="B115" s="164">
        <v>-0.0034373042</v>
      </c>
      <c r="C115" s="164">
        <v>-0.0039320875</v>
      </c>
      <c r="D115" s="164">
        <v>-0.0035779715</v>
      </c>
      <c r="E115" s="164">
        <v>-0.0033093102</v>
      </c>
      <c r="F115" s="164">
        <v>-0.0023216507</v>
      </c>
      <c r="G115" s="164">
        <v>-0.0039695356</v>
      </c>
      <c r="H115" s="164">
        <v>-0.0035437542</v>
      </c>
      <c r="I115" s="164">
        <v>-0.002546368</v>
      </c>
      <c r="J115" s="164">
        <v>-0.0043455297</v>
      </c>
      <c r="K115" s="166">
        <v>-0.0031120718</v>
      </c>
      <c r="L115" s="165">
        <v>-0.0023459004</v>
      </c>
      <c r="M115" s="165">
        <v>-0.0034490696</v>
      </c>
      <c r="N115" s="165">
        <v>-0.0027365016</v>
      </c>
      <c r="O115" s="165">
        <v>-0.0026703172</v>
      </c>
      <c r="P115" s="165">
        <v>-0.0021512284</v>
      </c>
      <c r="Q115" s="165">
        <v>-0.0039477818</v>
      </c>
      <c r="R115" s="165">
        <v>-0.0034578134</v>
      </c>
      <c r="S115" s="165">
        <v>-0.0025338297</v>
      </c>
      <c r="T115" s="165">
        <v>-0.0043262083</v>
      </c>
      <c r="U115" s="165">
        <v>-0.0030329194</v>
      </c>
      <c r="V115" s="172">
        <f t="shared" si="23"/>
        <v>0.0010914038000000002</v>
      </c>
      <c r="W115" s="172">
        <f t="shared" si="14"/>
        <v>0.0004830178999999995</v>
      </c>
      <c r="X115" s="172">
        <f t="shared" si="15"/>
        <v>0.0008414698999999999</v>
      </c>
      <c r="Y115" s="172">
        <f t="shared" si="16"/>
        <v>0.000638993</v>
      </c>
      <c r="Z115" s="172">
        <f t="shared" si="17"/>
        <v>0.00017042230000000004</v>
      </c>
      <c r="AA115" s="172">
        <f t="shared" si="18"/>
        <v>2.175379999999963E-05</v>
      </c>
      <c r="AB115" s="172">
        <f t="shared" si="19"/>
        <v>8.594080000000033E-05</v>
      </c>
      <c r="AC115" s="172">
        <f t="shared" si="20"/>
        <v>1.2538299999999974E-05</v>
      </c>
      <c r="AD115" s="172">
        <f t="shared" si="21"/>
        <v>1.9321399999999364E-05</v>
      </c>
      <c r="AE115" s="172">
        <f t="shared" si="22"/>
        <v>7.91524E-05</v>
      </c>
      <c r="AF115" s="87">
        <f>IF(L115&gt;0.7*BA128,(100*(AM115+AN115)/(Y115*AP115)),"")</f>
      </c>
      <c r="AG115" s="86">
        <f t="shared" si="24"/>
        <v>0.7559048377681751</v>
      </c>
      <c r="AH115" s="86">
        <f t="shared" si="25"/>
        <v>0.1584070729377754</v>
      </c>
      <c r="AI115" s="75"/>
      <c r="AJ115" s="61">
        <f>(LN(K!$D$13/AG115))/(LN(178.94583/176.94323))</f>
        <v>-2.7947064948402915</v>
      </c>
      <c r="AK115" s="61">
        <f>IF(AE115&gt;K!$F$1,(LN(K!$D$19/AH115))/(LN(172.93822/170.93634)),AJ115)</f>
        <v>-2.7947064948402915</v>
      </c>
      <c r="AL115" s="61">
        <f>IF(AE115&gt;K!$F$1,AK115,AJ115)</f>
        <v>-2.7947064948402915</v>
      </c>
      <c r="AM115" s="62">
        <f>((AA115*K!$D$17)/((175.94269/174.94079)^(AK115)))</f>
        <v>5.864130907012698E-07</v>
      </c>
      <c r="AN115" s="63">
        <f>(AE115*K!$D$18)/((175.94258/170.93634)^(AK115))</f>
        <v>7.736736666500223E-05</v>
      </c>
      <c r="AO115" s="75"/>
      <c r="AP115" s="91">
        <f t="shared" si="26"/>
        <v>0.14702431227152973</v>
      </c>
      <c r="AQ115" s="79">
        <f>IF(L115&gt;K!$F$8*BA128,(AP115),"")</f>
      </c>
      <c r="AR115" s="206">
        <f>IF((AQ115=MAX(AQ69:AQ128)),"",IF(AQ115=MIN(AQ69:AQ128),"",AQ115))</f>
      </c>
      <c r="AS115" s="11">
        <f>IF(OR(AR115&gt;AT128+2*AU128,AR115&lt;AT128-2*AU128),"",AR115)</f>
      </c>
      <c r="AV115" s="85"/>
      <c r="AW115" s="85"/>
      <c r="AX115" s="85"/>
      <c r="AY115" s="83"/>
      <c r="AZ115" s="84"/>
      <c r="BA115" s="84"/>
      <c r="BB115" s="84"/>
      <c r="BC115" s="84"/>
      <c r="BG115" s="85"/>
      <c r="BH115" s="85"/>
      <c r="BI115" s="85"/>
      <c r="BJ115" s="85"/>
      <c r="BK115" s="84"/>
      <c r="BL115" s="92"/>
      <c r="BM115" s="92"/>
      <c r="BN115" s="82"/>
      <c r="BO115" s="46"/>
      <c r="BP115" s="46"/>
      <c r="BQ115" s="46"/>
      <c r="BR115" s="80"/>
      <c r="BS115" s="80"/>
      <c r="BT115" s="80"/>
      <c r="BU115" s="104"/>
      <c r="BV115" s="104"/>
      <c r="BW115" s="104"/>
      <c r="BX115" s="105"/>
      <c r="BY115" s="105"/>
      <c r="BZ115" s="105"/>
      <c r="CA115" s="33"/>
      <c r="CB115" s="33"/>
      <c r="CC115" s="33"/>
      <c r="CD115" s="27"/>
      <c r="CE115" s="27"/>
      <c r="CF115" s="27"/>
      <c r="CG115" s="9"/>
      <c r="CH115" s="9"/>
      <c r="CI115" s="9"/>
      <c r="CJ115" s="78"/>
      <c r="CK115" s="78"/>
      <c r="CL115" s="78"/>
      <c r="CM115" s="46"/>
      <c r="CN115" s="46"/>
      <c r="CO115" s="46"/>
    </row>
    <row r="116" spans="1:93" ht="12">
      <c r="A116" s="164">
        <v>0</v>
      </c>
      <c r="B116" s="164">
        <v>-0.0034373042</v>
      </c>
      <c r="C116" s="164">
        <v>-0.0039320875</v>
      </c>
      <c r="D116" s="164">
        <v>-0.0035779715</v>
      </c>
      <c r="E116" s="164">
        <v>-0.0033093102</v>
      </c>
      <c r="F116" s="164">
        <v>-0.0023216507</v>
      </c>
      <c r="G116" s="164">
        <v>-0.0039695356</v>
      </c>
      <c r="H116" s="164">
        <v>-0.0035437542</v>
      </c>
      <c r="I116" s="164">
        <v>-0.002546368</v>
      </c>
      <c r="J116" s="164">
        <v>-0.0043455297</v>
      </c>
      <c r="K116" s="166">
        <v>-0.0031120718</v>
      </c>
      <c r="L116" s="165">
        <v>-0.00044000664</v>
      </c>
      <c r="M116" s="165">
        <v>-0.0027328621</v>
      </c>
      <c r="N116" s="165">
        <v>-0.0012141923</v>
      </c>
      <c r="O116" s="165">
        <v>-0.0016792536</v>
      </c>
      <c r="P116" s="165">
        <v>-0.0017913291</v>
      </c>
      <c r="Q116" s="165">
        <v>-0.003951334</v>
      </c>
      <c r="R116" s="165">
        <v>-0.0034731156</v>
      </c>
      <c r="S116" s="165">
        <v>-0.002507221</v>
      </c>
      <c r="T116" s="165">
        <v>-0.0042899579</v>
      </c>
      <c r="U116" s="165">
        <v>-0.0030952925</v>
      </c>
      <c r="V116" s="172">
        <f t="shared" si="23"/>
        <v>0.00299729756</v>
      </c>
      <c r="W116" s="172">
        <f t="shared" si="14"/>
        <v>0.0011992253999999996</v>
      </c>
      <c r="X116" s="172">
        <f t="shared" si="15"/>
        <v>0.0023637792</v>
      </c>
      <c r="Y116" s="172">
        <f t="shared" si="16"/>
        <v>0.0016300566</v>
      </c>
      <c r="Z116" s="172">
        <f t="shared" si="17"/>
        <v>0.0005303216</v>
      </c>
      <c r="AA116" s="172">
        <f t="shared" si="18"/>
        <v>1.8201600000000012E-05</v>
      </c>
      <c r="AB116" s="172">
        <f t="shared" si="19"/>
        <v>7.063860000000024E-05</v>
      </c>
      <c r="AC116" s="172">
        <f t="shared" si="20"/>
        <v>3.914699999999979E-05</v>
      </c>
      <c r="AD116" s="172">
        <f t="shared" si="21"/>
        <v>5.5571799999999325E-05</v>
      </c>
      <c r="AE116" s="172">
        <f t="shared" si="22"/>
        <v>1.6779299999999855E-05</v>
      </c>
      <c r="AF116" s="87">
        <f>IF(L116&gt;0.7*BA128,(100*(AM116+AN116)/(Y116*AP116)),"")</f>
      </c>
      <c r="AG116" s="86">
        <f t="shared" si="24"/>
        <v>0.735695558056082</v>
      </c>
      <c r="AH116" s="86">
        <f t="shared" si="25"/>
        <v>2.3330532262966948</v>
      </c>
      <c r="AI116" s="75"/>
      <c r="AJ116" s="61">
        <f>(LN(K!$D$13/AG116))/(LN(178.94583/176.94323))</f>
        <v>-0.38679364895004203</v>
      </c>
      <c r="AK116" s="61">
        <f>IF(AE116&gt;K!$F$1,(LN(K!$D$19/AH116))/(LN(172.93822/170.93634)),AJ116)</f>
        <v>-0.38679364895004203</v>
      </c>
      <c r="AL116" s="61">
        <f>IF(AE116&gt;K!$F$1,AK116,AJ116)</f>
        <v>-0.38679364895004203</v>
      </c>
      <c r="AM116" s="62">
        <f>((AA116*K!$D$17)/((175.94269/174.94079)^(AK116)))</f>
        <v>4.839562691578947E-07</v>
      </c>
      <c r="AN116" s="63">
        <f>(AE116*K!$D$18)/((175.94258/170.93634)^(AK116))</f>
        <v>1.529961963078478E-05</v>
      </c>
      <c r="AO116" s="75"/>
      <c r="AP116" s="91">
        <f t="shared" si="26"/>
        <v>0.31635053124291457</v>
      </c>
      <c r="AQ116" s="79">
        <f>IF(L116&gt;K!$F$8*BA128,(AP116),"")</f>
      </c>
      <c r="AR116" s="206">
        <f>IF((AQ116=MAX(AQ69:AQ128)),"",IF(AQ116=MIN(AQ69:AQ128),"",AQ116))</f>
      </c>
      <c r="AS116" s="11">
        <f>IF(OR(AR116&gt;AT128+2*AU128,AR116&lt;AT128-2*AU128),"",AR116)</f>
      </c>
      <c r="AV116" s="85"/>
      <c r="AW116" s="85"/>
      <c r="AX116" s="85"/>
      <c r="AY116" s="83"/>
      <c r="AZ116" s="84"/>
      <c r="BA116" s="84"/>
      <c r="BB116" s="84"/>
      <c r="BC116" s="84"/>
      <c r="BG116" s="85"/>
      <c r="BH116" s="85"/>
      <c r="BI116" s="85"/>
      <c r="BJ116" s="85"/>
      <c r="BK116" s="84"/>
      <c r="BL116" s="92"/>
      <c r="BM116" s="92"/>
      <c r="BN116" s="82"/>
      <c r="BO116" s="46"/>
      <c r="BP116" s="46"/>
      <c r="BQ116" s="46"/>
      <c r="BR116" s="80"/>
      <c r="BS116" s="80"/>
      <c r="BT116" s="80"/>
      <c r="BU116" s="104"/>
      <c r="BV116" s="104"/>
      <c r="BW116" s="104"/>
      <c r="BX116" s="105"/>
      <c r="BY116" s="105"/>
      <c r="BZ116" s="105"/>
      <c r="CA116" s="33"/>
      <c r="CB116" s="33"/>
      <c r="CC116" s="33"/>
      <c r="CD116" s="27"/>
      <c r="CE116" s="27"/>
      <c r="CF116" s="27"/>
      <c r="CG116" s="9"/>
      <c r="CH116" s="9"/>
      <c r="CI116" s="9"/>
      <c r="CJ116" s="78"/>
      <c r="CK116" s="78"/>
      <c r="CL116" s="78"/>
      <c r="CM116" s="46"/>
      <c r="CN116" s="46"/>
      <c r="CO116" s="46"/>
    </row>
    <row r="117" spans="1:93" ht="12">
      <c r="A117" s="164">
        <v>0</v>
      </c>
      <c r="B117" s="164">
        <v>-0.0034373042</v>
      </c>
      <c r="C117" s="164">
        <v>-0.0039320875</v>
      </c>
      <c r="D117" s="164">
        <v>-0.0035779715</v>
      </c>
      <c r="E117" s="164">
        <v>-0.0033093102</v>
      </c>
      <c r="F117" s="164">
        <v>-0.0023216507</v>
      </c>
      <c r="G117" s="164">
        <v>-0.0039695356</v>
      </c>
      <c r="H117" s="164">
        <v>-0.0035437542</v>
      </c>
      <c r="I117" s="164">
        <v>-0.002546368</v>
      </c>
      <c r="J117" s="164">
        <v>-0.0043455297</v>
      </c>
      <c r="K117" s="166">
        <v>-0.0031120718</v>
      </c>
      <c r="L117" s="165">
        <v>-0.0010986156</v>
      </c>
      <c r="M117" s="165">
        <v>-0.0030824224</v>
      </c>
      <c r="N117" s="165">
        <v>-0.0018742462</v>
      </c>
      <c r="O117" s="165">
        <v>-0.0021373502</v>
      </c>
      <c r="P117" s="165">
        <v>-0.0020212618</v>
      </c>
      <c r="Q117" s="165">
        <v>-0.0039648301</v>
      </c>
      <c r="R117" s="165">
        <v>-0.0034490059</v>
      </c>
      <c r="S117" s="165">
        <v>-0.0025204324</v>
      </c>
      <c r="T117" s="165">
        <v>-0.0043224368</v>
      </c>
      <c r="U117" s="165">
        <v>-0.0030841349</v>
      </c>
      <c r="V117" s="172">
        <f t="shared" si="23"/>
        <v>0.0023386886</v>
      </c>
      <c r="W117" s="172">
        <f t="shared" si="14"/>
        <v>0.0008496650999999995</v>
      </c>
      <c r="X117" s="172">
        <f t="shared" si="15"/>
        <v>0.0017037252999999998</v>
      </c>
      <c r="Y117" s="172">
        <f t="shared" si="16"/>
        <v>0.0011719599999999997</v>
      </c>
      <c r="Z117" s="172">
        <f t="shared" si="17"/>
        <v>0.00030038889999999983</v>
      </c>
      <c r="AA117" s="172">
        <f t="shared" si="18"/>
        <v>4.70549999999955E-06</v>
      </c>
      <c r="AB117" s="172">
        <f t="shared" si="19"/>
        <v>9.474830000000007E-05</v>
      </c>
      <c r="AC117" s="172">
        <f t="shared" si="20"/>
        <v>2.5935599999999705E-05</v>
      </c>
      <c r="AD117" s="172">
        <f t="shared" si="21"/>
        <v>2.3092899999999604E-05</v>
      </c>
      <c r="AE117" s="172">
        <f t="shared" si="22"/>
        <v>2.793689999999998E-05</v>
      </c>
      <c r="AF117" s="87">
        <f>IF(L117&gt;0.7*BA128,(100*(AM117+AN117)/(Y117*AP117)),"")</f>
      </c>
      <c r="AG117" s="86">
        <f t="shared" si="24"/>
        <v>0.7249949656984878</v>
      </c>
      <c r="AH117" s="86">
        <f t="shared" si="25"/>
        <v>0.9283635621704528</v>
      </c>
      <c r="AI117" s="75"/>
      <c r="AJ117" s="61">
        <f>(LN(K!$D$13/AG117))/(LN(178.94583/176.94323))</f>
        <v>0.915093138631811</v>
      </c>
      <c r="AK117" s="61">
        <f>IF(AE117&gt;K!$F$1,(LN(K!$D$19/AH117))/(LN(172.93822/170.93634)),AJ117)</f>
        <v>0.915093138631811</v>
      </c>
      <c r="AL117" s="61">
        <f>IF(AE117&gt;K!$F$1,AK117,AJ117)</f>
        <v>0.915093138631811</v>
      </c>
      <c r="AM117" s="62">
        <f>((AA117*K!$D$17)/((175.94269/174.94079)^(AK117)))</f>
        <v>1.2418623618001214E-07</v>
      </c>
      <c r="AN117" s="63">
        <f>(AE117*K!$D$18)/((175.94258/170.93634)^(AK117))</f>
        <v>2.453374417788588E-05</v>
      </c>
      <c r="AO117" s="75"/>
      <c r="AP117" s="91">
        <f t="shared" si="26"/>
        <v>0.23405410858431108</v>
      </c>
      <c r="AQ117" s="79">
        <f>IF(L117&gt;K!$F$8*BA128,(AP117),"")</f>
      </c>
      <c r="AR117" s="206">
        <f>IF((AQ117=MAX(AQ69:AQ128)),"",IF(AQ117=MIN(AQ69:AQ128),"",AQ117))</f>
      </c>
      <c r="AS117" s="11">
        <f>IF(OR(AR117&gt;AT128+2*AU128,AR117&lt;AT128-2*AU128),"",AR117)</f>
      </c>
      <c r="AV117" s="85"/>
      <c r="AW117" s="85"/>
      <c r="AX117" s="85"/>
      <c r="AY117" s="83"/>
      <c r="AZ117" s="84"/>
      <c r="BA117" s="84"/>
      <c r="BB117" s="84"/>
      <c r="BC117" s="84"/>
      <c r="BE117" s="84"/>
      <c r="BG117" s="85"/>
      <c r="BH117" s="85"/>
      <c r="BI117" s="85"/>
      <c r="BJ117" s="85"/>
      <c r="BK117" s="84"/>
      <c r="BL117" s="92"/>
      <c r="BM117" s="92"/>
      <c r="BN117" s="82"/>
      <c r="BO117" s="46"/>
      <c r="BP117" s="46"/>
      <c r="BQ117" s="46"/>
      <c r="BR117" s="80"/>
      <c r="BS117" s="80"/>
      <c r="BT117" s="80"/>
      <c r="BU117" s="104"/>
      <c r="BV117" s="104"/>
      <c r="BW117" s="104"/>
      <c r="BX117" s="105"/>
      <c r="BY117" s="105"/>
      <c r="BZ117" s="105"/>
      <c r="CA117" s="33"/>
      <c r="CB117" s="33"/>
      <c r="CC117" s="33"/>
      <c r="CD117" s="27"/>
      <c r="CE117" s="27"/>
      <c r="CF117" s="27"/>
      <c r="CG117" s="9"/>
      <c r="CH117" s="9"/>
      <c r="CI117" s="9"/>
      <c r="CJ117" s="78"/>
      <c r="CK117" s="78"/>
      <c r="CL117" s="78"/>
      <c r="CM117" s="46"/>
      <c r="CN117" s="46"/>
      <c r="CO117" s="46"/>
    </row>
    <row r="118" spans="1:93" ht="12">
      <c r="A118" s="164">
        <v>0</v>
      </c>
      <c r="B118" s="164">
        <v>-0.0034373042</v>
      </c>
      <c r="C118" s="164">
        <v>-0.0039320875</v>
      </c>
      <c r="D118" s="164">
        <v>-0.0035779715</v>
      </c>
      <c r="E118" s="164">
        <v>-0.0033093102</v>
      </c>
      <c r="F118" s="164">
        <v>-0.0023216507</v>
      </c>
      <c r="G118" s="164">
        <v>-0.0039695356</v>
      </c>
      <c r="H118" s="164">
        <v>-0.0035437542</v>
      </c>
      <c r="I118" s="164">
        <v>-0.002546368</v>
      </c>
      <c r="J118" s="164">
        <v>-0.0043455297</v>
      </c>
      <c r="K118" s="166">
        <v>-0.0031120718</v>
      </c>
      <c r="L118" s="165">
        <v>-0.0024520237</v>
      </c>
      <c r="M118" s="165">
        <v>-0.0035008651</v>
      </c>
      <c r="N118" s="165">
        <v>-0.0027802984</v>
      </c>
      <c r="O118" s="165">
        <v>-0.0027589808</v>
      </c>
      <c r="P118" s="165">
        <v>-0.0021014391</v>
      </c>
      <c r="Q118" s="165">
        <v>-0.0039267634</v>
      </c>
      <c r="R118" s="165">
        <v>-0.0034964833</v>
      </c>
      <c r="S118" s="165">
        <v>-0.002461457</v>
      </c>
      <c r="T118" s="165">
        <v>-0.0043118819</v>
      </c>
      <c r="U118" s="165">
        <v>-0.0030856655</v>
      </c>
      <c r="V118" s="172">
        <f t="shared" si="23"/>
        <v>0.0009852805</v>
      </c>
      <c r="W118" s="172">
        <f t="shared" si="14"/>
        <v>0.00043122239999999947</v>
      </c>
      <c r="X118" s="172">
        <f t="shared" si="15"/>
        <v>0.0007976730999999996</v>
      </c>
      <c r="Y118" s="172">
        <f t="shared" si="16"/>
        <v>0.0005503293999999997</v>
      </c>
      <c r="Z118" s="172">
        <f t="shared" si="17"/>
        <v>0.00022021159999999988</v>
      </c>
      <c r="AA118" s="172">
        <f t="shared" si="18"/>
        <v>4.277220000000002E-05</v>
      </c>
      <c r="AB118" s="172">
        <f t="shared" si="19"/>
        <v>4.727090000000017E-05</v>
      </c>
      <c r="AC118" s="172">
        <f t="shared" si="20"/>
        <v>8.491100000000001E-05</v>
      </c>
      <c r="AD118" s="172">
        <f t="shared" si="21"/>
        <v>3.364779999999977E-05</v>
      </c>
      <c r="AE118" s="172">
        <f t="shared" si="22"/>
        <v>2.6406299999999754E-05</v>
      </c>
      <c r="AF118" s="87">
        <f>IF(L118&gt;0.7*BA128,(100*(AM118+AN118)/(Y118*AP118)),"")</f>
      </c>
      <c r="AG118" s="86">
        <f t="shared" si="24"/>
        <v>0.7835714392144045</v>
      </c>
      <c r="AH118" s="86">
        <f t="shared" si="25"/>
        <v>3.2155584084101445</v>
      </c>
      <c r="AI118" s="75"/>
      <c r="AJ118" s="61">
        <f>(LN(K!$D$13/AG118))/(LN(178.94583/176.94323))</f>
        <v>-5.988783755447253</v>
      </c>
      <c r="AK118" s="61">
        <f>IF(AE118&gt;K!$F$1,(LN(K!$D$19/AH118))/(LN(172.93822/170.93634)),AJ118)</f>
        <v>-5.988783755447253</v>
      </c>
      <c r="AL118" s="61">
        <f>IF(AE118&gt;K!$F$1,AK118,AJ118)</f>
        <v>-5.988783755447253</v>
      </c>
      <c r="AM118" s="62">
        <f>((AA118*K!$D$17)/((175.94269/174.94079)^(AK118)))</f>
        <v>1.1742265248186988E-06</v>
      </c>
      <c r="AN118" s="63">
        <f>(AE118*K!$D$18)/((175.94258/170.93634)^(AK118))</f>
        <v>2.8303751755665906E-05</v>
      </c>
      <c r="AO118" s="75"/>
      <c r="AP118" s="91">
        <f t="shared" si="26"/>
        <v>0.3585684149005344</v>
      </c>
      <c r="AQ118" s="79">
        <f>IF(L118&gt;K!$F$8*BA128,(AP118),"")</f>
      </c>
      <c r="AR118" s="206">
        <f>IF((AQ118=MAX(AQ69:AQ128)),"",IF(AQ118=MIN(AQ69:AQ128),"",AQ118))</f>
      </c>
      <c r="AS118" s="11">
        <f>IF(OR(AR118&gt;AT128+2*AU128,AR118&lt;AT128-2*AU128),"",AR118)</f>
      </c>
      <c r="AV118" s="85"/>
      <c r="AW118" s="85"/>
      <c r="AX118" s="85"/>
      <c r="AY118" s="83"/>
      <c r="BG118" s="85"/>
      <c r="BH118" s="85"/>
      <c r="BI118" s="85"/>
      <c r="BJ118" s="85"/>
      <c r="BK118" s="84"/>
      <c r="BL118" s="92"/>
      <c r="BM118" s="92"/>
      <c r="BN118" s="82"/>
      <c r="BO118" s="46"/>
      <c r="BP118" s="46"/>
      <c r="BQ118" s="46"/>
      <c r="BR118" s="80"/>
      <c r="BS118" s="80"/>
      <c r="BT118" s="80"/>
      <c r="BU118" s="104"/>
      <c r="BV118" s="104"/>
      <c r="BW118" s="104"/>
      <c r="BX118" s="105"/>
      <c r="BY118" s="105"/>
      <c r="BZ118" s="105"/>
      <c r="CA118" s="33"/>
      <c r="CB118" s="33"/>
      <c r="CC118" s="33"/>
      <c r="CD118" s="27"/>
      <c r="CE118" s="27"/>
      <c r="CF118" s="27"/>
      <c r="CG118" s="9"/>
      <c r="CH118" s="9"/>
      <c r="CI118" s="9"/>
      <c r="CJ118" s="78"/>
      <c r="CK118" s="78"/>
      <c r="CL118" s="78"/>
      <c r="CM118" s="46"/>
      <c r="CN118" s="46"/>
      <c r="CO118" s="46"/>
    </row>
    <row r="119" spans="1:93" ht="12">
      <c r="A119" s="164">
        <v>0</v>
      </c>
      <c r="B119" s="164">
        <v>-0.0034373042</v>
      </c>
      <c r="C119" s="164">
        <v>-0.0039320875</v>
      </c>
      <c r="D119" s="164">
        <v>-0.0035779715</v>
      </c>
      <c r="E119" s="164">
        <v>-0.0033093102</v>
      </c>
      <c r="F119" s="164">
        <v>-0.0023216507</v>
      </c>
      <c r="G119" s="164">
        <v>-0.0039695356</v>
      </c>
      <c r="H119" s="164">
        <v>-0.0035437542</v>
      </c>
      <c r="I119" s="164">
        <v>-0.002546368</v>
      </c>
      <c r="J119" s="164">
        <v>-0.0043455297</v>
      </c>
      <c r="K119" s="166">
        <v>-0.0031120718</v>
      </c>
      <c r="L119" s="165">
        <v>-0.0031922378</v>
      </c>
      <c r="M119" s="165">
        <v>-0.0038656427</v>
      </c>
      <c r="N119" s="165">
        <v>-0.0033935802</v>
      </c>
      <c r="O119" s="165">
        <v>-0.0031643196</v>
      </c>
      <c r="P119" s="165">
        <v>-0.00223556</v>
      </c>
      <c r="Q119" s="165">
        <v>-0.0038888486</v>
      </c>
      <c r="R119" s="165">
        <v>-0.0035142217</v>
      </c>
      <c r="S119" s="165">
        <v>-0.0025126543</v>
      </c>
      <c r="T119" s="165">
        <v>-0.0043367079</v>
      </c>
      <c r="U119" s="165">
        <v>-0.0030597782</v>
      </c>
      <c r="V119" s="172">
        <f t="shared" si="23"/>
        <v>0.0002450664000000001</v>
      </c>
      <c r="W119" s="172">
        <f t="shared" si="14"/>
        <v>6.644479999999954E-05</v>
      </c>
      <c r="X119" s="172">
        <f t="shared" si="15"/>
        <v>0.0001843913</v>
      </c>
      <c r="Y119" s="172">
        <f t="shared" si="16"/>
        <v>0.0001449906</v>
      </c>
      <c r="Z119" s="172">
        <f t="shared" si="17"/>
        <v>8.609069999999984E-05</v>
      </c>
      <c r="AA119" s="172">
        <f t="shared" si="18"/>
        <v>8.068699999999986E-05</v>
      </c>
      <c r="AB119" s="172">
        <f t="shared" si="19"/>
        <v>2.9532500000000253E-05</v>
      </c>
      <c r="AC119" s="172">
        <f t="shared" si="20"/>
        <v>3.371369999999969E-05</v>
      </c>
      <c r="AD119" s="172">
        <f t="shared" si="21"/>
        <v>8.821799999999408E-06</v>
      </c>
      <c r="AE119" s="172">
        <f t="shared" si="22"/>
        <v>5.22935999999999E-05</v>
      </c>
      <c r="AF119" s="87">
        <f>IF(L119&gt;0.7*BA128,(100*(AM119+AN119)/(Y119*AP119)),"")</f>
      </c>
      <c r="AG119" s="86">
        <f t="shared" si="24"/>
        <v>0.4582697085190319</v>
      </c>
      <c r="AH119" s="86">
        <f t="shared" si="25"/>
        <v>0.6447003074946026</v>
      </c>
      <c r="AI119" s="75"/>
      <c r="AJ119" s="61">
        <f>(LN(K!$D$13/AG119))/(LN(178.94583/176.94323))</f>
        <v>41.67386045972792</v>
      </c>
      <c r="AK119" s="61">
        <f>IF(AE119&gt;K!$F$1,(LN(K!$D$19/AH119))/(LN(172.93822/170.93634)),AJ119)</f>
        <v>41.67386045972792</v>
      </c>
      <c r="AL119" s="61">
        <f>IF(AE119&gt;K!$F$1,AK119,AJ119)</f>
        <v>41.67386045972792</v>
      </c>
      <c r="AM119" s="62">
        <f>((AA119*K!$D$17)/((175.94269/174.94079)^(AK119)))</f>
        <v>1.6872663011485357E-06</v>
      </c>
      <c r="AN119" s="63">
        <f>(AE119*K!$D$18)/((175.94258/170.93634)^(AK119))</f>
        <v>1.4159881531244964E-05</v>
      </c>
      <c r="AO119" s="75"/>
      <c r="AP119" s="91">
        <f t="shared" si="26"/>
        <v>0.3823884755018777</v>
      </c>
      <c r="AQ119" s="79">
        <f>IF(L119&gt;K!$F$8*BA128,(AP119),"")</f>
      </c>
      <c r="AR119" s="206">
        <f>IF((AQ119=MAX(AQ69:AQ128)),"",IF(AQ119=MIN(AQ69:AQ128),"",AQ119))</f>
      </c>
      <c r="AS119" s="11">
        <f>IF(OR(AR119&gt;AT128+2*AU128,AR119&lt;AT128-2*AU128),"",AR119)</f>
      </c>
      <c r="AV119" s="85"/>
      <c r="AW119" s="85"/>
      <c r="AX119" s="85"/>
      <c r="AY119" s="83"/>
      <c r="BE119" s="84"/>
      <c r="BG119" s="85"/>
      <c r="BH119" s="85"/>
      <c r="BI119" s="85"/>
      <c r="BJ119" s="85"/>
      <c r="BK119" s="84"/>
      <c r="BL119" s="92"/>
      <c r="BM119" s="92"/>
      <c r="BN119" s="82"/>
      <c r="BO119" s="46"/>
      <c r="BP119" s="46"/>
      <c r="BQ119" s="46"/>
      <c r="BR119" s="80"/>
      <c r="BS119" s="80"/>
      <c r="BT119" s="80"/>
      <c r="BU119" s="104"/>
      <c r="BV119" s="104"/>
      <c r="BW119" s="104"/>
      <c r="BX119" s="105"/>
      <c r="BY119" s="105"/>
      <c r="BZ119" s="105"/>
      <c r="CA119" s="33"/>
      <c r="CB119" s="33"/>
      <c r="CC119" s="33"/>
      <c r="CD119" s="27"/>
      <c r="CE119" s="27"/>
      <c r="CF119" s="27"/>
      <c r="CG119" s="9"/>
      <c r="CH119" s="9"/>
      <c r="CI119" s="9"/>
      <c r="CJ119" s="78"/>
      <c r="CK119" s="78"/>
      <c r="CL119" s="78"/>
      <c r="CM119" s="46"/>
      <c r="CN119" s="46"/>
      <c r="CO119" s="46"/>
    </row>
    <row r="120" spans="1:93" ht="12">
      <c r="A120" s="164">
        <v>0</v>
      </c>
      <c r="B120" s="164">
        <v>-0.0034373042</v>
      </c>
      <c r="C120" s="164">
        <v>-0.0039320875</v>
      </c>
      <c r="D120" s="164">
        <v>-0.0035779715</v>
      </c>
      <c r="E120" s="164">
        <v>-0.0033093102</v>
      </c>
      <c r="F120" s="164">
        <v>-0.0023216507</v>
      </c>
      <c r="G120" s="164">
        <v>-0.0039695356</v>
      </c>
      <c r="H120" s="164">
        <v>-0.0035437542</v>
      </c>
      <c r="I120" s="164">
        <v>-0.002546368</v>
      </c>
      <c r="J120" s="164">
        <v>-0.0043455297</v>
      </c>
      <c r="K120" s="166">
        <v>-0.0031120718</v>
      </c>
      <c r="L120" s="165">
        <v>-0.0029008627</v>
      </c>
      <c r="M120" s="165">
        <v>-0.0037355171</v>
      </c>
      <c r="N120" s="165">
        <v>-0.0032043588</v>
      </c>
      <c r="O120" s="165">
        <v>-0.0030596394</v>
      </c>
      <c r="P120" s="165">
        <v>-0.0022454381</v>
      </c>
      <c r="Q120" s="165">
        <v>-0.0040377466</v>
      </c>
      <c r="R120" s="165">
        <v>-0.0035075679</v>
      </c>
      <c r="S120" s="165">
        <v>-0.0025229762</v>
      </c>
      <c r="T120" s="165">
        <v>-0.0042873209</v>
      </c>
      <c r="U120" s="165">
        <v>-0.0029865871</v>
      </c>
      <c r="V120" s="172">
        <f t="shared" si="23"/>
        <v>0.0005364415000000001</v>
      </c>
      <c r="W120" s="172">
        <f t="shared" si="14"/>
        <v>0.00019657039999999978</v>
      </c>
      <c r="X120" s="172">
        <f t="shared" si="15"/>
        <v>0.00037361269999999997</v>
      </c>
      <c r="Y120" s="172">
        <f t="shared" si="16"/>
        <v>0.00024967079999999985</v>
      </c>
      <c r="Z120" s="172">
        <f t="shared" si="17"/>
        <v>7.621260000000019E-05</v>
      </c>
      <c r="AA120" s="172">
        <f t="shared" si="18"/>
        <v>-6.821100000000031E-05</v>
      </c>
      <c r="AB120" s="172">
        <f t="shared" si="19"/>
        <v>3.618630000000022E-05</v>
      </c>
      <c r="AC120" s="172">
        <f t="shared" si="20"/>
        <v>2.3391799999999616E-05</v>
      </c>
      <c r="AD120" s="172">
        <f t="shared" si="21"/>
        <v>5.820879999999997E-05</v>
      </c>
      <c r="AE120" s="172">
        <f t="shared" si="22"/>
        <v>0.00012548469999999973</v>
      </c>
      <c r="AF120" s="87">
        <f>IF(L120&gt;0.7*BA128,(100*(AM120+AN120)/(Y120*AP120)),"")</f>
      </c>
      <c r="AG120" s="86">
        <f t="shared" si="24"/>
        <v>0.7873183407911534</v>
      </c>
      <c r="AH120" s="86">
        <f t="shared" si="25"/>
        <v>0.18641157049424883</v>
      </c>
      <c r="AI120" s="75"/>
      <c r="AJ120" s="61">
        <f>(LN(K!$D$13/AG120))/(LN(178.94583/176.94323))</f>
        <v>-6.412664059287804</v>
      </c>
      <c r="AK120" s="61">
        <f>IF(AE120&gt;K!$F$1,(LN(K!$D$19/AH120))/(LN(172.93822/170.93634)),AJ120)</f>
        <v>-6.412664059287804</v>
      </c>
      <c r="AL120" s="61">
        <f>IF(AE120&gt;K!$F$1,AK120,AJ120)</f>
        <v>-6.412664059287804</v>
      </c>
      <c r="AM120" s="62">
        <f>((AA120*K!$D$17)/((175.94269/174.94079)^(AK120)))</f>
        <v>-1.8771371224292134E-06</v>
      </c>
      <c r="AN120" s="63">
        <f>(AE120*K!$D$18)/((175.94258/170.93634)^(AK120))</f>
        <v>0.000136157393543981</v>
      </c>
      <c r="AO120" s="75"/>
      <c r="AP120" s="91">
        <f t="shared" si="26"/>
        <v>-0.24120108930382017</v>
      </c>
      <c r="AQ120" s="79">
        <f>IF(L120&gt;K!$F$8*BA128,(AP120),"")</f>
      </c>
      <c r="AR120" s="206">
        <f>IF((AQ120=MAX(AQ69:AQ128)),"",IF(AQ120=MIN(AQ69:AQ128),"",AQ120))</f>
      </c>
      <c r="AS120" s="11">
        <f>IF(OR(AR120&gt;AT128+2*AU128,AR120&lt;AT128-2*AU128),"",AR120)</f>
      </c>
      <c r="AV120" s="85"/>
      <c r="AW120" s="85"/>
      <c r="AX120" s="85"/>
      <c r="AY120" s="83"/>
      <c r="BG120" s="85"/>
      <c r="BH120" s="85"/>
      <c r="BI120" s="85"/>
      <c r="BJ120" s="85"/>
      <c r="BK120" s="84"/>
      <c r="BL120" s="92"/>
      <c r="BM120" s="92"/>
      <c r="BN120" s="82"/>
      <c r="BO120" s="46"/>
      <c r="BP120" s="46"/>
      <c r="BQ120" s="46"/>
      <c r="BR120" s="80"/>
      <c r="BS120" s="80"/>
      <c r="BT120" s="80"/>
      <c r="BU120" s="104"/>
      <c r="BV120" s="104"/>
      <c r="BW120" s="104"/>
      <c r="BX120" s="105"/>
      <c r="BY120" s="105"/>
      <c r="BZ120" s="105"/>
      <c r="CA120" s="33"/>
      <c r="CB120" s="33"/>
      <c r="CC120" s="33"/>
      <c r="CD120" s="27"/>
      <c r="CE120" s="27"/>
      <c r="CF120" s="27"/>
      <c r="CG120" s="9"/>
      <c r="CH120" s="9"/>
      <c r="CI120" s="9"/>
      <c r="CJ120" s="78"/>
      <c r="CK120" s="78"/>
      <c r="CL120" s="78"/>
      <c r="CM120" s="46"/>
      <c r="CN120" s="46"/>
      <c r="CO120" s="46"/>
    </row>
    <row r="121" spans="1:93" ht="12">
      <c r="A121" s="164">
        <v>0</v>
      </c>
      <c r="B121" s="164">
        <v>-0.0034373042</v>
      </c>
      <c r="C121" s="164">
        <v>-0.0039320875</v>
      </c>
      <c r="D121" s="164">
        <v>-0.0035779715</v>
      </c>
      <c r="E121" s="164">
        <v>-0.0033093102</v>
      </c>
      <c r="F121" s="164">
        <v>-0.0023216507</v>
      </c>
      <c r="G121" s="164">
        <v>-0.0039695356</v>
      </c>
      <c r="H121" s="164">
        <v>-0.0035437542</v>
      </c>
      <c r="I121" s="164">
        <v>-0.002546368</v>
      </c>
      <c r="J121" s="164">
        <v>-0.0043455297</v>
      </c>
      <c r="K121" s="166">
        <v>-0.0031120718</v>
      </c>
      <c r="L121" s="165">
        <v>-0.0030334318</v>
      </c>
      <c r="M121" s="165">
        <v>-0.0037618788</v>
      </c>
      <c r="N121" s="165">
        <v>-0.003273262</v>
      </c>
      <c r="O121" s="165">
        <v>-0.0030851972</v>
      </c>
      <c r="P121" s="165">
        <v>-0.0022419875</v>
      </c>
      <c r="Q121" s="165">
        <v>-0.0039435</v>
      </c>
      <c r="R121" s="165">
        <v>-0.0035101381</v>
      </c>
      <c r="S121" s="165">
        <v>-0.002561484</v>
      </c>
      <c r="T121" s="165">
        <v>-0.0043027215</v>
      </c>
      <c r="U121" s="165">
        <v>-0.0031304558</v>
      </c>
      <c r="V121" s="172">
        <f t="shared" si="23"/>
        <v>0.00040387240000000013</v>
      </c>
      <c r="W121" s="172">
        <f t="shared" si="14"/>
        <v>0.00017020869999999962</v>
      </c>
      <c r="X121" s="172">
        <f t="shared" si="15"/>
        <v>0.00030470949999999997</v>
      </c>
      <c r="Y121" s="172">
        <f t="shared" si="16"/>
        <v>0.00022411299999999974</v>
      </c>
      <c r="Z121" s="172">
        <f t="shared" si="17"/>
        <v>7.966319999999985E-05</v>
      </c>
      <c r="AA121" s="172">
        <f t="shared" si="18"/>
        <v>2.6035599999999978E-05</v>
      </c>
      <c r="AB121" s="172">
        <f t="shared" si="19"/>
        <v>3.3616100000000235E-05</v>
      </c>
      <c r="AC121" s="172">
        <f t="shared" si="20"/>
        <v>-1.5116000000000348E-05</v>
      </c>
      <c r="AD121" s="172">
        <f t="shared" si="21"/>
        <v>4.280819999999928E-05</v>
      </c>
      <c r="AE121" s="172">
        <f t="shared" si="22"/>
        <v>-1.8384000000000195E-05</v>
      </c>
      <c r="AF121" s="87">
        <f>IF(L121&gt;0.7*BA128,(100*(AM121+AN121)/(Y121*AP121)),"")</f>
      </c>
      <c r="AG121" s="86">
        <f t="shared" si="24"/>
        <v>0.7594771387648187</v>
      </c>
      <c r="AH121" s="86">
        <f t="shared" si="25"/>
        <v>0.8222367275892182</v>
      </c>
      <c r="AI121" s="75"/>
      <c r="AJ121" s="61">
        <f>(LN(K!$D$13/AG121))/(LN(178.94583/176.94323))</f>
        <v>-3.2136375677740703</v>
      </c>
      <c r="AK121" s="61">
        <f>IF(AE121&gt;K!$F$1,(LN(K!$D$19/AH121))/(LN(172.93822/170.93634)),AJ121)</f>
        <v>-3.2136375677740703</v>
      </c>
      <c r="AL121" s="61">
        <f>IF(AE121&gt;K!$F$1,AK121,AJ121)</f>
        <v>-3.2136375677740703</v>
      </c>
      <c r="AM121" s="62">
        <f>((AA121*K!$D$17)/((175.94269/174.94079)^(AK121)))</f>
        <v>7.035178569677653E-07</v>
      </c>
      <c r="AN121" s="63">
        <f>(AE121*K!$D$18)/((175.94258/170.93634)^(AK121))</f>
        <v>-1.818803123144453E-05</v>
      </c>
      <c r="AO121" s="75"/>
      <c r="AP121" s="91">
        <f t="shared" si="26"/>
        <v>0.44145852475508246</v>
      </c>
      <c r="AQ121" s="79">
        <f>IF(L121&gt;K!$F$8*BA128,(AP121),"")</f>
      </c>
      <c r="AR121" s="206">
        <f>IF((AQ121=MAX(AQ69:AQ128)),"",IF(AQ121=MIN(AQ69:AQ128),"",AQ121))</f>
      </c>
      <c r="AS121" s="11">
        <f>IF(OR(AR121&gt;AT128+2*AU128,AR121&lt;AT128-2*AU128),"",AR121)</f>
      </c>
      <c r="AV121" s="85"/>
      <c r="AW121" s="85"/>
      <c r="AX121" s="85"/>
      <c r="AY121" s="83"/>
      <c r="BG121" s="85"/>
      <c r="BH121" s="85"/>
      <c r="BI121" s="85"/>
      <c r="BJ121" s="85"/>
      <c r="BK121" s="84"/>
      <c r="BL121" s="92"/>
      <c r="BM121" s="92"/>
      <c r="BN121" s="82"/>
      <c r="BO121" s="46"/>
      <c r="BP121" s="46"/>
      <c r="BQ121" s="46"/>
      <c r="BR121" s="80"/>
      <c r="BS121" s="80"/>
      <c r="BT121" s="80"/>
      <c r="BU121" s="104"/>
      <c r="BV121" s="104"/>
      <c r="BW121" s="104"/>
      <c r="BX121" s="105"/>
      <c r="BY121" s="105"/>
      <c r="BZ121" s="105"/>
      <c r="CA121" s="33"/>
      <c r="CB121" s="33"/>
      <c r="CC121" s="33"/>
      <c r="CD121" s="27"/>
      <c r="CE121" s="27"/>
      <c r="CF121" s="27"/>
      <c r="CG121" s="9"/>
      <c r="CH121" s="9"/>
      <c r="CI121" s="9"/>
      <c r="CJ121" s="78"/>
      <c r="CK121" s="78"/>
      <c r="CL121" s="78"/>
      <c r="CM121" s="46"/>
      <c r="CN121" s="46"/>
      <c r="CO121" s="46"/>
    </row>
    <row r="122" spans="1:93" ht="12">
      <c r="A122" s="164">
        <v>0</v>
      </c>
      <c r="B122" s="164">
        <v>-0.0034373042</v>
      </c>
      <c r="C122" s="164">
        <v>-0.0039320875</v>
      </c>
      <c r="D122" s="164">
        <v>-0.0035779715</v>
      </c>
      <c r="E122" s="164">
        <v>-0.0033093102</v>
      </c>
      <c r="F122" s="164">
        <v>-0.0023216507</v>
      </c>
      <c r="G122" s="164">
        <v>-0.0039695356</v>
      </c>
      <c r="H122" s="164">
        <v>-0.0035437542</v>
      </c>
      <c r="I122" s="164">
        <v>-0.002546368</v>
      </c>
      <c r="J122" s="164">
        <v>-0.0043455297</v>
      </c>
      <c r="K122" s="166">
        <v>-0.0031120718</v>
      </c>
      <c r="L122" s="165">
        <v>-0.0031274838</v>
      </c>
      <c r="M122" s="165">
        <v>-0.0038423749</v>
      </c>
      <c r="N122" s="165">
        <v>-0.0033486309</v>
      </c>
      <c r="O122" s="165">
        <v>-0.0031337567</v>
      </c>
      <c r="P122" s="165">
        <v>-0.002231197</v>
      </c>
      <c r="Q122" s="165">
        <v>-0.0039314299</v>
      </c>
      <c r="R122" s="165">
        <v>-0.0034940438</v>
      </c>
      <c r="S122" s="165">
        <v>-0.0025343785</v>
      </c>
      <c r="T122" s="165">
        <v>-0.0043450021</v>
      </c>
      <c r="U122" s="165">
        <v>-0.0030523713</v>
      </c>
      <c r="V122" s="172">
        <f t="shared" si="23"/>
        <v>0.00030982039999999985</v>
      </c>
      <c r="W122" s="172">
        <f t="shared" si="14"/>
        <v>8.971259999999981E-05</v>
      </c>
      <c r="X122" s="172">
        <f t="shared" si="15"/>
        <v>0.00022934059999999996</v>
      </c>
      <c r="Y122" s="172">
        <f t="shared" si="16"/>
        <v>0.0001755534999999999</v>
      </c>
      <c r="Z122" s="172">
        <f t="shared" si="17"/>
        <v>9.045370000000013E-05</v>
      </c>
      <c r="AA122" s="172">
        <f t="shared" si="18"/>
        <v>3.810569999999989E-05</v>
      </c>
      <c r="AB122" s="172">
        <f t="shared" si="19"/>
        <v>4.9710400000000255E-05</v>
      </c>
      <c r="AC122" s="172">
        <f t="shared" si="20"/>
        <v>1.1989499999999747E-05</v>
      </c>
      <c r="AD122" s="172">
        <f t="shared" si="21"/>
        <v>5.275999999995035E-07</v>
      </c>
      <c r="AE122" s="172">
        <f t="shared" si="22"/>
        <v>5.970049999999994E-05</v>
      </c>
      <c r="AF122" s="87">
        <f>IF(L122&gt;0.7*BA128,(100*(AM122+AN122)/(Y122*AP122)),"")</f>
      </c>
      <c r="AG122" s="86">
        <f t="shared" si="24"/>
        <v>0.5110271227859305</v>
      </c>
      <c r="AH122" s="86">
        <f t="shared" si="25"/>
        <v>0.20082746375658092</v>
      </c>
      <c r="AI122" s="75"/>
      <c r="AJ122" s="61">
        <f>(LN(K!$D$13/AG122))/(LN(178.94583/176.94323))</f>
        <v>31.991706957934085</v>
      </c>
      <c r="AK122" s="61">
        <f>IF(AE122&gt;K!$F$1,(LN(K!$D$19/AH122))/(LN(172.93822/170.93634)),AJ122)</f>
        <v>31.991706957934085</v>
      </c>
      <c r="AL122" s="61">
        <f>IF(AE122&gt;K!$F$1,AK122,AJ122)</f>
        <v>31.991706957934085</v>
      </c>
      <c r="AM122" s="62">
        <f>((AA122*K!$D$17)/((175.94269/174.94079)^(AK122)))</f>
        <v>8.42137769486197E-07</v>
      </c>
      <c r="AN122" s="63">
        <f>(AE122*K!$D$18)/((175.94258/170.93634)^(AK122))</f>
        <v>2.137813918815874E-05</v>
      </c>
      <c r="AO122" s="75"/>
      <c r="AP122" s="91">
        <f t="shared" si="26"/>
        <v>0.3241161407113726</v>
      </c>
      <c r="AQ122" s="79">
        <f>IF(L122&gt;K!$F$8*BA128,(AP122),"")</f>
      </c>
      <c r="AR122" s="206">
        <f>IF((AQ122=MAX(AQ69:AQ128)),"",IF(AQ122=MIN(AQ69:AQ128),"",AQ122))</f>
      </c>
      <c r="AS122" s="11">
        <f>IF(OR(AR122&gt;AT128+2*AU128,AR122&lt;AT128-2*AU128),"",AR122)</f>
      </c>
      <c r="AV122" s="85"/>
      <c r="AW122" s="85"/>
      <c r="AX122" s="85"/>
      <c r="AY122" s="83"/>
      <c r="BG122" s="85"/>
      <c r="BH122" s="85"/>
      <c r="BI122" s="85"/>
      <c r="BJ122" s="85"/>
      <c r="BK122" s="84"/>
      <c r="BL122" s="92"/>
      <c r="BM122" s="92"/>
      <c r="BN122" s="82"/>
      <c r="BO122" s="46"/>
      <c r="BP122" s="46"/>
      <c r="BQ122" s="46"/>
      <c r="BR122" s="80"/>
      <c r="BS122" s="80"/>
      <c r="BT122" s="80"/>
      <c r="BU122" s="104"/>
      <c r="BV122" s="104"/>
      <c r="BW122" s="104"/>
      <c r="BX122" s="105"/>
      <c r="BY122" s="105"/>
      <c r="BZ122" s="105"/>
      <c r="CA122" s="33"/>
      <c r="CB122" s="33"/>
      <c r="CC122" s="33"/>
      <c r="CD122" s="27"/>
      <c r="CE122" s="27"/>
      <c r="CF122" s="27"/>
      <c r="CG122" s="9"/>
      <c r="CH122" s="9"/>
      <c r="CI122" s="9"/>
      <c r="CJ122" s="78"/>
      <c r="CK122" s="78"/>
      <c r="CL122" s="78"/>
      <c r="CM122" s="46"/>
      <c r="CN122" s="46"/>
      <c r="CO122" s="46"/>
    </row>
    <row r="123" spans="1:93" ht="12">
      <c r="A123" s="164">
        <v>0</v>
      </c>
      <c r="B123" s="164">
        <v>-0.0034373042</v>
      </c>
      <c r="C123" s="164">
        <v>-0.0039320875</v>
      </c>
      <c r="D123" s="164">
        <v>-0.0035779715</v>
      </c>
      <c r="E123" s="164">
        <v>-0.0033093102</v>
      </c>
      <c r="F123" s="164">
        <v>-0.0023216507</v>
      </c>
      <c r="G123" s="164">
        <v>-0.0039695356</v>
      </c>
      <c r="H123" s="164">
        <v>-0.0035437542</v>
      </c>
      <c r="I123" s="164">
        <v>-0.002546368</v>
      </c>
      <c r="J123" s="164">
        <v>-0.0043455297</v>
      </c>
      <c r="K123" s="166">
        <v>-0.0031120718</v>
      </c>
      <c r="L123" s="165">
        <v>-0.0030626052</v>
      </c>
      <c r="M123" s="165">
        <v>-0.0037796291</v>
      </c>
      <c r="N123" s="165">
        <v>-0.0032380512</v>
      </c>
      <c r="O123" s="165">
        <v>-0.0030853344</v>
      </c>
      <c r="P123" s="165">
        <v>-0.0022561677</v>
      </c>
      <c r="Q123" s="165">
        <v>-0.0039637543</v>
      </c>
      <c r="R123" s="165">
        <v>-0.0035033514</v>
      </c>
      <c r="S123" s="165">
        <v>-0.0025143786</v>
      </c>
      <c r="T123" s="165">
        <v>-0.0043164031</v>
      </c>
      <c r="U123" s="165">
        <v>-0.003080501</v>
      </c>
      <c r="V123" s="172">
        <f t="shared" si="23"/>
        <v>0.00037469900000000004</v>
      </c>
      <c r="W123" s="172">
        <f t="shared" si="14"/>
        <v>0.00015245839999999955</v>
      </c>
      <c r="X123" s="172">
        <f t="shared" si="15"/>
        <v>0.00033992029999999973</v>
      </c>
      <c r="Y123" s="172">
        <f t="shared" si="16"/>
        <v>0.0002239757999999998</v>
      </c>
      <c r="Z123" s="172">
        <f t="shared" si="17"/>
        <v>6.548299999999986E-05</v>
      </c>
      <c r="AA123" s="172">
        <f t="shared" si="18"/>
        <v>5.7812999999995104E-06</v>
      </c>
      <c r="AB123" s="172">
        <f t="shared" si="19"/>
        <v>4.0402799999999985E-05</v>
      </c>
      <c r="AC123" s="172">
        <f t="shared" si="20"/>
        <v>3.1989399999999765E-05</v>
      </c>
      <c r="AD123" s="172">
        <f t="shared" si="21"/>
        <v>2.9126599999999316E-05</v>
      </c>
      <c r="AE123" s="172">
        <f t="shared" si="22"/>
        <v>3.1570800000000135E-05</v>
      </c>
      <c r="AF123" s="87">
        <f>IF(L123&gt;0.7*BA128,(100*(AM123+AN123)/(Y123*AP123)),"")</f>
      </c>
      <c r="AG123" s="86">
        <f t="shared" si="24"/>
        <v>0.6806913961240442</v>
      </c>
      <c r="AH123" s="86">
        <f t="shared" si="25"/>
        <v>1.0132590875112328</v>
      </c>
      <c r="AI123" s="75"/>
      <c r="AJ123" s="61">
        <f>(LN(K!$D$13/AG123))/(LN(178.94583/176.94323))</f>
        <v>6.517956014655883</v>
      </c>
      <c r="AK123" s="61">
        <f>IF(AE123&gt;K!$F$1,(LN(K!$D$19/AH123))/(LN(172.93822/170.93634)),AJ123)</f>
        <v>6.517956014655883</v>
      </c>
      <c r="AL123" s="61">
        <f>IF(AE123&gt;K!$F$1,AK123,AJ123)</f>
        <v>6.517956014655883</v>
      </c>
      <c r="AM123" s="62">
        <f>((AA123*K!$D$17)/((175.94269/174.94079)^(AK123)))</f>
        <v>1.4777374678035932E-07</v>
      </c>
      <c r="AN123" s="63">
        <f>(AE123*K!$D$18)/((175.94258/170.93634)^(AK123))</f>
        <v>2.3584713555800733E-05</v>
      </c>
      <c r="AO123" s="75"/>
      <c r="AP123" s="91">
        <f t="shared" si="26"/>
        <v>0.1796339262466471</v>
      </c>
      <c r="AQ123" s="79">
        <f>IF(L123&gt;K!$F$8*BA128,(AP123),"")</f>
      </c>
      <c r="AR123" s="206">
        <f>IF((AQ123=MAX(AQ69:AQ128)),"",IF(AQ123=MIN(AQ69:AQ128),"",AQ123))</f>
      </c>
      <c r="AS123" s="11">
        <f>IF(OR(AR123&gt;AT128+2*AU128,AR123&lt;AT128-2*AU128),"",AR123)</f>
      </c>
      <c r="AV123" s="85"/>
      <c r="AW123" s="85"/>
      <c r="AX123" s="85"/>
      <c r="AY123" s="83"/>
      <c r="BG123" s="85"/>
      <c r="BH123" s="85"/>
      <c r="BI123" s="85"/>
      <c r="BJ123" s="85"/>
      <c r="BK123" s="84"/>
      <c r="BL123" s="92"/>
      <c r="BM123" s="92"/>
      <c r="BN123" s="82"/>
      <c r="BO123" s="46"/>
      <c r="BP123" s="46"/>
      <c r="BQ123" s="46"/>
      <c r="BR123" s="80"/>
      <c r="BS123" s="80"/>
      <c r="BT123" s="80"/>
      <c r="BU123" s="104"/>
      <c r="BV123" s="104"/>
      <c r="BW123" s="104"/>
      <c r="BX123" s="105"/>
      <c r="BY123" s="105"/>
      <c r="BZ123" s="105"/>
      <c r="CA123" s="33"/>
      <c r="CB123" s="33"/>
      <c r="CC123" s="33"/>
      <c r="CD123" s="27"/>
      <c r="CE123" s="27"/>
      <c r="CF123" s="27"/>
      <c r="CG123" s="9"/>
      <c r="CH123" s="9"/>
      <c r="CI123" s="9"/>
      <c r="CJ123" s="78"/>
      <c r="CK123" s="78"/>
      <c r="CL123" s="78"/>
      <c r="CM123" s="46"/>
      <c r="CN123" s="46"/>
      <c r="CO123" s="46"/>
    </row>
    <row r="124" spans="1:93" ht="12">
      <c r="A124" s="164">
        <v>0</v>
      </c>
      <c r="B124" s="164">
        <v>-0.0034373042</v>
      </c>
      <c r="C124" s="164">
        <v>-0.0039320875</v>
      </c>
      <c r="D124" s="164">
        <v>-0.0035779715</v>
      </c>
      <c r="E124" s="164">
        <v>-0.0033093102</v>
      </c>
      <c r="F124" s="164">
        <v>-0.0023216507</v>
      </c>
      <c r="G124" s="164">
        <v>-0.0039695356</v>
      </c>
      <c r="H124" s="164">
        <v>-0.0035437542</v>
      </c>
      <c r="I124" s="164">
        <v>-0.002546368</v>
      </c>
      <c r="J124" s="164">
        <v>-0.0043455297</v>
      </c>
      <c r="K124" s="166">
        <v>-0.0031120718</v>
      </c>
      <c r="L124" s="165">
        <v>-0.0031120691</v>
      </c>
      <c r="M124" s="165">
        <v>-0.0037909954</v>
      </c>
      <c r="N124" s="165">
        <v>-0.0033060486</v>
      </c>
      <c r="O124" s="165">
        <v>-0.0031538064</v>
      </c>
      <c r="P124" s="165">
        <v>-0.0022657483</v>
      </c>
      <c r="Q124" s="165">
        <v>-0.0039054693</v>
      </c>
      <c r="R124" s="165">
        <v>-0.0035391433</v>
      </c>
      <c r="S124" s="165">
        <v>-0.0025002212</v>
      </c>
      <c r="T124" s="165">
        <v>-0.0043080034</v>
      </c>
      <c r="U124" s="165">
        <v>-0.0030256025</v>
      </c>
      <c r="V124" s="172">
        <f t="shared" si="23"/>
        <v>0.00032523510000000014</v>
      </c>
      <c r="W124" s="172">
        <f t="shared" si="14"/>
        <v>0.00014109209999999981</v>
      </c>
      <c r="X124" s="172">
        <f t="shared" si="15"/>
        <v>0.00027192289999999984</v>
      </c>
      <c r="Y124" s="172">
        <f t="shared" si="16"/>
        <v>0.00015550379999999982</v>
      </c>
      <c r="Z124" s="172">
        <f t="shared" si="17"/>
        <v>5.590240000000017E-05</v>
      </c>
      <c r="AA124" s="172">
        <f t="shared" si="18"/>
        <v>6.406629999999988E-05</v>
      </c>
      <c r="AB124" s="172">
        <f t="shared" si="19"/>
        <v>4.610900000000251E-06</v>
      </c>
      <c r="AC124" s="172">
        <f t="shared" si="20"/>
        <v>4.6146799999999787E-05</v>
      </c>
      <c r="AD124" s="172">
        <f t="shared" si="21"/>
        <v>3.752630000000007E-05</v>
      </c>
      <c r="AE124" s="172">
        <f t="shared" si="22"/>
        <v>8.646930000000014E-05</v>
      </c>
      <c r="AF124" s="87">
        <f>IF(L124&gt;0.7*BA128,(100*(AM124+AN124)/(Y124*AP124)),"")</f>
      </c>
      <c r="AG124" s="86">
        <f t="shared" si="24"/>
        <v>0.9073225220219697</v>
      </c>
      <c r="AH124" s="86">
        <f t="shared" si="25"/>
        <v>0.5336784269098941</v>
      </c>
      <c r="AI124" s="75"/>
      <c r="AJ124" s="61">
        <f>(LN(K!$D$13/AG124))/(LN(178.94583/176.94323))</f>
        <v>-19.01822185927994</v>
      </c>
      <c r="AK124" s="61">
        <f>IF(AE124&gt;K!$F$1,(LN(K!$D$19/AH124))/(LN(172.93822/170.93634)),AJ124)</f>
        <v>-19.01822185927994</v>
      </c>
      <c r="AL124" s="61">
        <f>IF(AE124&gt;K!$F$1,AK124,AJ124)</f>
        <v>-19.01822185927994</v>
      </c>
      <c r="AM124" s="62">
        <f>((AA124*K!$D$17)/((175.94269/174.94079)^(AK124)))</f>
        <v>1.8946754452786548E-06</v>
      </c>
      <c r="AN124" s="63">
        <f>(AE124*K!$D$18)/((175.94258/170.93634)^(AK124))</f>
        <v>0.00013500276640038974</v>
      </c>
      <c r="AO124" s="75"/>
      <c r="AP124" s="91">
        <f t="shared" si="26"/>
        <v>-0.5802480143951402</v>
      </c>
      <c r="AQ124" s="79">
        <f>IF(L124&gt;K!$F$8*BA128,(AP124),"")</f>
      </c>
      <c r="AR124" s="206">
        <f>IF((AQ124=MAX(AQ69:AQ128)),"",IF(AQ124=MIN(AQ69:AQ128),"",AQ124))</f>
      </c>
      <c r="AS124" s="11">
        <f>IF(OR(AR124&gt;AT128+2*AU128,AR124&lt;AT128-2*AU128),"",AR124)</f>
      </c>
      <c r="AV124" s="85"/>
      <c r="AW124" s="85"/>
      <c r="AX124" s="85"/>
      <c r="AY124" s="83"/>
      <c r="BG124" s="81"/>
      <c r="BH124" s="74"/>
      <c r="BI124" s="74"/>
      <c r="BJ124" s="74"/>
      <c r="BK124" s="74"/>
      <c r="BL124" s="74"/>
      <c r="BM124" s="74"/>
      <c r="BN124" s="72"/>
      <c r="BO124" s="46"/>
      <c r="BP124" s="46"/>
      <c r="BQ124" s="46"/>
      <c r="BR124" s="80"/>
      <c r="BS124" s="80"/>
      <c r="BT124" s="80"/>
      <c r="BU124" s="104"/>
      <c r="BV124" s="104"/>
      <c r="BW124" s="104"/>
      <c r="BX124" s="105"/>
      <c r="BY124" s="105"/>
      <c r="BZ124" s="105"/>
      <c r="CA124" s="33"/>
      <c r="CB124" s="33"/>
      <c r="CC124" s="33"/>
      <c r="CD124" s="27"/>
      <c r="CE124" s="27"/>
      <c r="CF124" s="27"/>
      <c r="CG124" s="9"/>
      <c r="CH124" s="9"/>
      <c r="CI124" s="9"/>
      <c r="CJ124" s="78"/>
      <c r="CK124" s="78"/>
      <c r="CL124" s="78"/>
      <c r="CM124" s="46"/>
      <c r="CN124" s="46"/>
      <c r="CO124" s="46"/>
    </row>
    <row r="125" spans="1:102" ht="12">
      <c r="A125" s="164">
        <v>0</v>
      </c>
      <c r="B125" s="164">
        <v>-0.0034373042</v>
      </c>
      <c r="C125" s="164">
        <v>-0.0039320875</v>
      </c>
      <c r="D125" s="164">
        <v>-0.0035779715</v>
      </c>
      <c r="E125" s="164">
        <v>-0.0033093102</v>
      </c>
      <c r="F125" s="164">
        <v>-0.0023216507</v>
      </c>
      <c r="G125" s="164">
        <v>-0.0039695356</v>
      </c>
      <c r="H125" s="164">
        <v>-0.0035437542</v>
      </c>
      <c r="I125" s="164">
        <v>-0.002546368</v>
      </c>
      <c r="J125" s="164">
        <v>-0.0043455297</v>
      </c>
      <c r="K125" s="166">
        <v>-0.0031120718</v>
      </c>
      <c r="L125" s="165">
        <v>-0.0031541089</v>
      </c>
      <c r="M125" s="165">
        <v>-0.0038869766</v>
      </c>
      <c r="N125" s="165">
        <v>-0.0033792394</v>
      </c>
      <c r="O125" s="165">
        <v>-0.0031599531</v>
      </c>
      <c r="P125" s="165">
        <v>-0.0022885505</v>
      </c>
      <c r="Q125" s="165">
        <v>-0.0040216667</v>
      </c>
      <c r="R125" s="165">
        <v>-0.0035305594</v>
      </c>
      <c r="S125" s="165">
        <v>-0.0025266815</v>
      </c>
      <c r="T125" s="165">
        <v>-0.0043916215</v>
      </c>
      <c r="U125" s="165">
        <v>-0.0031680324</v>
      </c>
      <c r="V125" s="172">
        <f t="shared" si="23"/>
        <v>0.0002831953000000001</v>
      </c>
      <c r="W125" s="172">
        <f t="shared" si="14"/>
        <v>4.5110899999999555E-05</v>
      </c>
      <c r="X125" s="172">
        <f t="shared" si="15"/>
        <v>0.00019873209999999968</v>
      </c>
      <c r="Y125" s="172">
        <f t="shared" si="16"/>
        <v>0.00014935709999999974</v>
      </c>
      <c r="Z125" s="172">
        <f t="shared" si="17"/>
        <v>3.310019999999995E-05</v>
      </c>
      <c r="AA125" s="172">
        <f t="shared" si="18"/>
        <v>-5.21311E-05</v>
      </c>
      <c r="AB125" s="172">
        <f t="shared" si="19"/>
        <v>1.3194800000000066E-05</v>
      </c>
      <c r="AC125" s="172">
        <f t="shared" si="20"/>
        <v>1.9686499999999833E-05</v>
      </c>
      <c r="AD125" s="172">
        <f t="shared" si="21"/>
        <v>-4.609180000000011E-05</v>
      </c>
      <c r="AE125" s="172">
        <f t="shared" si="22"/>
        <v>-5.596060000000007E-05</v>
      </c>
      <c r="AF125" s="87">
        <f>IF(L125&gt;0.7*BA128,(100*(AM125+AN125)/(Y125*AP125)),"")</f>
      </c>
      <c r="AG125" s="86">
        <f t="shared" si="24"/>
        <v>0.3020338504162148</v>
      </c>
      <c r="AH125" s="86">
        <f t="shared" si="25"/>
        <v>0.3517921537653243</v>
      </c>
      <c r="AI125" s="75"/>
      <c r="AJ125" s="61">
        <f>(LN(K!$D$13/AG125))/(LN(178.94583/176.94323))</f>
        <v>78.71951914183141</v>
      </c>
      <c r="AK125" s="61">
        <f>IF(AE125&gt;K!$F$1,(LN(K!$D$19/AH125))/(LN(172.93822/170.93634)),AJ125)</f>
        <v>78.71951914183141</v>
      </c>
      <c r="AL125" s="61">
        <f>IF(AE125&gt;K!$F$1,AK125,AJ125)</f>
        <v>78.71951914183141</v>
      </c>
      <c r="AM125" s="62">
        <f>((AA125*K!$D$17)/((175.94269/174.94079)^(AK125)))</f>
        <v>-8.822636281927927E-07</v>
      </c>
      <c r="AN125" s="63">
        <f>(AE125*K!$D$18)/((175.94258/170.93634)^(AK125))</f>
        <v>-5.200780124731816E-06</v>
      </c>
      <c r="AO125" s="75"/>
      <c r="AP125" s="91">
        <f t="shared" si="26"/>
        <v>0.1677889495069786</v>
      </c>
      <c r="AQ125" s="79">
        <f>IF(L125&gt;K!$F$8*BA128,(AP125),"")</f>
      </c>
      <c r="AR125" s="206">
        <f>IF((AQ125=MAX(AQ69:AQ128)),"",IF(AQ125=MIN(AQ69:AQ128),"",AQ125))</f>
      </c>
      <c r="AS125" s="11">
        <f>IF(OR(AR125&gt;AT128+2*AU128,AR125&lt;AT128-2*AU128),"",AR125)</f>
      </c>
      <c r="AV125" s="85"/>
      <c r="AW125" s="85"/>
      <c r="AX125" s="85"/>
      <c r="AY125" s="83"/>
      <c r="BG125" s="85"/>
      <c r="BH125" s="85"/>
      <c r="BI125" s="85"/>
      <c r="BJ125" s="85"/>
      <c r="BK125" s="84"/>
      <c r="BL125" s="92"/>
      <c r="BM125" s="92"/>
      <c r="BN125" s="82"/>
      <c r="BO125" s="46"/>
      <c r="BP125" s="46"/>
      <c r="BQ125" s="46"/>
      <c r="BR125" s="80"/>
      <c r="BS125" s="80"/>
      <c r="BT125" s="80"/>
      <c r="BU125" s="104"/>
      <c r="BV125" s="104"/>
      <c r="BW125" s="104"/>
      <c r="BX125" s="105"/>
      <c r="BY125" s="105"/>
      <c r="BZ125" s="105"/>
      <c r="CA125" s="33"/>
      <c r="CB125" s="33"/>
      <c r="CC125" s="33"/>
      <c r="CD125" s="27"/>
      <c r="CE125" s="27"/>
      <c r="CF125" s="27"/>
      <c r="CG125" s="9"/>
      <c r="CH125" s="9"/>
      <c r="CI125" s="9"/>
      <c r="CJ125" s="78"/>
      <c r="CK125" s="78"/>
      <c r="CL125" s="78"/>
      <c r="CM125" s="46"/>
      <c r="CN125" s="46"/>
      <c r="CO125" s="46"/>
      <c r="CS125" s="22"/>
      <c r="CT125" s="25"/>
      <c r="CU125" s="23"/>
      <c r="CV125" s="26"/>
      <c r="CW125" s="24"/>
      <c r="CX125" s="26"/>
    </row>
    <row r="126" spans="1:93" ht="12">
      <c r="A126" s="164">
        <v>0</v>
      </c>
      <c r="B126" s="164">
        <v>-0.0034373042</v>
      </c>
      <c r="C126" s="164">
        <v>-0.0039320875</v>
      </c>
      <c r="D126" s="164">
        <v>-0.0035779715</v>
      </c>
      <c r="E126" s="164">
        <v>-0.0033093102</v>
      </c>
      <c r="F126" s="164">
        <v>-0.0023216507</v>
      </c>
      <c r="G126" s="164">
        <v>-0.0039695356</v>
      </c>
      <c r="H126" s="164">
        <v>-0.0035437542</v>
      </c>
      <c r="I126" s="164">
        <v>-0.002546368</v>
      </c>
      <c r="J126" s="164">
        <v>-0.0043455297</v>
      </c>
      <c r="K126" s="166">
        <v>-0.0031120718</v>
      </c>
      <c r="L126" s="165">
        <v>-0.003192263</v>
      </c>
      <c r="M126" s="165">
        <v>-0.0038598881</v>
      </c>
      <c r="N126" s="165">
        <v>-0.0033879531</v>
      </c>
      <c r="O126" s="165">
        <v>-0.0032435723</v>
      </c>
      <c r="P126" s="165">
        <v>-0.0022444228</v>
      </c>
      <c r="Q126" s="165">
        <v>-0.0039205199</v>
      </c>
      <c r="R126" s="165">
        <v>-0.0035071892</v>
      </c>
      <c r="S126" s="165">
        <v>-0.0024868519</v>
      </c>
      <c r="T126" s="165">
        <v>-0.0042879128</v>
      </c>
      <c r="U126" s="165">
        <v>-0.0030853292</v>
      </c>
      <c r="V126" s="172">
        <f t="shared" si="23"/>
        <v>0.00024504120000000016</v>
      </c>
      <c r="W126" s="172">
        <f t="shared" si="14"/>
        <v>7.219939999999949E-05</v>
      </c>
      <c r="X126" s="172">
        <f t="shared" si="15"/>
        <v>0.00019001839999999983</v>
      </c>
      <c r="Y126" s="172">
        <f t="shared" si="16"/>
        <v>6.573790000000005E-05</v>
      </c>
      <c r="Z126" s="172">
        <f t="shared" si="17"/>
        <v>7.72278999999999E-05</v>
      </c>
      <c r="AA126" s="172">
        <f t="shared" si="18"/>
        <v>4.901570000000015E-05</v>
      </c>
      <c r="AB126" s="172">
        <f t="shared" si="19"/>
        <v>3.656500000000012E-05</v>
      </c>
      <c r="AC126" s="172">
        <f t="shared" si="20"/>
        <v>5.951609999999994E-05</v>
      </c>
      <c r="AD126" s="172">
        <f t="shared" si="21"/>
        <v>5.761689999999979E-05</v>
      </c>
      <c r="AE126" s="172">
        <f t="shared" si="22"/>
        <v>2.6742599999999943E-05</v>
      </c>
      <c r="AF126" s="87">
        <f>IF(L126&gt;0.7*BA128,(100*(AM126+AN126)/(Y126*AP126)),"")</f>
      </c>
      <c r="AG126" s="86">
        <f t="shared" si="24"/>
        <v>1.0982918529493555</v>
      </c>
      <c r="AH126" s="86">
        <f t="shared" si="25"/>
        <v>2.22551659150569</v>
      </c>
      <c r="AI126" s="75"/>
      <c r="AJ126" s="61">
        <f>(LN(K!$D$13/AG126))/(LN(178.94583/176.94323))</f>
        <v>-35.99087393945059</v>
      </c>
      <c r="AK126" s="61">
        <f>IF(AE126&gt;K!$F$1,(LN(K!$D$19/AH126))/(LN(172.93822/170.93634)),AJ126)</f>
        <v>-35.99087393945059</v>
      </c>
      <c r="AL126" s="61">
        <f>IF(AE126&gt;K!$F$1,AK126,AJ126)</f>
        <v>-35.99087393945059</v>
      </c>
      <c r="AM126" s="62">
        <f>((AA126*K!$D$17)/((175.94269/174.94079)^(AK126)))</f>
        <v>1.5971106972270284E-06</v>
      </c>
      <c r="AN126" s="63">
        <f>(AE126*K!$D$18)/((175.94258/170.93634)^(AK126))</f>
        <v>6.814954243984126E-05</v>
      </c>
      <c r="AO126" s="75"/>
      <c r="AP126" s="91">
        <f t="shared" si="26"/>
        <v>0.13960679105891133</v>
      </c>
      <c r="AQ126" s="79">
        <f>IF(L126&gt;K!$F$8*BA128,(AP126),"")</f>
      </c>
      <c r="AR126" s="206">
        <f>IF((AQ126=MAX(AQ69:AQ128)),"",IF(AQ126=MIN(AQ69:AQ128),"",AQ126))</f>
      </c>
      <c r="AS126" s="11">
        <f>IF(OR(AR126&gt;AT128+2*AU128,AR126&lt;AT128-2*AU128),"",AR126)</f>
      </c>
      <c r="AV126" s="85"/>
      <c r="AW126" s="85"/>
      <c r="AX126" s="85"/>
      <c r="AY126" s="83"/>
      <c r="BG126" s="85"/>
      <c r="BH126" s="85"/>
      <c r="BI126" s="85"/>
      <c r="BJ126" s="85"/>
      <c r="BK126" s="84"/>
      <c r="BL126" s="92"/>
      <c r="BM126" s="92"/>
      <c r="BN126" s="82"/>
      <c r="BO126" s="46"/>
      <c r="BP126" s="46"/>
      <c r="BQ126" s="46"/>
      <c r="BR126" s="80"/>
      <c r="BS126" s="80"/>
      <c r="BT126" s="80"/>
      <c r="BU126" s="104"/>
      <c r="BV126" s="104"/>
      <c r="BW126" s="104"/>
      <c r="BX126" s="105"/>
      <c r="BY126" s="105"/>
      <c r="BZ126" s="105"/>
      <c r="CA126" s="33"/>
      <c r="CB126" s="33"/>
      <c r="CC126" s="33"/>
      <c r="CD126" s="27"/>
      <c r="CE126" s="27"/>
      <c r="CF126" s="27"/>
      <c r="CG126" s="9"/>
      <c r="CH126" s="9"/>
      <c r="CI126" s="9"/>
      <c r="CJ126" s="78"/>
      <c r="CK126" s="78"/>
      <c r="CL126" s="78"/>
      <c r="CM126" s="46"/>
      <c r="CN126" s="46"/>
      <c r="CO126" s="46"/>
    </row>
    <row r="127" spans="1:93" ht="12">
      <c r="A127" s="164">
        <v>0</v>
      </c>
      <c r="B127" s="164">
        <v>-0.0034373042</v>
      </c>
      <c r="C127" s="164">
        <v>-0.0039320875</v>
      </c>
      <c r="D127" s="164">
        <v>-0.0035779715</v>
      </c>
      <c r="E127" s="164">
        <v>-0.0033093102</v>
      </c>
      <c r="F127" s="164">
        <v>-0.0023216507</v>
      </c>
      <c r="G127" s="164">
        <v>-0.0039695356</v>
      </c>
      <c r="H127" s="164">
        <v>-0.0035437542</v>
      </c>
      <c r="I127" s="164">
        <v>-0.002546368</v>
      </c>
      <c r="J127" s="164">
        <v>-0.0043455297</v>
      </c>
      <c r="K127" s="166">
        <v>-0.0031120718</v>
      </c>
      <c r="L127" s="165">
        <v>-0.0031230751</v>
      </c>
      <c r="M127" s="165">
        <v>-0.0037641324</v>
      </c>
      <c r="N127" s="165">
        <v>-0.0033005739</v>
      </c>
      <c r="O127" s="165">
        <v>-0.0030846739</v>
      </c>
      <c r="P127" s="165">
        <v>-0.0022708387</v>
      </c>
      <c r="Q127" s="165">
        <v>-0.0040101657</v>
      </c>
      <c r="R127" s="165">
        <v>-0.0034677148</v>
      </c>
      <c r="S127" s="165">
        <v>-0.0025517724</v>
      </c>
      <c r="T127" s="165">
        <v>-0.0043349367</v>
      </c>
      <c r="U127" s="165">
        <v>-0.0031108748</v>
      </c>
      <c r="V127" s="172">
        <f t="shared" si="23"/>
        <v>0.0003142291000000001</v>
      </c>
      <c r="W127" s="172">
        <f t="shared" si="14"/>
        <v>0.00016795509999999961</v>
      </c>
      <c r="X127" s="172">
        <f t="shared" si="15"/>
        <v>0.00027739759999999974</v>
      </c>
      <c r="Y127" s="172">
        <f t="shared" si="16"/>
        <v>0.00022463629999999995</v>
      </c>
      <c r="Z127" s="172">
        <f t="shared" si="17"/>
        <v>5.0811999999999906E-05</v>
      </c>
      <c r="AA127" s="172">
        <f t="shared" si="18"/>
        <v>-4.06301000000003E-05</v>
      </c>
      <c r="AB127" s="172">
        <f t="shared" si="19"/>
        <v>7.60394000000001E-05</v>
      </c>
      <c r="AC127" s="172">
        <f t="shared" si="20"/>
        <v>-5.404400000000222E-06</v>
      </c>
      <c r="AD127" s="172">
        <f t="shared" si="21"/>
        <v>1.0592999999999714E-05</v>
      </c>
      <c r="AE127" s="172">
        <f t="shared" si="22"/>
        <v>1.1970000000000904E-06</v>
      </c>
      <c r="AF127" s="87">
        <f>IF(L127&gt;0.7*BA128,(100*(AM127+AN127)/(Y127*AP127)),"")</f>
      </c>
      <c r="AG127" s="86">
        <f t="shared" si="24"/>
        <v>0.7476756873221276</v>
      </c>
      <c r="AH127" s="86">
        <f t="shared" si="25"/>
        <v>4.514954051796002</v>
      </c>
      <c r="AI127" s="75"/>
      <c r="AJ127" s="61">
        <f>(LN(K!$D$13/AG127))/(LN(178.94583/176.94323))</f>
        <v>-1.8220746402681738</v>
      </c>
      <c r="AK127" s="61">
        <f>IF(AE127&gt;K!$F$1,(LN(K!$D$19/AH127))/(LN(172.93822/170.93634)),AJ127)</f>
        <v>-1.8220746402681738</v>
      </c>
      <c r="AL127" s="61">
        <f>IF(AE127&gt;K!$F$1,AK127,AJ127)</f>
        <v>-1.8220746402681738</v>
      </c>
      <c r="AM127" s="62">
        <f>((AA127*K!$D$17)/((175.94269/174.94079)^(AK127)))</f>
        <v>-1.0891912634915312E-06</v>
      </c>
      <c r="AN127" s="63">
        <f>(AE127*K!$D$18)/((175.94258/170.93634)^(AK127))</f>
        <v>1.1376126816841304E-06</v>
      </c>
      <c r="AO127" s="75"/>
      <c r="AP127" s="91">
        <f t="shared" si="26"/>
        <v>0.2283312058752025</v>
      </c>
      <c r="AQ127" s="79">
        <f>IF(L127&gt;K!$F$8*BA128,(AP127),"")</f>
      </c>
      <c r="AR127" s="206">
        <f>IF((AQ127=MAX(AQ69:AQ128)),"",IF(AQ127=MIN(AQ69:AQ128),"",AQ127))</f>
      </c>
      <c r="AS127" s="11">
        <f>IF(OR(AR127&gt;AT128+2*AU128,AR127&lt;AT128-2*AU128),"",AR127)</f>
      </c>
      <c r="AV127" s="85"/>
      <c r="AW127" s="85"/>
      <c r="AX127" s="85"/>
      <c r="AY127" s="83"/>
      <c r="BG127" s="85"/>
      <c r="BH127" s="85"/>
      <c r="BI127" s="85"/>
      <c r="BJ127" s="85"/>
      <c r="BK127" s="84"/>
      <c r="BL127" s="92"/>
      <c r="BM127" s="92"/>
      <c r="BN127" s="82"/>
      <c r="BO127" s="46"/>
      <c r="BP127" s="46"/>
      <c r="BQ127" s="46"/>
      <c r="BR127" s="80"/>
      <c r="BS127" s="80"/>
      <c r="BT127" s="80"/>
      <c r="BU127" s="104"/>
      <c r="BV127" s="104"/>
      <c r="BW127" s="104"/>
      <c r="BX127" s="105"/>
      <c r="BY127" s="105"/>
      <c r="BZ127" s="105"/>
      <c r="CA127" s="33"/>
      <c r="CB127" s="33"/>
      <c r="CC127" s="33"/>
      <c r="CD127" s="27"/>
      <c r="CE127" s="27"/>
      <c r="CF127" s="27"/>
      <c r="CG127" s="9"/>
      <c r="CH127" s="9"/>
      <c r="CI127" s="9"/>
      <c r="CJ127" s="78"/>
      <c r="CK127" s="78"/>
      <c r="CL127" s="78"/>
      <c r="CM127" s="46"/>
      <c r="CN127" s="46"/>
      <c r="CO127" s="46"/>
    </row>
    <row r="128" spans="1:102" ht="12">
      <c r="A128" s="164">
        <v>0</v>
      </c>
      <c r="B128" s="164">
        <v>-0.0034373042</v>
      </c>
      <c r="C128" s="164">
        <v>-0.0039320875</v>
      </c>
      <c r="D128" s="164">
        <v>-0.0035779715</v>
      </c>
      <c r="E128" s="164">
        <v>-0.0033093102</v>
      </c>
      <c r="F128" s="164">
        <v>-0.0023216507</v>
      </c>
      <c r="G128" s="164">
        <v>-0.0039695356</v>
      </c>
      <c r="H128" s="164">
        <v>-0.0035437542</v>
      </c>
      <c r="I128" s="164">
        <v>-0.002546368</v>
      </c>
      <c r="J128" s="164">
        <v>-0.0043455297</v>
      </c>
      <c r="K128" s="166">
        <v>-0.0031120718</v>
      </c>
      <c r="L128" s="165">
        <v>-0.0031184472</v>
      </c>
      <c r="M128" s="165">
        <v>-0.0037961059</v>
      </c>
      <c r="N128" s="165">
        <v>-0.0033309627</v>
      </c>
      <c r="O128" s="165">
        <v>-0.0031307673</v>
      </c>
      <c r="P128" s="165">
        <v>-0.0022800923</v>
      </c>
      <c r="Q128" s="165">
        <v>-0.0039724669</v>
      </c>
      <c r="R128" s="165">
        <v>-0.003544702</v>
      </c>
      <c r="S128" s="165">
        <v>-0.0025230025</v>
      </c>
      <c r="T128" s="165">
        <v>-0.0043399072</v>
      </c>
      <c r="U128" s="165">
        <v>-0.0031312722</v>
      </c>
      <c r="V128" s="172">
        <f t="shared" si="23"/>
        <v>0.0003188570000000001</v>
      </c>
      <c r="W128" s="172">
        <f t="shared" si="14"/>
        <v>0.00013598159999999963</v>
      </c>
      <c r="X128" s="172">
        <f t="shared" si="15"/>
        <v>0.0002470087999999998</v>
      </c>
      <c r="Y128" s="172">
        <f t="shared" si="16"/>
        <v>0.00017854289999999972</v>
      </c>
      <c r="Z128" s="172">
        <f t="shared" si="17"/>
        <v>4.1558399999999836E-05</v>
      </c>
      <c r="AA128" s="172">
        <f t="shared" si="18"/>
        <v>-2.931299999999956E-06</v>
      </c>
      <c r="AB128" s="172">
        <f t="shared" si="19"/>
        <v>-9.477999999996795E-07</v>
      </c>
      <c r="AC128" s="172">
        <f t="shared" si="20"/>
        <v>2.3365499999999755E-05</v>
      </c>
      <c r="AD128" s="172">
        <f t="shared" si="21"/>
        <v>5.6225000000000025E-06</v>
      </c>
      <c r="AE128" s="172">
        <f t="shared" si="22"/>
        <v>-1.920040000000017E-05</v>
      </c>
      <c r="AF128" s="87">
        <f>IF(L128&gt;0.7*BA128,(100*(AM128+AN128)/(Y128*AP128)),"")</f>
      </c>
      <c r="AG128" s="86">
        <f t="shared" si="24"/>
        <v>0.7616186361933174</v>
      </c>
      <c r="AH128" s="86">
        <f t="shared" si="25"/>
        <v>1.2169277723380527</v>
      </c>
      <c r="AI128" s="75"/>
      <c r="AJ128" s="61">
        <f>(LN(K!$D$13/AG128))/(LN(178.94583/176.94323))</f>
        <v>-3.463831703745652</v>
      </c>
      <c r="AK128" s="61">
        <f>IF(AE128&gt;K!$F$1,(LN(K!$D$19/AH128))/(LN(172.93822/170.93634)),AJ128)</f>
        <v>-3.463831703745652</v>
      </c>
      <c r="AL128" s="61">
        <f>IF(AE128&gt;K!$F$1,AK128,AJ128)</f>
        <v>-3.463831703745652</v>
      </c>
      <c r="AM128" s="62">
        <f>((AA128*K!$D$17)/((175.94269/174.94079)^(AK128)))</f>
        <v>-7.932102549256504E-08</v>
      </c>
      <c r="AN128" s="63">
        <f>(AE128*K!$D$18)/((175.94258/170.93634)^(AK128))</f>
        <v>-1.913341665624024E-05</v>
      </c>
      <c r="AO128" s="75"/>
      <c r="AP128" s="91">
        <f t="shared" si="26"/>
        <v>0.347133158108682</v>
      </c>
      <c r="AQ128" s="79">
        <f>IF(L128&gt;K!$F$8*BA128,(AP128),"")</f>
      </c>
      <c r="AR128" s="206">
        <f>IF((AQ128=MAX(AQ69:AQ128)),"",IF(AQ128=MIN(AQ69:AQ128),"",AQ128))</f>
      </c>
      <c r="AS128" s="11">
        <f>IF(OR(AR128&gt;AT128+2*AU128,AR128&lt;AT128-2*AU128),"",AR128)</f>
      </c>
      <c r="AT128" s="84">
        <f>AVERAGE(AR69:AR128)</f>
        <v>0.2825061564863894</v>
      </c>
      <c r="AU128" s="84">
        <f>STDEV(AR69:AR128)</f>
        <v>0.00021852041146369438</v>
      </c>
      <c r="AV128" s="84">
        <f>AVERAGE(AS69:AS128)+K!$F$3</f>
        <v>0.2825061564863894</v>
      </c>
      <c r="AW128" s="84">
        <f>STDEV(AS69:AS128)/SQRT(COUNT(AS69:AS128))</f>
        <v>5.299898457754378E-05</v>
      </c>
      <c r="AX128" s="85"/>
      <c r="AY128" s="83"/>
      <c r="AZ128" s="84"/>
      <c r="BA128" s="19">
        <f>MAX(L69:L128)</f>
        <v>2.641088</v>
      </c>
      <c r="BB128" s="84"/>
      <c r="BC128" s="84"/>
      <c r="BD128" s="19"/>
      <c r="BF128" s="93"/>
      <c r="BG128" s="84">
        <f>COUNT(AS69:AS128)/60</f>
        <v>0.2833333333333333</v>
      </c>
      <c r="BH128" s="85"/>
      <c r="BI128" s="84">
        <f>IF(AND(AW128&lt;0.0003,AW128&gt;0.0000001),(AV128),"NULL")</f>
        <v>0.2825061564863894</v>
      </c>
      <c r="BJ128" s="84">
        <f>IF(AND(AW128&lt;0.0003,AW128&gt;0.0000001),AW128,"NULL")</f>
        <v>5.299898457754378E-05</v>
      </c>
      <c r="BK128" s="87">
        <f>IF(AND(AW128&lt;0.0003,AW128&gt;0.0000001),AVERAGE(AF69:AF128),"NULL")</f>
        <v>20.000208342512284</v>
      </c>
      <c r="BL128" s="92">
        <f>AVERAGE(Y69:Y128)/0.186</f>
        <v>2.8775839013082445</v>
      </c>
      <c r="BM128" s="93">
        <f>B68</f>
        <v>0</v>
      </c>
      <c r="BN128" s="82">
        <f>AVERAGE(AM69:AM128)/AVERAGE(Y69:Y128)</f>
        <v>0.0012674103947602476</v>
      </c>
      <c r="BO128" s="106">
        <f>IF(AND(BM128="MT",BJ128&lt;0.0002),BI128,"")</f>
      </c>
      <c r="BP128" s="106">
        <f>IF(BM128="MT",BJ128,"")</f>
      </c>
      <c r="BQ128" s="106" t="e">
        <f>IF(BM128="MT",BK128,NA())</f>
        <v>#N/A</v>
      </c>
      <c r="BR128" s="107">
        <f>IF(AND(BM128=91500,BJ128&lt;0.0002),BI128,"")</f>
      </c>
      <c r="BS128" s="107">
        <f>IF(BM128=91500,BJ128,"")</f>
      </c>
      <c r="BT128" s="107" t="e">
        <f>IF(BM128=91500,BK128,NA())</f>
        <v>#N/A</v>
      </c>
      <c r="BU128" s="108">
        <f>IF(AND(BM128="SL",BJ128&lt;0.0002),BI128,"")</f>
      </c>
      <c r="BV128" s="108">
        <f>IF(BM128="SL",BJ128,"")</f>
      </c>
      <c r="BW128" s="108" t="e">
        <f>IF(BM128="SL",BK128,NA())</f>
        <v>#N/A</v>
      </c>
      <c r="BX128" s="109">
        <f>IF(AND(BM128="PLES",BJ128&lt;0.0002),BI128,"")</f>
      </c>
      <c r="BY128" s="109">
        <f>IF(BM128="PLES",BJ128,"")</f>
      </c>
      <c r="BZ128" s="109" t="e">
        <f>IF(BM128="PLES",BK128,NA())</f>
        <v>#N/A</v>
      </c>
      <c r="CA128" s="110">
        <f>IF(AND(BM128="TEM",BJ128&lt;0.0002),BI128,"")</f>
      </c>
      <c r="CB128" s="110">
        <f>IF(BM128="TEM",BJ128,"")</f>
      </c>
      <c r="CC128" s="110" t="e">
        <f>IF(BM128="TEM",BK128,NA())</f>
        <v>#N/A</v>
      </c>
      <c r="CD128" s="111">
        <f>IF(AND(BM128="FC",BJ128&lt;0.0002),BI128,"")</f>
      </c>
      <c r="CE128" s="111">
        <f>IF(BM128="FC",BJ128,"")</f>
      </c>
      <c r="CF128" s="111" t="e">
        <f>IF(BM128="FC",BK128,NA())</f>
        <v>#N/A</v>
      </c>
      <c r="CG128" s="112">
        <f>IF(AND(BM128="R33",BJ128&lt;0.0002),BI128,"")</f>
      </c>
      <c r="CH128" s="112">
        <f>IF(BM128="R33",BJ128,"")</f>
      </c>
      <c r="CI128" s="112" t="e">
        <f>IF(BM128="R33",BK128,NA())</f>
        <v>#N/A</v>
      </c>
      <c r="CJ128" s="113">
        <f>IF(BM128="SOL",BI128,"")</f>
      </c>
      <c r="CK128" s="113">
        <f>IF(BM128="SOL",BJ128,"")</f>
      </c>
      <c r="CL128" s="113" t="e">
        <f>IF(BM128="SOL",BK128,NA())</f>
        <v>#N/A</v>
      </c>
      <c r="CM128" s="106">
        <f>IF(BM128=0,BI128,"")</f>
        <v>0.2825061564863894</v>
      </c>
      <c r="CN128" s="106">
        <f>IF(BM128=0,BJ128,"")</f>
        <v>5.299898457754378E-05</v>
      </c>
      <c r="CO128" s="106">
        <f>IF(BM128=0,BK128,NA())</f>
        <v>20.000208342512284</v>
      </c>
      <c r="CQ128" s="14"/>
      <c r="CR128" s="14">
        <f>BF128</f>
        <v>0</v>
      </c>
      <c r="CS128" s="14">
        <f>BM128</f>
        <v>0</v>
      </c>
      <c r="CT128" s="8">
        <f>BK128</f>
        <v>20.000208342512284</v>
      </c>
      <c r="CU128" s="13">
        <f>BL128</f>
        <v>2.8775839013082445</v>
      </c>
      <c r="CV128" s="8">
        <f>BI128</f>
        <v>0.2825061564863894</v>
      </c>
      <c r="CW128" s="8">
        <f>BJ128</f>
        <v>5.299898457754378E-05</v>
      </c>
      <c r="CX128" s="8">
        <f>BN128</f>
        <v>0.0012674103947602476</v>
      </c>
    </row>
    <row r="129" spans="1:93" ht="12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4"/>
      <c r="S129" s="64"/>
      <c r="T129" s="14"/>
      <c r="U129" s="14"/>
      <c r="V129" s="14"/>
      <c r="W129" s="14"/>
      <c r="X129" s="14"/>
      <c r="Y129" s="14"/>
      <c r="AC129" s="10"/>
      <c r="AD129" s="10"/>
      <c r="AE129" s="10"/>
      <c r="AF129" s="10"/>
      <c r="AG129" s="10"/>
      <c r="AH129" s="10"/>
      <c r="AI129" s="10"/>
      <c r="AJ129" s="3"/>
      <c r="AK129" s="3"/>
      <c r="AL129" s="3"/>
      <c r="AM129" s="4"/>
      <c r="AN129" s="4"/>
      <c r="AO129" s="75"/>
      <c r="AP129" s="17"/>
      <c r="AQ129" s="75"/>
      <c r="AR129" s="3"/>
      <c r="AS129" s="75"/>
      <c r="AT129" s="2"/>
      <c r="AU129" s="75"/>
      <c r="AV129" s="75"/>
      <c r="AW129" s="75"/>
      <c r="AX129" s="75"/>
      <c r="AY129" s="75"/>
      <c r="BC129" s="19"/>
      <c r="BD129" s="19"/>
      <c r="BE129" s="19"/>
      <c r="BF129" s="70"/>
      <c r="BG129" s="85"/>
      <c r="BH129" s="85"/>
      <c r="BI129" s="85"/>
      <c r="BJ129" s="85"/>
      <c r="BK129" s="84"/>
      <c r="BL129" s="92"/>
      <c r="BM129" s="92"/>
      <c r="BN129" s="82"/>
      <c r="BO129" s="46"/>
      <c r="BP129" s="46"/>
      <c r="BQ129" s="46"/>
      <c r="BR129" s="80"/>
      <c r="BS129" s="80"/>
      <c r="BT129" s="80"/>
      <c r="BU129" s="104"/>
      <c r="BV129" s="104"/>
      <c r="BW129" s="104"/>
      <c r="BX129" s="105"/>
      <c r="BY129" s="105"/>
      <c r="BZ129" s="105"/>
      <c r="CA129" s="33"/>
      <c r="CB129" s="33"/>
      <c r="CC129" s="33"/>
      <c r="CD129" s="27"/>
      <c r="CE129" s="27"/>
      <c r="CF129" s="27"/>
      <c r="CG129" s="9"/>
      <c r="CH129" s="9"/>
      <c r="CI129" s="9"/>
      <c r="CJ129" s="78"/>
      <c r="CK129" s="78"/>
      <c r="CL129" s="78"/>
      <c r="CM129" s="46"/>
      <c r="CN129" s="46"/>
      <c r="CO129" s="46"/>
    </row>
    <row r="130" spans="1:93" ht="12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4"/>
      <c r="S130" s="64"/>
      <c r="T130" s="14"/>
      <c r="U130" s="14"/>
      <c r="V130" s="14"/>
      <c r="W130" s="14"/>
      <c r="X130" s="14"/>
      <c r="Y130" s="14"/>
      <c r="AC130" s="10"/>
      <c r="AD130" s="10"/>
      <c r="AE130" s="10"/>
      <c r="AF130" s="10"/>
      <c r="AG130" s="10"/>
      <c r="AH130" s="10"/>
      <c r="AI130" s="10"/>
      <c r="AJ130" s="3"/>
      <c r="AK130" s="3"/>
      <c r="AL130" s="3"/>
      <c r="AM130" s="4"/>
      <c r="AN130" s="4"/>
      <c r="AO130" s="75"/>
      <c r="AP130" s="17"/>
      <c r="AQ130" s="75"/>
      <c r="AR130" s="3"/>
      <c r="AS130" s="75"/>
      <c r="AT130" s="2"/>
      <c r="AU130" s="75"/>
      <c r="AV130" s="75"/>
      <c r="AW130" s="75"/>
      <c r="AX130" s="75"/>
      <c r="AY130" s="75"/>
      <c r="BC130" s="19"/>
      <c r="BD130" s="19"/>
      <c r="BE130" s="19"/>
      <c r="BF130" s="70"/>
      <c r="BG130" s="85"/>
      <c r="BH130" s="85"/>
      <c r="BI130" s="85"/>
      <c r="BJ130" s="85"/>
      <c r="BK130" s="84"/>
      <c r="BL130" s="92"/>
      <c r="BM130" s="92"/>
      <c r="BN130" s="82"/>
      <c r="BO130" s="46"/>
      <c r="BP130" s="46"/>
      <c r="BQ130" s="46"/>
      <c r="BR130" s="80"/>
      <c r="BS130" s="80"/>
      <c r="BT130" s="80"/>
      <c r="BU130" s="104"/>
      <c r="BV130" s="104"/>
      <c r="BW130" s="104"/>
      <c r="BX130" s="105"/>
      <c r="BY130" s="105"/>
      <c r="BZ130" s="105"/>
      <c r="CA130" s="33"/>
      <c r="CB130" s="33"/>
      <c r="CC130" s="33"/>
      <c r="CD130" s="27"/>
      <c r="CE130" s="27"/>
      <c r="CF130" s="27"/>
      <c r="CG130" s="9"/>
      <c r="CH130" s="9"/>
      <c r="CI130" s="9"/>
      <c r="CJ130" s="78"/>
      <c r="CK130" s="78"/>
      <c r="CL130" s="78"/>
      <c r="CM130" s="46"/>
      <c r="CN130" s="46"/>
      <c r="CO130" s="46"/>
    </row>
    <row r="131" spans="1:93" ht="1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4"/>
      <c r="S131" s="64"/>
      <c r="T131" s="14"/>
      <c r="U131" s="14"/>
      <c r="V131" s="14"/>
      <c r="W131" s="14"/>
      <c r="X131" s="14"/>
      <c r="Y131" s="14"/>
      <c r="AC131" s="10"/>
      <c r="AD131" s="10"/>
      <c r="AE131" s="10"/>
      <c r="AF131" s="10"/>
      <c r="AG131" s="10"/>
      <c r="AH131" s="10"/>
      <c r="AI131" s="10"/>
      <c r="AJ131" s="3"/>
      <c r="AK131" s="3"/>
      <c r="AL131" s="3"/>
      <c r="AM131" s="4"/>
      <c r="AN131" s="4"/>
      <c r="AO131" s="75"/>
      <c r="AP131" s="17"/>
      <c r="AQ131" s="75"/>
      <c r="AR131" s="3"/>
      <c r="AS131" s="75"/>
      <c r="AT131" s="2"/>
      <c r="AU131" s="75"/>
      <c r="AV131" s="75"/>
      <c r="AW131" s="75"/>
      <c r="AX131" s="75"/>
      <c r="AY131" s="75"/>
      <c r="BC131" s="19"/>
      <c r="BD131" s="19"/>
      <c r="BE131" s="19"/>
      <c r="BF131" s="70"/>
      <c r="BG131" s="85"/>
      <c r="BH131" s="85"/>
      <c r="BI131" s="85"/>
      <c r="BJ131" s="85"/>
      <c r="BK131" s="84"/>
      <c r="BL131" s="92"/>
      <c r="BM131" s="92"/>
      <c r="BN131" s="82"/>
      <c r="BO131" s="46"/>
      <c r="BP131" s="46"/>
      <c r="BQ131" s="46"/>
      <c r="BR131" s="80"/>
      <c r="BS131" s="80"/>
      <c r="BT131" s="80"/>
      <c r="BU131" s="104"/>
      <c r="BV131" s="104"/>
      <c r="BW131" s="104"/>
      <c r="BX131" s="105"/>
      <c r="BY131" s="105"/>
      <c r="BZ131" s="105"/>
      <c r="CA131" s="33"/>
      <c r="CB131" s="33"/>
      <c r="CC131" s="33"/>
      <c r="CD131" s="27"/>
      <c r="CE131" s="27"/>
      <c r="CF131" s="27"/>
      <c r="CG131" s="9"/>
      <c r="CH131" s="9"/>
      <c r="CI131" s="9"/>
      <c r="CJ131" s="78"/>
      <c r="CK131" s="78"/>
      <c r="CL131" s="78"/>
      <c r="CM131" s="46"/>
      <c r="CN131" s="46"/>
      <c r="CO131" s="46"/>
    </row>
    <row r="132" spans="1:93" ht="1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4"/>
      <c r="S132" s="64"/>
      <c r="T132" s="14"/>
      <c r="U132" s="14"/>
      <c r="V132" s="14"/>
      <c r="W132" s="14"/>
      <c r="X132" s="14"/>
      <c r="Y132" s="14"/>
      <c r="AC132" s="10"/>
      <c r="AD132" s="10"/>
      <c r="AE132" s="10"/>
      <c r="AF132" s="10"/>
      <c r="AG132" s="10"/>
      <c r="AH132" s="10"/>
      <c r="AI132" s="10"/>
      <c r="AJ132" s="3"/>
      <c r="AK132" s="3"/>
      <c r="AL132" s="3"/>
      <c r="AM132" s="4"/>
      <c r="AN132" s="4"/>
      <c r="AO132" s="75"/>
      <c r="AP132" s="17"/>
      <c r="AQ132" s="75"/>
      <c r="AR132" s="3"/>
      <c r="AS132" s="75"/>
      <c r="AT132" s="2"/>
      <c r="AU132" s="75"/>
      <c r="AV132" s="75"/>
      <c r="AW132" s="75"/>
      <c r="AX132" s="75"/>
      <c r="AY132" s="75"/>
      <c r="BC132" s="19"/>
      <c r="BD132" s="19"/>
      <c r="BE132" s="19"/>
      <c r="BF132" s="70"/>
      <c r="BG132" s="85"/>
      <c r="BH132" s="85"/>
      <c r="BI132" s="85"/>
      <c r="BJ132" s="85"/>
      <c r="BK132" s="84"/>
      <c r="BL132" s="92"/>
      <c r="BM132" s="92"/>
      <c r="BN132" s="82"/>
      <c r="BO132" s="46"/>
      <c r="BP132" s="46"/>
      <c r="BQ132" s="46"/>
      <c r="BR132" s="80"/>
      <c r="BS132" s="80"/>
      <c r="BT132" s="80"/>
      <c r="BU132" s="104"/>
      <c r="BV132" s="104"/>
      <c r="BW132" s="104"/>
      <c r="BX132" s="105"/>
      <c r="BY132" s="105"/>
      <c r="BZ132" s="105"/>
      <c r="CA132" s="33"/>
      <c r="CB132" s="33"/>
      <c r="CC132" s="33"/>
      <c r="CD132" s="27"/>
      <c r="CE132" s="27"/>
      <c r="CF132" s="27"/>
      <c r="CG132" s="9"/>
      <c r="CH132" s="9"/>
      <c r="CI132" s="9"/>
      <c r="CJ132" s="78"/>
      <c r="CK132" s="78"/>
      <c r="CL132" s="78"/>
      <c r="CM132" s="46"/>
      <c r="CN132" s="46"/>
      <c r="CO132" s="46"/>
    </row>
    <row r="133" spans="1:93" ht="1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4"/>
      <c r="S133" s="64"/>
      <c r="T133" s="14"/>
      <c r="U133" s="14"/>
      <c r="V133" s="14"/>
      <c r="W133" s="14"/>
      <c r="X133" s="14"/>
      <c r="Y133" s="14"/>
      <c r="AC133" s="10"/>
      <c r="AD133" s="10"/>
      <c r="AE133" s="10"/>
      <c r="AF133" s="10"/>
      <c r="AG133" s="10"/>
      <c r="AH133" s="10"/>
      <c r="AI133" s="10"/>
      <c r="AJ133" s="3"/>
      <c r="AK133" s="3"/>
      <c r="AL133" s="3"/>
      <c r="AM133" s="4"/>
      <c r="AN133" s="4"/>
      <c r="AO133" s="75"/>
      <c r="AP133" s="17"/>
      <c r="AQ133" s="75"/>
      <c r="AR133" s="3"/>
      <c r="AS133" s="75"/>
      <c r="AT133" s="2"/>
      <c r="AU133" s="75"/>
      <c r="AV133" s="75"/>
      <c r="AW133" s="75"/>
      <c r="AX133" s="75"/>
      <c r="AY133" s="75"/>
      <c r="BC133" s="19"/>
      <c r="BD133" s="19"/>
      <c r="BE133" s="19"/>
      <c r="BF133" s="70"/>
      <c r="BG133" s="85"/>
      <c r="BH133" s="85"/>
      <c r="BI133" s="85"/>
      <c r="BJ133" s="85"/>
      <c r="BK133" s="84"/>
      <c r="BL133" s="92"/>
      <c r="BM133" s="92"/>
      <c r="BN133" s="82"/>
      <c r="BO133" s="46"/>
      <c r="BP133" s="46"/>
      <c r="BQ133" s="46"/>
      <c r="BR133" s="80"/>
      <c r="BS133" s="80"/>
      <c r="BT133" s="80"/>
      <c r="BU133" s="104"/>
      <c r="BV133" s="104"/>
      <c r="BW133" s="104"/>
      <c r="BX133" s="105"/>
      <c r="BY133" s="105"/>
      <c r="BZ133" s="105"/>
      <c r="CA133" s="33"/>
      <c r="CB133" s="33"/>
      <c r="CC133" s="33"/>
      <c r="CD133" s="27"/>
      <c r="CE133" s="27"/>
      <c r="CF133" s="27"/>
      <c r="CG133" s="9"/>
      <c r="CH133" s="9"/>
      <c r="CI133" s="9"/>
      <c r="CJ133" s="78"/>
      <c r="CK133" s="78"/>
      <c r="CL133" s="78"/>
      <c r="CM133" s="46"/>
      <c r="CN133" s="46"/>
      <c r="CO133" s="46"/>
    </row>
    <row r="134" spans="1:93" ht="12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4"/>
      <c r="S134" s="64"/>
      <c r="T134" s="14"/>
      <c r="U134" s="14"/>
      <c r="V134" s="14"/>
      <c r="W134" s="14"/>
      <c r="X134" s="14"/>
      <c r="Y134" s="14"/>
      <c r="AC134" s="10"/>
      <c r="AD134" s="10"/>
      <c r="AE134" s="10"/>
      <c r="AF134" s="10"/>
      <c r="AG134" s="10"/>
      <c r="AH134" s="10"/>
      <c r="AI134" s="10"/>
      <c r="AJ134" s="3"/>
      <c r="AK134" s="3"/>
      <c r="AL134" s="3"/>
      <c r="AM134" s="4"/>
      <c r="AN134" s="4"/>
      <c r="AO134" s="75"/>
      <c r="AP134" s="17"/>
      <c r="AQ134" s="75"/>
      <c r="AR134" s="3"/>
      <c r="AS134" s="75"/>
      <c r="AT134" s="2"/>
      <c r="AU134" s="75"/>
      <c r="AV134" s="75"/>
      <c r="AW134" s="75"/>
      <c r="AX134" s="75"/>
      <c r="AY134" s="75"/>
      <c r="BC134" s="19"/>
      <c r="BD134" s="19"/>
      <c r="BE134" s="19"/>
      <c r="BF134" s="70"/>
      <c r="BG134" s="85"/>
      <c r="BH134" s="85"/>
      <c r="BI134" s="85"/>
      <c r="BJ134" s="85"/>
      <c r="BK134" s="84"/>
      <c r="BL134" s="92"/>
      <c r="BM134" s="92"/>
      <c r="BN134" s="82"/>
      <c r="BO134" s="46"/>
      <c r="BP134" s="46"/>
      <c r="BQ134" s="46"/>
      <c r="BR134" s="80"/>
      <c r="BS134" s="80"/>
      <c r="BT134" s="80"/>
      <c r="BU134" s="104"/>
      <c r="BV134" s="104"/>
      <c r="BW134" s="104"/>
      <c r="BX134" s="105"/>
      <c r="BY134" s="105"/>
      <c r="BZ134" s="105"/>
      <c r="CA134" s="33"/>
      <c r="CB134" s="33"/>
      <c r="CC134" s="33"/>
      <c r="CD134" s="27"/>
      <c r="CE134" s="27"/>
      <c r="CF134" s="27"/>
      <c r="CG134" s="9"/>
      <c r="CH134" s="9"/>
      <c r="CI134" s="9"/>
      <c r="CJ134" s="78"/>
      <c r="CK134" s="78"/>
      <c r="CL134" s="78"/>
      <c r="CM134" s="46"/>
      <c r="CN134" s="46"/>
      <c r="CO134" s="46"/>
    </row>
    <row r="135" spans="1:93" ht="12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4"/>
      <c r="S135" s="64"/>
      <c r="T135" s="14"/>
      <c r="U135" s="14"/>
      <c r="V135" s="14"/>
      <c r="W135" s="14"/>
      <c r="X135" s="14"/>
      <c r="Y135" s="14"/>
      <c r="AC135" s="10"/>
      <c r="AD135" s="10"/>
      <c r="AE135" s="10"/>
      <c r="AF135" s="10"/>
      <c r="AG135" s="10"/>
      <c r="AH135" s="10"/>
      <c r="AI135" s="10"/>
      <c r="AJ135" s="3"/>
      <c r="AK135" s="3"/>
      <c r="AL135" s="3"/>
      <c r="AM135" s="4"/>
      <c r="AN135" s="4"/>
      <c r="AO135" s="75"/>
      <c r="AP135" s="17"/>
      <c r="AQ135" s="75"/>
      <c r="AR135" s="3"/>
      <c r="AS135" s="75"/>
      <c r="AT135" s="2"/>
      <c r="AU135" s="75"/>
      <c r="AV135" s="75"/>
      <c r="AW135" s="75"/>
      <c r="AX135" s="75"/>
      <c r="AY135" s="75"/>
      <c r="BC135" s="19"/>
      <c r="BD135" s="19"/>
      <c r="BE135" s="19"/>
      <c r="BF135" s="70"/>
      <c r="BG135" s="85"/>
      <c r="BH135" s="85"/>
      <c r="BI135" s="85"/>
      <c r="BJ135" s="85"/>
      <c r="BK135" s="84"/>
      <c r="BL135" s="92"/>
      <c r="BM135" s="92"/>
      <c r="BN135" s="82"/>
      <c r="BO135" s="46"/>
      <c r="BP135" s="46"/>
      <c r="BQ135" s="46"/>
      <c r="BR135" s="80"/>
      <c r="BS135" s="80"/>
      <c r="BT135" s="80"/>
      <c r="BU135" s="104"/>
      <c r="BV135" s="104"/>
      <c r="BW135" s="104"/>
      <c r="BX135" s="105"/>
      <c r="BY135" s="105"/>
      <c r="BZ135" s="105"/>
      <c r="CA135" s="33"/>
      <c r="CB135" s="33"/>
      <c r="CC135" s="33"/>
      <c r="CD135" s="27"/>
      <c r="CE135" s="27"/>
      <c r="CF135" s="27"/>
      <c r="CG135" s="9"/>
      <c r="CH135" s="9"/>
      <c r="CI135" s="9"/>
      <c r="CJ135" s="78"/>
      <c r="CK135" s="78"/>
      <c r="CL135" s="78"/>
      <c r="CM135" s="46"/>
      <c r="CN135" s="46"/>
      <c r="CO135" s="46"/>
    </row>
    <row r="136" spans="1:93" ht="12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4"/>
      <c r="S136" s="64"/>
      <c r="T136" s="14"/>
      <c r="U136" s="14"/>
      <c r="V136" s="14"/>
      <c r="W136" s="14"/>
      <c r="X136" s="14"/>
      <c r="Y136" s="14"/>
      <c r="AC136" s="10"/>
      <c r="AD136" s="10"/>
      <c r="AE136" s="10"/>
      <c r="AF136" s="10"/>
      <c r="AG136" s="10"/>
      <c r="AH136" s="10"/>
      <c r="AI136" s="10"/>
      <c r="AJ136" s="3"/>
      <c r="AK136" s="3"/>
      <c r="AL136" s="3"/>
      <c r="AM136" s="4"/>
      <c r="AN136" s="4"/>
      <c r="AO136" s="75"/>
      <c r="AP136" s="17"/>
      <c r="AQ136" s="75"/>
      <c r="AR136" s="3"/>
      <c r="AS136" s="75"/>
      <c r="AT136" s="2"/>
      <c r="AU136" s="75"/>
      <c r="AV136" s="75"/>
      <c r="AW136" s="75"/>
      <c r="AX136" s="75"/>
      <c r="AY136" s="75"/>
      <c r="BC136" s="19"/>
      <c r="BD136" s="19"/>
      <c r="BE136" s="19"/>
      <c r="BF136" s="70"/>
      <c r="BG136" s="85"/>
      <c r="BH136" s="85"/>
      <c r="BI136" s="85"/>
      <c r="BJ136" s="85"/>
      <c r="BK136" s="84"/>
      <c r="BL136" s="92"/>
      <c r="BM136" s="92"/>
      <c r="BN136" s="82"/>
      <c r="BO136" s="46"/>
      <c r="BP136" s="46"/>
      <c r="BQ136" s="46"/>
      <c r="BR136" s="80"/>
      <c r="BS136" s="80"/>
      <c r="BT136" s="80"/>
      <c r="BU136" s="104"/>
      <c r="BV136" s="104"/>
      <c r="BW136" s="104"/>
      <c r="BX136" s="105"/>
      <c r="BY136" s="105"/>
      <c r="BZ136" s="105"/>
      <c r="CA136" s="33"/>
      <c r="CB136" s="33"/>
      <c r="CC136" s="33"/>
      <c r="CD136" s="27"/>
      <c r="CE136" s="27"/>
      <c r="CF136" s="27"/>
      <c r="CG136" s="9"/>
      <c r="CH136" s="9"/>
      <c r="CI136" s="9"/>
      <c r="CJ136" s="78"/>
      <c r="CK136" s="78"/>
      <c r="CL136" s="78"/>
      <c r="CM136" s="46"/>
      <c r="CN136" s="46"/>
      <c r="CO136" s="46"/>
    </row>
    <row r="137" spans="1:93" ht="12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4"/>
      <c r="S137" s="64"/>
      <c r="T137" s="14"/>
      <c r="U137" s="14"/>
      <c r="V137" s="14"/>
      <c r="W137" s="14"/>
      <c r="X137" s="14"/>
      <c r="Y137" s="14"/>
      <c r="AC137" s="10"/>
      <c r="AD137" s="10"/>
      <c r="AE137" s="10"/>
      <c r="AF137" s="10"/>
      <c r="AG137" s="10"/>
      <c r="AH137" s="10"/>
      <c r="AI137" s="10"/>
      <c r="AJ137" s="3"/>
      <c r="AK137" s="3"/>
      <c r="AL137" s="3"/>
      <c r="AM137" s="4"/>
      <c r="AN137" s="4"/>
      <c r="AO137" s="75"/>
      <c r="AP137" s="17"/>
      <c r="AQ137" s="75"/>
      <c r="AR137" s="3"/>
      <c r="AS137" s="75"/>
      <c r="AT137" s="2"/>
      <c r="AU137" s="75"/>
      <c r="AV137" s="75"/>
      <c r="AW137" s="75"/>
      <c r="AX137" s="75"/>
      <c r="AY137" s="75"/>
      <c r="BC137" s="19"/>
      <c r="BD137" s="19"/>
      <c r="BE137" s="19"/>
      <c r="BF137" s="70"/>
      <c r="BG137" s="85"/>
      <c r="BH137" s="85"/>
      <c r="BI137" s="85"/>
      <c r="BJ137" s="85"/>
      <c r="BK137" s="84"/>
      <c r="BL137" s="92"/>
      <c r="BM137" s="92"/>
      <c r="BN137" s="82"/>
      <c r="BO137" s="46"/>
      <c r="BP137" s="46"/>
      <c r="BQ137" s="46"/>
      <c r="BR137" s="80"/>
      <c r="BS137" s="80"/>
      <c r="BT137" s="80"/>
      <c r="BU137" s="104"/>
      <c r="BV137" s="104"/>
      <c r="BW137" s="104"/>
      <c r="BX137" s="105"/>
      <c r="BY137" s="105"/>
      <c r="BZ137" s="105"/>
      <c r="CA137" s="33"/>
      <c r="CB137" s="33"/>
      <c r="CC137" s="33"/>
      <c r="CD137" s="27"/>
      <c r="CE137" s="27"/>
      <c r="CF137" s="27"/>
      <c r="CG137" s="9"/>
      <c r="CH137" s="9"/>
      <c r="CI137" s="9"/>
      <c r="CJ137" s="78"/>
      <c r="CK137" s="78"/>
      <c r="CL137" s="78"/>
      <c r="CM137" s="46"/>
      <c r="CN137" s="46"/>
      <c r="CO137" s="46"/>
    </row>
    <row r="138" spans="1:93" ht="1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4"/>
      <c r="S138" s="64"/>
      <c r="T138" s="14"/>
      <c r="U138" s="14"/>
      <c r="V138" s="14"/>
      <c r="W138" s="14"/>
      <c r="X138" s="14"/>
      <c r="Y138" s="14"/>
      <c r="AC138" s="10"/>
      <c r="AD138" s="10"/>
      <c r="AE138" s="10"/>
      <c r="AF138" s="10"/>
      <c r="AG138" s="10"/>
      <c r="AH138" s="10"/>
      <c r="AI138" s="10"/>
      <c r="AJ138" s="3"/>
      <c r="AK138" s="3"/>
      <c r="AL138" s="3"/>
      <c r="AM138" s="4"/>
      <c r="AN138" s="4"/>
      <c r="AO138" s="75"/>
      <c r="AP138" s="17"/>
      <c r="AQ138" s="75"/>
      <c r="AR138" s="3"/>
      <c r="AS138" s="75"/>
      <c r="AT138" s="2"/>
      <c r="AU138" s="75"/>
      <c r="AV138" s="75"/>
      <c r="AW138" s="75"/>
      <c r="AX138" s="75"/>
      <c r="AY138" s="75"/>
      <c r="BC138" s="19"/>
      <c r="BD138" s="19"/>
      <c r="BE138" s="19"/>
      <c r="BF138" s="70"/>
      <c r="BG138" s="85"/>
      <c r="BH138" s="85"/>
      <c r="BI138" s="85"/>
      <c r="BJ138" s="85"/>
      <c r="BK138" s="84"/>
      <c r="BL138" s="92"/>
      <c r="BM138" s="92"/>
      <c r="BN138" s="82"/>
      <c r="BO138" s="46"/>
      <c r="BP138" s="46"/>
      <c r="BQ138" s="46"/>
      <c r="BR138" s="80"/>
      <c r="BS138" s="80"/>
      <c r="BT138" s="80"/>
      <c r="BU138" s="104"/>
      <c r="BV138" s="104"/>
      <c r="BW138" s="104"/>
      <c r="BX138" s="105"/>
      <c r="BY138" s="105"/>
      <c r="BZ138" s="105"/>
      <c r="CA138" s="33"/>
      <c r="CB138" s="33"/>
      <c r="CC138" s="33"/>
      <c r="CD138" s="27"/>
      <c r="CE138" s="27"/>
      <c r="CF138" s="27"/>
      <c r="CG138" s="9"/>
      <c r="CH138" s="9"/>
      <c r="CI138" s="9"/>
      <c r="CJ138" s="78"/>
      <c r="CK138" s="78"/>
      <c r="CL138" s="78"/>
      <c r="CM138" s="46"/>
      <c r="CN138" s="46"/>
      <c r="CO138" s="46"/>
    </row>
    <row r="139" spans="1:93" ht="12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4"/>
      <c r="S139" s="64"/>
      <c r="T139" s="14"/>
      <c r="U139" s="14"/>
      <c r="V139" s="14"/>
      <c r="W139" s="14"/>
      <c r="X139" s="14"/>
      <c r="Y139" s="14"/>
      <c r="AC139" s="10"/>
      <c r="AD139" s="10"/>
      <c r="AE139" s="10"/>
      <c r="AF139" s="10"/>
      <c r="AG139" s="10"/>
      <c r="AH139" s="10"/>
      <c r="AI139" s="10"/>
      <c r="AJ139" s="3"/>
      <c r="AK139" s="3"/>
      <c r="AL139" s="3"/>
      <c r="AM139" s="4"/>
      <c r="AN139" s="4"/>
      <c r="AO139" s="75"/>
      <c r="AP139" s="17"/>
      <c r="AQ139" s="75"/>
      <c r="AR139" s="3"/>
      <c r="AS139" s="75"/>
      <c r="AT139" s="2"/>
      <c r="AU139" s="75"/>
      <c r="AV139" s="75"/>
      <c r="AW139" s="75"/>
      <c r="AX139" s="75"/>
      <c r="AY139" s="75"/>
      <c r="BC139" s="19"/>
      <c r="BD139" s="19"/>
      <c r="BE139" s="19"/>
      <c r="BF139" s="70"/>
      <c r="BG139" s="85"/>
      <c r="BH139" s="85"/>
      <c r="BI139" s="85"/>
      <c r="BJ139" s="85"/>
      <c r="BK139" s="84"/>
      <c r="BL139" s="92"/>
      <c r="BM139" s="92"/>
      <c r="BN139" s="82"/>
      <c r="BO139" s="46"/>
      <c r="BP139" s="46"/>
      <c r="BQ139" s="46"/>
      <c r="BR139" s="80"/>
      <c r="BS139" s="80"/>
      <c r="BT139" s="80"/>
      <c r="BU139" s="104"/>
      <c r="BV139" s="104"/>
      <c r="BW139" s="104"/>
      <c r="BX139" s="105"/>
      <c r="BY139" s="105"/>
      <c r="BZ139" s="105"/>
      <c r="CA139" s="33"/>
      <c r="CB139" s="33"/>
      <c r="CC139" s="33"/>
      <c r="CD139" s="27"/>
      <c r="CE139" s="27"/>
      <c r="CF139" s="27"/>
      <c r="CG139" s="9"/>
      <c r="CH139" s="9"/>
      <c r="CI139" s="9"/>
      <c r="CJ139" s="78"/>
      <c r="CK139" s="78"/>
      <c r="CL139" s="78"/>
      <c r="CM139" s="46"/>
      <c r="CN139" s="46"/>
      <c r="CO139" s="46"/>
    </row>
    <row r="140" spans="1:93" ht="12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4"/>
      <c r="S140" s="64"/>
      <c r="T140" s="14"/>
      <c r="U140" s="14"/>
      <c r="V140" s="14"/>
      <c r="W140" s="14"/>
      <c r="X140" s="14"/>
      <c r="Y140" s="14"/>
      <c r="AC140" s="10"/>
      <c r="AD140" s="10"/>
      <c r="AE140" s="10"/>
      <c r="AF140" s="10"/>
      <c r="AG140" s="10"/>
      <c r="AH140" s="10"/>
      <c r="AI140" s="10"/>
      <c r="AJ140" s="3"/>
      <c r="AK140" s="3"/>
      <c r="AL140" s="3"/>
      <c r="AM140" s="4"/>
      <c r="AN140" s="4"/>
      <c r="AO140" s="75"/>
      <c r="AP140" s="17"/>
      <c r="AQ140" s="75"/>
      <c r="AR140" s="3"/>
      <c r="AS140" s="75"/>
      <c r="AT140" s="2"/>
      <c r="AU140" s="75"/>
      <c r="AV140" s="75"/>
      <c r="AW140" s="75"/>
      <c r="AX140" s="75"/>
      <c r="AY140" s="75"/>
      <c r="BC140" s="19"/>
      <c r="BD140" s="19"/>
      <c r="BE140" s="19"/>
      <c r="BF140" s="70"/>
      <c r="BG140" s="85"/>
      <c r="BH140" s="85"/>
      <c r="BI140" s="85"/>
      <c r="BJ140" s="85"/>
      <c r="BK140" s="84"/>
      <c r="BL140" s="92"/>
      <c r="BM140" s="92"/>
      <c r="BN140" s="82"/>
      <c r="BO140" s="46"/>
      <c r="BP140" s="46"/>
      <c r="BQ140" s="46"/>
      <c r="BR140" s="80"/>
      <c r="BS140" s="80"/>
      <c r="BT140" s="80"/>
      <c r="BU140" s="104"/>
      <c r="BV140" s="104"/>
      <c r="BW140" s="104"/>
      <c r="BX140" s="105"/>
      <c r="BY140" s="105"/>
      <c r="BZ140" s="105"/>
      <c r="CA140" s="33"/>
      <c r="CB140" s="33"/>
      <c r="CC140" s="33"/>
      <c r="CD140" s="27"/>
      <c r="CE140" s="27"/>
      <c r="CF140" s="27"/>
      <c r="CG140" s="9"/>
      <c r="CH140" s="9"/>
      <c r="CI140" s="9"/>
      <c r="CJ140" s="78"/>
      <c r="CK140" s="78"/>
      <c r="CL140" s="78"/>
      <c r="CM140" s="46"/>
      <c r="CN140" s="46"/>
      <c r="CO140" s="46"/>
    </row>
    <row r="141" spans="1:93" ht="12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4"/>
      <c r="S141" s="64"/>
      <c r="T141" s="14"/>
      <c r="U141" s="14"/>
      <c r="V141" s="14"/>
      <c r="W141" s="14"/>
      <c r="X141" s="14"/>
      <c r="Y141" s="14"/>
      <c r="AC141" s="10"/>
      <c r="AD141" s="10"/>
      <c r="AE141" s="10"/>
      <c r="AF141" s="10"/>
      <c r="AG141" s="10"/>
      <c r="AH141" s="10"/>
      <c r="AI141" s="10"/>
      <c r="AJ141" s="3"/>
      <c r="AK141" s="3"/>
      <c r="AL141" s="3"/>
      <c r="AM141" s="4"/>
      <c r="AN141" s="4"/>
      <c r="AO141" s="75"/>
      <c r="AP141" s="17"/>
      <c r="AQ141" s="75"/>
      <c r="AR141" s="3"/>
      <c r="AS141" s="75"/>
      <c r="AT141" s="2"/>
      <c r="AU141" s="75"/>
      <c r="AV141" s="75"/>
      <c r="AW141" s="75"/>
      <c r="AX141" s="75"/>
      <c r="AY141" s="75"/>
      <c r="BC141" s="19"/>
      <c r="BD141" s="19"/>
      <c r="BE141" s="19"/>
      <c r="BF141" s="70"/>
      <c r="BG141" s="85"/>
      <c r="BH141" s="85"/>
      <c r="BI141" s="85"/>
      <c r="BJ141" s="85"/>
      <c r="BK141" s="84"/>
      <c r="BL141" s="92"/>
      <c r="BM141" s="92"/>
      <c r="BN141" s="82"/>
      <c r="BO141" s="46"/>
      <c r="BP141" s="46"/>
      <c r="BQ141" s="46"/>
      <c r="BR141" s="80"/>
      <c r="BS141" s="80"/>
      <c r="BT141" s="80"/>
      <c r="BU141" s="104"/>
      <c r="BV141" s="104"/>
      <c r="BW141" s="104"/>
      <c r="BX141" s="105"/>
      <c r="BY141" s="105"/>
      <c r="BZ141" s="105"/>
      <c r="CA141" s="33"/>
      <c r="CB141" s="33"/>
      <c r="CC141" s="33"/>
      <c r="CD141" s="27"/>
      <c r="CE141" s="27"/>
      <c r="CF141" s="27"/>
      <c r="CG141" s="9"/>
      <c r="CH141" s="9"/>
      <c r="CI141" s="9"/>
      <c r="CJ141" s="78"/>
      <c r="CK141" s="78"/>
      <c r="CL141" s="78"/>
      <c r="CM141" s="46"/>
      <c r="CN141" s="46"/>
      <c r="CO141" s="46"/>
    </row>
    <row r="142" spans="1:93" ht="1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4"/>
      <c r="S142" s="64"/>
      <c r="T142" s="14"/>
      <c r="U142" s="14"/>
      <c r="V142" s="14"/>
      <c r="W142" s="14"/>
      <c r="X142" s="14"/>
      <c r="Y142" s="14"/>
      <c r="AC142" s="10"/>
      <c r="AD142" s="10"/>
      <c r="AE142" s="10"/>
      <c r="AF142" s="10"/>
      <c r="AG142" s="10"/>
      <c r="AH142" s="10"/>
      <c r="AI142" s="10"/>
      <c r="AJ142" s="3"/>
      <c r="AK142" s="3"/>
      <c r="AL142" s="3"/>
      <c r="AM142" s="4"/>
      <c r="AN142" s="4"/>
      <c r="AO142" s="75"/>
      <c r="AP142" s="17"/>
      <c r="AQ142" s="75"/>
      <c r="AR142" s="3"/>
      <c r="AS142" s="75"/>
      <c r="AT142" s="2"/>
      <c r="AU142" s="75"/>
      <c r="AV142" s="75"/>
      <c r="AW142" s="75"/>
      <c r="AX142" s="75"/>
      <c r="AY142" s="75"/>
      <c r="BC142" s="19"/>
      <c r="BD142" s="19"/>
      <c r="BE142" s="19"/>
      <c r="BF142" s="70"/>
      <c r="BG142" s="85"/>
      <c r="BH142" s="85"/>
      <c r="BI142" s="85"/>
      <c r="BJ142" s="85"/>
      <c r="BK142" s="84"/>
      <c r="BL142" s="92"/>
      <c r="BM142" s="92"/>
      <c r="BN142" s="82"/>
      <c r="BO142" s="46"/>
      <c r="BP142" s="46"/>
      <c r="BQ142" s="46"/>
      <c r="BR142" s="80"/>
      <c r="BS142" s="80"/>
      <c r="BT142" s="80"/>
      <c r="BU142" s="104"/>
      <c r="BV142" s="104"/>
      <c r="BW142" s="104"/>
      <c r="BX142" s="105"/>
      <c r="BY142" s="105"/>
      <c r="BZ142" s="105"/>
      <c r="CA142" s="33"/>
      <c r="CB142" s="33"/>
      <c r="CC142" s="33"/>
      <c r="CD142" s="27"/>
      <c r="CE142" s="27"/>
      <c r="CF142" s="27"/>
      <c r="CG142" s="9"/>
      <c r="CH142" s="9"/>
      <c r="CI142" s="9"/>
      <c r="CJ142" s="78"/>
      <c r="CK142" s="78"/>
      <c r="CL142" s="78"/>
      <c r="CM142" s="46"/>
      <c r="CN142" s="46"/>
      <c r="CO142" s="46"/>
    </row>
    <row r="143" spans="1:93" ht="12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4"/>
      <c r="S143" s="64"/>
      <c r="T143" s="14"/>
      <c r="U143" s="14"/>
      <c r="V143" s="14"/>
      <c r="W143" s="14"/>
      <c r="X143" s="14"/>
      <c r="Y143" s="14"/>
      <c r="AC143" s="10"/>
      <c r="AD143" s="10"/>
      <c r="AE143" s="10"/>
      <c r="AF143" s="10"/>
      <c r="AG143" s="10"/>
      <c r="AH143" s="10"/>
      <c r="AI143" s="10"/>
      <c r="AJ143" s="3"/>
      <c r="AK143" s="3"/>
      <c r="AL143" s="3"/>
      <c r="AM143" s="4"/>
      <c r="AN143" s="4"/>
      <c r="AO143" s="75"/>
      <c r="AP143" s="17"/>
      <c r="AQ143" s="75"/>
      <c r="AR143" s="3"/>
      <c r="AS143" s="75"/>
      <c r="AT143" s="2"/>
      <c r="AU143" s="75"/>
      <c r="AV143" s="75"/>
      <c r="AW143" s="75"/>
      <c r="AX143" s="75"/>
      <c r="AY143" s="75"/>
      <c r="BC143" s="19"/>
      <c r="BD143" s="19"/>
      <c r="BE143" s="19"/>
      <c r="BF143" s="70"/>
      <c r="BG143" s="85"/>
      <c r="BH143" s="85"/>
      <c r="BI143" s="85"/>
      <c r="BJ143" s="85"/>
      <c r="BK143" s="84"/>
      <c r="BL143" s="92"/>
      <c r="BM143" s="92"/>
      <c r="BN143" s="82"/>
      <c r="BO143" s="46"/>
      <c r="BP143" s="46"/>
      <c r="BQ143" s="46"/>
      <c r="BR143" s="80"/>
      <c r="BS143" s="80"/>
      <c r="BT143" s="80"/>
      <c r="BU143" s="104"/>
      <c r="BV143" s="104"/>
      <c r="BW143" s="104"/>
      <c r="BX143" s="105"/>
      <c r="BY143" s="105"/>
      <c r="BZ143" s="105"/>
      <c r="CA143" s="33"/>
      <c r="CB143" s="33"/>
      <c r="CC143" s="33"/>
      <c r="CD143" s="27"/>
      <c r="CE143" s="27"/>
      <c r="CF143" s="27"/>
      <c r="CG143" s="9"/>
      <c r="CH143" s="9"/>
      <c r="CI143" s="9"/>
      <c r="CJ143" s="78"/>
      <c r="CK143" s="78"/>
      <c r="CL143" s="78"/>
      <c r="CM143" s="46"/>
      <c r="CN143" s="46"/>
      <c r="CO143" s="46"/>
    </row>
    <row r="144" spans="1:93" ht="12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4"/>
      <c r="S144" s="64"/>
      <c r="T144" s="14"/>
      <c r="U144" s="14"/>
      <c r="V144" s="14"/>
      <c r="W144" s="14"/>
      <c r="X144" s="14"/>
      <c r="Y144" s="14"/>
      <c r="AC144" s="10"/>
      <c r="AD144" s="10"/>
      <c r="AE144" s="10"/>
      <c r="AF144" s="10"/>
      <c r="AG144" s="10"/>
      <c r="AH144" s="10"/>
      <c r="AI144" s="10"/>
      <c r="AJ144" s="3"/>
      <c r="AK144" s="3"/>
      <c r="AL144" s="3"/>
      <c r="AM144" s="4"/>
      <c r="AN144" s="4"/>
      <c r="AO144" s="75"/>
      <c r="AP144" s="17"/>
      <c r="AQ144" s="75"/>
      <c r="AR144" s="3"/>
      <c r="AS144" s="75"/>
      <c r="AT144" s="2"/>
      <c r="AU144" s="75"/>
      <c r="AV144" s="75"/>
      <c r="AW144" s="75"/>
      <c r="AX144" s="75"/>
      <c r="AY144" s="75"/>
      <c r="BC144" s="19"/>
      <c r="BD144" s="19"/>
      <c r="BE144" s="19"/>
      <c r="BF144" s="70"/>
      <c r="BG144" s="85"/>
      <c r="BH144" s="85"/>
      <c r="BI144" s="85"/>
      <c r="BJ144" s="85"/>
      <c r="BK144" s="84"/>
      <c r="BL144" s="92"/>
      <c r="BM144" s="92"/>
      <c r="BN144" s="82"/>
      <c r="BO144" s="46"/>
      <c r="BP144" s="46"/>
      <c r="BQ144" s="46"/>
      <c r="BR144" s="80"/>
      <c r="BS144" s="80"/>
      <c r="BT144" s="80"/>
      <c r="BU144" s="104"/>
      <c r="BV144" s="104"/>
      <c r="BW144" s="104"/>
      <c r="BX144" s="105"/>
      <c r="BY144" s="105"/>
      <c r="BZ144" s="105"/>
      <c r="CA144" s="33"/>
      <c r="CB144" s="33"/>
      <c r="CC144" s="33"/>
      <c r="CD144" s="27"/>
      <c r="CE144" s="27"/>
      <c r="CF144" s="27"/>
      <c r="CG144" s="9"/>
      <c r="CH144" s="9"/>
      <c r="CI144" s="9"/>
      <c r="CJ144" s="78"/>
      <c r="CK144" s="78"/>
      <c r="CL144" s="78"/>
      <c r="CM144" s="46"/>
      <c r="CN144" s="46"/>
      <c r="CO144" s="46"/>
    </row>
    <row r="145" spans="1:93" ht="12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4"/>
      <c r="S145" s="64"/>
      <c r="T145" s="14"/>
      <c r="U145" s="14"/>
      <c r="V145" s="14"/>
      <c r="W145" s="14"/>
      <c r="X145" s="14"/>
      <c r="Y145" s="14"/>
      <c r="AC145" s="10"/>
      <c r="AD145" s="10"/>
      <c r="AE145" s="10"/>
      <c r="AF145" s="10"/>
      <c r="AG145" s="10"/>
      <c r="AH145" s="10"/>
      <c r="AI145" s="10"/>
      <c r="AJ145" s="3"/>
      <c r="AK145" s="3"/>
      <c r="AL145" s="3"/>
      <c r="AM145" s="4"/>
      <c r="AN145" s="4"/>
      <c r="AO145" s="75"/>
      <c r="AP145" s="17"/>
      <c r="AQ145" s="75"/>
      <c r="AR145" s="3"/>
      <c r="AS145" s="75"/>
      <c r="AT145" s="2"/>
      <c r="AU145" s="75"/>
      <c r="AV145" s="75"/>
      <c r="AW145" s="75"/>
      <c r="AX145" s="75"/>
      <c r="AY145" s="75"/>
      <c r="BC145" s="19"/>
      <c r="BD145" s="19"/>
      <c r="BE145" s="19"/>
      <c r="BF145" s="70"/>
      <c r="BG145" s="85"/>
      <c r="BH145" s="85"/>
      <c r="BI145" s="85"/>
      <c r="BJ145" s="85"/>
      <c r="BK145" s="84"/>
      <c r="BL145" s="92"/>
      <c r="BM145" s="92"/>
      <c r="BN145" s="82"/>
      <c r="BO145" s="46"/>
      <c r="BP145" s="46"/>
      <c r="BQ145" s="46"/>
      <c r="BR145" s="80"/>
      <c r="BS145" s="80"/>
      <c r="BT145" s="80"/>
      <c r="BU145" s="104"/>
      <c r="BV145" s="104"/>
      <c r="BW145" s="104"/>
      <c r="BX145" s="105"/>
      <c r="BY145" s="105"/>
      <c r="BZ145" s="105"/>
      <c r="CA145" s="33"/>
      <c r="CB145" s="33"/>
      <c r="CC145" s="33"/>
      <c r="CD145" s="27"/>
      <c r="CE145" s="27"/>
      <c r="CF145" s="27"/>
      <c r="CG145" s="9"/>
      <c r="CH145" s="9"/>
      <c r="CI145" s="9"/>
      <c r="CJ145" s="78"/>
      <c r="CK145" s="78"/>
      <c r="CL145" s="78"/>
      <c r="CM145" s="46"/>
      <c r="CN145" s="46"/>
      <c r="CO145" s="46"/>
    </row>
    <row r="146" spans="1:93" ht="12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4"/>
      <c r="S146" s="64"/>
      <c r="T146" s="14"/>
      <c r="U146" s="14"/>
      <c r="V146" s="14"/>
      <c r="W146" s="14"/>
      <c r="X146" s="14"/>
      <c r="Y146" s="14"/>
      <c r="AC146" s="10"/>
      <c r="AD146" s="10"/>
      <c r="AE146" s="10"/>
      <c r="AF146" s="10"/>
      <c r="AG146" s="10"/>
      <c r="AH146" s="10"/>
      <c r="AI146" s="10"/>
      <c r="AJ146" s="3"/>
      <c r="AK146" s="3"/>
      <c r="AL146" s="3"/>
      <c r="AM146" s="4"/>
      <c r="AN146" s="4"/>
      <c r="AO146" s="75"/>
      <c r="AP146" s="17"/>
      <c r="AQ146" s="75"/>
      <c r="AR146" s="3"/>
      <c r="AS146" s="75"/>
      <c r="AT146" s="2"/>
      <c r="AU146" s="75"/>
      <c r="AV146" s="75"/>
      <c r="AW146" s="75"/>
      <c r="AX146" s="75"/>
      <c r="AY146" s="75"/>
      <c r="BC146" s="19"/>
      <c r="BD146" s="19"/>
      <c r="BE146" s="19"/>
      <c r="BF146" s="70"/>
      <c r="BG146" s="85"/>
      <c r="BH146" s="85"/>
      <c r="BI146" s="85"/>
      <c r="BJ146" s="85"/>
      <c r="BK146" s="84"/>
      <c r="BL146" s="92"/>
      <c r="BM146" s="92"/>
      <c r="BN146" s="82"/>
      <c r="BO146" s="46"/>
      <c r="BP146" s="46"/>
      <c r="BQ146" s="46"/>
      <c r="BR146" s="80"/>
      <c r="BS146" s="80"/>
      <c r="BT146" s="80"/>
      <c r="BU146" s="104"/>
      <c r="BV146" s="104"/>
      <c r="BW146" s="104"/>
      <c r="BX146" s="105"/>
      <c r="BY146" s="105"/>
      <c r="BZ146" s="105"/>
      <c r="CA146" s="33"/>
      <c r="CB146" s="33"/>
      <c r="CC146" s="33"/>
      <c r="CD146" s="27"/>
      <c r="CE146" s="27"/>
      <c r="CF146" s="27"/>
      <c r="CG146" s="9"/>
      <c r="CH146" s="9"/>
      <c r="CI146" s="9"/>
      <c r="CJ146" s="78"/>
      <c r="CK146" s="78"/>
      <c r="CL146" s="78"/>
      <c r="CM146" s="46"/>
      <c r="CN146" s="46"/>
      <c r="CO146" s="46"/>
    </row>
    <row r="147" spans="1:93" ht="12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4"/>
      <c r="S147" s="64"/>
      <c r="T147" s="14"/>
      <c r="U147" s="14"/>
      <c r="V147" s="14"/>
      <c r="W147" s="14"/>
      <c r="X147" s="14"/>
      <c r="Y147" s="14"/>
      <c r="AC147" s="10"/>
      <c r="AD147" s="10"/>
      <c r="AE147" s="10"/>
      <c r="AF147" s="10"/>
      <c r="AG147" s="10"/>
      <c r="AH147" s="10"/>
      <c r="AI147" s="10"/>
      <c r="AJ147" s="3"/>
      <c r="AK147" s="3"/>
      <c r="AL147" s="3"/>
      <c r="AM147" s="4"/>
      <c r="AN147" s="4"/>
      <c r="AO147" s="75"/>
      <c r="AP147" s="17"/>
      <c r="AQ147" s="75"/>
      <c r="AR147" s="3"/>
      <c r="AS147" s="75"/>
      <c r="AT147" s="2"/>
      <c r="AU147" s="75"/>
      <c r="AV147" s="75"/>
      <c r="AW147" s="75"/>
      <c r="AX147" s="75"/>
      <c r="AY147" s="75"/>
      <c r="BC147" s="19"/>
      <c r="BD147" s="19"/>
      <c r="BE147" s="19"/>
      <c r="BF147" s="70"/>
      <c r="BG147" s="85"/>
      <c r="BH147" s="85"/>
      <c r="BI147" s="85"/>
      <c r="BJ147" s="85"/>
      <c r="BK147" s="84"/>
      <c r="BL147" s="92"/>
      <c r="BM147" s="92"/>
      <c r="BN147" s="82"/>
      <c r="BO147" s="46"/>
      <c r="BP147" s="46"/>
      <c r="BQ147" s="46"/>
      <c r="BR147" s="80"/>
      <c r="BS147" s="80"/>
      <c r="BT147" s="80"/>
      <c r="BU147" s="104"/>
      <c r="BV147" s="104"/>
      <c r="BW147" s="104"/>
      <c r="BX147" s="105"/>
      <c r="BY147" s="105"/>
      <c r="BZ147" s="105"/>
      <c r="CA147" s="33"/>
      <c r="CB147" s="33"/>
      <c r="CC147" s="33"/>
      <c r="CD147" s="27"/>
      <c r="CE147" s="27"/>
      <c r="CF147" s="27"/>
      <c r="CG147" s="9"/>
      <c r="CH147" s="9"/>
      <c r="CI147" s="9"/>
      <c r="CJ147" s="78"/>
      <c r="CK147" s="78"/>
      <c r="CL147" s="78"/>
      <c r="CM147" s="46"/>
      <c r="CN147" s="46"/>
      <c r="CO147" s="46"/>
    </row>
    <row r="148" spans="1:93" ht="12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4"/>
      <c r="S148" s="64"/>
      <c r="T148" s="14"/>
      <c r="U148" s="14"/>
      <c r="V148" s="14"/>
      <c r="W148" s="14"/>
      <c r="X148" s="14"/>
      <c r="Y148" s="14"/>
      <c r="AC148" s="10"/>
      <c r="AD148" s="10"/>
      <c r="AE148" s="10"/>
      <c r="AF148" s="10"/>
      <c r="AG148" s="10"/>
      <c r="AH148" s="10"/>
      <c r="AI148" s="10"/>
      <c r="AJ148" s="3"/>
      <c r="AK148" s="3"/>
      <c r="AL148" s="3"/>
      <c r="AM148" s="4"/>
      <c r="AN148" s="4"/>
      <c r="AO148" s="75"/>
      <c r="AP148" s="17"/>
      <c r="AQ148" s="75"/>
      <c r="AR148" s="3"/>
      <c r="AS148" s="75"/>
      <c r="AT148" s="2"/>
      <c r="AU148" s="75"/>
      <c r="AV148" s="75"/>
      <c r="AW148" s="75"/>
      <c r="AX148" s="75"/>
      <c r="AY148" s="75"/>
      <c r="BC148" s="19"/>
      <c r="BD148" s="19"/>
      <c r="BE148" s="19"/>
      <c r="BF148" s="70"/>
      <c r="BG148" s="85"/>
      <c r="BH148" s="85"/>
      <c r="BI148" s="85"/>
      <c r="BJ148" s="85"/>
      <c r="BK148" s="84"/>
      <c r="BL148" s="92"/>
      <c r="BM148" s="92"/>
      <c r="BN148" s="82"/>
      <c r="BO148" s="46"/>
      <c r="BP148" s="46"/>
      <c r="BQ148" s="46"/>
      <c r="BR148" s="80"/>
      <c r="BS148" s="80"/>
      <c r="BT148" s="80"/>
      <c r="BU148" s="104"/>
      <c r="BV148" s="104"/>
      <c r="BW148" s="104"/>
      <c r="BX148" s="105"/>
      <c r="BY148" s="105"/>
      <c r="BZ148" s="105"/>
      <c r="CA148" s="33"/>
      <c r="CB148" s="33"/>
      <c r="CC148" s="33"/>
      <c r="CD148" s="27"/>
      <c r="CE148" s="27"/>
      <c r="CF148" s="27"/>
      <c r="CG148" s="9"/>
      <c r="CH148" s="9"/>
      <c r="CI148" s="9"/>
      <c r="CJ148" s="78"/>
      <c r="CK148" s="78"/>
      <c r="CL148" s="78"/>
      <c r="CM148" s="46"/>
      <c r="CN148" s="46"/>
      <c r="CO148" s="46"/>
    </row>
    <row r="149" spans="1:93" ht="12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4"/>
      <c r="S149" s="64"/>
      <c r="T149" s="14"/>
      <c r="U149" s="14"/>
      <c r="V149" s="14"/>
      <c r="W149" s="14"/>
      <c r="X149" s="14"/>
      <c r="Y149" s="14"/>
      <c r="AC149" s="10"/>
      <c r="AD149" s="10"/>
      <c r="AE149" s="10"/>
      <c r="AF149" s="10"/>
      <c r="AG149" s="10"/>
      <c r="AH149" s="10"/>
      <c r="AI149" s="10"/>
      <c r="AJ149" s="3"/>
      <c r="AK149" s="3"/>
      <c r="AL149" s="3"/>
      <c r="AM149" s="4"/>
      <c r="AN149" s="4"/>
      <c r="AO149" s="75"/>
      <c r="AP149" s="17"/>
      <c r="AQ149" s="75"/>
      <c r="AR149" s="3"/>
      <c r="AS149" s="75"/>
      <c r="AT149" s="2"/>
      <c r="AU149" s="75"/>
      <c r="AV149" s="75"/>
      <c r="AW149" s="75"/>
      <c r="AX149" s="75"/>
      <c r="AY149" s="75"/>
      <c r="BC149" s="19"/>
      <c r="BD149" s="19"/>
      <c r="BE149" s="19"/>
      <c r="BF149" s="70"/>
      <c r="BG149" s="85"/>
      <c r="BH149" s="85"/>
      <c r="BI149" s="85"/>
      <c r="BJ149" s="85"/>
      <c r="BK149" s="84"/>
      <c r="BL149" s="92"/>
      <c r="BM149" s="92"/>
      <c r="BN149" s="82"/>
      <c r="BO149" s="46"/>
      <c r="BP149" s="46"/>
      <c r="BQ149" s="46"/>
      <c r="BR149" s="80"/>
      <c r="BS149" s="80"/>
      <c r="BT149" s="80"/>
      <c r="BU149" s="104"/>
      <c r="BV149" s="104"/>
      <c r="BW149" s="104"/>
      <c r="BX149" s="105"/>
      <c r="BY149" s="105"/>
      <c r="BZ149" s="105"/>
      <c r="CA149" s="33"/>
      <c r="CB149" s="33"/>
      <c r="CC149" s="33"/>
      <c r="CD149" s="27"/>
      <c r="CE149" s="27"/>
      <c r="CF149" s="27"/>
      <c r="CG149" s="9"/>
      <c r="CH149" s="9"/>
      <c r="CI149" s="9"/>
      <c r="CJ149" s="78"/>
      <c r="CK149" s="78"/>
      <c r="CL149" s="78"/>
      <c r="CM149" s="46"/>
      <c r="CN149" s="46"/>
      <c r="CO149" s="46"/>
    </row>
    <row r="150" spans="1:93" ht="12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4"/>
      <c r="S150" s="64"/>
      <c r="T150" s="14"/>
      <c r="U150" s="14"/>
      <c r="V150" s="14"/>
      <c r="W150" s="14"/>
      <c r="X150" s="14"/>
      <c r="Y150" s="14"/>
      <c r="AC150" s="10"/>
      <c r="AD150" s="10"/>
      <c r="AE150" s="10"/>
      <c r="AF150" s="10"/>
      <c r="AG150" s="10"/>
      <c r="AH150" s="10"/>
      <c r="AI150" s="10"/>
      <c r="AJ150" s="3"/>
      <c r="AK150" s="3"/>
      <c r="AL150" s="3"/>
      <c r="AM150" s="4"/>
      <c r="AN150" s="4"/>
      <c r="AO150" s="75"/>
      <c r="AP150" s="17"/>
      <c r="AQ150" s="75"/>
      <c r="AR150" s="3"/>
      <c r="AS150" s="75"/>
      <c r="AT150" s="2"/>
      <c r="AU150" s="75"/>
      <c r="AV150" s="75"/>
      <c r="AW150" s="75"/>
      <c r="AX150" s="75"/>
      <c r="AY150" s="75"/>
      <c r="BC150" s="19"/>
      <c r="BD150" s="19"/>
      <c r="BE150" s="19"/>
      <c r="BF150" s="70"/>
      <c r="BG150" s="85"/>
      <c r="BH150" s="85"/>
      <c r="BI150" s="85"/>
      <c r="BJ150" s="85"/>
      <c r="BK150" s="84"/>
      <c r="BL150" s="92"/>
      <c r="BM150" s="92"/>
      <c r="BN150" s="82"/>
      <c r="BO150" s="46"/>
      <c r="BP150" s="46"/>
      <c r="BQ150" s="46"/>
      <c r="BR150" s="80"/>
      <c r="BS150" s="80"/>
      <c r="BT150" s="80"/>
      <c r="BU150" s="104"/>
      <c r="BV150" s="104"/>
      <c r="BW150" s="104"/>
      <c r="BX150" s="105"/>
      <c r="BY150" s="105"/>
      <c r="BZ150" s="105"/>
      <c r="CA150" s="33"/>
      <c r="CB150" s="33"/>
      <c r="CC150" s="33"/>
      <c r="CD150" s="27"/>
      <c r="CE150" s="27"/>
      <c r="CF150" s="27"/>
      <c r="CG150" s="9"/>
      <c r="CH150" s="9"/>
      <c r="CI150" s="9"/>
      <c r="CJ150" s="78"/>
      <c r="CK150" s="78"/>
      <c r="CL150" s="78"/>
      <c r="CM150" s="46"/>
      <c r="CN150" s="46"/>
      <c r="CO150" s="46"/>
    </row>
    <row r="151" spans="1:93" ht="12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4"/>
      <c r="S151" s="64"/>
      <c r="T151" s="14"/>
      <c r="U151" s="14"/>
      <c r="V151" s="14"/>
      <c r="W151" s="14"/>
      <c r="X151" s="14"/>
      <c r="Y151" s="14"/>
      <c r="AC151" s="10"/>
      <c r="AD151" s="10"/>
      <c r="AE151" s="10"/>
      <c r="AF151" s="10"/>
      <c r="AG151" s="10"/>
      <c r="AH151" s="10"/>
      <c r="AI151" s="10"/>
      <c r="AJ151" s="3"/>
      <c r="AK151" s="3"/>
      <c r="AL151" s="3"/>
      <c r="AM151" s="4"/>
      <c r="AN151" s="4"/>
      <c r="AO151" s="75"/>
      <c r="AP151" s="17"/>
      <c r="AQ151" s="75"/>
      <c r="AR151" s="3"/>
      <c r="AS151" s="75"/>
      <c r="AT151" s="2"/>
      <c r="AU151" s="75"/>
      <c r="AV151" s="75"/>
      <c r="AW151" s="75"/>
      <c r="AX151" s="75"/>
      <c r="AY151" s="75"/>
      <c r="BC151" s="19"/>
      <c r="BD151" s="19"/>
      <c r="BE151" s="19"/>
      <c r="BF151" s="70"/>
      <c r="BG151" s="85"/>
      <c r="BH151" s="85"/>
      <c r="BI151" s="85"/>
      <c r="BJ151" s="85"/>
      <c r="BK151" s="84"/>
      <c r="BL151" s="92"/>
      <c r="BM151" s="92"/>
      <c r="BN151" s="82"/>
      <c r="BO151" s="46"/>
      <c r="BP151" s="46"/>
      <c r="BQ151" s="46"/>
      <c r="BR151" s="80"/>
      <c r="BS151" s="80"/>
      <c r="BT151" s="80"/>
      <c r="BU151" s="104"/>
      <c r="BV151" s="104"/>
      <c r="BW151" s="104"/>
      <c r="BX151" s="105"/>
      <c r="BY151" s="105"/>
      <c r="BZ151" s="105"/>
      <c r="CA151" s="33"/>
      <c r="CB151" s="33"/>
      <c r="CC151" s="33"/>
      <c r="CD151" s="27"/>
      <c r="CE151" s="27"/>
      <c r="CF151" s="27"/>
      <c r="CG151" s="9"/>
      <c r="CH151" s="9"/>
      <c r="CI151" s="9"/>
      <c r="CJ151" s="78"/>
      <c r="CK151" s="78"/>
      <c r="CL151" s="78"/>
      <c r="CM151" s="46"/>
      <c r="CN151" s="46"/>
      <c r="CO151" s="46"/>
    </row>
    <row r="152" spans="1:93" ht="1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4"/>
      <c r="S152" s="64"/>
      <c r="T152" s="14"/>
      <c r="U152" s="14"/>
      <c r="V152" s="14"/>
      <c r="W152" s="14"/>
      <c r="X152" s="14"/>
      <c r="Y152" s="14"/>
      <c r="AC152" s="10"/>
      <c r="AD152" s="10"/>
      <c r="AE152" s="10"/>
      <c r="AF152" s="10"/>
      <c r="AG152" s="10"/>
      <c r="AH152" s="10"/>
      <c r="AI152" s="10"/>
      <c r="AJ152" s="3"/>
      <c r="AK152" s="3"/>
      <c r="AL152" s="3"/>
      <c r="AM152" s="4"/>
      <c r="AN152" s="4"/>
      <c r="AO152" s="75"/>
      <c r="AP152" s="17"/>
      <c r="AQ152" s="75"/>
      <c r="AR152" s="3"/>
      <c r="AS152" s="75"/>
      <c r="AT152" s="2"/>
      <c r="AU152" s="75"/>
      <c r="AV152" s="75"/>
      <c r="AW152" s="75"/>
      <c r="AX152" s="75"/>
      <c r="AY152" s="75"/>
      <c r="BC152" s="19"/>
      <c r="BD152" s="19"/>
      <c r="BE152" s="19"/>
      <c r="BF152" s="70"/>
      <c r="BG152" s="85"/>
      <c r="BH152" s="85"/>
      <c r="BI152" s="85"/>
      <c r="BJ152" s="85"/>
      <c r="BK152" s="84"/>
      <c r="BL152" s="92"/>
      <c r="BM152" s="92"/>
      <c r="BN152" s="82"/>
      <c r="BO152" s="46"/>
      <c r="BP152" s="46"/>
      <c r="BQ152" s="46"/>
      <c r="BR152" s="80"/>
      <c r="BS152" s="80"/>
      <c r="BT152" s="80"/>
      <c r="BU152" s="104"/>
      <c r="BV152" s="104"/>
      <c r="BW152" s="104"/>
      <c r="BX152" s="105"/>
      <c r="BY152" s="105"/>
      <c r="BZ152" s="105"/>
      <c r="CA152" s="33"/>
      <c r="CB152" s="33"/>
      <c r="CC152" s="33"/>
      <c r="CD152" s="27"/>
      <c r="CE152" s="27"/>
      <c r="CF152" s="27"/>
      <c r="CG152" s="9"/>
      <c r="CH152" s="9"/>
      <c r="CI152" s="9"/>
      <c r="CJ152" s="78"/>
      <c r="CK152" s="78"/>
      <c r="CL152" s="78"/>
      <c r="CM152" s="46"/>
      <c r="CN152" s="46"/>
      <c r="CO152" s="46"/>
    </row>
    <row r="153" spans="1:93" ht="12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4"/>
      <c r="S153" s="64"/>
      <c r="T153" s="14"/>
      <c r="U153" s="14"/>
      <c r="V153" s="14"/>
      <c r="W153" s="14"/>
      <c r="X153" s="14"/>
      <c r="Y153" s="14"/>
      <c r="AC153" s="10"/>
      <c r="AD153" s="10"/>
      <c r="AE153" s="10"/>
      <c r="AF153" s="10"/>
      <c r="AG153" s="10"/>
      <c r="AH153" s="10"/>
      <c r="AI153" s="10"/>
      <c r="AJ153" s="3"/>
      <c r="AK153" s="3"/>
      <c r="AL153" s="3"/>
      <c r="AM153" s="4"/>
      <c r="AN153" s="4"/>
      <c r="AO153" s="75"/>
      <c r="AP153" s="17"/>
      <c r="AQ153" s="75"/>
      <c r="AR153" s="3"/>
      <c r="AS153" s="75"/>
      <c r="AT153" s="2"/>
      <c r="AU153" s="75"/>
      <c r="AV153" s="75"/>
      <c r="AW153" s="75"/>
      <c r="AX153" s="75"/>
      <c r="AY153" s="75"/>
      <c r="BC153" s="19"/>
      <c r="BD153" s="19"/>
      <c r="BE153" s="19"/>
      <c r="BF153" s="70"/>
      <c r="BG153" s="85"/>
      <c r="BH153" s="85"/>
      <c r="BI153" s="85"/>
      <c r="BJ153" s="85"/>
      <c r="BK153" s="84"/>
      <c r="BL153" s="92"/>
      <c r="BM153" s="92"/>
      <c r="BN153" s="82"/>
      <c r="BO153" s="46"/>
      <c r="BP153" s="46"/>
      <c r="BQ153" s="46"/>
      <c r="BR153" s="80"/>
      <c r="BS153" s="80"/>
      <c r="BT153" s="80"/>
      <c r="BU153" s="104"/>
      <c r="BV153" s="104"/>
      <c r="BW153" s="104"/>
      <c r="BX153" s="105"/>
      <c r="BY153" s="105"/>
      <c r="BZ153" s="105"/>
      <c r="CA153" s="33"/>
      <c r="CB153" s="33"/>
      <c r="CC153" s="33"/>
      <c r="CD153" s="27"/>
      <c r="CE153" s="27"/>
      <c r="CF153" s="27"/>
      <c r="CG153" s="9"/>
      <c r="CH153" s="9"/>
      <c r="CI153" s="9"/>
      <c r="CJ153" s="78"/>
      <c r="CK153" s="78"/>
      <c r="CL153" s="78"/>
      <c r="CM153" s="46"/>
      <c r="CN153" s="46"/>
      <c r="CO153" s="46"/>
    </row>
    <row r="154" spans="1:93" ht="12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4"/>
      <c r="S154" s="64"/>
      <c r="T154" s="14"/>
      <c r="U154" s="14"/>
      <c r="V154" s="14"/>
      <c r="W154" s="14"/>
      <c r="X154" s="14"/>
      <c r="Y154" s="14"/>
      <c r="AC154" s="10"/>
      <c r="AD154" s="10"/>
      <c r="AE154" s="10"/>
      <c r="AF154" s="10"/>
      <c r="AG154" s="10"/>
      <c r="AH154" s="10"/>
      <c r="AI154" s="10"/>
      <c r="AJ154" s="3"/>
      <c r="AK154" s="3"/>
      <c r="AL154" s="3"/>
      <c r="AM154" s="4"/>
      <c r="AN154" s="4"/>
      <c r="AO154" s="75"/>
      <c r="AP154" s="17"/>
      <c r="AQ154" s="75"/>
      <c r="AR154" s="3"/>
      <c r="AS154" s="75"/>
      <c r="AT154" s="2"/>
      <c r="AU154" s="75"/>
      <c r="AV154" s="75"/>
      <c r="AW154" s="75"/>
      <c r="AX154" s="75"/>
      <c r="AY154" s="75"/>
      <c r="BC154" s="19"/>
      <c r="BD154" s="19"/>
      <c r="BE154" s="19"/>
      <c r="BF154" s="70"/>
      <c r="BG154" s="85"/>
      <c r="BH154" s="85"/>
      <c r="BI154" s="85"/>
      <c r="BJ154" s="85"/>
      <c r="BK154" s="84"/>
      <c r="BL154" s="92"/>
      <c r="BM154" s="92"/>
      <c r="BN154" s="82"/>
      <c r="BO154" s="46"/>
      <c r="BP154" s="46"/>
      <c r="BQ154" s="46"/>
      <c r="BR154" s="80"/>
      <c r="BS154" s="80"/>
      <c r="BT154" s="80"/>
      <c r="BU154" s="104"/>
      <c r="BV154" s="104"/>
      <c r="BW154" s="104"/>
      <c r="BX154" s="105"/>
      <c r="BY154" s="105"/>
      <c r="BZ154" s="105"/>
      <c r="CA154" s="33"/>
      <c r="CB154" s="33"/>
      <c r="CC154" s="33"/>
      <c r="CD154" s="27"/>
      <c r="CE154" s="27"/>
      <c r="CF154" s="27"/>
      <c r="CG154" s="9"/>
      <c r="CH154" s="9"/>
      <c r="CI154" s="9"/>
      <c r="CJ154" s="78"/>
      <c r="CK154" s="78"/>
      <c r="CL154" s="78"/>
      <c r="CM154" s="46"/>
      <c r="CN154" s="46"/>
      <c r="CO154" s="46"/>
    </row>
    <row r="155" spans="1:93" ht="12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4"/>
      <c r="S155" s="64"/>
      <c r="T155" s="14"/>
      <c r="U155" s="14"/>
      <c r="V155" s="14"/>
      <c r="W155" s="14"/>
      <c r="X155" s="14"/>
      <c r="Y155" s="14"/>
      <c r="AC155" s="10"/>
      <c r="AD155" s="10"/>
      <c r="AE155" s="10"/>
      <c r="AF155" s="10"/>
      <c r="AG155" s="10"/>
      <c r="AH155" s="10"/>
      <c r="AI155" s="10"/>
      <c r="AJ155" s="3"/>
      <c r="AK155" s="3"/>
      <c r="AL155" s="3"/>
      <c r="AM155" s="4"/>
      <c r="AN155" s="4"/>
      <c r="AO155" s="75"/>
      <c r="AP155" s="17"/>
      <c r="AQ155" s="75"/>
      <c r="AR155" s="3"/>
      <c r="AS155" s="75"/>
      <c r="AT155" s="2"/>
      <c r="AU155" s="75"/>
      <c r="AV155" s="75"/>
      <c r="AW155" s="75"/>
      <c r="AX155" s="75"/>
      <c r="AY155" s="75"/>
      <c r="BC155" s="19"/>
      <c r="BD155" s="19"/>
      <c r="BE155" s="19"/>
      <c r="BF155" s="70"/>
      <c r="BG155" s="85"/>
      <c r="BH155" s="85"/>
      <c r="BI155" s="85"/>
      <c r="BJ155" s="85"/>
      <c r="BK155" s="84"/>
      <c r="BL155" s="92"/>
      <c r="BM155" s="92"/>
      <c r="BN155" s="82"/>
      <c r="BO155" s="46"/>
      <c r="BP155" s="46"/>
      <c r="BQ155" s="46"/>
      <c r="BR155" s="80"/>
      <c r="BS155" s="80"/>
      <c r="BT155" s="80"/>
      <c r="BU155" s="104"/>
      <c r="BV155" s="104"/>
      <c r="BW155" s="104"/>
      <c r="BX155" s="105"/>
      <c r="BY155" s="105"/>
      <c r="BZ155" s="105"/>
      <c r="CA155" s="33"/>
      <c r="CB155" s="33"/>
      <c r="CC155" s="33"/>
      <c r="CD155" s="27"/>
      <c r="CE155" s="27"/>
      <c r="CF155" s="27"/>
      <c r="CG155" s="9"/>
      <c r="CH155" s="9"/>
      <c r="CI155" s="9"/>
      <c r="CJ155" s="78"/>
      <c r="CK155" s="78"/>
      <c r="CL155" s="78"/>
      <c r="CM155" s="46"/>
      <c r="CN155" s="46"/>
      <c r="CO155" s="46"/>
    </row>
    <row r="156" spans="1:93" ht="12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4"/>
      <c r="S156" s="64"/>
      <c r="T156" s="14"/>
      <c r="U156" s="14"/>
      <c r="V156" s="14"/>
      <c r="W156" s="14"/>
      <c r="X156" s="14"/>
      <c r="Y156" s="14"/>
      <c r="AC156" s="10"/>
      <c r="AD156" s="10"/>
      <c r="AE156" s="10"/>
      <c r="AF156" s="10"/>
      <c r="AG156" s="10"/>
      <c r="AH156" s="10"/>
      <c r="AI156" s="10"/>
      <c r="AJ156" s="3"/>
      <c r="AK156" s="3"/>
      <c r="AL156" s="3"/>
      <c r="AM156" s="4"/>
      <c r="AN156" s="4"/>
      <c r="AO156" s="75"/>
      <c r="AP156" s="17"/>
      <c r="AQ156" s="75"/>
      <c r="AR156" s="3"/>
      <c r="AS156" s="75"/>
      <c r="AT156" s="2"/>
      <c r="AU156" s="75"/>
      <c r="AV156" s="75"/>
      <c r="AW156" s="75"/>
      <c r="AX156" s="75"/>
      <c r="AY156" s="75"/>
      <c r="BC156" s="19"/>
      <c r="BD156" s="19"/>
      <c r="BE156" s="19"/>
      <c r="BF156" s="70"/>
      <c r="BG156" s="85"/>
      <c r="BH156" s="85"/>
      <c r="BI156" s="85"/>
      <c r="BJ156" s="85"/>
      <c r="BK156" s="84"/>
      <c r="BL156" s="92"/>
      <c r="BM156" s="92"/>
      <c r="BN156" s="82"/>
      <c r="BO156" s="46"/>
      <c r="BP156" s="46"/>
      <c r="BQ156" s="46"/>
      <c r="BR156" s="80"/>
      <c r="BS156" s="80"/>
      <c r="BT156" s="80"/>
      <c r="BU156" s="104"/>
      <c r="BV156" s="104"/>
      <c r="BW156" s="104"/>
      <c r="BX156" s="105"/>
      <c r="BY156" s="105"/>
      <c r="BZ156" s="105"/>
      <c r="CA156" s="33"/>
      <c r="CB156" s="33"/>
      <c r="CC156" s="33"/>
      <c r="CD156" s="27"/>
      <c r="CE156" s="27"/>
      <c r="CF156" s="27"/>
      <c r="CG156" s="9"/>
      <c r="CH156" s="9"/>
      <c r="CI156" s="9"/>
      <c r="CJ156" s="78"/>
      <c r="CK156" s="78"/>
      <c r="CL156" s="78"/>
      <c r="CM156" s="46"/>
      <c r="CN156" s="46"/>
      <c r="CO156" s="46"/>
    </row>
    <row r="157" spans="1:93" ht="12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4"/>
      <c r="S157" s="64"/>
      <c r="T157" s="14"/>
      <c r="U157" s="14"/>
      <c r="V157" s="14"/>
      <c r="W157" s="14"/>
      <c r="X157" s="14"/>
      <c r="Y157" s="14"/>
      <c r="AC157" s="10"/>
      <c r="AD157" s="10"/>
      <c r="AE157" s="10"/>
      <c r="AF157" s="10"/>
      <c r="AG157" s="10"/>
      <c r="AH157" s="10"/>
      <c r="AI157" s="10"/>
      <c r="AJ157" s="3"/>
      <c r="AK157" s="3"/>
      <c r="AL157" s="3"/>
      <c r="AM157" s="4"/>
      <c r="AN157" s="4"/>
      <c r="AO157" s="75"/>
      <c r="AP157" s="17"/>
      <c r="AQ157" s="75"/>
      <c r="AR157" s="3"/>
      <c r="AS157" s="75"/>
      <c r="AT157" s="2"/>
      <c r="AU157" s="75"/>
      <c r="AV157" s="75"/>
      <c r="AW157" s="75"/>
      <c r="AX157" s="75"/>
      <c r="AY157" s="75"/>
      <c r="BC157" s="19"/>
      <c r="BD157" s="19"/>
      <c r="BE157" s="19"/>
      <c r="BF157" s="70"/>
      <c r="BG157" s="85"/>
      <c r="BH157" s="85"/>
      <c r="BI157" s="85"/>
      <c r="BJ157" s="85"/>
      <c r="BK157" s="84"/>
      <c r="BL157" s="92"/>
      <c r="BM157" s="92"/>
      <c r="BN157" s="82"/>
      <c r="BO157" s="46"/>
      <c r="BP157" s="46"/>
      <c r="BQ157" s="46"/>
      <c r="BR157" s="80"/>
      <c r="BS157" s="80"/>
      <c r="BT157" s="80"/>
      <c r="BU157" s="104"/>
      <c r="BV157" s="104"/>
      <c r="BW157" s="104"/>
      <c r="BX157" s="105"/>
      <c r="BY157" s="105"/>
      <c r="BZ157" s="105"/>
      <c r="CA157" s="33"/>
      <c r="CB157" s="33"/>
      <c r="CC157" s="33"/>
      <c r="CD157" s="27"/>
      <c r="CE157" s="27"/>
      <c r="CF157" s="27"/>
      <c r="CG157" s="9"/>
      <c r="CH157" s="9"/>
      <c r="CI157" s="9"/>
      <c r="CJ157" s="78"/>
      <c r="CK157" s="78"/>
      <c r="CL157" s="78"/>
      <c r="CM157" s="46"/>
      <c r="CN157" s="46"/>
      <c r="CO157" s="46"/>
    </row>
    <row r="158" spans="1:93" ht="12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4"/>
      <c r="S158" s="64"/>
      <c r="T158" s="14"/>
      <c r="U158" s="14"/>
      <c r="V158" s="14"/>
      <c r="W158" s="14"/>
      <c r="X158" s="14"/>
      <c r="Y158" s="14"/>
      <c r="AC158" s="10"/>
      <c r="AD158" s="10"/>
      <c r="AE158" s="10"/>
      <c r="AF158" s="10"/>
      <c r="AG158" s="10"/>
      <c r="AH158" s="10"/>
      <c r="AI158" s="10"/>
      <c r="AJ158" s="3"/>
      <c r="AK158" s="3"/>
      <c r="AL158" s="3"/>
      <c r="AM158" s="4"/>
      <c r="AN158" s="4"/>
      <c r="AO158" s="75"/>
      <c r="AP158" s="17"/>
      <c r="AQ158" s="75"/>
      <c r="AR158" s="3"/>
      <c r="AS158" s="75"/>
      <c r="AT158" s="2"/>
      <c r="AU158" s="75"/>
      <c r="AV158" s="75"/>
      <c r="AW158" s="75"/>
      <c r="AX158" s="75"/>
      <c r="AY158" s="75"/>
      <c r="BC158" s="19"/>
      <c r="BD158" s="19"/>
      <c r="BE158" s="19"/>
      <c r="BF158" s="70"/>
      <c r="BG158" s="85"/>
      <c r="BH158" s="85"/>
      <c r="BI158" s="85"/>
      <c r="BJ158" s="85"/>
      <c r="BK158" s="84"/>
      <c r="BL158" s="92"/>
      <c r="BM158" s="92"/>
      <c r="BN158" s="82"/>
      <c r="BO158" s="46"/>
      <c r="BP158" s="46"/>
      <c r="BQ158" s="46"/>
      <c r="BR158" s="80"/>
      <c r="BS158" s="80"/>
      <c r="BT158" s="80"/>
      <c r="BU158" s="104"/>
      <c r="BV158" s="104"/>
      <c r="BW158" s="104"/>
      <c r="BX158" s="105"/>
      <c r="BY158" s="105"/>
      <c r="BZ158" s="105"/>
      <c r="CA158" s="33"/>
      <c r="CB158" s="33"/>
      <c r="CC158" s="33"/>
      <c r="CD158" s="27"/>
      <c r="CE158" s="27"/>
      <c r="CF158" s="27"/>
      <c r="CG158" s="9"/>
      <c r="CH158" s="9"/>
      <c r="CI158" s="9"/>
      <c r="CJ158" s="78"/>
      <c r="CK158" s="78"/>
      <c r="CL158" s="78"/>
      <c r="CM158" s="46"/>
      <c r="CN158" s="46"/>
      <c r="CO158" s="46"/>
    </row>
    <row r="159" spans="1:93" ht="12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4"/>
      <c r="S159" s="64"/>
      <c r="T159" s="14"/>
      <c r="U159" s="14"/>
      <c r="V159" s="14"/>
      <c r="W159" s="14"/>
      <c r="X159" s="14"/>
      <c r="Y159" s="14"/>
      <c r="AC159" s="10"/>
      <c r="AD159" s="10"/>
      <c r="AE159" s="10"/>
      <c r="AF159" s="10"/>
      <c r="AG159" s="10"/>
      <c r="AH159" s="10"/>
      <c r="AI159" s="10"/>
      <c r="AJ159" s="3"/>
      <c r="AK159" s="3"/>
      <c r="AL159" s="3"/>
      <c r="AM159" s="4"/>
      <c r="AN159" s="4"/>
      <c r="AO159" s="75"/>
      <c r="AP159" s="17"/>
      <c r="AQ159" s="75"/>
      <c r="AR159" s="3"/>
      <c r="AS159" s="75"/>
      <c r="AT159" s="2"/>
      <c r="AU159" s="75"/>
      <c r="AV159" s="75"/>
      <c r="AW159" s="75"/>
      <c r="AX159" s="75"/>
      <c r="AY159" s="75"/>
      <c r="BC159" s="19"/>
      <c r="BD159" s="19"/>
      <c r="BE159" s="19"/>
      <c r="BF159" s="70"/>
      <c r="BG159" s="85"/>
      <c r="BH159" s="85"/>
      <c r="BI159" s="85"/>
      <c r="BJ159" s="85"/>
      <c r="BK159" s="84"/>
      <c r="BL159" s="92"/>
      <c r="BM159" s="92"/>
      <c r="BN159" s="82"/>
      <c r="BO159" s="46"/>
      <c r="BP159" s="46"/>
      <c r="BQ159" s="46"/>
      <c r="BR159" s="80"/>
      <c r="BS159" s="80"/>
      <c r="BT159" s="80"/>
      <c r="BU159" s="104"/>
      <c r="BV159" s="104"/>
      <c r="BW159" s="104"/>
      <c r="BX159" s="105"/>
      <c r="BY159" s="105"/>
      <c r="BZ159" s="105"/>
      <c r="CA159" s="33"/>
      <c r="CB159" s="33"/>
      <c r="CC159" s="33"/>
      <c r="CD159" s="27"/>
      <c r="CE159" s="27"/>
      <c r="CF159" s="27"/>
      <c r="CG159" s="9"/>
      <c r="CH159" s="9"/>
      <c r="CI159" s="9"/>
      <c r="CJ159" s="78"/>
      <c r="CK159" s="78"/>
      <c r="CL159" s="78"/>
      <c r="CM159" s="46"/>
      <c r="CN159" s="46"/>
      <c r="CO159" s="46"/>
    </row>
    <row r="160" spans="1:93" ht="12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4"/>
      <c r="S160" s="64"/>
      <c r="T160" s="14"/>
      <c r="U160" s="14"/>
      <c r="V160" s="14"/>
      <c r="W160" s="14"/>
      <c r="X160" s="14"/>
      <c r="Y160" s="14"/>
      <c r="AC160" s="10"/>
      <c r="AD160" s="10"/>
      <c r="AE160" s="10"/>
      <c r="AF160" s="10"/>
      <c r="AG160" s="10"/>
      <c r="AH160" s="10"/>
      <c r="AI160" s="10"/>
      <c r="AJ160" s="3"/>
      <c r="AK160" s="3"/>
      <c r="AL160" s="3"/>
      <c r="AM160" s="4"/>
      <c r="AN160" s="4"/>
      <c r="AO160" s="75"/>
      <c r="AP160" s="17"/>
      <c r="AQ160" s="75"/>
      <c r="AR160" s="3"/>
      <c r="AS160" s="75"/>
      <c r="AT160" s="2"/>
      <c r="AU160" s="75"/>
      <c r="AV160" s="75"/>
      <c r="AW160" s="75"/>
      <c r="AX160" s="75"/>
      <c r="AY160" s="75"/>
      <c r="BC160" s="19"/>
      <c r="BD160" s="19"/>
      <c r="BE160" s="19"/>
      <c r="BF160" s="70"/>
      <c r="BG160" s="85"/>
      <c r="BH160" s="85"/>
      <c r="BI160" s="85"/>
      <c r="BJ160" s="85"/>
      <c r="BK160" s="84"/>
      <c r="BL160" s="92"/>
      <c r="BM160" s="92"/>
      <c r="BN160" s="82"/>
      <c r="BO160" s="46"/>
      <c r="BP160" s="46"/>
      <c r="BQ160" s="46"/>
      <c r="BR160" s="80"/>
      <c r="BS160" s="80"/>
      <c r="BT160" s="80"/>
      <c r="BU160" s="104"/>
      <c r="BV160" s="104"/>
      <c r="BW160" s="104"/>
      <c r="BX160" s="105"/>
      <c r="BY160" s="105"/>
      <c r="BZ160" s="105"/>
      <c r="CA160" s="33"/>
      <c r="CB160" s="33"/>
      <c r="CC160" s="33"/>
      <c r="CD160" s="27"/>
      <c r="CE160" s="27"/>
      <c r="CF160" s="27"/>
      <c r="CG160" s="9"/>
      <c r="CH160" s="9"/>
      <c r="CI160" s="9"/>
      <c r="CJ160" s="78"/>
      <c r="CK160" s="78"/>
      <c r="CL160" s="78"/>
      <c r="CM160" s="46"/>
      <c r="CN160" s="46"/>
      <c r="CO160" s="46"/>
    </row>
    <row r="161" spans="1:93" ht="12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4"/>
      <c r="S161" s="64"/>
      <c r="T161" s="14"/>
      <c r="U161" s="14"/>
      <c r="V161" s="14"/>
      <c r="W161" s="14"/>
      <c r="X161" s="14"/>
      <c r="Y161" s="14"/>
      <c r="AC161" s="10"/>
      <c r="AD161" s="10"/>
      <c r="AE161" s="10"/>
      <c r="AF161" s="10"/>
      <c r="AG161" s="10"/>
      <c r="AH161" s="10"/>
      <c r="AI161" s="10"/>
      <c r="AJ161" s="3"/>
      <c r="AK161" s="3"/>
      <c r="AL161" s="3"/>
      <c r="AM161" s="4"/>
      <c r="AN161" s="4"/>
      <c r="AO161" s="75"/>
      <c r="AP161" s="17"/>
      <c r="AQ161" s="75"/>
      <c r="AR161" s="3"/>
      <c r="AS161" s="75"/>
      <c r="AT161" s="2"/>
      <c r="AU161" s="75"/>
      <c r="AV161" s="75"/>
      <c r="AW161" s="75"/>
      <c r="AX161" s="75"/>
      <c r="AY161" s="75"/>
      <c r="BC161" s="19"/>
      <c r="BD161" s="19"/>
      <c r="BE161" s="19"/>
      <c r="BF161" s="70"/>
      <c r="BG161" s="85"/>
      <c r="BH161" s="85"/>
      <c r="BI161" s="85"/>
      <c r="BJ161" s="85"/>
      <c r="BK161" s="84"/>
      <c r="BL161" s="92"/>
      <c r="BM161" s="92"/>
      <c r="BN161" s="82"/>
      <c r="BO161" s="46"/>
      <c r="BP161" s="46"/>
      <c r="BQ161" s="46"/>
      <c r="BR161" s="80"/>
      <c r="BS161" s="80"/>
      <c r="BT161" s="80"/>
      <c r="BU161" s="104"/>
      <c r="BV161" s="104"/>
      <c r="BW161" s="104"/>
      <c r="BX161" s="105"/>
      <c r="BY161" s="105"/>
      <c r="BZ161" s="105"/>
      <c r="CA161" s="33"/>
      <c r="CB161" s="33"/>
      <c r="CC161" s="33"/>
      <c r="CD161" s="27"/>
      <c r="CE161" s="27"/>
      <c r="CF161" s="27"/>
      <c r="CG161" s="9"/>
      <c r="CH161" s="9"/>
      <c r="CI161" s="9"/>
      <c r="CJ161" s="78"/>
      <c r="CK161" s="78"/>
      <c r="CL161" s="78"/>
      <c r="CM161" s="46"/>
      <c r="CN161" s="46"/>
      <c r="CO161" s="46"/>
    </row>
    <row r="162" spans="1:93" ht="1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4"/>
      <c r="S162" s="64"/>
      <c r="T162" s="14"/>
      <c r="U162" s="14"/>
      <c r="V162" s="14"/>
      <c r="W162" s="14"/>
      <c r="X162" s="14"/>
      <c r="Y162" s="14"/>
      <c r="AC162" s="10"/>
      <c r="AD162" s="10"/>
      <c r="AE162" s="10"/>
      <c r="AF162" s="10"/>
      <c r="AG162" s="10"/>
      <c r="AH162" s="10"/>
      <c r="AI162" s="10"/>
      <c r="AJ162" s="3"/>
      <c r="AK162" s="3"/>
      <c r="AL162" s="3"/>
      <c r="AM162" s="4"/>
      <c r="AN162" s="4"/>
      <c r="AO162" s="75"/>
      <c r="AP162" s="17"/>
      <c r="AQ162" s="75"/>
      <c r="AR162" s="3"/>
      <c r="AS162" s="75"/>
      <c r="AT162" s="2"/>
      <c r="AU162" s="75"/>
      <c r="AV162" s="75"/>
      <c r="AW162" s="75"/>
      <c r="AX162" s="75"/>
      <c r="AY162" s="75"/>
      <c r="BC162" s="19"/>
      <c r="BD162" s="19"/>
      <c r="BE162" s="19"/>
      <c r="BF162" s="70"/>
      <c r="BG162" s="85"/>
      <c r="BH162" s="85"/>
      <c r="BI162" s="85"/>
      <c r="BJ162" s="85"/>
      <c r="BK162" s="84"/>
      <c r="BL162" s="92"/>
      <c r="BM162" s="92"/>
      <c r="BN162" s="82"/>
      <c r="BO162" s="46"/>
      <c r="BP162" s="46"/>
      <c r="BQ162" s="46"/>
      <c r="BR162" s="80"/>
      <c r="BS162" s="80"/>
      <c r="BT162" s="80"/>
      <c r="BU162" s="104"/>
      <c r="BV162" s="104"/>
      <c r="BW162" s="104"/>
      <c r="BX162" s="105"/>
      <c r="BY162" s="105"/>
      <c r="BZ162" s="105"/>
      <c r="CA162" s="33"/>
      <c r="CB162" s="33"/>
      <c r="CC162" s="33"/>
      <c r="CD162" s="27"/>
      <c r="CE162" s="27"/>
      <c r="CF162" s="27"/>
      <c r="CG162" s="9"/>
      <c r="CH162" s="9"/>
      <c r="CI162" s="9"/>
      <c r="CJ162" s="78"/>
      <c r="CK162" s="78"/>
      <c r="CL162" s="78"/>
      <c r="CM162" s="46"/>
      <c r="CN162" s="46"/>
      <c r="CO162" s="46"/>
    </row>
    <row r="163" spans="1:93" ht="12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4"/>
      <c r="S163" s="64"/>
      <c r="T163" s="14"/>
      <c r="U163" s="14"/>
      <c r="V163" s="14"/>
      <c r="W163" s="14"/>
      <c r="X163" s="14"/>
      <c r="Y163" s="14"/>
      <c r="AC163" s="10"/>
      <c r="AD163" s="10"/>
      <c r="AE163" s="10"/>
      <c r="AF163" s="10"/>
      <c r="AG163" s="10"/>
      <c r="AH163" s="10"/>
      <c r="AI163" s="10"/>
      <c r="AJ163" s="3"/>
      <c r="AK163" s="3"/>
      <c r="AL163" s="3"/>
      <c r="AM163" s="4"/>
      <c r="AN163" s="4"/>
      <c r="AO163" s="75"/>
      <c r="AP163" s="17"/>
      <c r="AQ163" s="75"/>
      <c r="AR163" s="3"/>
      <c r="AS163" s="75"/>
      <c r="AT163" s="2"/>
      <c r="AU163" s="75"/>
      <c r="AV163" s="75"/>
      <c r="AW163" s="75"/>
      <c r="AX163" s="75"/>
      <c r="AY163" s="75"/>
      <c r="BC163" s="19"/>
      <c r="BD163" s="19"/>
      <c r="BE163" s="19"/>
      <c r="BF163" s="70"/>
      <c r="BG163" s="85"/>
      <c r="BH163" s="85"/>
      <c r="BI163" s="85"/>
      <c r="BJ163" s="85"/>
      <c r="BK163" s="84"/>
      <c r="BL163" s="92"/>
      <c r="BM163" s="92"/>
      <c r="BN163" s="82"/>
      <c r="BO163" s="46"/>
      <c r="BP163" s="46"/>
      <c r="BQ163" s="46"/>
      <c r="BR163" s="80"/>
      <c r="BS163" s="80"/>
      <c r="BT163" s="80"/>
      <c r="BU163" s="104"/>
      <c r="BV163" s="104"/>
      <c r="BW163" s="104"/>
      <c r="BX163" s="105"/>
      <c r="BY163" s="105"/>
      <c r="BZ163" s="105"/>
      <c r="CA163" s="33"/>
      <c r="CB163" s="33"/>
      <c r="CC163" s="33"/>
      <c r="CD163" s="27"/>
      <c r="CE163" s="27"/>
      <c r="CF163" s="27"/>
      <c r="CG163" s="9"/>
      <c r="CH163" s="9"/>
      <c r="CI163" s="9"/>
      <c r="CJ163" s="78"/>
      <c r="CK163" s="78"/>
      <c r="CL163" s="78"/>
      <c r="CM163" s="46"/>
      <c r="CN163" s="46"/>
      <c r="CO163" s="46"/>
    </row>
    <row r="164" spans="1:93" ht="12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4"/>
      <c r="S164" s="64"/>
      <c r="T164" s="14"/>
      <c r="U164" s="14"/>
      <c r="V164" s="14"/>
      <c r="W164" s="14"/>
      <c r="X164" s="14"/>
      <c r="Y164" s="14"/>
      <c r="AC164" s="10"/>
      <c r="AD164" s="10"/>
      <c r="AE164" s="10"/>
      <c r="AF164" s="10"/>
      <c r="AG164" s="10"/>
      <c r="AH164" s="10"/>
      <c r="AI164" s="10"/>
      <c r="AJ164" s="3"/>
      <c r="AK164" s="3"/>
      <c r="AL164" s="3"/>
      <c r="AM164" s="4"/>
      <c r="AN164" s="4"/>
      <c r="AO164" s="75"/>
      <c r="AP164" s="17"/>
      <c r="AQ164" s="75"/>
      <c r="AR164" s="3"/>
      <c r="AS164" s="75"/>
      <c r="AT164" s="2"/>
      <c r="AU164" s="75"/>
      <c r="AV164" s="75"/>
      <c r="AW164" s="75"/>
      <c r="AX164" s="75"/>
      <c r="AY164" s="75"/>
      <c r="BC164" s="19"/>
      <c r="BD164" s="19"/>
      <c r="BE164" s="19"/>
      <c r="BF164" s="70"/>
      <c r="BG164" s="85"/>
      <c r="BH164" s="85"/>
      <c r="BI164" s="85"/>
      <c r="BJ164" s="85"/>
      <c r="BK164" s="84"/>
      <c r="BL164" s="92"/>
      <c r="BM164" s="92"/>
      <c r="BN164" s="82"/>
      <c r="BO164" s="46"/>
      <c r="BP164" s="46"/>
      <c r="BQ164" s="46"/>
      <c r="BR164" s="80"/>
      <c r="BS164" s="80"/>
      <c r="BT164" s="80"/>
      <c r="BU164" s="104"/>
      <c r="BV164" s="104"/>
      <c r="BW164" s="104"/>
      <c r="BX164" s="105"/>
      <c r="BY164" s="105"/>
      <c r="BZ164" s="105"/>
      <c r="CA164" s="33"/>
      <c r="CB164" s="33"/>
      <c r="CC164" s="33"/>
      <c r="CD164" s="27"/>
      <c r="CE164" s="27"/>
      <c r="CF164" s="27"/>
      <c r="CG164" s="9"/>
      <c r="CH164" s="9"/>
      <c r="CI164" s="9"/>
      <c r="CJ164" s="78"/>
      <c r="CK164" s="78"/>
      <c r="CL164" s="78"/>
      <c r="CM164" s="46"/>
      <c r="CN164" s="46"/>
      <c r="CO164" s="46"/>
    </row>
    <row r="165" spans="1:93" ht="12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4"/>
      <c r="S165" s="64"/>
      <c r="T165" s="14"/>
      <c r="U165" s="14"/>
      <c r="V165" s="14"/>
      <c r="W165" s="14"/>
      <c r="X165" s="14"/>
      <c r="Y165" s="14"/>
      <c r="AC165" s="10"/>
      <c r="AD165" s="10"/>
      <c r="AE165" s="10"/>
      <c r="AF165" s="10"/>
      <c r="AG165" s="10"/>
      <c r="AH165" s="10"/>
      <c r="AI165" s="10"/>
      <c r="AJ165" s="3"/>
      <c r="AK165" s="3"/>
      <c r="AL165" s="3"/>
      <c r="AM165" s="4"/>
      <c r="AN165" s="4"/>
      <c r="AO165" s="75"/>
      <c r="AP165" s="17"/>
      <c r="AQ165" s="75"/>
      <c r="AR165" s="3"/>
      <c r="AS165" s="75"/>
      <c r="AT165" s="2"/>
      <c r="AU165" s="75"/>
      <c r="AV165" s="75"/>
      <c r="AW165" s="75"/>
      <c r="AX165" s="75"/>
      <c r="AY165" s="75"/>
      <c r="BC165" s="19"/>
      <c r="BD165" s="19"/>
      <c r="BE165" s="19"/>
      <c r="BF165" s="70"/>
      <c r="BG165" s="85"/>
      <c r="BH165" s="85"/>
      <c r="BI165" s="85"/>
      <c r="BJ165" s="85"/>
      <c r="BK165" s="84"/>
      <c r="BL165" s="92"/>
      <c r="BM165" s="92"/>
      <c r="BN165" s="82"/>
      <c r="BO165" s="46"/>
      <c r="BP165" s="46"/>
      <c r="BQ165" s="46"/>
      <c r="BR165" s="80"/>
      <c r="BS165" s="80"/>
      <c r="BT165" s="80"/>
      <c r="BU165" s="104"/>
      <c r="BV165" s="104"/>
      <c r="BW165" s="104"/>
      <c r="BX165" s="105"/>
      <c r="BY165" s="105"/>
      <c r="BZ165" s="105"/>
      <c r="CA165" s="33"/>
      <c r="CB165" s="33"/>
      <c r="CC165" s="33"/>
      <c r="CD165" s="27"/>
      <c r="CE165" s="27"/>
      <c r="CF165" s="27"/>
      <c r="CG165" s="9"/>
      <c r="CH165" s="9"/>
      <c r="CI165" s="9"/>
      <c r="CJ165" s="78"/>
      <c r="CK165" s="78"/>
      <c r="CL165" s="78"/>
      <c r="CM165" s="46"/>
      <c r="CN165" s="46"/>
      <c r="CO165" s="46"/>
    </row>
    <row r="166" spans="1:93" ht="12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4"/>
      <c r="S166" s="64"/>
      <c r="T166" s="14"/>
      <c r="U166" s="14"/>
      <c r="V166" s="14"/>
      <c r="W166" s="14"/>
      <c r="X166" s="14"/>
      <c r="Y166" s="14"/>
      <c r="AC166" s="10"/>
      <c r="AD166" s="10"/>
      <c r="AE166" s="10"/>
      <c r="AF166" s="10"/>
      <c r="AG166" s="10"/>
      <c r="AH166" s="10"/>
      <c r="AI166" s="10"/>
      <c r="AJ166" s="3"/>
      <c r="AK166" s="3"/>
      <c r="AL166" s="3"/>
      <c r="AM166" s="4"/>
      <c r="AN166" s="4"/>
      <c r="AO166" s="75"/>
      <c r="AP166" s="17"/>
      <c r="AQ166" s="75"/>
      <c r="AR166" s="3"/>
      <c r="AS166" s="75"/>
      <c r="AT166" s="2"/>
      <c r="AU166" s="75"/>
      <c r="AV166" s="75"/>
      <c r="AW166" s="75"/>
      <c r="AX166" s="75"/>
      <c r="AY166" s="75"/>
      <c r="BC166" s="19"/>
      <c r="BD166" s="19"/>
      <c r="BE166" s="19"/>
      <c r="BF166" s="70"/>
      <c r="BG166" s="85"/>
      <c r="BH166" s="85"/>
      <c r="BI166" s="85"/>
      <c r="BJ166" s="85"/>
      <c r="BK166" s="84"/>
      <c r="BL166" s="92"/>
      <c r="BM166" s="92"/>
      <c r="BN166" s="82"/>
      <c r="BO166" s="46"/>
      <c r="BP166" s="46"/>
      <c r="BQ166" s="46"/>
      <c r="BR166" s="80"/>
      <c r="BS166" s="80"/>
      <c r="BT166" s="80"/>
      <c r="BU166" s="104"/>
      <c r="BV166" s="104"/>
      <c r="BW166" s="104"/>
      <c r="BX166" s="105"/>
      <c r="BY166" s="105"/>
      <c r="BZ166" s="105"/>
      <c r="CA166" s="33"/>
      <c r="CB166" s="33"/>
      <c r="CC166" s="33"/>
      <c r="CD166" s="27"/>
      <c r="CE166" s="27"/>
      <c r="CF166" s="27"/>
      <c r="CG166" s="9"/>
      <c r="CH166" s="9"/>
      <c r="CI166" s="9"/>
      <c r="CJ166" s="78"/>
      <c r="CK166" s="78"/>
      <c r="CL166" s="78"/>
      <c r="CM166" s="46"/>
      <c r="CN166" s="46"/>
      <c r="CO166" s="46"/>
    </row>
    <row r="167" spans="1:93" ht="12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4"/>
      <c r="S167" s="64"/>
      <c r="T167" s="14"/>
      <c r="U167" s="14"/>
      <c r="V167" s="14"/>
      <c r="W167" s="14"/>
      <c r="X167" s="14"/>
      <c r="Y167" s="14"/>
      <c r="AC167" s="10"/>
      <c r="AD167" s="10"/>
      <c r="AE167" s="10"/>
      <c r="AF167" s="10"/>
      <c r="AG167" s="10"/>
      <c r="AH167" s="10"/>
      <c r="AI167" s="10"/>
      <c r="AJ167" s="3"/>
      <c r="AK167" s="3"/>
      <c r="AL167" s="3"/>
      <c r="AM167" s="4"/>
      <c r="AN167" s="4"/>
      <c r="AO167" s="75"/>
      <c r="AP167" s="17"/>
      <c r="AQ167" s="75"/>
      <c r="AR167" s="3"/>
      <c r="AS167" s="75"/>
      <c r="AT167" s="2"/>
      <c r="AU167" s="75"/>
      <c r="AV167" s="75"/>
      <c r="AW167" s="75"/>
      <c r="AX167" s="75"/>
      <c r="AY167" s="75"/>
      <c r="BC167" s="19"/>
      <c r="BD167" s="19"/>
      <c r="BE167" s="19"/>
      <c r="BF167" s="70"/>
      <c r="BG167" s="85"/>
      <c r="BH167" s="85"/>
      <c r="BI167" s="85"/>
      <c r="BJ167" s="85"/>
      <c r="BK167" s="84"/>
      <c r="BL167" s="92"/>
      <c r="BM167" s="92"/>
      <c r="BN167" s="82"/>
      <c r="BO167" s="46"/>
      <c r="BP167" s="46"/>
      <c r="BQ167" s="46"/>
      <c r="BR167" s="80"/>
      <c r="BS167" s="80"/>
      <c r="BT167" s="80"/>
      <c r="BU167" s="104"/>
      <c r="BV167" s="104"/>
      <c r="BW167" s="104"/>
      <c r="BX167" s="105"/>
      <c r="BY167" s="105"/>
      <c r="BZ167" s="105"/>
      <c r="CA167" s="33"/>
      <c r="CB167" s="33"/>
      <c r="CC167" s="33"/>
      <c r="CD167" s="27"/>
      <c r="CE167" s="27"/>
      <c r="CF167" s="27"/>
      <c r="CG167" s="9"/>
      <c r="CH167" s="9"/>
      <c r="CI167" s="9"/>
      <c r="CJ167" s="78"/>
      <c r="CK167" s="78"/>
      <c r="CL167" s="78"/>
      <c r="CM167" s="46"/>
      <c r="CN167" s="46"/>
      <c r="CO167" s="46"/>
    </row>
    <row r="168" spans="1:93" ht="12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4"/>
      <c r="S168" s="64"/>
      <c r="T168" s="14"/>
      <c r="U168" s="14"/>
      <c r="V168" s="14"/>
      <c r="W168" s="14"/>
      <c r="X168" s="14"/>
      <c r="Y168" s="14"/>
      <c r="AC168" s="10"/>
      <c r="AD168" s="10"/>
      <c r="AE168" s="10"/>
      <c r="AF168" s="10"/>
      <c r="AG168" s="10"/>
      <c r="AH168" s="10"/>
      <c r="AI168" s="10"/>
      <c r="AJ168" s="3"/>
      <c r="AK168" s="3"/>
      <c r="AL168" s="3"/>
      <c r="AM168" s="4"/>
      <c r="AN168" s="4"/>
      <c r="AO168" s="75"/>
      <c r="AP168" s="17"/>
      <c r="AQ168" s="75"/>
      <c r="AR168" s="3"/>
      <c r="AS168" s="75"/>
      <c r="AT168" s="2"/>
      <c r="AU168" s="75"/>
      <c r="AV168" s="75"/>
      <c r="AW168" s="75"/>
      <c r="AX168" s="75"/>
      <c r="AY168" s="75"/>
      <c r="BC168" s="19"/>
      <c r="BD168" s="19"/>
      <c r="BE168" s="19"/>
      <c r="BF168" s="70"/>
      <c r="BG168" s="85"/>
      <c r="BH168" s="85"/>
      <c r="BI168" s="85"/>
      <c r="BJ168" s="85"/>
      <c r="BK168" s="84"/>
      <c r="BL168" s="92"/>
      <c r="BM168" s="92"/>
      <c r="BN168" s="82"/>
      <c r="BO168" s="46"/>
      <c r="BP168" s="46"/>
      <c r="BQ168" s="46"/>
      <c r="BR168" s="80"/>
      <c r="BS168" s="80"/>
      <c r="BT168" s="80"/>
      <c r="BU168" s="104"/>
      <c r="BV168" s="104"/>
      <c r="BW168" s="104"/>
      <c r="BX168" s="105"/>
      <c r="BY168" s="105"/>
      <c r="BZ168" s="105"/>
      <c r="CA168" s="33"/>
      <c r="CB168" s="33"/>
      <c r="CC168" s="33"/>
      <c r="CD168" s="27"/>
      <c r="CE168" s="27"/>
      <c r="CF168" s="27"/>
      <c r="CG168" s="9"/>
      <c r="CH168" s="9"/>
      <c r="CI168" s="9"/>
      <c r="CJ168" s="78"/>
      <c r="CK168" s="78"/>
      <c r="CL168" s="78"/>
      <c r="CM168" s="46"/>
      <c r="CN168" s="46"/>
      <c r="CO168" s="46"/>
    </row>
    <row r="169" spans="1:93" ht="12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4"/>
      <c r="S169" s="64"/>
      <c r="T169" s="14"/>
      <c r="U169" s="14"/>
      <c r="V169" s="14"/>
      <c r="W169" s="14"/>
      <c r="X169" s="14"/>
      <c r="Y169" s="14"/>
      <c r="AC169" s="10"/>
      <c r="AD169" s="10"/>
      <c r="AE169" s="10"/>
      <c r="AF169" s="10"/>
      <c r="AG169" s="10"/>
      <c r="AH169" s="10"/>
      <c r="AI169" s="10"/>
      <c r="AJ169" s="3"/>
      <c r="AK169" s="3"/>
      <c r="AL169" s="3"/>
      <c r="AM169" s="4"/>
      <c r="AN169" s="4"/>
      <c r="AO169" s="75"/>
      <c r="AP169" s="17"/>
      <c r="AQ169" s="75"/>
      <c r="AR169" s="3"/>
      <c r="AS169" s="75"/>
      <c r="AT169" s="2"/>
      <c r="AU169" s="75"/>
      <c r="AV169" s="75"/>
      <c r="AW169" s="75"/>
      <c r="AX169" s="75"/>
      <c r="AY169" s="75"/>
      <c r="BC169" s="19"/>
      <c r="BD169" s="19"/>
      <c r="BE169" s="19"/>
      <c r="BF169" s="70"/>
      <c r="BG169" s="85"/>
      <c r="BH169" s="85"/>
      <c r="BI169" s="85"/>
      <c r="BJ169" s="85"/>
      <c r="BK169" s="84"/>
      <c r="BL169" s="92"/>
      <c r="BM169" s="92"/>
      <c r="BN169" s="82"/>
      <c r="BO169" s="46"/>
      <c r="BP169" s="46"/>
      <c r="BQ169" s="46"/>
      <c r="BR169" s="80"/>
      <c r="BS169" s="80"/>
      <c r="BT169" s="80"/>
      <c r="BU169" s="104"/>
      <c r="BV169" s="104"/>
      <c r="BW169" s="104"/>
      <c r="BX169" s="105"/>
      <c r="BY169" s="105"/>
      <c r="BZ169" s="105"/>
      <c r="CA169" s="33"/>
      <c r="CB169" s="33"/>
      <c r="CC169" s="33"/>
      <c r="CD169" s="27"/>
      <c r="CE169" s="27"/>
      <c r="CF169" s="27"/>
      <c r="CG169" s="9"/>
      <c r="CH169" s="9"/>
      <c r="CI169" s="9"/>
      <c r="CJ169" s="78"/>
      <c r="CK169" s="78"/>
      <c r="CL169" s="78"/>
      <c r="CM169" s="46"/>
      <c r="CN169" s="46"/>
      <c r="CO169" s="46"/>
    </row>
    <row r="170" spans="1:93" ht="12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4"/>
      <c r="S170" s="64"/>
      <c r="T170" s="14"/>
      <c r="U170" s="14"/>
      <c r="V170" s="14"/>
      <c r="W170" s="14"/>
      <c r="X170" s="14"/>
      <c r="Y170" s="14"/>
      <c r="AC170" s="10"/>
      <c r="AD170" s="10"/>
      <c r="AE170" s="10"/>
      <c r="AF170" s="10"/>
      <c r="AG170" s="10"/>
      <c r="AH170" s="10"/>
      <c r="AI170" s="10"/>
      <c r="AJ170" s="3"/>
      <c r="AK170" s="3"/>
      <c r="AL170" s="3"/>
      <c r="AM170" s="4"/>
      <c r="AN170" s="4"/>
      <c r="AO170" s="75"/>
      <c r="AP170" s="17"/>
      <c r="AQ170" s="75"/>
      <c r="AR170" s="3"/>
      <c r="AS170" s="75"/>
      <c r="AT170" s="2"/>
      <c r="AU170" s="75"/>
      <c r="AV170" s="75"/>
      <c r="AW170" s="75"/>
      <c r="AX170" s="75"/>
      <c r="AY170" s="75"/>
      <c r="BC170" s="19"/>
      <c r="BD170" s="19"/>
      <c r="BE170" s="19"/>
      <c r="BF170" s="70"/>
      <c r="BG170" s="85"/>
      <c r="BH170" s="85"/>
      <c r="BI170" s="85"/>
      <c r="BJ170" s="85"/>
      <c r="BK170" s="84"/>
      <c r="BL170" s="92"/>
      <c r="BM170" s="92"/>
      <c r="BN170" s="82"/>
      <c r="BO170" s="46"/>
      <c r="BP170" s="46"/>
      <c r="BQ170" s="46"/>
      <c r="BR170" s="80"/>
      <c r="BS170" s="80"/>
      <c r="BT170" s="80"/>
      <c r="BU170" s="104"/>
      <c r="BV170" s="104"/>
      <c r="BW170" s="104"/>
      <c r="BX170" s="105"/>
      <c r="BY170" s="105"/>
      <c r="BZ170" s="105"/>
      <c r="CA170" s="33"/>
      <c r="CB170" s="33"/>
      <c r="CC170" s="33"/>
      <c r="CD170" s="27"/>
      <c r="CE170" s="27"/>
      <c r="CF170" s="27"/>
      <c r="CG170" s="9"/>
      <c r="CH170" s="9"/>
      <c r="CI170" s="9"/>
      <c r="CJ170" s="78"/>
      <c r="CK170" s="78"/>
      <c r="CL170" s="78"/>
      <c r="CM170" s="46"/>
      <c r="CN170" s="46"/>
      <c r="CO170" s="46"/>
    </row>
    <row r="171" spans="1:93" ht="12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4"/>
      <c r="S171" s="64"/>
      <c r="T171" s="14"/>
      <c r="U171" s="14"/>
      <c r="V171" s="14"/>
      <c r="W171" s="14"/>
      <c r="X171" s="14"/>
      <c r="Y171" s="14"/>
      <c r="AC171" s="10"/>
      <c r="AD171" s="10"/>
      <c r="AE171" s="10"/>
      <c r="AF171" s="10"/>
      <c r="AG171" s="10"/>
      <c r="AH171" s="10"/>
      <c r="AI171" s="10"/>
      <c r="AJ171" s="3"/>
      <c r="AK171" s="3"/>
      <c r="AL171" s="3"/>
      <c r="AM171" s="4"/>
      <c r="AN171" s="4"/>
      <c r="AO171" s="75"/>
      <c r="AP171" s="17"/>
      <c r="AQ171" s="75"/>
      <c r="AR171" s="3"/>
      <c r="AS171" s="75"/>
      <c r="AT171" s="2"/>
      <c r="AU171" s="75"/>
      <c r="AV171" s="75"/>
      <c r="AW171" s="75"/>
      <c r="AX171" s="75"/>
      <c r="AY171" s="75"/>
      <c r="BC171" s="19"/>
      <c r="BD171" s="19"/>
      <c r="BE171" s="19"/>
      <c r="BF171" s="70"/>
      <c r="BG171" s="85"/>
      <c r="BH171" s="85"/>
      <c r="BI171" s="85"/>
      <c r="BJ171" s="85"/>
      <c r="BK171" s="84"/>
      <c r="BL171" s="92"/>
      <c r="BM171" s="92"/>
      <c r="BN171" s="82"/>
      <c r="BO171" s="46"/>
      <c r="BP171" s="46"/>
      <c r="BQ171" s="46"/>
      <c r="BR171" s="80"/>
      <c r="BS171" s="80"/>
      <c r="BT171" s="80"/>
      <c r="BU171" s="104"/>
      <c r="BV171" s="104"/>
      <c r="BW171" s="104"/>
      <c r="BX171" s="105"/>
      <c r="BY171" s="105"/>
      <c r="BZ171" s="105"/>
      <c r="CA171" s="33"/>
      <c r="CB171" s="33"/>
      <c r="CC171" s="33"/>
      <c r="CD171" s="27"/>
      <c r="CE171" s="27"/>
      <c r="CF171" s="27"/>
      <c r="CG171" s="9"/>
      <c r="CH171" s="9"/>
      <c r="CI171" s="9"/>
      <c r="CJ171" s="78"/>
      <c r="CK171" s="78"/>
      <c r="CL171" s="78"/>
      <c r="CM171" s="46"/>
      <c r="CN171" s="46"/>
      <c r="CO171" s="46"/>
    </row>
    <row r="172" spans="1:93" ht="1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4"/>
      <c r="S172" s="64"/>
      <c r="T172" s="14"/>
      <c r="U172" s="14"/>
      <c r="V172" s="14"/>
      <c r="W172" s="14"/>
      <c r="X172" s="14"/>
      <c r="Y172" s="14"/>
      <c r="AC172" s="10"/>
      <c r="AD172" s="10"/>
      <c r="AE172" s="10"/>
      <c r="AF172" s="10"/>
      <c r="AG172" s="10"/>
      <c r="AH172" s="10"/>
      <c r="AI172" s="10"/>
      <c r="AJ172" s="3"/>
      <c r="AK172" s="3"/>
      <c r="AL172" s="3"/>
      <c r="AM172" s="4"/>
      <c r="AN172" s="4"/>
      <c r="AO172" s="75"/>
      <c r="AP172" s="17"/>
      <c r="AQ172" s="75"/>
      <c r="AR172" s="3"/>
      <c r="AS172" s="75"/>
      <c r="AT172" s="2"/>
      <c r="AU172" s="75"/>
      <c r="AV172" s="75"/>
      <c r="AW172" s="75"/>
      <c r="AX172" s="75"/>
      <c r="AY172" s="75"/>
      <c r="BC172" s="19"/>
      <c r="BD172" s="19"/>
      <c r="BE172" s="19"/>
      <c r="BF172" s="70"/>
      <c r="BG172" s="85"/>
      <c r="BH172" s="85"/>
      <c r="BI172" s="85"/>
      <c r="BJ172" s="85"/>
      <c r="BK172" s="84"/>
      <c r="BL172" s="92"/>
      <c r="BM172" s="92"/>
      <c r="BN172" s="82"/>
      <c r="BO172" s="46"/>
      <c r="BP172" s="46"/>
      <c r="BQ172" s="46"/>
      <c r="BR172" s="80"/>
      <c r="BS172" s="80"/>
      <c r="BT172" s="80"/>
      <c r="BU172" s="104"/>
      <c r="BV172" s="104"/>
      <c r="BW172" s="104"/>
      <c r="BX172" s="105"/>
      <c r="BY172" s="105"/>
      <c r="BZ172" s="105"/>
      <c r="CA172" s="33"/>
      <c r="CB172" s="33"/>
      <c r="CC172" s="33"/>
      <c r="CD172" s="27"/>
      <c r="CE172" s="27"/>
      <c r="CF172" s="27"/>
      <c r="CG172" s="9"/>
      <c r="CH172" s="9"/>
      <c r="CI172" s="9"/>
      <c r="CJ172" s="78"/>
      <c r="CK172" s="78"/>
      <c r="CL172" s="78"/>
      <c r="CM172" s="46"/>
      <c r="CN172" s="46"/>
      <c r="CO172" s="46"/>
    </row>
    <row r="173" spans="1:93" ht="12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4"/>
      <c r="S173" s="64"/>
      <c r="T173" s="14"/>
      <c r="U173" s="14"/>
      <c r="V173" s="14"/>
      <c r="W173" s="14"/>
      <c r="X173" s="14"/>
      <c r="Y173" s="14"/>
      <c r="AC173" s="10"/>
      <c r="AD173" s="10"/>
      <c r="AE173" s="10"/>
      <c r="AF173" s="10"/>
      <c r="AG173" s="10"/>
      <c r="AH173" s="10"/>
      <c r="AI173" s="10"/>
      <c r="AJ173" s="3"/>
      <c r="AK173" s="3"/>
      <c r="AL173" s="3"/>
      <c r="AM173" s="4"/>
      <c r="AN173" s="4"/>
      <c r="AO173" s="75"/>
      <c r="AP173" s="17"/>
      <c r="AQ173" s="75"/>
      <c r="AR173" s="3"/>
      <c r="AS173" s="75"/>
      <c r="AT173" s="2"/>
      <c r="AU173" s="75"/>
      <c r="AV173" s="75"/>
      <c r="AW173" s="75"/>
      <c r="AX173" s="75"/>
      <c r="AY173" s="75"/>
      <c r="BC173" s="19"/>
      <c r="BD173" s="19"/>
      <c r="BE173" s="19"/>
      <c r="BF173" s="70"/>
      <c r="BG173" s="85"/>
      <c r="BH173" s="85"/>
      <c r="BI173" s="85"/>
      <c r="BJ173" s="85"/>
      <c r="BK173" s="84"/>
      <c r="BL173" s="92"/>
      <c r="BM173" s="92"/>
      <c r="BN173" s="82"/>
      <c r="BO173" s="46"/>
      <c r="BP173" s="46"/>
      <c r="BQ173" s="46"/>
      <c r="BR173" s="80"/>
      <c r="BS173" s="80"/>
      <c r="BT173" s="80"/>
      <c r="BU173" s="104"/>
      <c r="BV173" s="104"/>
      <c r="BW173" s="104"/>
      <c r="BX173" s="105"/>
      <c r="BY173" s="105"/>
      <c r="BZ173" s="105"/>
      <c r="CA173" s="33"/>
      <c r="CB173" s="33"/>
      <c r="CC173" s="33"/>
      <c r="CD173" s="27"/>
      <c r="CE173" s="27"/>
      <c r="CF173" s="27"/>
      <c r="CG173" s="9"/>
      <c r="CH173" s="9"/>
      <c r="CI173" s="9"/>
      <c r="CJ173" s="78"/>
      <c r="CK173" s="78"/>
      <c r="CL173" s="78"/>
      <c r="CM173" s="46"/>
      <c r="CN173" s="46"/>
      <c r="CO173" s="46"/>
    </row>
    <row r="174" spans="1:93" ht="12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4"/>
      <c r="S174" s="64"/>
      <c r="T174" s="14"/>
      <c r="U174" s="14"/>
      <c r="V174" s="14"/>
      <c r="W174" s="14"/>
      <c r="X174" s="14"/>
      <c r="Y174" s="14"/>
      <c r="AC174" s="10"/>
      <c r="AD174" s="10"/>
      <c r="AE174" s="10"/>
      <c r="AF174" s="10"/>
      <c r="AG174" s="10"/>
      <c r="AH174" s="10"/>
      <c r="AI174" s="10"/>
      <c r="AJ174" s="3"/>
      <c r="AK174" s="3"/>
      <c r="AL174" s="3"/>
      <c r="AM174" s="4"/>
      <c r="AN174" s="4"/>
      <c r="AO174" s="75"/>
      <c r="AP174" s="17"/>
      <c r="AQ174" s="75"/>
      <c r="AR174" s="3"/>
      <c r="AS174" s="75"/>
      <c r="AT174" s="2"/>
      <c r="AU174" s="75"/>
      <c r="AV174" s="75"/>
      <c r="AW174" s="75"/>
      <c r="AX174" s="75"/>
      <c r="AY174" s="75"/>
      <c r="BC174" s="19"/>
      <c r="BD174" s="19"/>
      <c r="BE174" s="19"/>
      <c r="BF174" s="70"/>
      <c r="BG174" s="85"/>
      <c r="BH174" s="85"/>
      <c r="BI174" s="85"/>
      <c r="BJ174" s="85"/>
      <c r="BK174" s="84"/>
      <c r="BL174" s="92"/>
      <c r="BM174" s="92"/>
      <c r="BN174" s="82"/>
      <c r="BO174" s="46"/>
      <c r="BP174" s="46"/>
      <c r="BQ174" s="46"/>
      <c r="BR174" s="80"/>
      <c r="BS174" s="80"/>
      <c r="BT174" s="80"/>
      <c r="BU174" s="104"/>
      <c r="BV174" s="104"/>
      <c r="BW174" s="104"/>
      <c r="BX174" s="105"/>
      <c r="BY174" s="105"/>
      <c r="BZ174" s="105"/>
      <c r="CA174" s="33"/>
      <c r="CB174" s="33"/>
      <c r="CC174" s="33"/>
      <c r="CD174" s="27"/>
      <c r="CE174" s="27"/>
      <c r="CF174" s="27"/>
      <c r="CG174" s="9"/>
      <c r="CH174" s="9"/>
      <c r="CI174" s="9"/>
      <c r="CJ174" s="78"/>
      <c r="CK174" s="78"/>
      <c r="CL174" s="78"/>
      <c r="CM174" s="46"/>
      <c r="CN174" s="46"/>
      <c r="CO174" s="46"/>
    </row>
    <row r="175" spans="1:93" ht="12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4"/>
      <c r="S175" s="64"/>
      <c r="T175" s="14"/>
      <c r="U175" s="14"/>
      <c r="V175" s="14"/>
      <c r="W175" s="14"/>
      <c r="X175" s="14"/>
      <c r="Y175" s="14"/>
      <c r="AC175" s="10"/>
      <c r="AD175" s="10"/>
      <c r="AE175" s="10"/>
      <c r="AF175" s="10"/>
      <c r="AG175" s="10"/>
      <c r="AH175" s="10"/>
      <c r="AI175" s="10"/>
      <c r="AJ175" s="3"/>
      <c r="AK175" s="3"/>
      <c r="AL175" s="3"/>
      <c r="AM175" s="4"/>
      <c r="AN175" s="4"/>
      <c r="AO175" s="75"/>
      <c r="AP175" s="17"/>
      <c r="AQ175" s="75"/>
      <c r="AR175" s="3"/>
      <c r="AS175" s="75"/>
      <c r="AT175" s="2"/>
      <c r="AU175" s="75"/>
      <c r="AV175" s="75"/>
      <c r="AW175" s="75"/>
      <c r="AX175" s="75"/>
      <c r="AY175" s="75"/>
      <c r="BC175" s="19"/>
      <c r="BD175" s="19"/>
      <c r="BE175" s="19"/>
      <c r="BF175" s="70"/>
      <c r="BG175" s="85"/>
      <c r="BH175" s="85"/>
      <c r="BI175" s="85"/>
      <c r="BJ175" s="85"/>
      <c r="BK175" s="84"/>
      <c r="BL175" s="92"/>
      <c r="BM175" s="92"/>
      <c r="BN175" s="82"/>
      <c r="BO175" s="46"/>
      <c r="BP175" s="46"/>
      <c r="BQ175" s="46"/>
      <c r="BR175" s="80"/>
      <c r="BS175" s="80"/>
      <c r="BT175" s="80"/>
      <c r="BU175" s="104"/>
      <c r="BV175" s="104"/>
      <c r="BW175" s="104"/>
      <c r="BX175" s="105"/>
      <c r="BY175" s="105"/>
      <c r="BZ175" s="105"/>
      <c r="CA175" s="33"/>
      <c r="CB175" s="33"/>
      <c r="CC175" s="33"/>
      <c r="CD175" s="27"/>
      <c r="CE175" s="27"/>
      <c r="CF175" s="27"/>
      <c r="CG175" s="9"/>
      <c r="CH175" s="9"/>
      <c r="CI175" s="9"/>
      <c r="CJ175" s="78"/>
      <c r="CK175" s="78"/>
      <c r="CL175" s="78"/>
      <c r="CM175" s="46"/>
      <c r="CN175" s="46"/>
      <c r="CO175" s="46"/>
    </row>
    <row r="176" spans="1:93" ht="12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4"/>
      <c r="S176" s="64"/>
      <c r="T176" s="14"/>
      <c r="U176" s="14"/>
      <c r="V176" s="14"/>
      <c r="W176" s="14"/>
      <c r="X176" s="14"/>
      <c r="Y176" s="14"/>
      <c r="AC176" s="10"/>
      <c r="AD176" s="10"/>
      <c r="AE176" s="10"/>
      <c r="AF176" s="10"/>
      <c r="AG176" s="10"/>
      <c r="AH176" s="10"/>
      <c r="AI176" s="10"/>
      <c r="AJ176" s="3"/>
      <c r="AK176" s="3"/>
      <c r="AL176" s="3"/>
      <c r="AM176" s="4"/>
      <c r="AN176" s="4"/>
      <c r="AO176" s="75"/>
      <c r="AP176" s="17"/>
      <c r="AQ176" s="75"/>
      <c r="AR176" s="3"/>
      <c r="AS176" s="75"/>
      <c r="AT176" s="2"/>
      <c r="AU176" s="75"/>
      <c r="AV176" s="75"/>
      <c r="AW176" s="75"/>
      <c r="AX176" s="75"/>
      <c r="AY176" s="75"/>
      <c r="BC176" s="19"/>
      <c r="BD176" s="19"/>
      <c r="BE176" s="19"/>
      <c r="BF176" s="70"/>
      <c r="BG176" s="85"/>
      <c r="BH176" s="85"/>
      <c r="BI176" s="85"/>
      <c r="BJ176" s="85"/>
      <c r="BK176" s="84"/>
      <c r="BL176" s="92"/>
      <c r="BM176" s="92"/>
      <c r="BN176" s="82"/>
      <c r="BO176" s="46"/>
      <c r="BP176" s="46"/>
      <c r="BQ176" s="46"/>
      <c r="BR176" s="80"/>
      <c r="BS176" s="80"/>
      <c r="BT176" s="80"/>
      <c r="BU176" s="104"/>
      <c r="BV176" s="104"/>
      <c r="BW176" s="104"/>
      <c r="BX176" s="105"/>
      <c r="BY176" s="105"/>
      <c r="BZ176" s="105"/>
      <c r="CA176" s="33"/>
      <c r="CB176" s="33"/>
      <c r="CC176" s="33"/>
      <c r="CD176" s="27"/>
      <c r="CE176" s="27"/>
      <c r="CF176" s="27"/>
      <c r="CG176" s="9"/>
      <c r="CH176" s="9"/>
      <c r="CI176" s="9"/>
      <c r="CJ176" s="78"/>
      <c r="CK176" s="78"/>
      <c r="CL176" s="78"/>
      <c r="CM176" s="46"/>
      <c r="CN176" s="46"/>
      <c r="CO176" s="46"/>
    </row>
    <row r="177" spans="1:93" ht="12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4"/>
      <c r="S177" s="64"/>
      <c r="T177" s="14"/>
      <c r="U177" s="14"/>
      <c r="V177" s="14"/>
      <c r="W177" s="14"/>
      <c r="X177" s="14"/>
      <c r="Y177" s="14"/>
      <c r="AC177" s="10"/>
      <c r="AD177" s="10"/>
      <c r="AE177" s="10"/>
      <c r="AF177" s="10"/>
      <c r="AG177" s="10"/>
      <c r="AH177" s="10"/>
      <c r="AI177" s="10"/>
      <c r="AJ177" s="3"/>
      <c r="AK177" s="3"/>
      <c r="AL177" s="3"/>
      <c r="AM177" s="4"/>
      <c r="AN177" s="4"/>
      <c r="AO177" s="75"/>
      <c r="AP177" s="17"/>
      <c r="AQ177" s="75"/>
      <c r="AR177" s="3"/>
      <c r="AS177" s="75"/>
      <c r="AT177" s="2"/>
      <c r="AU177" s="75"/>
      <c r="AV177" s="75"/>
      <c r="AW177" s="75"/>
      <c r="AX177" s="75"/>
      <c r="AY177" s="75"/>
      <c r="BC177" s="19"/>
      <c r="BD177" s="19"/>
      <c r="BE177" s="19"/>
      <c r="BF177" s="70"/>
      <c r="BG177" s="85"/>
      <c r="BH177" s="85"/>
      <c r="BI177" s="85"/>
      <c r="BJ177" s="85"/>
      <c r="BK177" s="84"/>
      <c r="BL177" s="92"/>
      <c r="BM177" s="92"/>
      <c r="BN177" s="82"/>
      <c r="BO177" s="46"/>
      <c r="BP177" s="46"/>
      <c r="BQ177" s="46"/>
      <c r="BR177" s="80"/>
      <c r="BS177" s="80"/>
      <c r="BT177" s="80"/>
      <c r="BU177" s="104"/>
      <c r="BV177" s="104"/>
      <c r="BW177" s="104"/>
      <c r="BX177" s="105"/>
      <c r="BY177" s="105"/>
      <c r="BZ177" s="105"/>
      <c r="CA177" s="33"/>
      <c r="CB177" s="33"/>
      <c r="CC177" s="33"/>
      <c r="CD177" s="27"/>
      <c r="CE177" s="27"/>
      <c r="CF177" s="27"/>
      <c r="CG177" s="9"/>
      <c r="CH177" s="9"/>
      <c r="CI177" s="9"/>
      <c r="CJ177" s="78"/>
      <c r="CK177" s="78"/>
      <c r="CL177" s="78"/>
      <c r="CM177" s="46"/>
      <c r="CN177" s="46"/>
      <c r="CO177" s="46"/>
    </row>
    <row r="178" spans="1:93" ht="12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4"/>
      <c r="S178" s="64"/>
      <c r="T178" s="14"/>
      <c r="U178" s="14"/>
      <c r="V178" s="14"/>
      <c r="W178" s="14"/>
      <c r="X178" s="14"/>
      <c r="Y178" s="14"/>
      <c r="AC178" s="10"/>
      <c r="AD178" s="10"/>
      <c r="AE178" s="10"/>
      <c r="AF178" s="10"/>
      <c r="AG178" s="10"/>
      <c r="AH178" s="10"/>
      <c r="AI178" s="10"/>
      <c r="AJ178" s="3"/>
      <c r="AK178" s="3"/>
      <c r="AL178" s="3"/>
      <c r="AM178" s="4"/>
      <c r="AN178" s="4"/>
      <c r="AO178" s="75"/>
      <c r="AP178" s="17"/>
      <c r="AQ178" s="75"/>
      <c r="AR178" s="3"/>
      <c r="AS178" s="75"/>
      <c r="AT178" s="2"/>
      <c r="AU178" s="75"/>
      <c r="AV178" s="75"/>
      <c r="AW178" s="75"/>
      <c r="AX178" s="75"/>
      <c r="AY178" s="75"/>
      <c r="BC178" s="19"/>
      <c r="BD178" s="19"/>
      <c r="BE178" s="19"/>
      <c r="BF178" s="70"/>
      <c r="BG178" s="85"/>
      <c r="BH178" s="85"/>
      <c r="BI178" s="85"/>
      <c r="BJ178" s="85"/>
      <c r="BK178" s="84"/>
      <c r="BL178" s="92"/>
      <c r="BM178" s="92"/>
      <c r="BN178" s="82"/>
      <c r="BO178" s="46"/>
      <c r="BP178" s="46"/>
      <c r="BQ178" s="46"/>
      <c r="BR178" s="80"/>
      <c r="BS178" s="80"/>
      <c r="BT178" s="80"/>
      <c r="BU178" s="104"/>
      <c r="BV178" s="104"/>
      <c r="BW178" s="104"/>
      <c r="BX178" s="105"/>
      <c r="BY178" s="105"/>
      <c r="BZ178" s="105"/>
      <c r="CA178" s="33"/>
      <c r="CB178" s="33"/>
      <c r="CC178" s="33"/>
      <c r="CD178" s="27"/>
      <c r="CE178" s="27"/>
      <c r="CF178" s="27"/>
      <c r="CG178" s="9"/>
      <c r="CH178" s="9"/>
      <c r="CI178" s="9"/>
      <c r="CJ178" s="78"/>
      <c r="CK178" s="78"/>
      <c r="CL178" s="78"/>
      <c r="CM178" s="46"/>
      <c r="CN178" s="46"/>
      <c r="CO178" s="46"/>
    </row>
    <row r="179" spans="1:93" ht="12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4"/>
      <c r="S179" s="64"/>
      <c r="T179" s="14"/>
      <c r="U179" s="14"/>
      <c r="V179" s="14"/>
      <c r="W179" s="14"/>
      <c r="X179" s="14"/>
      <c r="Y179" s="14"/>
      <c r="AC179" s="10"/>
      <c r="AD179" s="10"/>
      <c r="AE179" s="10"/>
      <c r="AF179" s="10"/>
      <c r="AG179" s="10"/>
      <c r="AH179" s="10"/>
      <c r="AI179" s="10"/>
      <c r="AJ179" s="3"/>
      <c r="AK179" s="3"/>
      <c r="AL179" s="3"/>
      <c r="AM179" s="4"/>
      <c r="AN179" s="4"/>
      <c r="AO179" s="75"/>
      <c r="AP179" s="17"/>
      <c r="AQ179" s="75"/>
      <c r="AR179" s="3"/>
      <c r="AS179" s="75"/>
      <c r="AT179" s="2"/>
      <c r="AU179" s="75"/>
      <c r="AV179" s="75"/>
      <c r="AW179" s="75"/>
      <c r="AX179" s="75"/>
      <c r="AY179" s="75"/>
      <c r="BC179" s="19"/>
      <c r="BD179" s="19"/>
      <c r="BE179" s="19"/>
      <c r="BF179" s="70"/>
      <c r="BG179" s="85"/>
      <c r="BH179" s="85"/>
      <c r="BI179" s="85"/>
      <c r="BJ179" s="85"/>
      <c r="BK179" s="84"/>
      <c r="BL179" s="92"/>
      <c r="BM179" s="92"/>
      <c r="BN179" s="82"/>
      <c r="BO179" s="46"/>
      <c r="BP179" s="46"/>
      <c r="BQ179" s="46"/>
      <c r="BR179" s="80"/>
      <c r="BS179" s="80"/>
      <c r="BT179" s="80"/>
      <c r="BU179" s="104"/>
      <c r="BV179" s="104"/>
      <c r="BW179" s="104"/>
      <c r="BX179" s="105"/>
      <c r="BY179" s="105"/>
      <c r="BZ179" s="105"/>
      <c r="CA179" s="33"/>
      <c r="CB179" s="33"/>
      <c r="CC179" s="33"/>
      <c r="CD179" s="27"/>
      <c r="CE179" s="27"/>
      <c r="CF179" s="27"/>
      <c r="CG179" s="9"/>
      <c r="CH179" s="9"/>
      <c r="CI179" s="9"/>
      <c r="CJ179" s="78"/>
      <c r="CK179" s="78"/>
      <c r="CL179" s="78"/>
      <c r="CM179" s="46"/>
      <c r="CN179" s="46"/>
      <c r="CO179" s="46"/>
    </row>
    <row r="180" spans="1:93" ht="12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4"/>
      <c r="S180" s="64"/>
      <c r="T180" s="14"/>
      <c r="U180" s="14"/>
      <c r="V180" s="14"/>
      <c r="W180" s="14"/>
      <c r="X180" s="14"/>
      <c r="Y180" s="14"/>
      <c r="AC180" s="10"/>
      <c r="AD180" s="10"/>
      <c r="AE180" s="10"/>
      <c r="AF180" s="10"/>
      <c r="AG180" s="10"/>
      <c r="AH180" s="10"/>
      <c r="AI180" s="10"/>
      <c r="AJ180" s="3"/>
      <c r="AK180" s="3"/>
      <c r="AL180" s="3"/>
      <c r="AM180" s="4"/>
      <c r="AN180" s="4"/>
      <c r="AO180" s="75"/>
      <c r="AP180" s="17"/>
      <c r="AQ180" s="75"/>
      <c r="AR180" s="3"/>
      <c r="AS180" s="75"/>
      <c r="AT180" s="2"/>
      <c r="AU180" s="75"/>
      <c r="AV180" s="75"/>
      <c r="AW180" s="75"/>
      <c r="AX180" s="75"/>
      <c r="AY180" s="75"/>
      <c r="BC180" s="19"/>
      <c r="BD180" s="19"/>
      <c r="BE180" s="19"/>
      <c r="BF180" s="70"/>
      <c r="BG180" s="85"/>
      <c r="BH180" s="85"/>
      <c r="BI180" s="85"/>
      <c r="BJ180" s="85"/>
      <c r="BK180" s="84"/>
      <c r="BL180" s="92"/>
      <c r="BM180" s="92"/>
      <c r="BN180" s="82"/>
      <c r="BO180" s="46"/>
      <c r="BP180" s="46"/>
      <c r="BQ180" s="46"/>
      <c r="BR180" s="80"/>
      <c r="BS180" s="80"/>
      <c r="BT180" s="80"/>
      <c r="BU180" s="104"/>
      <c r="BV180" s="104"/>
      <c r="BW180" s="104"/>
      <c r="BX180" s="105"/>
      <c r="BY180" s="105"/>
      <c r="BZ180" s="105"/>
      <c r="CA180" s="33"/>
      <c r="CB180" s="33"/>
      <c r="CC180" s="33"/>
      <c r="CD180" s="27"/>
      <c r="CE180" s="27"/>
      <c r="CF180" s="27"/>
      <c r="CG180" s="9"/>
      <c r="CH180" s="9"/>
      <c r="CI180" s="9"/>
      <c r="CJ180" s="78"/>
      <c r="CK180" s="78"/>
      <c r="CL180" s="78"/>
      <c r="CM180" s="46"/>
      <c r="CN180" s="46"/>
      <c r="CO180" s="46"/>
    </row>
    <row r="181" spans="1:93" ht="12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4"/>
      <c r="S181" s="64"/>
      <c r="T181" s="14"/>
      <c r="U181" s="14"/>
      <c r="V181" s="14"/>
      <c r="W181" s="14"/>
      <c r="X181" s="14"/>
      <c r="Y181" s="14"/>
      <c r="AC181" s="10"/>
      <c r="AD181" s="10"/>
      <c r="AE181" s="10"/>
      <c r="AF181" s="10"/>
      <c r="AG181" s="10"/>
      <c r="AH181" s="10"/>
      <c r="AI181" s="10"/>
      <c r="AJ181" s="3"/>
      <c r="AK181" s="3"/>
      <c r="AL181" s="3"/>
      <c r="AM181" s="4"/>
      <c r="AN181" s="4"/>
      <c r="AO181" s="75"/>
      <c r="AP181" s="17"/>
      <c r="AQ181" s="75"/>
      <c r="AR181" s="3"/>
      <c r="AS181" s="75"/>
      <c r="AT181" s="2"/>
      <c r="AU181" s="75"/>
      <c r="AV181" s="75"/>
      <c r="AW181" s="75"/>
      <c r="AX181" s="75"/>
      <c r="AY181" s="75"/>
      <c r="BC181" s="19"/>
      <c r="BD181" s="19"/>
      <c r="BE181" s="19"/>
      <c r="BF181" s="70"/>
      <c r="BG181" s="85"/>
      <c r="BH181" s="85"/>
      <c r="BI181" s="85"/>
      <c r="BJ181" s="85"/>
      <c r="BK181" s="84"/>
      <c r="BL181" s="92"/>
      <c r="BM181" s="92"/>
      <c r="BN181" s="82"/>
      <c r="BO181" s="46"/>
      <c r="BP181" s="46"/>
      <c r="BQ181" s="46"/>
      <c r="BR181" s="80"/>
      <c r="BS181" s="80"/>
      <c r="BT181" s="80"/>
      <c r="BU181" s="104"/>
      <c r="BV181" s="104"/>
      <c r="BW181" s="104"/>
      <c r="BX181" s="105"/>
      <c r="BY181" s="105"/>
      <c r="BZ181" s="105"/>
      <c r="CA181" s="33"/>
      <c r="CB181" s="33"/>
      <c r="CC181" s="33"/>
      <c r="CD181" s="27"/>
      <c r="CE181" s="27"/>
      <c r="CF181" s="27"/>
      <c r="CG181" s="9"/>
      <c r="CH181" s="9"/>
      <c r="CI181" s="9"/>
      <c r="CJ181" s="78"/>
      <c r="CK181" s="78"/>
      <c r="CL181" s="78"/>
      <c r="CM181" s="46"/>
      <c r="CN181" s="46"/>
      <c r="CO181" s="46"/>
    </row>
    <row r="182" spans="1:93" ht="1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4"/>
      <c r="S182" s="64"/>
      <c r="T182" s="14"/>
      <c r="U182" s="14"/>
      <c r="V182" s="14"/>
      <c r="W182" s="14"/>
      <c r="X182" s="14"/>
      <c r="Y182" s="14"/>
      <c r="AC182" s="10"/>
      <c r="AD182" s="10"/>
      <c r="AE182" s="10"/>
      <c r="AF182" s="10"/>
      <c r="AG182" s="10"/>
      <c r="AH182" s="10"/>
      <c r="AI182" s="10"/>
      <c r="AJ182" s="3"/>
      <c r="AK182" s="3"/>
      <c r="AL182" s="3"/>
      <c r="AM182" s="4"/>
      <c r="AN182" s="4"/>
      <c r="AO182" s="75"/>
      <c r="AP182" s="17"/>
      <c r="AQ182" s="75"/>
      <c r="AR182" s="3"/>
      <c r="AS182" s="75"/>
      <c r="AT182" s="2"/>
      <c r="AU182" s="75"/>
      <c r="AV182" s="75"/>
      <c r="AW182" s="75"/>
      <c r="AX182" s="75"/>
      <c r="AY182" s="75"/>
      <c r="BC182" s="19"/>
      <c r="BD182" s="19"/>
      <c r="BE182" s="19"/>
      <c r="BF182" s="70"/>
      <c r="BG182" s="85"/>
      <c r="BH182" s="85"/>
      <c r="BI182" s="85"/>
      <c r="BJ182" s="85"/>
      <c r="BK182" s="84"/>
      <c r="BL182" s="92"/>
      <c r="BM182" s="92"/>
      <c r="BN182" s="82"/>
      <c r="BO182" s="46"/>
      <c r="BP182" s="46"/>
      <c r="BQ182" s="46"/>
      <c r="BR182" s="80"/>
      <c r="BS182" s="80"/>
      <c r="BT182" s="80"/>
      <c r="BU182" s="104"/>
      <c r="BV182" s="104"/>
      <c r="BW182" s="104"/>
      <c r="BX182" s="105"/>
      <c r="BY182" s="105"/>
      <c r="BZ182" s="105"/>
      <c r="CA182" s="33"/>
      <c r="CB182" s="33"/>
      <c r="CC182" s="33"/>
      <c r="CD182" s="27"/>
      <c r="CE182" s="27"/>
      <c r="CF182" s="27"/>
      <c r="CG182" s="9"/>
      <c r="CH182" s="9"/>
      <c r="CI182" s="9"/>
      <c r="CJ182" s="78"/>
      <c r="CK182" s="78"/>
      <c r="CL182" s="78"/>
      <c r="CM182" s="46"/>
      <c r="CN182" s="46"/>
      <c r="CO182" s="46"/>
    </row>
    <row r="183" spans="1:93" ht="12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4"/>
      <c r="S183" s="64"/>
      <c r="T183" s="14"/>
      <c r="U183" s="14"/>
      <c r="V183" s="14"/>
      <c r="W183" s="14"/>
      <c r="X183" s="14"/>
      <c r="Y183" s="14"/>
      <c r="AC183" s="10"/>
      <c r="AD183" s="10"/>
      <c r="AE183" s="10"/>
      <c r="AF183" s="10"/>
      <c r="AG183" s="10"/>
      <c r="AH183" s="10"/>
      <c r="AI183" s="10"/>
      <c r="AJ183" s="3"/>
      <c r="AK183" s="3"/>
      <c r="AL183" s="3"/>
      <c r="AM183" s="4"/>
      <c r="AN183" s="4"/>
      <c r="AO183" s="75"/>
      <c r="AP183" s="17"/>
      <c r="AQ183" s="75"/>
      <c r="AR183" s="3"/>
      <c r="AS183" s="75"/>
      <c r="AT183" s="2"/>
      <c r="AU183" s="75"/>
      <c r="AV183" s="75"/>
      <c r="AW183" s="75"/>
      <c r="AX183" s="75"/>
      <c r="AY183" s="75"/>
      <c r="BC183" s="19"/>
      <c r="BD183" s="19"/>
      <c r="BE183" s="19"/>
      <c r="BF183" s="70"/>
      <c r="BG183" s="85"/>
      <c r="BH183" s="85"/>
      <c r="BI183" s="85"/>
      <c r="BJ183" s="85"/>
      <c r="BK183" s="84"/>
      <c r="BL183" s="92"/>
      <c r="BM183" s="92"/>
      <c r="BN183" s="82"/>
      <c r="BO183" s="46"/>
      <c r="BP183" s="46"/>
      <c r="BQ183" s="46"/>
      <c r="BR183" s="80"/>
      <c r="BS183" s="80"/>
      <c r="BT183" s="80"/>
      <c r="BU183" s="104"/>
      <c r="BV183" s="104"/>
      <c r="BW183" s="104"/>
      <c r="BX183" s="105"/>
      <c r="BY183" s="105"/>
      <c r="BZ183" s="105"/>
      <c r="CA183" s="33"/>
      <c r="CB183" s="33"/>
      <c r="CC183" s="33"/>
      <c r="CD183" s="27"/>
      <c r="CE183" s="27"/>
      <c r="CF183" s="27"/>
      <c r="CG183" s="9"/>
      <c r="CH183" s="9"/>
      <c r="CI183" s="9"/>
      <c r="CJ183" s="78"/>
      <c r="CK183" s="78"/>
      <c r="CL183" s="78"/>
      <c r="CM183" s="46"/>
      <c r="CN183" s="46"/>
      <c r="CO183" s="46"/>
    </row>
    <row r="184" spans="1:93" ht="12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4"/>
      <c r="S184" s="64"/>
      <c r="T184" s="14"/>
      <c r="U184" s="14"/>
      <c r="V184" s="14"/>
      <c r="W184" s="14"/>
      <c r="X184" s="14"/>
      <c r="Y184" s="14"/>
      <c r="AC184" s="10"/>
      <c r="AD184" s="10"/>
      <c r="AE184" s="10"/>
      <c r="AF184" s="10"/>
      <c r="AG184" s="10"/>
      <c r="AH184" s="10"/>
      <c r="AI184" s="10"/>
      <c r="AJ184" s="3"/>
      <c r="AK184" s="3"/>
      <c r="AL184" s="3"/>
      <c r="AM184" s="4"/>
      <c r="AN184" s="4"/>
      <c r="AO184" s="75"/>
      <c r="AP184" s="17"/>
      <c r="AQ184" s="75"/>
      <c r="AR184" s="3"/>
      <c r="AS184" s="75"/>
      <c r="AT184" s="2"/>
      <c r="AU184" s="75"/>
      <c r="AV184" s="75"/>
      <c r="AW184" s="75"/>
      <c r="AX184" s="75"/>
      <c r="AY184" s="75"/>
      <c r="BC184" s="19"/>
      <c r="BD184" s="19"/>
      <c r="BE184" s="19"/>
      <c r="BF184" s="70"/>
      <c r="BG184" s="85"/>
      <c r="BH184" s="85"/>
      <c r="BI184" s="85"/>
      <c r="BJ184" s="85"/>
      <c r="BK184" s="84"/>
      <c r="BL184" s="92"/>
      <c r="BM184" s="92"/>
      <c r="BN184" s="82"/>
      <c r="BO184" s="46"/>
      <c r="BP184" s="46"/>
      <c r="BQ184" s="46"/>
      <c r="BR184" s="80"/>
      <c r="BS184" s="80"/>
      <c r="BT184" s="80"/>
      <c r="BU184" s="104"/>
      <c r="BV184" s="104"/>
      <c r="BW184" s="104"/>
      <c r="BX184" s="105"/>
      <c r="BY184" s="105"/>
      <c r="BZ184" s="105"/>
      <c r="CA184" s="33"/>
      <c r="CB184" s="33"/>
      <c r="CC184" s="33"/>
      <c r="CD184" s="27"/>
      <c r="CE184" s="27"/>
      <c r="CF184" s="27"/>
      <c r="CG184" s="9"/>
      <c r="CH184" s="9"/>
      <c r="CI184" s="9"/>
      <c r="CJ184" s="78"/>
      <c r="CK184" s="78"/>
      <c r="CL184" s="78"/>
      <c r="CM184" s="46"/>
      <c r="CN184" s="46"/>
      <c r="CO184" s="46"/>
    </row>
    <row r="185" spans="1:93" ht="12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4"/>
      <c r="S185" s="64"/>
      <c r="T185" s="14"/>
      <c r="U185" s="14"/>
      <c r="V185" s="14"/>
      <c r="W185" s="14"/>
      <c r="X185" s="14"/>
      <c r="Y185" s="14"/>
      <c r="AC185" s="10"/>
      <c r="AD185" s="10"/>
      <c r="AE185" s="10"/>
      <c r="AF185" s="10"/>
      <c r="AG185" s="10"/>
      <c r="AH185" s="10"/>
      <c r="AI185" s="10"/>
      <c r="AJ185" s="3"/>
      <c r="AK185" s="3"/>
      <c r="AL185" s="3"/>
      <c r="AM185" s="4"/>
      <c r="AN185" s="4"/>
      <c r="AO185" s="75"/>
      <c r="AP185" s="17"/>
      <c r="AQ185" s="75"/>
      <c r="AR185" s="3"/>
      <c r="AS185" s="75"/>
      <c r="AT185" s="2"/>
      <c r="AU185" s="75"/>
      <c r="AV185" s="75"/>
      <c r="AW185" s="75"/>
      <c r="AX185" s="75"/>
      <c r="AY185" s="75"/>
      <c r="BC185" s="19"/>
      <c r="BD185" s="19"/>
      <c r="BE185" s="19"/>
      <c r="BF185" s="70"/>
      <c r="BG185" s="85"/>
      <c r="BH185" s="85"/>
      <c r="BI185" s="85"/>
      <c r="BJ185" s="85"/>
      <c r="BK185" s="84"/>
      <c r="BL185" s="92"/>
      <c r="BM185" s="92"/>
      <c r="BN185" s="82"/>
      <c r="BO185" s="46"/>
      <c r="BP185" s="46"/>
      <c r="BQ185" s="46"/>
      <c r="BR185" s="80"/>
      <c r="BS185" s="80"/>
      <c r="BT185" s="80"/>
      <c r="BU185" s="104"/>
      <c r="BV185" s="104"/>
      <c r="BW185" s="104"/>
      <c r="BX185" s="105"/>
      <c r="BY185" s="105"/>
      <c r="BZ185" s="105"/>
      <c r="CA185" s="33"/>
      <c r="CB185" s="33"/>
      <c r="CC185" s="33"/>
      <c r="CD185" s="27"/>
      <c r="CE185" s="27"/>
      <c r="CF185" s="27"/>
      <c r="CG185" s="9"/>
      <c r="CH185" s="9"/>
      <c r="CI185" s="9"/>
      <c r="CJ185" s="78"/>
      <c r="CK185" s="78"/>
      <c r="CL185" s="78"/>
      <c r="CM185" s="46"/>
      <c r="CN185" s="46"/>
      <c r="CO185" s="46"/>
    </row>
    <row r="186" spans="1:93" ht="12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4"/>
      <c r="S186" s="64"/>
      <c r="T186" s="14"/>
      <c r="U186" s="14"/>
      <c r="V186" s="14"/>
      <c r="W186" s="14"/>
      <c r="X186" s="14"/>
      <c r="Y186" s="14"/>
      <c r="AC186" s="10"/>
      <c r="AD186" s="10"/>
      <c r="AE186" s="10"/>
      <c r="AF186" s="10"/>
      <c r="AG186" s="10"/>
      <c r="AH186" s="10"/>
      <c r="AI186" s="10"/>
      <c r="AJ186" s="3"/>
      <c r="AK186" s="3"/>
      <c r="AL186" s="3"/>
      <c r="AM186" s="4"/>
      <c r="AN186" s="4"/>
      <c r="AO186" s="75"/>
      <c r="AP186" s="17"/>
      <c r="AQ186" s="75"/>
      <c r="AR186" s="3"/>
      <c r="AS186" s="75"/>
      <c r="AT186" s="2"/>
      <c r="AU186" s="75"/>
      <c r="AV186" s="75"/>
      <c r="AW186" s="75"/>
      <c r="AX186" s="75"/>
      <c r="AY186" s="75"/>
      <c r="BC186" s="19"/>
      <c r="BD186" s="19"/>
      <c r="BE186" s="19"/>
      <c r="BF186" s="70"/>
      <c r="BG186" s="85"/>
      <c r="BH186" s="85"/>
      <c r="BI186" s="85"/>
      <c r="BJ186" s="85"/>
      <c r="BK186" s="84"/>
      <c r="BL186" s="92"/>
      <c r="BM186" s="92"/>
      <c r="BN186" s="82"/>
      <c r="BO186" s="46"/>
      <c r="BP186" s="46"/>
      <c r="BQ186" s="46"/>
      <c r="BR186" s="80"/>
      <c r="BS186" s="80"/>
      <c r="BT186" s="80"/>
      <c r="BU186" s="104"/>
      <c r="BV186" s="104"/>
      <c r="BW186" s="104"/>
      <c r="BX186" s="105"/>
      <c r="BY186" s="105"/>
      <c r="BZ186" s="105"/>
      <c r="CA186" s="33"/>
      <c r="CB186" s="33"/>
      <c r="CC186" s="33"/>
      <c r="CD186" s="27"/>
      <c r="CE186" s="27"/>
      <c r="CF186" s="27"/>
      <c r="CG186" s="9"/>
      <c r="CH186" s="9"/>
      <c r="CI186" s="9"/>
      <c r="CJ186" s="78"/>
      <c r="CK186" s="78"/>
      <c r="CL186" s="78"/>
      <c r="CM186" s="46"/>
      <c r="CN186" s="46"/>
      <c r="CO186" s="46"/>
    </row>
    <row r="187" spans="1:93" ht="12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4"/>
      <c r="S187" s="64"/>
      <c r="T187" s="14"/>
      <c r="U187" s="14"/>
      <c r="V187" s="14"/>
      <c r="W187" s="14"/>
      <c r="X187" s="14"/>
      <c r="Y187" s="14"/>
      <c r="AC187" s="10"/>
      <c r="AD187" s="10"/>
      <c r="AE187" s="10"/>
      <c r="AF187" s="10"/>
      <c r="AG187" s="10"/>
      <c r="AH187" s="10"/>
      <c r="AI187" s="10"/>
      <c r="AJ187" s="3"/>
      <c r="AK187" s="3"/>
      <c r="AL187" s="3"/>
      <c r="AM187" s="4"/>
      <c r="AN187" s="4"/>
      <c r="AO187" s="75"/>
      <c r="AP187" s="17"/>
      <c r="AQ187" s="75"/>
      <c r="AR187" s="3"/>
      <c r="AS187" s="75"/>
      <c r="AT187" s="2"/>
      <c r="AU187" s="75"/>
      <c r="AV187" s="75"/>
      <c r="AW187" s="75"/>
      <c r="AX187" s="75"/>
      <c r="AY187" s="75"/>
      <c r="BC187" s="19"/>
      <c r="BD187" s="19"/>
      <c r="BE187" s="19"/>
      <c r="BF187" s="70"/>
      <c r="BG187" s="85"/>
      <c r="BH187" s="85"/>
      <c r="BI187" s="85"/>
      <c r="BJ187" s="85"/>
      <c r="BK187" s="84"/>
      <c r="BL187" s="92"/>
      <c r="BM187" s="92"/>
      <c r="BN187" s="82"/>
      <c r="BO187" s="46"/>
      <c r="BP187" s="46"/>
      <c r="BQ187" s="46"/>
      <c r="BR187" s="80"/>
      <c r="BS187" s="80"/>
      <c r="BT187" s="80"/>
      <c r="BU187" s="104"/>
      <c r="BV187" s="104"/>
      <c r="BW187" s="104"/>
      <c r="BX187" s="105"/>
      <c r="BY187" s="105"/>
      <c r="BZ187" s="105"/>
      <c r="CA187" s="33"/>
      <c r="CB187" s="33"/>
      <c r="CC187" s="33"/>
      <c r="CD187" s="27"/>
      <c r="CE187" s="27"/>
      <c r="CF187" s="27"/>
      <c r="CG187" s="9"/>
      <c r="CH187" s="9"/>
      <c r="CI187" s="9"/>
      <c r="CJ187" s="78"/>
      <c r="CK187" s="78"/>
      <c r="CL187" s="78"/>
      <c r="CM187" s="46"/>
      <c r="CN187" s="46"/>
      <c r="CO187" s="46"/>
    </row>
    <row r="188" spans="1:93" ht="12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4"/>
      <c r="S188" s="64"/>
      <c r="T188" s="14"/>
      <c r="U188" s="14"/>
      <c r="V188" s="14"/>
      <c r="W188" s="14"/>
      <c r="X188" s="14"/>
      <c r="Y188" s="14"/>
      <c r="AC188" s="10"/>
      <c r="AD188" s="10"/>
      <c r="AE188" s="10"/>
      <c r="AF188" s="10"/>
      <c r="AG188" s="10"/>
      <c r="AH188" s="10"/>
      <c r="AI188" s="10"/>
      <c r="AJ188" s="3"/>
      <c r="AK188" s="3"/>
      <c r="AL188" s="3"/>
      <c r="AM188" s="4"/>
      <c r="AN188" s="4"/>
      <c r="AO188" s="75"/>
      <c r="AP188" s="17"/>
      <c r="AQ188" s="75"/>
      <c r="AR188" s="3"/>
      <c r="AS188" s="75"/>
      <c r="AT188" s="2"/>
      <c r="AU188" s="75"/>
      <c r="AV188" s="75"/>
      <c r="AW188" s="75"/>
      <c r="AX188" s="75"/>
      <c r="AY188" s="75"/>
      <c r="BC188" s="19"/>
      <c r="BD188" s="19"/>
      <c r="BE188" s="19"/>
      <c r="BF188" s="70"/>
      <c r="BG188" s="85"/>
      <c r="BH188" s="85"/>
      <c r="BI188" s="85"/>
      <c r="BJ188" s="85"/>
      <c r="BK188" s="84"/>
      <c r="BL188" s="92"/>
      <c r="BM188" s="92"/>
      <c r="BN188" s="82"/>
      <c r="BO188" s="46"/>
      <c r="BP188" s="46"/>
      <c r="BQ188" s="46"/>
      <c r="BR188" s="80"/>
      <c r="BS188" s="80"/>
      <c r="BT188" s="80"/>
      <c r="BU188" s="104"/>
      <c r="BV188" s="104"/>
      <c r="BW188" s="104"/>
      <c r="BX188" s="105"/>
      <c r="BY188" s="105"/>
      <c r="BZ188" s="105"/>
      <c r="CA188" s="33"/>
      <c r="CB188" s="33"/>
      <c r="CC188" s="33"/>
      <c r="CD188" s="27"/>
      <c r="CE188" s="27"/>
      <c r="CF188" s="27"/>
      <c r="CG188" s="9"/>
      <c r="CH188" s="9"/>
      <c r="CI188" s="9"/>
      <c r="CJ188" s="78"/>
      <c r="CK188" s="78"/>
      <c r="CL188" s="78"/>
      <c r="CM188" s="46"/>
      <c r="CN188" s="46"/>
      <c r="CO188" s="46"/>
    </row>
    <row r="189" spans="1:93" ht="12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4"/>
      <c r="S189" s="64"/>
      <c r="T189" s="14"/>
      <c r="U189" s="14"/>
      <c r="V189" s="14"/>
      <c r="W189" s="14"/>
      <c r="X189" s="14"/>
      <c r="Y189" s="14"/>
      <c r="AC189" s="10"/>
      <c r="AD189" s="10"/>
      <c r="AE189" s="10"/>
      <c r="AF189" s="10"/>
      <c r="AG189" s="10"/>
      <c r="AH189" s="10"/>
      <c r="AI189" s="10"/>
      <c r="AJ189" s="3"/>
      <c r="AK189" s="3"/>
      <c r="AL189" s="3"/>
      <c r="AM189" s="4"/>
      <c r="AN189" s="4"/>
      <c r="AO189" s="75"/>
      <c r="AP189" s="17"/>
      <c r="AQ189" s="75"/>
      <c r="AR189" s="3"/>
      <c r="AS189" s="75"/>
      <c r="AT189" s="2"/>
      <c r="AU189" s="75"/>
      <c r="AV189" s="75"/>
      <c r="AW189" s="75"/>
      <c r="AX189" s="75"/>
      <c r="AY189" s="75"/>
      <c r="BC189" s="19"/>
      <c r="BD189" s="19"/>
      <c r="BE189" s="19"/>
      <c r="BF189" s="70"/>
      <c r="BG189" s="85"/>
      <c r="BH189" s="85"/>
      <c r="BI189" s="85"/>
      <c r="BJ189" s="85"/>
      <c r="BK189" s="84"/>
      <c r="BL189" s="92"/>
      <c r="BM189" s="92"/>
      <c r="BN189" s="82"/>
      <c r="BO189" s="46"/>
      <c r="BP189" s="46"/>
      <c r="BQ189" s="46"/>
      <c r="BR189" s="80"/>
      <c r="BS189" s="80"/>
      <c r="BT189" s="80"/>
      <c r="BU189" s="104"/>
      <c r="BV189" s="104"/>
      <c r="BW189" s="104"/>
      <c r="BX189" s="105"/>
      <c r="BY189" s="105"/>
      <c r="BZ189" s="105"/>
      <c r="CA189" s="33"/>
      <c r="CB189" s="33"/>
      <c r="CC189" s="33"/>
      <c r="CD189" s="27"/>
      <c r="CE189" s="27"/>
      <c r="CF189" s="27"/>
      <c r="CG189" s="9"/>
      <c r="CH189" s="9"/>
      <c r="CI189" s="9"/>
      <c r="CJ189" s="78"/>
      <c r="CK189" s="78"/>
      <c r="CL189" s="78"/>
      <c r="CM189" s="46"/>
      <c r="CN189" s="46"/>
      <c r="CO189" s="46"/>
    </row>
    <row r="190" spans="1:93" ht="12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4"/>
      <c r="S190" s="64"/>
      <c r="T190" s="14"/>
      <c r="U190" s="14"/>
      <c r="V190" s="14"/>
      <c r="W190" s="14"/>
      <c r="X190" s="14"/>
      <c r="Y190" s="14"/>
      <c r="AC190" s="10"/>
      <c r="AD190" s="10"/>
      <c r="AE190" s="10"/>
      <c r="AF190" s="10"/>
      <c r="AG190" s="10"/>
      <c r="AH190" s="10"/>
      <c r="AI190" s="10"/>
      <c r="AJ190" s="3"/>
      <c r="AK190" s="3"/>
      <c r="AL190" s="3"/>
      <c r="AM190" s="4"/>
      <c r="AN190" s="4"/>
      <c r="AO190" s="75"/>
      <c r="AP190" s="17"/>
      <c r="AQ190" s="75"/>
      <c r="AR190" s="3"/>
      <c r="AS190" s="75"/>
      <c r="AT190" s="2"/>
      <c r="AU190" s="75"/>
      <c r="AV190" s="75"/>
      <c r="AW190" s="75"/>
      <c r="AX190" s="75"/>
      <c r="AY190" s="75"/>
      <c r="BC190" s="19"/>
      <c r="BD190" s="19"/>
      <c r="BE190" s="19"/>
      <c r="BF190" s="70"/>
      <c r="BG190" s="85"/>
      <c r="BH190" s="85"/>
      <c r="BI190" s="85"/>
      <c r="BJ190" s="85"/>
      <c r="BK190" s="84"/>
      <c r="BL190" s="92"/>
      <c r="BM190" s="92"/>
      <c r="BN190" s="82"/>
      <c r="BO190" s="46"/>
      <c r="BP190" s="46"/>
      <c r="BQ190" s="46"/>
      <c r="BR190" s="80"/>
      <c r="BS190" s="80"/>
      <c r="BT190" s="80"/>
      <c r="BU190" s="104"/>
      <c r="BV190" s="104"/>
      <c r="BW190" s="104"/>
      <c r="BX190" s="105"/>
      <c r="BY190" s="105"/>
      <c r="BZ190" s="105"/>
      <c r="CA190" s="33"/>
      <c r="CB190" s="33"/>
      <c r="CC190" s="33"/>
      <c r="CD190" s="27"/>
      <c r="CE190" s="27"/>
      <c r="CF190" s="27"/>
      <c r="CG190" s="9"/>
      <c r="CH190" s="9"/>
      <c r="CI190" s="9"/>
      <c r="CJ190" s="78"/>
      <c r="CK190" s="78"/>
      <c r="CL190" s="78"/>
      <c r="CM190" s="46"/>
      <c r="CN190" s="46"/>
      <c r="CO190" s="46"/>
    </row>
    <row r="191" spans="1:93" ht="12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4"/>
      <c r="S191" s="64"/>
      <c r="T191" s="14"/>
      <c r="U191" s="14"/>
      <c r="V191" s="14"/>
      <c r="W191" s="14"/>
      <c r="X191" s="14"/>
      <c r="Y191" s="14"/>
      <c r="AC191" s="10"/>
      <c r="AD191" s="10"/>
      <c r="AE191" s="10"/>
      <c r="AF191" s="10"/>
      <c r="AG191" s="10"/>
      <c r="AH191" s="10"/>
      <c r="AI191" s="10"/>
      <c r="AJ191" s="3"/>
      <c r="AK191" s="3"/>
      <c r="AL191" s="3"/>
      <c r="AM191" s="4"/>
      <c r="AN191" s="4"/>
      <c r="AO191" s="75"/>
      <c r="AP191" s="17"/>
      <c r="AQ191" s="75"/>
      <c r="AR191" s="3"/>
      <c r="AS191" s="75"/>
      <c r="AT191" s="2"/>
      <c r="AU191" s="75"/>
      <c r="AV191" s="75"/>
      <c r="AW191" s="75"/>
      <c r="AX191" s="75"/>
      <c r="AY191" s="75"/>
      <c r="BC191" s="19"/>
      <c r="BD191" s="19"/>
      <c r="BE191" s="19"/>
      <c r="BF191" s="70"/>
      <c r="BG191" s="85"/>
      <c r="BH191" s="85"/>
      <c r="BI191" s="85"/>
      <c r="BJ191" s="85"/>
      <c r="BK191" s="84"/>
      <c r="BL191" s="92"/>
      <c r="BM191" s="92"/>
      <c r="BN191" s="82"/>
      <c r="BO191" s="46"/>
      <c r="BP191" s="46"/>
      <c r="BQ191" s="46"/>
      <c r="BR191" s="80"/>
      <c r="BS191" s="80"/>
      <c r="BT191" s="80"/>
      <c r="BU191" s="104"/>
      <c r="BV191" s="104"/>
      <c r="BW191" s="104"/>
      <c r="BX191" s="105"/>
      <c r="BY191" s="105"/>
      <c r="BZ191" s="105"/>
      <c r="CA191" s="33"/>
      <c r="CB191" s="33"/>
      <c r="CC191" s="33"/>
      <c r="CD191" s="27"/>
      <c r="CE191" s="27"/>
      <c r="CF191" s="27"/>
      <c r="CG191" s="9"/>
      <c r="CH191" s="9"/>
      <c r="CI191" s="9"/>
      <c r="CJ191" s="78"/>
      <c r="CK191" s="78"/>
      <c r="CL191" s="78"/>
      <c r="CM191" s="46"/>
      <c r="CN191" s="46"/>
      <c r="CO191" s="46"/>
    </row>
    <row r="192" spans="1:93" ht="1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4"/>
      <c r="S192" s="64"/>
      <c r="T192" s="14"/>
      <c r="U192" s="14"/>
      <c r="V192" s="14"/>
      <c r="W192" s="14"/>
      <c r="X192" s="14"/>
      <c r="Y192" s="14"/>
      <c r="AC192" s="10"/>
      <c r="AD192" s="10"/>
      <c r="AE192" s="10"/>
      <c r="AF192" s="10"/>
      <c r="AG192" s="10"/>
      <c r="AH192" s="10"/>
      <c r="AI192" s="10"/>
      <c r="AJ192" s="3"/>
      <c r="AK192" s="3"/>
      <c r="AL192" s="3"/>
      <c r="AM192" s="4"/>
      <c r="AN192" s="4"/>
      <c r="AO192" s="75"/>
      <c r="AP192" s="17"/>
      <c r="AQ192" s="75"/>
      <c r="AR192" s="3"/>
      <c r="AS192" s="75"/>
      <c r="AT192" s="2"/>
      <c r="AU192" s="75"/>
      <c r="AV192" s="75"/>
      <c r="AW192" s="75"/>
      <c r="AX192" s="75"/>
      <c r="AY192" s="75"/>
      <c r="BC192" s="19"/>
      <c r="BD192" s="19"/>
      <c r="BE192" s="19"/>
      <c r="BF192" s="70"/>
      <c r="BG192" s="85"/>
      <c r="BH192" s="85"/>
      <c r="BI192" s="85"/>
      <c r="BJ192" s="85"/>
      <c r="BK192" s="84"/>
      <c r="BL192" s="92"/>
      <c r="BM192" s="92"/>
      <c r="BN192" s="82"/>
      <c r="BO192" s="46"/>
      <c r="BP192" s="46"/>
      <c r="BQ192" s="46"/>
      <c r="BR192" s="80"/>
      <c r="BS192" s="80"/>
      <c r="BT192" s="80"/>
      <c r="BU192" s="104"/>
      <c r="BV192" s="104"/>
      <c r="BW192" s="104"/>
      <c r="BX192" s="105"/>
      <c r="BY192" s="105"/>
      <c r="BZ192" s="105"/>
      <c r="CA192" s="33"/>
      <c r="CB192" s="33"/>
      <c r="CC192" s="33"/>
      <c r="CD192" s="27"/>
      <c r="CE192" s="27"/>
      <c r="CF192" s="27"/>
      <c r="CG192" s="9"/>
      <c r="CH192" s="9"/>
      <c r="CI192" s="9"/>
      <c r="CJ192" s="78"/>
      <c r="CK192" s="78"/>
      <c r="CL192" s="78"/>
      <c r="CM192" s="46"/>
      <c r="CN192" s="46"/>
      <c r="CO192" s="46"/>
    </row>
    <row r="193" spans="1:93" ht="12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4"/>
      <c r="S193" s="64"/>
      <c r="T193" s="14"/>
      <c r="U193" s="14"/>
      <c r="V193" s="14"/>
      <c r="W193" s="14"/>
      <c r="X193" s="14"/>
      <c r="Y193" s="14"/>
      <c r="AC193" s="10"/>
      <c r="AD193" s="10"/>
      <c r="AE193" s="10"/>
      <c r="AF193" s="10"/>
      <c r="AG193" s="10"/>
      <c r="AH193" s="10"/>
      <c r="AI193" s="10"/>
      <c r="AJ193" s="3"/>
      <c r="AK193" s="3"/>
      <c r="AL193" s="3"/>
      <c r="AM193" s="4"/>
      <c r="AN193" s="4"/>
      <c r="AO193" s="75"/>
      <c r="AP193" s="17"/>
      <c r="AQ193" s="75"/>
      <c r="AR193" s="3"/>
      <c r="AS193" s="75"/>
      <c r="AT193" s="2"/>
      <c r="AU193" s="75"/>
      <c r="AV193" s="75"/>
      <c r="AW193" s="75"/>
      <c r="AX193" s="75"/>
      <c r="AY193" s="75"/>
      <c r="BC193" s="19"/>
      <c r="BD193" s="19"/>
      <c r="BE193" s="19"/>
      <c r="BF193" s="70"/>
      <c r="BG193" s="85"/>
      <c r="BH193" s="85"/>
      <c r="BI193" s="85"/>
      <c r="BJ193" s="85"/>
      <c r="BK193" s="84"/>
      <c r="BL193" s="92"/>
      <c r="BM193" s="92"/>
      <c r="BN193" s="82"/>
      <c r="BO193" s="46"/>
      <c r="BP193" s="46"/>
      <c r="BQ193" s="46"/>
      <c r="BR193" s="80"/>
      <c r="BS193" s="80"/>
      <c r="BT193" s="80"/>
      <c r="BU193" s="104"/>
      <c r="BV193" s="104"/>
      <c r="BW193" s="104"/>
      <c r="BX193" s="105"/>
      <c r="BY193" s="105"/>
      <c r="BZ193" s="105"/>
      <c r="CA193" s="33"/>
      <c r="CB193" s="33"/>
      <c r="CC193" s="33"/>
      <c r="CD193" s="27"/>
      <c r="CE193" s="27"/>
      <c r="CF193" s="27"/>
      <c r="CG193" s="9"/>
      <c r="CH193" s="9"/>
      <c r="CI193" s="9"/>
      <c r="CJ193" s="78"/>
      <c r="CK193" s="78"/>
      <c r="CL193" s="78"/>
      <c r="CM193" s="46"/>
      <c r="CN193" s="46"/>
      <c r="CO193" s="46"/>
    </row>
    <row r="194" spans="1:93" ht="12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4"/>
      <c r="S194" s="64"/>
      <c r="T194" s="14"/>
      <c r="U194" s="14"/>
      <c r="V194" s="14"/>
      <c r="W194" s="14"/>
      <c r="X194" s="14"/>
      <c r="Y194" s="14"/>
      <c r="AC194" s="10"/>
      <c r="AD194" s="10"/>
      <c r="AE194" s="10"/>
      <c r="AF194" s="10"/>
      <c r="AG194" s="10"/>
      <c r="AH194" s="10"/>
      <c r="AI194" s="10"/>
      <c r="AJ194" s="3"/>
      <c r="AK194" s="3"/>
      <c r="AL194" s="3"/>
      <c r="AM194" s="4"/>
      <c r="AN194" s="4"/>
      <c r="AO194" s="75"/>
      <c r="AP194" s="17"/>
      <c r="AQ194" s="75"/>
      <c r="AR194" s="3"/>
      <c r="AS194" s="75"/>
      <c r="AT194" s="2"/>
      <c r="AU194" s="75"/>
      <c r="AV194" s="75"/>
      <c r="AW194" s="75"/>
      <c r="AX194" s="75"/>
      <c r="AY194" s="75"/>
      <c r="BC194" s="19"/>
      <c r="BD194" s="19"/>
      <c r="BE194" s="19"/>
      <c r="BF194" s="70"/>
      <c r="BG194" s="85"/>
      <c r="BH194" s="85"/>
      <c r="BI194" s="85"/>
      <c r="BJ194" s="85"/>
      <c r="BK194" s="84"/>
      <c r="BL194" s="92"/>
      <c r="BM194" s="92"/>
      <c r="BN194" s="82"/>
      <c r="BO194" s="46"/>
      <c r="BP194" s="46"/>
      <c r="BQ194" s="46"/>
      <c r="BR194" s="80"/>
      <c r="BS194" s="80"/>
      <c r="BT194" s="80"/>
      <c r="BU194" s="104"/>
      <c r="BV194" s="104"/>
      <c r="BW194" s="104"/>
      <c r="BX194" s="105"/>
      <c r="BY194" s="105"/>
      <c r="BZ194" s="105"/>
      <c r="CA194" s="33"/>
      <c r="CB194" s="33"/>
      <c r="CC194" s="33"/>
      <c r="CD194" s="27"/>
      <c r="CE194" s="27"/>
      <c r="CF194" s="27"/>
      <c r="CG194" s="9"/>
      <c r="CH194" s="9"/>
      <c r="CI194" s="9"/>
      <c r="CJ194" s="78"/>
      <c r="CK194" s="78"/>
      <c r="CL194" s="78"/>
      <c r="CM194" s="46"/>
      <c r="CN194" s="46"/>
      <c r="CO194" s="46"/>
    </row>
    <row r="195" spans="1:93" ht="12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4"/>
      <c r="S195" s="64"/>
      <c r="T195" s="14"/>
      <c r="U195" s="14"/>
      <c r="V195" s="14"/>
      <c r="W195" s="14"/>
      <c r="X195" s="14"/>
      <c r="Y195" s="14"/>
      <c r="AC195" s="10"/>
      <c r="AD195" s="10"/>
      <c r="AE195" s="10"/>
      <c r="AF195" s="10"/>
      <c r="AG195" s="10"/>
      <c r="AH195" s="10"/>
      <c r="AI195" s="10"/>
      <c r="AJ195" s="3"/>
      <c r="AK195" s="3"/>
      <c r="AL195" s="3"/>
      <c r="AM195" s="4"/>
      <c r="AN195" s="4"/>
      <c r="AO195" s="75"/>
      <c r="AP195" s="17"/>
      <c r="AQ195" s="75"/>
      <c r="AR195" s="3"/>
      <c r="AS195" s="75"/>
      <c r="AT195" s="2"/>
      <c r="AU195" s="75"/>
      <c r="AV195" s="75"/>
      <c r="AW195" s="75"/>
      <c r="AX195" s="75"/>
      <c r="AY195" s="75"/>
      <c r="BC195" s="19"/>
      <c r="BD195" s="19"/>
      <c r="BE195" s="19"/>
      <c r="BF195" s="70"/>
      <c r="BG195" s="85"/>
      <c r="BH195" s="85"/>
      <c r="BI195" s="85"/>
      <c r="BJ195" s="85"/>
      <c r="BK195" s="84"/>
      <c r="BL195" s="92"/>
      <c r="BM195" s="92"/>
      <c r="BN195" s="82"/>
      <c r="BO195" s="46"/>
      <c r="BP195" s="46"/>
      <c r="BQ195" s="46"/>
      <c r="BR195" s="80"/>
      <c r="BS195" s="80"/>
      <c r="BT195" s="80"/>
      <c r="BU195" s="104"/>
      <c r="BV195" s="104"/>
      <c r="BW195" s="104"/>
      <c r="BX195" s="105"/>
      <c r="BY195" s="105"/>
      <c r="BZ195" s="105"/>
      <c r="CA195" s="33"/>
      <c r="CB195" s="33"/>
      <c r="CC195" s="33"/>
      <c r="CD195" s="27"/>
      <c r="CE195" s="27"/>
      <c r="CF195" s="27"/>
      <c r="CG195" s="9"/>
      <c r="CH195" s="9"/>
      <c r="CI195" s="9"/>
      <c r="CJ195" s="78"/>
      <c r="CK195" s="78"/>
      <c r="CL195" s="78"/>
      <c r="CM195" s="46"/>
      <c r="CN195" s="46"/>
      <c r="CO195" s="46"/>
    </row>
    <row r="196" spans="1:93" ht="12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4"/>
      <c r="S196" s="64"/>
      <c r="T196" s="14"/>
      <c r="U196" s="14"/>
      <c r="V196" s="14"/>
      <c r="W196" s="14"/>
      <c r="X196" s="14"/>
      <c r="Y196" s="14"/>
      <c r="AC196" s="10"/>
      <c r="AD196" s="10"/>
      <c r="AE196" s="10"/>
      <c r="AF196" s="10"/>
      <c r="AG196" s="10"/>
      <c r="AH196" s="10"/>
      <c r="AI196" s="10"/>
      <c r="AJ196" s="3"/>
      <c r="AK196" s="3"/>
      <c r="AL196" s="3"/>
      <c r="AM196" s="4"/>
      <c r="AN196" s="4"/>
      <c r="AO196" s="75"/>
      <c r="AP196" s="17"/>
      <c r="AQ196" s="75"/>
      <c r="AR196" s="3"/>
      <c r="AS196" s="75"/>
      <c r="AT196" s="2"/>
      <c r="AU196" s="75"/>
      <c r="AV196" s="75"/>
      <c r="AW196" s="75"/>
      <c r="AX196" s="75"/>
      <c r="AY196" s="75"/>
      <c r="BC196" s="19"/>
      <c r="BD196" s="19"/>
      <c r="BE196" s="19"/>
      <c r="BF196" s="70"/>
      <c r="BG196" s="85"/>
      <c r="BH196" s="85"/>
      <c r="BI196" s="85"/>
      <c r="BJ196" s="85"/>
      <c r="BK196" s="84"/>
      <c r="BL196" s="92"/>
      <c r="BM196" s="92"/>
      <c r="BN196" s="82"/>
      <c r="BO196" s="46"/>
      <c r="BP196" s="46"/>
      <c r="BQ196" s="46"/>
      <c r="BR196" s="80"/>
      <c r="BS196" s="80"/>
      <c r="BT196" s="80"/>
      <c r="BU196" s="104"/>
      <c r="BV196" s="104"/>
      <c r="BW196" s="104"/>
      <c r="BX196" s="105"/>
      <c r="BY196" s="105"/>
      <c r="BZ196" s="105"/>
      <c r="CA196" s="33"/>
      <c r="CB196" s="33"/>
      <c r="CC196" s="33"/>
      <c r="CD196" s="27"/>
      <c r="CE196" s="27"/>
      <c r="CF196" s="27"/>
      <c r="CG196" s="9"/>
      <c r="CH196" s="9"/>
      <c r="CI196" s="9"/>
      <c r="CJ196" s="78"/>
      <c r="CK196" s="78"/>
      <c r="CL196" s="78"/>
      <c r="CM196" s="46"/>
      <c r="CN196" s="46"/>
      <c r="CO196" s="46"/>
    </row>
    <row r="197" spans="1:93" ht="12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4"/>
      <c r="S197" s="64"/>
      <c r="T197" s="14"/>
      <c r="U197" s="14"/>
      <c r="V197" s="14"/>
      <c r="W197" s="14"/>
      <c r="X197" s="14"/>
      <c r="Y197" s="14"/>
      <c r="AC197" s="10"/>
      <c r="AD197" s="10"/>
      <c r="AE197" s="10"/>
      <c r="AF197" s="10"/>
      <c r="AG197" s="10"/>
      <c r="AH197" s="10"/>
      <c r="AI197" s="10"/>
      <c r="AJ197" s="3"/>
      <c r="AK197" s="3"/>
      <c r="AL197" s="3"/>
      <c r="AM197" s="4"/>
      <c r="AN197" s="4"/>
      <c r="AO197" s="75"/>
      <c r="AP197" s="17"/>
      <c r="AQ197" s="75"/>
      <c r="AR197" s="3"/>
      <c r="AS197" s="75"/>
      <c r="AT197" s="2"/>
      <c r="AU197" s="75"/>
      <c r="AV197" s="75"/>
      <c r="AW197" s="75"/>
      <c r="AX197" s="75"/>
      <c r="AY197" s="75"/>
      <c r="BC197" s="19"/>
      <c r="BD197" s="19"/>
      <c r="BE197" s="19"/>
      <c r="BF197" s="70"/>
      <c r="BG197" s="85"/>
      <c r="BH197" s="85"/>
      <c r="BI197" s="85"/>
      <c r="BJ197" s="85"/>
      <c r="BK197" s="84"/>
      <c r="BL197" s="92"/>
      <c r="BM197" s="92"/>
      <c r="BN197" s="82"/>
      <c r="BO197" s="46"/>
      <c r="BP197" s="46"/>
      <c r="BQ197" s="46"/>
      <c r="BR197" s="80"/>
      <c r="BS197" s="80"/>
      <c r="BT197" s="80"/>
      <c r="BU197" s="104"/>
      <c r="BV197" s="104"/>
      <c r="BW197" s="104"/>
      <c r="BX197" s="105"/>
      <c r="BY197" s="105"/>
      <c r="BZ197" s="105"/>
      <c r="CA197" s="33"/>
      <c r="CB197" s="33"/>
      <c r="CC197" s="33"/>
      <c r="CD197" s="27"/>
      <c r="CE197" s="27"/>
      <c r="CF197" s="27"/>
      <c r="CG197" s="9"/>
      <c r="CH197" s="9"/>
      <c r="CI197" s="9"/>
      <c r="CJ197" s="78"/>
      <c r="CK197" s="78"/>
      <c r="CL197" s="78"/>
      <c r="CM197" s="46"/>
      <c r="CN197" s="46"/>
      <c r="CO197" s="46"/>
    </row>
    <row r="198" spans="1:93" ht="12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4"/>
      <c r="S198" s="64"/>
      <c r="T198" s="14"/>
      <c r="U198" s="14"/>
      <c r="V198" s="14"/>
      <c r="W198" s="14"/>
      <c r="X198" s="14"/>
      <c r="Y198" s="14"/>
      <c r="AC198" s="10"/>
      <c r="AD198" s="10"/>
      <c r="AE198" s="10"/>
      <c r="AF198" s="10"/>
      <c r="AG198" s="10"/>
      <c r="AH198" s="10"/>
      <c r="AI198" s="10"/>
      <c r="AJ198" s="3"/>
      <c r="AK198" s="3"/>
      <c r="AL198" s="3"/>
      <c r="AM198" s="4"/>
      <c r="AN198" s="4"/>
      <c r="AO198" s="75"/>
      <c r="AP198" s="17"/>
      <c r="AQ198" s="75"/>
      <c r="AR198" s="3"/>
      <c r="AS198" s="75"/>
      <c r="AT198" s="2"/>
      <c r="AU198" s="75"/>
      <c r="AV198" s="75"/>
      <c r="AW198" s="75"/>
      <c r="AX198" s="75"/>
      <c r="AY198" s="75"/>
      <c r="BC198" s="19"/>
      <c r="BD198" s="19"/>
      <c r="BE198" s="19"/>
      <c r="BF198" s="70"/>
      <c r="BG198" s="85"/>
      <c r="BH198" s="85"/>
      <c r="BI198" s="85"/>
      <c r="BJ198" s="85"/>
      <c r="BK198" s="84"/>
      <c r="BL198" s="92"/>
      <c r="BM198" s="92"/>
      <c r="BN198" s="82"/>
      <c r="BO198" s="46"/>
      <c r="BP198" s="46"/>
      <c r="BQ198" s="46"/>
      <c r="BR198" s="80"/>
      <c r="BS198" s="80"/>
      <c r="BT198" s="80"/>
      <c r="BU198" s="104"/>
      <c r="BV198" s="104"/>
      <c r="BW198" s="104"/>
      <c r="BX198" s="105"/>
      <c r="BY198" s="105"/>
      <c r="BZ198" s="105"/>
      <c r="CA198" s="33"/>
      <c r="CB198" s="33"/>
      <c r="CC198" s="33"/>
      <c r="CD198" s="27"/>
      <c r="CE198" s="27"/>
      <c r="CF198" s="27"/>
      <c r="CG198" s="9"/>
      <c r="CH198" s="9"/>
      <c r="CI198" s="9"/>
      <c r="CJ198" s="78"/>
      <c r="CK198" s="78"/>
      <c r="CL198" s="78"/>
      <c r="CM198" s="46"/>
      <c r="CN198" s="46"/>
      <c r="CO198" s="46"/>
    </row>
    <row r="199" spans="1:93" ht="12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4"/>
      <c r="S199" s="64"/>
      <c r="T199" s="14"/>
      <c r="U199" s="14"/>
      <c r="V199" s="14"/>
      <c r="W199" s="14"/>
      <c r="X199" s="14"/>
      <c r="Y199" s="14"/>
      <c r="AC199" s="10"/>
      <c r="AD199" s="10"/>
      <c r="AE199" s="10"/>
      <c r="AF199" s="10"/>
      <c r="AG199" s="10"/>
      <c r="AH199" s="10"/>
      <c r="AI199" s="10"/>
      <c r="AJ199" s="3"/>
      <c r="AK199" s="3"/>
      <c r="AL199" s="3"/>
      <c r="AM199" s="4"/>
      <c r="AN199" s="4"/>
      <c r="AO199" s="75"/>
      <c r="AP199" s="17"/>
      <c r="AQ199" s="75"/>
      <c r="AR199" s="3"/>
      <c r="AS199" s="75"/>
      <c r="AT199" s="2"/>
      <c r="AU199" s="75"/>
      <c r="AV199" s="75"/>
      <c r="AW199" s="75"/>
      <c r="AX199" s="75"/>
      <c r="AY199" s="75"/>
      <c r="BC199" s="19"/>
      <c r="BD199" s="19"/>
      <c r="BE199" s="19"/>
      <c r="BF199" s="70"/>
      <c r="BG199" s="85"/>
      <c r="BH199" s="85"/>
      <c r="BI199" s="85"/>
      <c r="BJ199" s="85"/>
      <c r="BK199" s="84"/>
      <c r="BL199" s="92"/>
      <c r="BM199" s="92"/>
      <c r="BN199" s="82"/>
      <c r="BO199" s="46"/>
      <c r="BP199" s="46"/>
      <c r="BQ199" s="46"/>
      <c r="BR199" s="80"/>
      <c r="BS199" s="80"/>
      <c r="BT199" s="80"/>
      <c r="BU199" s="104"/>
      <c r="BV199" s="104"/>
      <c r="BW199" s="104"/>
      <c r="BX199" s="105"/>
      <c r="BY199" s="105"/>
      <c r="BZ199" s="105"/>
      <c r="CA199" s="33"/>
      <c r="CB199" s="33"/>
      <c r="CC199" s="33"/>
      <c r="CD199" s="27"/>
      <c r="CE199" s="27"/>
      <c r="CF199" s="27"/>
      <c r="CG199" s="9"/>
      <c r="CH199" s="9"/>
      <c r="CI199" s="9"/>
      <c r="CJ199" s="78"/>
      <c r="CK199" s="78"/>
      <c r="CL199" s="78"/>
      <c r="CM199" s="46"/>
      <c r="CN199" s="46"/>
      <c r="CO199" s="46"/>
    </row>
    <row r="200" spans="1:93" ht="12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4"/>
      <c r="S200" s="64"/>
      <c r="T200" s="14"/>
      <c r="U200" s="14"/>
      <c r="V200" s="14"/>
      <c r="W200" s="14"/>
      <c r="X200" s="14"/>
      <c r="Y200" s="14"/>
      <c r="AC200" s="10"/>
      <c r="AD200" s="10"/>
      <c r="AE200" s="10"/>
      <c r="AF200" s="10"/>
      <c r="AG200" s="10"/>
      <c r="AH200" s="10"/>
      <c r="AI200" s="10"/>
      <c r="AJ200" s="3"/>
      <c r="AK200" s="3"/>
      <c r="AL200" s="3"/>
      <c r="AM200" s="4"/>
      <c r="AN200" s="4"/>
      <c r="AO200" s="75"/>
      <c r="AP200" s="17"/>
      <c r="AQ200" s="75"/>
      <c r="AR200" s="3"/>
      <c r="AS200" s="75"/>
      <c r="AT200" s="2"/>
      <c r="AU200" s="75"/>
      <c r="AV200" s="75"/>
      <c r="AW200" s="75"/>
      <c r="AX200" s="75"/>
      <c r="AY200" s="75"/>
      <c r="BC200" s="19"/>
      <c r="BD200" s="19"/>
      <c r="BE200" s="19"/>
      <c r="BF200" s="70"/>
      <c r="BG200" s="85"/>
      <c r="BH200" s="85"/>
      <c r="BI200" s="85"/>
      <c r="BJ200" s="85"/>
      <c r="BK200" s="84"/>
      <c r="BL200" s="92"/>
      <c r="BM200" s="92"/>
      <c r="BN200" s="82"/>
      <c r="BO200" s="46"/>
      <c r="BP200" s="46"/>
      <c r="BQ200" s="46"/>
      <c r="BR200" s="80"/>
      <c r="BS200" s="80"/>
      <c r="BT200" s="80"/>
      <c r="BU200" s="104"/>
      <c r="BV200" s="104"/>
      <c r="BW200" s="104"/>
      <c r="BX200" s="105"/>
      <c r="BY200" s="105"/>
      <c r="BZ200" s="105"/>
      <c r="CA200" s="33"/>
      <c r="CB200" s="33"/>
      <c r="CC200" s="33"/>
      <c r="CD200" s="27"/>
      <c r="CE200" s="27"/>
      <c r="CF200" s="27"/>
      <c r="CG200" s="9"/>
      <c r="CH200" s="9"/>
      <c r="CI200" s="9"/>
      <c r="CJ200" s="78"/>
      <c r="CK200" s="78"/>
      <c r="CL200" s="78"/>
      <c r="CM200" s="46"/>
      <c r="CN200" s="46"/>
      <c r="CO200" s="46"/>
    </row>
    <row r="201" spans="1:93" ht="12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4"/>
      <c r="S201" s="64"/>
      <c r="T201" s="14"/>
      <c r="U201" s="14"/>
      <c r="V201" s="14"/>
      <c r="W201" s="14"/>
      <c r="X201" s="14"/>
      <c r="Y201" s="14"/>
      <c r="AC201" s="10"/>
      <c r="AD201" s="10"/>
      <c r="AE201" s="10"/>
      <c r="AF201" s="10"/>
      <c r="AG201" s="10"/>
      <c r="AH201" s="10"/>
      <c r="AI201" s="10"/>
      <c r="AJ201" s="3"/>
      <c r="AK201" s="3"/>
      <c r="AL201" s="3"/>
      <c r="AM201" s="4"/>
      <c r="AN201" s="4"/>
      <c r="AO201" s="75"/>
      <c r="AP201" s="17"/>
      <c r="AQ201" s="75"/>
      <c r="AR201" s="3"/>
      <c r="AS201" s="75"/>
      <c r="AT201" s="2"/>
      <c r="AU201" s="75"/>
      <c r="AV201" s="75"/>
      <c r="AW201" s="75"/>
      <c r="AX201" s="75"/>
      <c r="AY201" s="75"/>
      <c r="BC201" s="19"/>
      <c r="BD201" s="19"/>
      <c r="BE201" s="19"/>
      <c r="BF201" s="70"/>
      <c r="BG201" s="85"/>
      <c r="BH201" s="85"/>
      <c r="BI201" s="85"/>
      <c r="BJ201" s="85"/>
      <c r="BK201" s="84"/>
      <c r="BL201" s="92"/>
      <c r="BM201" s="92"/>
      <c r="BN201" s="82"/>
      <c r="BO201" s="46"/>
      <c r="BP201" s="46"/>
      <c r="BQ201" s="46"/>
      <c r="BR201" s="80"/>
      <c r="BS201" s="80"/>
      <c r="BT201" s="80"/>
      <c r="BU201" s="104"/>
      <c r="BV201" s="104"/>
      <c r="BW201" s="104"/>
      <c r="BX201" s="105"/>
      <c r="BY201" s="105"/>
      <c r="BZ201" s="105"/>
      <c r="CA201" s="33"/>
      <c r="CB201" s="33"/>
      <c r="CC201" s="33"/>
      <c r="CD201" s="27"/>
      <c r="CE201" s="27"/>
      <c r="CF201" s="27"/>
      <c r="CG201" s="9"/>
      <c r="CH201" s="9"/>
      <c r="CI201" s="9"/>
      <c r="CJ201" s="78"/>
      <c r="CK201" s="78"/>
      <c r="CL201" s="78"/>
      <c r="CM201" s="46"/>
      <c r="CN201" s="46"/>
      <c r="CO201" s="46"/>
    </row>
    <row r="202" spans="1:93" ht="1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4"/>
      <c r="S202" s="64"/>
      <c r="T202" s="14"/>
      <c r="U202" s="14"/>
      <c r="V202" s="14"/>
      <c r="W202" s="14"/>
      <c r="X202" s="14"/>
      <c r="Y202" s="14"/>
      <c r="AC202" s="10"/>
      <c r="AD202" s="10"/>
      <c r="AE202" s="10"/>
      <c r="AF202" s="10"/>
      <c r="AG202" s="10"/>
      <c r="AH202" s="10"/>
      <c r="AI202" s="10"/>
      <c r="AJ202" s="3"/>
      <c r="AK202" s="3"/>
      <c r="AL202" s="3"/>
      <c r="AM202" s="4"/>
      <c r="AN202" s="4"/>
      <c r="AO202" s="75"/>
      <c r="AP202" s="17"/>
      <c r="AQ202" s="75"/>
      <c r="AR202" s="3"/>
      <c r="AS202" s="75"/>
      <c r="AT202" s="2"/>
      <c r="AU202" s="75"/>
      <c r="AV202" s="75"/>
      <c r="AW202" s="75"/>
      <c r="AX202" s="75"/>
      <c r="AY202" s="75"/>
      <c r="BC202" s="19"/>
      <c r="BD202" s="19"/>
      <c r="BE202" s="19"/>
      <c r="BF202" s="70"/>
      <c r="BG202" s="85"/>
      <c r="BH202" s="85"/>
      <c r="BI202" s="85"/>
      <c r="BJ202" s="85"/>
      <c r="BK202" s="84"/>
      <c r="BL202" s="92"/>
      <c r="BM202" s="92"/>
      <c r="BN202" s="82"/>
      <c r="BO202" s="46"/>
      <c r="BP202" s="46"/>
      <c r="BQ202" s="46"/>
      <c r="BR202" s="80"/>
      <c r="BS202" s="80"/>
      <c r="BT202" s="80"/>
      <c r="BU202" s="104"/>
      <c r="BV202" s="104"/>
      <c r="BW202" s="104"/>
      <c r="BX202" s="105"/>
      <c r="BY202" s="105"/>
      <c r="BZ202" s="105"/>
      <c r="CA202" s="33"/>
      <c r="CB202" s="33"/>
      <c r="CC202" s="33"/>
      <c r="CD202" s="27"/>
      <c r="CE202" s="27"/>
      <c r="CF202" s="27"/>
      <c r="CG202" s="9"/>
      <c r="CH202" s="9"/>
      <c r="CI202" s="9"/>
      <c r="CJ202" s="78"/>
      <c r="CK202" s="78"/>
      <c r="CL202" s="78"/>
      <c r="CM202" s="46"/>
      <c r="CN202" s="46"/>
      <c r="CO202" s="46"/>
    </row>
    <row r="203" spans="1:93" ht="12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4"/>
      <c r="S203" s="64"/>
      <c r="T203" s="14"/>
      <c r="U203" s="14"/>
      <c r="V203" s="14"/>
      <c r="W203" s="14"/>
      <c r="X203" s="14"/>
      <c r="Y203" s="14"/>
      <c r="AC203" s="10"/>
      <c r="AD203" s="10"/>
      <c r="AE203" s="10"/>
      <c r="AF203" s="10"/>
      <c r="AG203" s="10"/>
      <c r="AH203" s="10"/>
      <c r="AI203" s="10"/>
      <c r="AJ203" s="3"/>
      <c r="AK203" s="3"/>
      <c r="AL203" s="3"/>
      <c r="AM203" s="4"/>
      <c r="AN203" s="4"/>
      <c r="AO203" s="75"/>
      <c r="AP203" s="17"/>
      <c r="AQ203" s="75"/>
      <c r="AR203" s="3"/>
      <c r="AS203" s="75"/>
      <c r="AT203" s="2"/>
      <c r="AU203" s="75"/>
      <c r="AV203" s="75"/>
      <c r="AW203" s="75"/>
      <c r="AX203" s="75"/>
      <c r="AY203" s="75"/>
      <c r="BC203" s="19"/>
      <c r="BD203" s="19"/>
      <c r="BE203" s="19"/>
      <c r="BF203" s="70"/>
      <c r="BG203" s="85"/>
      <c r="BH203" s="85"/>
      <c r="BI203" s="85"/>
      <c r="BJ203" s="85"/>
      <c r="BK203" s="84"/>
      <c r="BL203" s="92"/>
      <c r="BM203" s="92"/>
      <c r="BN203" s="82"/>
      <c r="BO203" s="46"/>
      <c r="BP203" s="46"/>
      <c r="BQ203" s="46"/>
      <c r="BR203" s="80"/>
      <c r="BS203" s="80"/>
      <c r="BT203" s="80"/>
      <c r="BU203" s="104"/>
      <c r="BV203" s="104"/>
      <c r="BW203" s="104"/>
      <c r="BX203" s="105"/>
      <c r="BY203" s="105"/>
      <c r="BZ203" s="105"/>
      <c r="CA203" s="33"/>
      <c r="CB203" s="33"/>
      <c r="CC203" s="33"/>
      <c r="CD203" s="27"/>
      <c r="CE203" s="27"/>
      <c r="CF203" s="27"/>
      <c r="CG203" s="9"/>
      <c r="CH203" s="9"/>
      <c r="CI203" s="9"/>
      <c r="CJ203" s="78"/>
      <c r="CK203" s="78"/>
      <c r="CL203" s="78"/>
      <c r="CM203" s="46"/>
      <c r="CN203" s="46"/>
      <c r="CO203" s="46"/>
    </row>
    <row r="204" spans="1:93" ht="12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4"/>
      <c r="S204" s="64"/>
      <c r="T204" s="14"/>
      <c r="U204" s="14"/>
      <c r="V204" s="14"/>
      <c r="W204" s="14"/>
      <c r="X204" s="14"/>
      <c r="Y204" s="14"/>
      <c r="AC204" s="10"/>
      <c r="AD204" s="10"/>
      <c r="AE204" s="10"/>
      <c r="AF204" s="10"/>
      <c r="AG204" s="10"/>
      <c r="AH204" s="10"/>
      <c r="AI204" s="10"/>
      <c r="AJ204" s="3"/>
      <c r="AK204" s="3"/>
      <c r="AL204" s="3"/>
      <c r="AM204" s="4"/>
      <c r="AN204" s="4"/>
      <c r="AO204" s="75"/>
      <c r="AP204" s="17"/>
      <c r="AQ204" s="75"/>
      <c r="AR204" s="3"/>
      <c r="AS204" s="75"/>
      <c r="AT204" s="2"/>
      <c r="AU204" s="75"/>
      <c r="AV204" s="75"/>
      <c r="AW204" s="75"/>
      <c r="AX204" s="75"/>
      <c r="AY204" s="75"/>
      <c r="BC204" s="19"/>
      <c r="BD204" s="19"/>
      <c r="BE204" s="19"/>
      <c r="BF204" s="70"/>
      <c r="BG204" s="85"/>
      <c r="BH204" s="85"/>
      <c r="BI204" s="85"/>
      <c r="BJ204" s="85"/>
      <c r="BK204" s="84"/>
      <c r="BL204" s="92"/>
      <c r="BM204" s="92"/>
      <c r="BN204" s="82"/>
      <c r="BO204" s="46"/>
      <c r="BP204" s="46"/>
      <c r="BQ204" s="46"/>
      <c r="BR204" s="80"/>
      <c r="BS204" s="80"/>
      <c r="BT204" s="80"/>
      <c r="BU204" s="104"/>
      <c r="BV204" s="104"/>
      <c r="BW204" s="104"/>
      <c r="BX204" s="105"/>
      <c r="BY204" s="105"/>
      <c r="BZ204" s="105"/>
      <c r="CA204" s="33"/>
      <c r="CB204" s="33"/>
      <c r="CC204" s="33"/>
      <c r="CD204" s="27"/>
      <c r="CE204" s="27"/>
      <c r="CF204" s="27"/>
      <c r="CG204" s="9"/>
      <c r="CH204" s="9"/>
      <c r="CI204" s="9"/>
      <c r="CJ204" s="78"/>
      <c r="CK204" s="78"/>
      <c r="CL204" s="78"/>
      <c r="CM204" s="46"/>
      <c r="CN204" s="46"/>
      <c r="CO204" s="46"/>
    </row>
    <row r="205" spans="1:93" ht="12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4"/>
      <c r="S205" s="64"/>
      <c r="T205" s="14"/>
      <c r="U205" s="14"/>
      <c r="V205" s="14"/>
      <c r="W205" s="14"/>
      <c r="X205" s="14"/>
      <c r="Y205" s="14"/>
      <c r="AC205" s="10"/>
      <c r="AD205" s="10"/>
      <c r="AE205" s="10"/>
      <c r="AF205" s="10"/>
      <c r="AG205" s="10"/>
      <c r="AH205" s="10"/>
      <c r="AI205" s="10"/>
      <c r="AJ205" s="3"/>
      <c r="AK205" s="3"/>
      <c r="AL205" s="3"/>
      <c r="AM205" s="4"/>
      <c r="AN205" s="4"/>
      <c r="AO205" s="75"/>
      <c r="AP205" s="17"/>
      <c r="AQ205" s="75"/>
      <c r="AR205" s="3"/>
      <c r="AS205" s="75"/>
      <c r="AT205" s="2"/>
      <c r="AU205" s="75"/>
      <c r="AV205" s="75"/>
      <c r="AW205" s="75"/>
      <c r="AX205" s="75"/>
      <c r="AY205" s="75"/>
      <c r="BC205" s="19"/>
      <c r="BD205" s="19"/>
      <c r="BE205" s="19"/>
      <c r="BF205" s="70"/>
      <c r="BG205" s="85"/>
      <c r="BH205" s="85"/>
      <c r="BI205" s="85"/>
      <c r="BJ205" s="85"/>
      <c r="BK205" s="84"/>
      <c r="BL205" s="92"/>
      <c r="BM205" s="92"/>
      <c r="BN205" s="82"/>
      <c r="BO205" s="46"/>
      <c r="BP205" s="46"/>
      <c r="BQ205" s="46"/>
      <c r="BR205" s="80"/>
      <c r="BS205" s="80"/>
      <c r="BT205" s="80"/>
      <c r="BU205" s="104"/>
      <c r="BV205" s="104"/>
      <c r="BW205" s="104"/>
      <c r="BX205" s="105"/>
      <c r="BY205" s="105"/>
      <c r="BZ205" s="105"/>
      <c r="CA205" s="33"/>
      <c r="CB205" s="33"/>
      <c r="CC205" s="33"/>
      <c r="CD205" s="27"/>
      <c r="CE205" s="27"/>
      <c r="CF205" s="27"/>
      <c r="CG205" s="9"/>
      <c r="CH205" s="9"/>
      <c r="CI205" s="9"/>
      <c r="CJ205" s="78"/>
      <c r="CK205" s="78"/>
      <c r="CL205" s="78"/>
      <c r="CM205" s="46"/>
      <c r="CN205" s="46"/>
      <c r="CO205" s="46"/>
    </row>
    <row r="206" spans="1:93" ht="12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4"/>
      <c r="S206" s="64"/>
      <c r="T206" s="14"/>
      <c r="U206" s="14"/>
      <c r="V206" s="14"/>
      <c r="W206" s="14"/>
      <c r="X206" s="14"/>
      <c r="Y206" s="14"/>
      <c r="AC206" s="10"/>
      <c r="AD206" s="10"/>
      <c r="AE206" s="10"/>
      <c r="AF206" s="10"/>
      <c r="AG206" s="10"/>
      <c r="AH206" s="10"/>
      <c r="AI206" s="10"/>
      <c r="AJ206" s="3"/>
      <c r="AK206" s="3"/>
      <c r="AL206" s="3"/>
      <c r="AM206" s="4"/>
      <c r="AN206" s="4"/>
      <c r="AO206" s="75"/>
      <c r="AP206" s="17"/>
      <c r="AQ206" s="75"/>
      <c r="AR206" s="3"/>
      <c r="AS206" s="75"/>
      <c r="AT206" s="2"/>
      <c r="AU206" s="75"/>
      <c r="AV206" s="75"/>
      <c r="AW206" s="75"/>
      <c r="AX206" s="75"/>
      <c r="AY206" s="75"/>
      <c r="BC206" s="19"/>
      <c r="BD206" s="19"/>
      <c r="BE206" s="19"/>
      <c r="BF206" s="70"/>
      <c r="BG206" s="85"/>
      <c r="BH206" s="85"/>
      <c r="BI206" s="85"/>
      <c r="BJ206" s="85"/>
      <c r="BK206" s="84"/>
      <c r="BL206" s="92"/>
      <c r="BM206" s="92"/>
      <c r="BN206" s="82"/>
      <c r="BO206" s="46"/>
      <c r="BP206" s="46"/>
      <c r="BQ206" s="46"/>
      <c r="BR206" s="80"/>
      <c r="BS206" s="80"/>
      <c r="BT206" s="80"/>
      <c r="BU206" s="104"/>
      <c r="BV206" s="104"/>
      <c r="BW206" s="104"/>
      <c r="BX206" s="105"/>
      <c r="BY206" s="105"/>
      <c r="BZ206" s="105"/>
      <c r="CA206" s="33"/>
      <c r="CB206" s="33"/>
      <c r="CC206" s="33"/>
      <c r="CD206" s="27"/>
      <c r="CE206" s="27"/>
      <c r="CF206" s="27"/>
      <c r="CG206" s="9"/>
      <c r="CH206" s="9"/>
      <c r="CI206" s="9"/>
      <c r="CJ206" s="78"/>
      <c r="CK206" s="78"/>
      <c r="CL206" s="78"/>
      <c r="CM206" s="46"/>
      <c r="CN206" s="46"/>
      <c r="CO206" s="46"/>
    </row>
    <row r="207" spans="1:93" ht="12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4"/>
      <c r="S207" s="64"/>
      <c r="T207" s="14"/>
      <c r="U207" s="14"/>
      <c r="V207" s="14"/>
      <c r="W207" s="14"/>
      <c r="X207" s="14"/>
      <c r="Y207" s="14"/>
      <c r="AC207" s="10"/>
      <c r="AD207" s="10"/>
      <c r="AE207" s="10"/>
      <c r="AF207" s="10"/>
      <c r="AG207" s="10"/>
      <c r="AH207" s="10"/>
      <c r="AI207" s="10"/>
      <c r="AJ207" s="3"/>
      <c r="AK207" s="3"/>
      <c r="AL207" s="3"/>
      <c r="AM207" s="4"/>
      <c r="AN207" s="4"/>
      <c r="AO207" s="75"/>
      <c r="AP207" s="17"/>
      <c r="AQ207" s="75"/>
      <c r="AR207" s="3"/>
      <c r="AS207" s="75"/>
      <c r="AT207" s="2"/>
      <c r="AU207" s="75"/>
      <c r="AV207" s="75"/>
      <c r="AW207" s="75"/>
      <c r="AX207" s="75"/>
      <c r="AY207" s="75"/>
      <c r="BC207" s="19"/>
      <c r="BD207" s="19"/>
      <c r="BE207" s="19"/>
      <c r="BF207" s="70"/>
      <c r="BG207" s="85"/>
      <c r="BH207" s="85"/>
      <c r="BI207" s="85"/>
      <c r="BJ207" s="85"/>
      <c r="BK207" s="84"/>
      <c r="BL207" s="92"/>
      <c r="BM207" s="92"/>
      <c r="BN207" s="82"/>
      <c r="BO207" s="46"/>
      <c r="BP207" s="46"/>
      <c r="BQ207" s="46"/>
      <c r="BR207" s="80"/>
      <c r="BS207" s="80"/>
      <c r="BT207" s="80"/>
      <c r="BU207" s="104"/>
      <c r="BV207" s="104"/>
      <c r="BW207" s="104"/>
      <c r="BX207" s="105"/>
      <c r="BY207" s="105"/>
      <c r="BZ207" s="105"/>
      <c r="CA207" s="33"/>
      <c r="CB207" s="33"/>
      <c r="CC207" s="33"/>
      <c r="CD207" s="27"/>
      <c r="CE207" s="27"/>
      <c r="CF207" s="27"/>
      <c r="CG207" s="9"/>
      <c r="CH207" s="9"/>
      <c r="CI207" s="9"/>
      <c r="CJ207" s="78"/>
      <c r="CK207" s="78"/>
      <c r="CL207" s="78"/>
      <c r="CM207" s="46"/>
      <c r="CN207" s="46"/>
      <c r="CO207" s="46"/>
    </row>
    <row r="208" spans="1:93" ht="12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4"/>
      <c r="S208" s="64"/>
      <c r="T208" s="14"/>
      <c r="U208" s="14"/>
      <c r="V208" s="14"/>
      <c r="W208" s="14"/>
      <c r="X208" s="14"/>
      <c r="Y208" s="14"/>
      <c r="AC208" s="10"/>
      <c r="AD208" s="10"/>
      <c r="AE208" s="10"/>
      <c r="AF208" s="10"/>
      <c r="AG208" s="10"/>
      <c r="AH208" s="10"/>
      <c r="AI208" s="10"/>
      <c r="AJ208" s="3"/>
      <c r="AK208" s="3"/>
      <c r="AL208" s="3"/>
      <c r="AM208" s="4"/>
      <c r="AN208" s="4"/>
      <c r="AO208" s="75"/>
      <c r="AP208" s="17"/>
      <c r="AQ208" s="75"/>
      <c r="AR208" s="3"/>
      <c r="AS208" s="75"/>
      <c r="AT208" s="2"/>
      <c r="AU208" s="75"/>
      <c r="AV208" s="75"/>
      <c r="AW208" s="75"/>
      <c r="AX208" s="75"/>
      <c r="AY208" s="75"/>
      <c r="BC208" s="19"/>
      <c r="BD208" s="19"/>
      <c r="BE208" s="19"/>
      <c r="BF208" s="70"/>
      <c r="BG208" s="85"/>
      <c r="BH208" s="85"/>
      <c r="BI208" s="85"/>
      <c r="BJ208" s="85"/>
      <c r="BK208" s="84"/>
      <c r="BL208" s="92"/>
      <c r="BM208" s="92"/>
      <c r="BN208" s="82"/>
      <c r="BO208" s="46"/>
      <c r="BP208" s="46"/>
      <c r="BQ208" s="46"/>
      <c r="BR208" s="80"/>
      <c r="BS208" s="80"/>
      <c r="BT208" s="80"/>
      <c r="BU208" s="104"/>
      <c r="BV208" s="104"/>
      <c r="BW208" s="104"/>
      <c r="BX208" s="105"/>
      <c r="BY208" s="105"/>
      <c r="BZ208" s="105"/>
      <c r="CA208" s="33"/>
      <c r="CB208" s="33"/>
      <c r="CC208" s="33"/>
      <c r="CD208" s="27"/>
      <c r="CE208" s="27"/>
      <c r="CF208" s="27"/>
      <c r="CG208" s="9"/>
      <c r="CH208" s="9"/>
      <c r="CI208" s="9"/>
      <c r="CJ208" s="78"/>
      <c r="CK208" s="78"/>
      <c r="CL208" s="78"/>
      <c r="CM208" s="46"/>
      <c r="CN208" s="46"/>
      <c r="CO208" s="46"/>
    </row>
    <row r="209" spans="1:93" ht="12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4"/>
      <c r="S209" s="64"/>
      <c r="T209" s="14"/>
      <c r="U209" s="14"/>
      <c r="V209" s="14"/>
      <c r="W209" s="14"/>
      <c r="X209" s="14"/>
      <c r="Y209" s="14"/>
      <c r="AC209" s="10"/>
      <c r="AD209" s="10"/>
      <c r="AE209" s="10"/>
      <c r="AF209" s="10"/>
      <c r="AG209" s="10"/>
      <c r="AH209" s="10"/>
      <c r="AI209" s="10"/>
      <c r="AJ209" s="3"/>
      <c r="AK209" s="3"/>
      <c r="AL209" s="3"/>
      <c r="AM209" s="4"/>
      <c r="AN209" s="4"/>
      <c r="AO209" s="75"/>
      <c r="AP209" s="17"/>
      <c r="AQ209" s="75"/>
      <c r="AR209" s="3"/>
      <c r="AS209" s="75"/>
      <c r="AT209" s="2"/>
      <c r="AU209" s="75"/>
      <c r="AV209" s="75"/>
      <c r="AW209" s="75"/>
      <c r="AX209" s="75"/>
      <c r="AY209" s="75"/>
      <c r="BC209" s="19"/>
      <c r="BD209" s="19"/>
      <c r="BE209" s="19"/>
      <c r="BF209" s="70"/>
      <c r="BG209" s="85"/>
      <c r="BH209" s="85"/>
      <c r="BI209" s="85"/>
      <c r="BJ209" s="85"/>
      <c r="BK209" s="84"/>
      <c r="BL209" s="92"/>
      <c r="BM209" s="92"/>
      <c r="BN209" s="82"/>
      <c r="BO209" s="46"/>
      <c r="BP209" s="46"/>
      <c r="BQ209" s="46"/>
      <c r="BR209" s="80"/>
      <c r="BS209" s="80"/>
      <c r="BT209" s="80"/>
      <c r="BU209" s="104"/>
      <c r="BV209" s="104"/>
      <c r="BW209" s="104"/>
      <c r="BX209" s="105"/>
      <c r="BY209" s="105"/>
      <c r="BZ209" s="105"/>
      <c r="CA209" s="33"/>
      <c r="CB209" s="33"/>
      <c r="CC209" s="33"/>
      <c r="CD209" s="27"/>
      <c r="CE209" s="27"/>
      <c r="CF209" s="27"/>
      <c r="CG209" s="9"/>
      <c r="CH209" s="9"/>
      <c r="CI209" s="9"/>
      <c r="CJ209" s="78"/>
      <c r="CK209" s="78"/>
      <c r="CL209" s="78"/>
      <c r="CM209" s="46"/>
      <c r="CN209" s="46"/>
      <c r="CO209" s="46"/>
    </row>
    <row r="210" spans="1:93" ht="12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4"/>
      <c r="S210" s="64"/>
      <c r="T210" s="14"/>
      <c r="U210" s="14"/>
      <c r="V210" s="14"/>
      <c r="W210" s="14"/>
      <c r="X210" s="14"/>
      <c r="Y210" s="14"/>
      <c r="AC210" s="10"/>
      <c r="AD210" s="10"/>
      <c r="AE210" s="10"/>
      <c r="AF210" s="10"/>
      <c r="AG210" s="10"/>
      <c r="AH210" s="10"/>
      <c r="AI210" s="10"/>
      <c r="AJ210" s="3"/>
      <c r="AK210" s="3"/>
      <c r="AL210" s="3"/>
      <c r="AM210" s="4"/>
      <c r="AN210" s="4"/>
      <c r="AO210" s="75"/>
      <c r="AP210" s="17"/>
      <c r="AQ210" s="75"/>
      <c r="AR210" s="3"/>
      <c r="AS210" s="75"/>
      <c r="AT210" s="2"/>
      <c r="AU210" s="75"/>
      <c r="AV210" s="75"/>
      <c r="AW210" s="75"/>
      <c r="AX210" s="75"/>
      <c r="AY210" s="75"/>
      <c r="BC210" s="19"/>
      <c r="BD210" s="19"/>
      <c r="BE210" s="19"/>
      <c r="BF210" s="70"/>
      <c r="BG210" s="85"/>
      <c r="BH210" s="85"/>
      <c r="BI210" s="85"/>
      <c r="BJ210" s="85"/>
      <c r="BK210" s="84"/>
      <c r="BL210" s="92"/>
      <c r="BM210" s="92"/>
      <c r="BN210" s="82"/>
      <c r="BO210" s="46"/>
      <c r="BP210" s="46"/>
      <c r="BQ210" s="46"/>
      <c r="BR210" s="80"/>
      <c r="BS210" s="80"/>
      <c r="BT210" s="80"/>
      <c r="BU210" s="104"/>
      <c r="BV210" s="104"/>
      <c r="BW210" s="104"/>
      <c r="BX210" s="105"/>
      <c r="BY210" s="105"/>
      <c r="BZ210" s="105"/>
      <c r="CA210" s="33"/>
      <c r="CB210" s="33"/>
      <c r="CC210" s="33"/>
      <c r="CD210" s="27"/>
      <c r="CE210" s="27"/>
      <c r="CF210" s="27"/>
      <c r="CG210" s="9"/>
      <c r="CH210" s="9"/>
      <c r="CI210" s="9"/>
      <c r="CJ210" s="78"/>
      <c r="CK210" s="78"/>
      <c r="CL210" s="78"/>
      <c r="CM210" s="46"/>
      <c r="CN210" s="46"/>
      <c r="CO210" s="46"/>
    </row>
    <row r="211" spans="1:93" ht="12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4"/>
      <c r="S211" s="64"/>
      <c r="T211" s="14"/>
      <c r="U211" s="14"/>
      <c r="V211" s="14"/>
      <c r="W211" s="14"/>
      <c r="X211" s="14"/>
      <c r="Y211" s="14"/>
      <c r="AC211" s="10"/>
      <c r="AD211" s="10"/>
      <c r="AE211" s="10"/>
      <c r="AF211" s="10"/>
      <c r="AG211" s="10"/>
      <c r="AH211" s="10"/>
      <c r="AI211" s="10"/>
      <c r="AJ211" s="3"/>
      <c r="AK211" s="3"/>
      <c r="AL211" s="3"/>
      <c r="AM211" s="4"/>
      <c r="AN211" s="4"/>
      <c r="AO211" s="75"/>
      <c r="AP211" s="17"/>
      <c r="AQ211" s="75"/>
      <c r="AR211" s="3"/>
      <c r="AS211" s="75"/>
      <c r="AT211" s="2"/>
      <c r="AU211" s="75"/>
      <c r="AV211" s="75"/>
      <c r="AW211" s="75"/>
      <c r="AX211" s="75"/>
      <c r="AY211" s="75"/>
      <c r="BC211" s="19"/>
      <c r="BD211" s="19"/>
      <c r="BE211" s="19"/>
      <c r="BF211" s="70"/>
      <c r="BG211" s="85"/>
      <c r="BH211" s="85"/>
      <c r="BI211" s="85"/>
      <c r="BJ211" s="85"/>
      <c r="BK211" s="84"/>
      <c r="BL211" s="92"/>
      <c r="BM211" s="92"/>
      <c r="BN211" s="82"/>
      <c r="BO211" s="46"/>
      <c r="BP211" s="46"/>
      <c r="BQ211" s="46"/>
      <c r="BR211" s="80"/>
      <c r="BS211" s="80"/>
      <c r="BT211" s="80"/>
      <c r="BU211" s="104"/>
      <c r="BV211" s="104"/>
      <c r="BW211" s="104"/>
      <c r="BX211" s="105"/>
      <c r="BY211" s="105"/>
      <c r="BZ211" s="105"/>
      <c r="CA211" s="33"/>
      <c r="CB211" s="33"/>
      <c r="CC211" s="33"/>
      <c r="CD211" s="27"/>
      <c r="CE211" s="27"/>
      <c r="CF211" s="27"/>
      <c r="CG211" s="9"/>
      <c r="CH211" s="9"/>
      <c r="CI211" s="9"/>
      <c r="CJ211" s="78"/>
      <c r="CK211" s="78"/>
      <c r="CL211" s="78"/>
      <c r="CM211" s="46"/>
      <c r="CN211" s="46"/>
      <c r="CO211" s="46"/>
    </row>
    <row r="212" spans="1:93" ht="1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4"/>
      <c r="S212" s="64"/>
      <c r="T212" s="14"/>
      <c r="U212" s="14"/>
      <c r="V212" s="14"/>
      <c r="W212" s="14"/>
      <c r="X212" s="14"/>
      <c r="Y212" s="14"/>
      <c r="AC212" s="10"/>
      <c r="AD212" s="10"/>
      <c r="AE212" s="10"/>
      <c r="AF212" s="10"/>
      <c r="AG212" s="10"/>
      <c r="AH212" s="10"/>
      <c r="AI212" s="10"/>
      <c r="AJ212" s="3"/>
      <c r="AK212" s="3"/>
      <c r="AL212" s="3"/>
      <c r="AM212" s="4"/>
      <c r="AN212" s="4"/>
      <c r="AO212" s="75"/>
      <c r="AP212" s="17"/>
      <c r="AQ212" s="75"/>
      <c r="AR212" s="3"/>
      <c r="AS212" s="75"/>
      <c r="AT212" s="2"/>
      <c r="AU212" s="75"/>
      <c r="AV212" s="75"/>
      <c r="AW212" s="75"/>
      <c r="AX212" s="75"/>
      <c r="AY212" s="75"/>
      <c r="BC212" s="19"/>
      <c r="BD212" s="19"/>
      <c r="BE212" s="19"/>
      <c r="BF212" s="70"/>
      <c r="BG212" s="85"/>
      <c r="BH212" s="85"/>
      <c r="BI212" s="85"/>
      <c r="BJ212" s="85"/>
      <c r="BK212" s="84"/>
      <c r="BL212" s="92"/>
      <c r="BM212" s="92"/>
      <c r="BN212" s="82"/>
      <c r="BO212" s="46"/>
      <c r="BP212" s="46"/>
      <c r="BQ212" s="46"/>
      <c r="BR212" s="80"/>
      <c r="BS212" s="80"/>
      <c r="BT212" s="80"/>
      <c r="BU212" s="104"/>
      <c r="BV212" s="104"/>
      <c r="BW212" s="104"/>
      <c r="BX212" s="105"/>
      <c r="BY212" s="105"/>
      <c r="BZ212" s="105"/>
      <c r="CA212" s="33"/>
      <c r="CB212" s="33"/>
      <c r="CC212" s="33"/>
      <c r="CD212" s="27"/>
      <c r="CE212" s="27"/>
      <c r="CF212" s="27"/>
      <c r="CG212" s="9"/>
      <c r="CH212" s="9"/>
      <c r="CI212" s="9"/>
      <c r="CJ212" s="78"/>
      <c r="CK212" s="78"/>
      <c r="CL212" s="78"/>
      <c r="CM212" s="46"/>
      <c r="CN212" s="46"/>
      <c r="CO212" s="46"/>
    </row>
    <row r="213" spans="1:93" ht="12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4"/>
      <c r="S213" s="64"/>
      <c r="T213" s="14"/>
      <c r="U213" s="14"/>
      <c r="V213" s="14"/>
      <c r="W213" s="14"/>
      <c r="X213" s="14"/>
      <c r="Y213" s="14"/>
      <c r="AC213" s="10"/>
      <c r="AD213" s="10"/>
      <c r="AE213" s="10"/>
      <c r="AF213" s="10"/>
      <c r="AG213" s="10"/>
      <c r="AH213" s="10"/>
      <c r="AI213" s="10"/>
      <c r="AJ213" s="3"/>
      <c r="AK213" s="3"/>
      <c r="AL213" s="3"/>
      <c r="AM213" s="4"/>
      <c r="AN213" s="4"/>
      <c r="AO213" s="75"/>
      <c r="AP213" s="17"/>
      <c r="AQ213" s="75"/>
      <c r="AR213" s="3"/>
      <c r="AS213" s="75"/>
      <c r="AT213" s="2"/>
      <c r="AU213" s="75"/>
      <c r="AV213" s="75"/>
      <c r="AW213" s="75"/>
      <c r="AX213" s="75"/>
      <c r="AY213" s="75"/>
      <c r="BC213" s="19"/>
      <c r="BD213" s="19"/>
      <c r="BE213" s="19"/>
      <c r="BF213" s="70"/>
      <c r="BG213" s="85"/>
      <c r="BH213" s="85"/>
      <c r="BI213" s="85"/>
      <c r="BJ213" s="85"/>
      <c r="BK213" s="84"/>
      <c r="BL213" s="92"/>
      <c r="BM213" s="92"/>
      <c r="BN213" s="82"/>
      <c r="BO213" s="46"/>
      <c r="BP213" s="46"/>
      <c r="BQ213" s="46"/>
      <c r="BR213" s="80"/>
      <c r="BS213" s="80"/>
      <c r="BT213" s="80"/>
      <c r="BU213" s="104"/>
      <c r="BV213" s="104"/>
      <c r="BW213" s="104"/>
      <c r="BX213" s="105"/>
      <c r="BY213" s="105"/>
      <c r="BZ213" s="105"/>
      <c r="CA213" s="33"/>
      <c r="CB213" s="33"/>
      <c r="CC213" s="33"/>
      <c r="CD213" s="27"/>
      <c r="CE213" s="27"/>
      <c r="CF213" s="27"/>
      <c r="CG213" s="9"/>
      <c r="CH213" s="9"/>
      <c r="CI213" s="9"/>
      <c r="CJ213" s="78"/>
      <c r="CK213" s="78"/>
      <c r="CL213" s="78"/>
      <c r="CM213" s="46"/>
      <c r="CN213" s="46"/>
      <c r="CO213" s="46"/>
    </row>
    <row r="214" spans="1:93" ht="12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4"/>
      <c r="S214" s="64"/>
      <c r="T214" s="14"/>
      <c r="U214" s="14"/>
      <c r="V214" s="14"/>
      <c r="W214" s="14"/>
      <c r="X214" s="14"/>
      <c r="Y214" s="14"/>
      <c r="AC214" s="10"/>
      <c r="AD214" s="10"/>
      <c r="AE214" s="10"/>
      <c r="AF214" s="10"/>
      <c r="AG214" s="10"/>
      <c r="AH214" s="10"/>
      <c r="AI214" s="10"/>
      <c r="AJ214" s="3"/>
      <c r="AK214" s="3"/>
      <c r="AL214" s="3"/>
      <c r="AM214" s="4"/>
      <c r="AN214" s="4"/>
      <c r="AO214" s="75"/>
      <c r="AP214" s="17"/>
      <c r="AQ214" s="75"/>
      <c r="AR214" s="3"/>
      <c r="AS214" s="75"/>
      <c r="AT214" s="2"/>
      <c r="AU214" s="75"/>
      <c r="AV214" s="75"/>
      <c r="AW214" s="75"/>
      <c r="AX214" s="75"/>
      <c r="AY214" s="75"/>
      <c r="BC214" s="19"/>
      <c r="BD214" s="19"/>
      <c r="BE214" s="19"/>
      <c r="BF214" s="70"/>
      <c r="BG214" s="85"/>
      <c r="BH214" s="85"/>
      <c r="BI214" s="85"/>
      <c r="BJ214" s="85"/>
      <c r="BK214" s="84"/>
      <c r="BL214" s="92"/>
      <c r="BM214" s="92"/>
      <c r="BN214" s="82"/>
      <c r="BO214" s="46"/>
      <c r="BP214" s="46"/>
      <c r="BQ214" s="46"/>
      <c r="BR214" s="80"/>
      <c r="BS214" s="80"/>
      <c r="BT214" s="80"/>
      <c r="BU214" s="104"/>
      <c r="BV214" s="104"/>
      <c r="BW214" s="104"/>
      <c r="BX214" s="105"/>
      <c r="BY214" s="105"/>
      <c r="BZ214" s="105"/>
      <c r="CA214" s="33"/>
      <c r="CB214" s="33"/>
      <c r="CC214" s="33"/>
      <c r="CD214" s="27"/>
      <c r="CE214" s="27"/>
      <c r="CF214" s="27"/>
      <c r="CG214" s="9"/>
      <c r="CH214" s="9"/>
      <c r="CI214" s="9"/>
      <c r="CJ214" s="78"/>
      <c r="CK214" s="78"/>
      <c r="CL214" s="78"/>
      <c r="CM214" s="46"/>
      <c r="CN214" s="46"/>
      <c r="CO214" s="46"/>
    </row>
    <row r="215" spans="1:93" ht="12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4"/>
      <c r="S215" s="64"/>
      <c r="T215" s="14"/>
      <c r="U215" s="14"/>
      <c r="V215" s="14"/>
      <c r="W215" s="14"/>
      <c r="X215" s="14"/>
      <c r="Y215" s="14"/>
      <c r="AC215" s="10"/>
      <c r="AD215" s="10"/>
      <c r="AE215" s="10"/>
      <c r="AF215" s="10"/>
      <c r="AG215" s="10"/>
      <c r="AH215" s="10"/>
      <c r="AI215" s="10"/>
      <c r="AJ215" s="3"/>
      <c r="AK215" s="3"/>
      <c r="AL215" s="3"/>
      <c r="AM215" s="4"/>
      <c r="AN215" s="4"/>
      <c r="AO215" s="75"/>
      <c r="AP215" s="17"/>
      <c r="AQ215" s="75"/>
      <c r="AR215" s="3"/>
      <c r="AS215" s="75"/>
      <c r="AT215" s="2"/>
      <c r="AU215" s="75"/>
      <c r="AV215" s="75"/>
      <c r="AW215" s="75"/>
      <c r="AX215" s="75"/>
      <c r="AY215" s="75"/>
      <c r="BC215" s="19"/>
      <c r="BD215" s="19"/>
      <c r="BE215" s="19"/>
      <c r="BF215" s="70"/>
      <c r="BG215" s="85"/>
      <c r="BH215" s="85"/>
      <c r="BI215" s="85"/>
      <c r="BJ215" s="85"/>
      <c r="BK215" s="84"/>
      <c r="BL215" s="92"/>
      <c r="BM215" s="92"/>
      <c r="BN215" s="82"/>
      <c r="BO215" s="46"/>
      <c r="BP215" s="46"/>
      <c r="BQ215" s="46"/>
      <c r="BR215" s="80"/>
      <c r="BS215" s="80"/>
      <c r="BT215" s="80"/>
      <c r="BU215" s="104"/>
      <c r="BV215" s="104"/>
      <c r="BW215" s="104"/>
      <c r="BX215" s="105"/>
      <c r="BY215" s="105"/>
      <c r="BZ215" s="105"/>
      <c r="CA215" s="33"/>
      <c r="CB215" s="33"/>
      <c r="CC215" s="33"/>
      <c r="CD215" s="27"/>
      <c r="CE215" s="27"/>
      <c r="CF215" s="27"/>
      <c r="CG215" s="9"/>
      <c r="CH215" s="9"/>
      <c r="CI215" s="9"/>
      <c r="CJ215" s="78"/>
      <c r="CK215" s="78"/>
      <c r="CL215" s="78"/>
      <c r="CM215" s="46"/>
      <c r="CN215" s="46"/>
      <c r="CO215" s="46"/>
    </row>
    <row r="216" spans="1:93" ht="12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4"/>
      <c r="S216" s="64"/>
      <c r="T216" s="14"/>
      <c r="U216" s="14"/>
      <c r="V216" s="14"/>
      <c r="W216" s="14"/>
      <c r="X216" s="14"/>
      <c r="Y216" s="14"/>
      <c r="AC216" s="10"/>
      <c r="AD216" s="10"/>
      <c r="AE216" s="10"/>
      <c r="AF216" s="10"/>
      <c r="AG216" s="10"/>
      <c r="AH216" s="10"/>
      <c r="AI216" s="10"/>
      <c r="AJ216" s="3"/>
      <c r="AK216" s="3"/>
      <c r="AL216" s="3"/>
      <c r="AM216" s="4"/>
      <c r="AN216" s="4"/>
      <c r="AO216" s="75"/>
      <c r="AP216" s="17"/>
      <c r="AQ216" s="75"/>
      <c r="AR216" s="3"/>
      <c r="AS216" s="75"/>
      <c r="AT216" s="2"/>
      <c r="AU216" s="75"/>
      <c r="AV216" s="75"/>
      <c r="AW216" s="75"/>
      <c r="AX216" s="75"/>
      <c r="AY216" s="75"/>
      <c r="BC216" s="19"/>
      <c r="BD216" s="19"/>
      <c r="BE216" s="19"/>
      <c r="BF216" s="70"/>
      <c r="BG216" s="85"/>
      <c r="BH216" s="85"/>
      <c r="BI216" s="85"/>
      <c r="BJ216" s="85"/>
      <c r="BK216" s="84"/>
      <c r="BL216" s="92"/>
      <c r="BM216" s="92"/>
      <c r="BN216" s="82"/>
      <c r="BO216" s="46"/>
      <c r="BP216" s="46"/>
      <c r="BQ216" s="46"/>
      <c r="BR216" s="80"/>
      <c r="BS216" s="80"/>
      <c r="BT216" s="80"/>
      <c r="BU216" s="104"/>
      <c r="BV216" s="104"/>
      <c r="BW216" s="104"/>
      <c r="BX216" s="105"/>
      <c r="BY216" s="105"/>
      <c r="BZ216" s="105"/>
      <c r="CA216" s="33"/>
      <c r="CB216" s="33"/>
      <c r="CC216" s="33"/>
      <c r="CD216" s="27"/>
      <c r="CE216" s="27"/>
      <c r="CF216" s="27"/>
      <c r="CG216" s="9"/>
      <c r="CH216" s="9"/>
      <c r="CI216" s="9"/>
      <c r="CJ216" s="78"/>
      <c r="CK216" s="78"/>
      <c r="CL216" s="78"/>
      <c r="CM216" s="46"/>
      <c r="CN216" s="46"/>
      <c r="CO216" s="46"/>
    </row>
    <row r="217" spans="1:93" ht="12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4"/>
      <c r="S217" s="64"/>
      <c r="T217" s="14"/>
      <c r="U217" s="14"/>
      <c r="V217" s="14"/>
      <c r="W217" s="14"/>
      <c r="X217" s="14"/>
      <c r="Y217" s="14"/>
      <c r="AC217" s="10"/>
      <c r="AD217" s="10"/>
      <c r="AE217" s="10"/>
      <c r="AF217" s="10"/>
      <c r="AG217" s="10"/>
      <c r="AH217" s="10"/>
      <c r="AI217" s="10"/>
      <c r="AJ217" s="3"/>
      <c r="AK217" s="3"/>
      <c r="AL217" s="3"/>
      <c r="AM217" s="4"/>
      <c r="AN217" s="4"/>
      <c r="AO217" s="75"/>
      <c r="AP217" s="17"/>
      <c r="AQ217" s="75"/>
      <c r="AR217" s="3"/>
      <c r="AS217" s="75"/>
      <c r="AT217" s="2"/>
      <c r="AU217" s="75"/>
      <c r="AV217" s="75"/>
      <c r="AW217" s="75"/>
      <c r="AX217" s="75"/>
      <c r="AY217" s="75"/>
      <c r="BC217" s="19"/>
      <c r="BD217" s="19"/>
      <c r="BE217" s="19"/>
      <c r="BF217" s="70"/>
      <c r="BG217" s="85"/>
      <c r="BH217" s="85"/>
      <c r="BI217" s="85"/>
      <c r="BJ217" s="85"/>
      <c r="BK217" s="84"/>
      <c r="BL217" s="92"/>
      <c r="BM217" s="92"/>
      <c r="BN217" s="82"/>
      <c r="BO217" s="46"/>
      <c r="BP217" s="46"/>
      <c r="BQ217" s="46"/>
      <c r="BR217" s="80"/>
      <c r="BS217" s="80"/>
      <c r="BT217" s="80"/>
      <c r="BU217" s="104"/>
      <c r="BV217" s="104"/>
      <c r="BW217" s="104"/>
      <c r="BX217" s="105"/>
      <c r="BY217" s="105"/>
      <c r="BZ217" s="105"/>
      <c r="CA217" s="33"/>
      <c r="CB217" s="33"/>
      <c r="CC217" s="33"/>
      <c r="CD217" s="27"/>
      <c r="CE217" s="27"/>
      <c r="CF217" s="27"/>
      <c r="CG217" s="9"/>
      <c r="CH217" s="9"/>
      <c r="CI217" s="9"/>
      <c r="CJ217" s="78"/>
      <c r="CK217" s="78"/>
      <c r="CL217" s="78"/>
      <c r="CM217" s="46"/>
      <c r="CN217" s="46"/>
      <c r="CO217" s="46"/>
    </row>
    <row r="218" spans="1:93" ht="12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4"/>
      <c r="S218" s="64"/>
      <c r="T218" s="14"/>
      <c r="U218" s="14"/>
      <c r="V218" s="14"/>
      <c r="W218" s="14"/>
      <c r="X218" s="14"/>
      <c r="Y218" s="14"/>
      <c r="AC218" s="10"/>
      <c r="AD218" s="10"/>
      <c r="AE218" s="10"/>
      <c r="AF218" s="10"/>
      <c r="AG218" s="10"/>
      <c r="AH218" s="10"/>
      <c r="AI218" s="10"/>
      <c r="AJ218" s="3"/>
      <c r="AK218" s="3"/>
      <c r="AL218" s="3"/>
      <c r="AM218" s="4"/>
      <c r="AN218" s="4"/>
      <c r="AO218" s="75"/>
      <c r="AP218" s="17"/>
      <c r="AQ218" s="75"/>
      <c r="AR218" s="3"/>
      <c r="AS218" s="75"/>
      <c r="AT218" s="2"/>
      <c r="AU218" s="75"/>
      <c r="AV218" s="75"/>
      <c r="AW218" s="75"/>
      <c r="AX218" s="75"/>
      <c r="AY218" s="75"/>
      <c r="BC218" s="19"/>
      <c r="BD218" s="19"/>
      <c r="BE218" s="19"/>
      <c r="BF218" s="70"/>
      <c r="BG218" s="85"/>
      <c r="BH218" s="85"/>
      <c r="BI218" s="85"/>
      <c r="BJ218" s="85"/>
      <c r="BK218" s="84"/>
      <c r="BL218" s="92"/>
      <c r="BM218" s="92"/>
      <c r="BN218" s="82"/>
      <c r="BO218" s="46"/>
      <c r="BP218" s="46"/>
      <c r="BQ218" s="46"/>
      <c r="BR218" s="80"/>
      <c r="BS218" s="80"/>
      <c r="BT218" s="80"/>
      <c r="BU218" s="104"/>
      <c r="BV218" s="104"/>
      <c r="BW218" s="104"/>
      <c r="BX218" s="105"/>
      <c r="BY218" s="105"/>
      <c r="BZ218" s="105"/>
      <c r="CA218" s="33"/>
      <c r="CB218" s="33"/>
      <c r="CC218" s="33"/>
      <c r="CD218" s="27"/>
      <c r="CE218" s="27"/>
      <c r="CF218" s="27"/>
      <c r="CG218" s="9"/>
      <c r="CH218" s="9"/>
      <c r="CI218" s="9"/>
      <c r="CJ218" s="78"/>
      <c r="CK218" s="78"/>
      <c r="CL218" s="78"/>
      <c r="CM218" s="46"/>
      <c r="CN218" s="46"/>
      <c r="CO218" s="46"/>
    </row>
    <row r="219" spans="1:93" ht="12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4"/>
      <c r="S219" s="64"/>
      <c r="T219" s="14"/>
      <c r="U219" s="14"/>
      <c r="V219" s="14"/>
      <c r="W219" s="14"/>
      <c r="X219" s="14"/>
      <c r="Y219" s="14"/>
      <c r="AC219" s="10"/>
      <c r="AD219" s="10"/>
      <c r="AE219" s="10"/>
      <c r="AF219" s="10"/>
      <c r="AG219" s="10"/>
      <c r="AH219" s="10"/>
      <c r="AI219" s="10"/>
      <c r="AJ219" s="3"/>
      <c r="AK219" s="3"/>
      <c r="AL219" s="3"/>
      <c r="AM219" s="4"/>
      <c r="AN219" s="4"/>
      <c r="AO219" s="75"/>
      <c r="AP219" s="17"/>
      <c r="AQ219" s="75"/>
      <c r="AR219" s="3"/>
      <c r="AS219" s="75"/>
      <c r="AT219" s="2"/>
      <c r="AU219" s="75"/>
      <c r="AV219" s="75"/>
      <c r="AW219" s="75"/>
      <c r="AX219" s="75"/>
      <c r="AY219" s="75"/>
      <c r="BC219" s="19"/>
      <c r="BD219" s="19"/>
      <c r="BE219" s="19"/>
      <c r="BF219" s="70"/>
      <c r="BG219" s="85"/>
      <c r="BH219" s="85"/>
      <c r="BI219" s="85"/>
      <c r="BJ219" s="85"/>
      <c r="BK219" s="84"/>
      <c r="BL219" s="92"/>
      <c r="BM219" s="92"/>
      <c r="BN219" s="82"/>
      <c r="BO219" s="46"/>
      <c r="BP219" s="46"/>
      <c r="BQ219" s="46"/>
      <c r="BR219" s="80"/>
      <c r="BS219" s="80"/>
      <c r="BT219" s="80"/>
      <c r="BU219" s="104"/>
      <c r="BV219" s="104"/>
      <c r="BW219" s="104"/>
      <c r="BX219" s="105"/>
      <c r="BY219" s="105"/>
      <c r="BZ219" s="105"/>
      <c r="CA219" s="33"/>
      <c r="CB219" s="33"/>
      <c r="CC219" s="33"/>
      <c r="CD219" s="27"/>
      <c r="CE219" s="27"/>
      <c r="CF219" s="27"/>
      <c r="CG219" s="9"/>
      <c r="CH219" s="9"/>
      <c r="CI219" s="9"/>
      <c r="CJ219" s="78"/>
      <c r="CK219" s="78"/>
      <c r="CL219" s="78"/>
      <c r="CM219" s="46"/>
      <c r="CN219" s="46"/>
      <c r="CO219" s="46"/>
    </row>
    <row r="220" spans="1:93" ht="12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4"/>
      <c r="S220" s="64"/>
      <c r="T220" s="14"/>
      <c r="U220" s="14"/>
      <c r="V220" s="14"/>
      <c r="W220" s="14"/>
      <c r="X220" s="14"/>
      <c r="Y220" s="14"/>
      <c r="AC220" s="10"/>
      <c r="AD220" s="10"/>
      <c r="AE220" s="10"/>
      <c r="AF220" s="10"/>
      <c r="AG220" s="10"/>
      <c r="AH220" s="10"/>
      <c r="AI220" s="10"/>
      <c r="AJ220" s="3"/>
      <c r="AK220" s="3"/>
      <c r="AL220" s="3"/>
      <c r="AM220" s="4"/>
      <c r="AN220" s="4"/>
      <c r="AO220" s="75"/>
      <c r="AP220" s="17"/>
      <c r="AQ220" s="75"/>
      <c r="AR220" s="3"/>
      <c r="AS220" s="75"/>
      <c r="AT220" s="2"/>
      <c r="AU220" s="75"/>
      <c r="AV220" s="75"/>
      <c r="AW220" s="75"/>
      <c r="AX220" s="75"/>
      <c r="AY220" s="75"/>
      <c r="BC220" s="19"/>
      <c r="BD220" s="19"/>
      <c r="BE220" s="19"/>
      <c r="BF220" s="70"/>
      <c r="BG220" s="85"/>
      <c r="BH220" s="85"/>
      <c r="BI220" s="85"/>
      <c r="BJ220" s="85"/>
      <c r="BK220" s="84"/>
      <c r="BL220" s="92"/>
      <c r="BM220" s="92"/>
      <c r="BN220" s="82"/>
      <c r="BO220" s="46"/>
      <c r="BP220" s="46"/>
      <c r="BQ220" s="46"/>
      <c r="BR220" s="80"/>
      <c r="BS220" s="80"/>
      <c r="BT220" s="80"/>
      <c r="BU220" s="104"/>
      <c r="BV220" s="104"/>
      <c r="BW220" s="104"/>
      <c r="BX220" s="105"/>
      <c r="BY220" s="105"/>
      <c r="BZ220" s="105"/>
      <c r="CA220" s="33"/>
      <c r="CB220" s="33"/>
      <c r="CC220" s="33"/>
      <c r="CD220" s="27"/>
      <c r="CE220" s="27"/>
      <c r="CF220" s="27"/>
      <c r="CG220" s="9"/>
      <c r="CH220" s="9"/>
      <c r="CI220" s="9"/>
      <c r="CJ220" s="78"/>
      <c r="CK220" s="78"/>
      <c r="CL220" s="78"/>
      <c r="CM220" s="46"/>
      <c r="CN220" s="46"/>
      <c r="CO220" s="46"/>
    </row>
    <row r="221" spans="1:93" ht="12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4"/>
      <c r="S221" s="64"/>
      <c r="T221" s="14"/>
      <c r="U221" s="14"/>
      <c r="V221" s="14"/>
      <c r="W221" s="14"/>
      <c r="X221" s="14"/>
      <c r="Y221" s="14"/>
      <c r="AC221" s="10"/>
      <c r="AD221" s="10"/>
      <c r="AE221" s="10"/>
      <c r="AF221" s="10"/>
      <c r="AG221" s="10"/>
      <c r="AH221" s="10"/>
      <c r="AI221" s="10"/>
      <c r="AJ221" s="3"/>
      <c r="AK221" s="3"/>
      <c r="AL221" s="3"/>
      <c r="AM221" s="4"/>
      <c r="AN221" s="4"/>
      <c r="AO221" s="75"/>
      <c r="AP221" s="17"/>
      <c r="AQ221" s="75"/>
      <c r="AR221" s="3"/>
      <c r="AS221" s="75"/>
      <c r="AT221" s="2"/>
      <c r="AU221" s="75"/>
      <c r="AV221" s="75"/>
      <c r="AW221" s="75"/>
      <c r="AX221" s="75"/>
      <c r="AY221" s="75"/>
      <c r="BC221" s="19"/>
      <c r="BD221" s="19"/>
      <c r="BE221" s="19"/>
      <c r="BF221" s="70"/>
      <c r="BG221" s="85"/>
      <c r="BH221" s="85"/>
      <c r="BI221" s="85"/>
      <c r="BJ221" s="85"/>
      <c r="BK221" s="84"/>
      <c r="BL221" s="92"/>
      <c r="BM221" s="92"/>
      <c r="BN221" s="82"/>
      <c r="BO221" s="46"/>
      <c r="BP221" s="46"/>
      <c r="BQ221" s="46"/>
      <c r="BR221" s="80"/>
      <c r="BS221" s="80"/>
      <c r="BT221" s="80"/>
      <c r="BU221" s="104"/>
      <c r="BV221" s="104"/>
      <c r="BW221" s="104"/>
      <c r="BX221" s="105"/>
      <c r="BY221" s="105"/>
      <c r="BZ221" s="105"/>
      <c r="CA221" s="33"/>
      <c r="CB221" s="33"/>
      <c r="CC221" s="33"/>
      <c r="CD221" s="27"/>
      <c r="CE221" s="27"/>
      <c r="CF221" s="27"/>
      <c r="CG221" s="9"/>
      <c r="CH221" s="9"/>
      <c r="CI221" s="9"/>
      <c r="CJ221" s="78"/>
      <c r="CK221" s="78"/>
      <c r="CL221" s="78"/>
      <c r="CM221" s="46"/>
      <c r="CN221" s="46"/>
      <c r="CO221" s="46"/>
    </row>
    <row r="222" spans="1:93" ht="1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4"/>
      <c r="S222" s="64"/>
      <c r="T222" s="14"/>
      <c r="U222" s="14"/>
      <c r="V222" s="14"/>
      <c r="W222" s="14"/>
      <c r="X222" s="14"/>
      <c r="Y222" s="14"/>
      <c r="AC222" s="10"/>
      <c r="AD222" s="10"/>
      <c r="AE222" s="10"/>
      <c r="AF222" s="10"/>
      <c r="AG222" s="10"/>
      <c r="AH222" s="10"/>
      <c r="AI222" s="10"/>
      <c r="AJ222" s="3"/>
      <c r="AK222" s="3"/>
      <c r="AL222" s="3"/>
      <c r="AM222" s="4"/>
      <c r="AN222" s="4"/>
      <c r="AO222" s="75"/>
      <c r="AP222" s="17"/>
      <c r="AQ222" s="75"/>
      <c r="AR222" s="3"/>
      <c r="AS222" s="75"/>
      <c r="AT222" s="2"/>
      <c r="AU222" s="75"/>
      <c r="AV222" s="75"/>
      <c r="AW222" s="75"/>
      <c r="AX222" s="75"/>
      <c r="AY222" s="75"/>
      <c r="BC222" s="19"/>
      <c r="BD222" s="19"/>
      <c r="BE222" s="19"/>
      <c r="BF222" s="70"/>
      <c r="BG222" s="85"/>
      <c r="BH222" s="85"/>
      <c r="BI222" s="85"/>
      <c r="BJ222" s="85"/>
      <c r="BK222" s="84"/>
      <c r="BL222" s="92"/>
      <c r="BM222" s="92"/>
      <c r="BN222" s="82"/>
      <c r="BO222" s="46"/>
      <c r="BP222" s="46"/>
      <c r="BQ222" s="46"/>
      <c r="BR222" s="80"/>
      <c r="BS222" s="80"/>
      <c r="BT222" s="80"/>
      <c r="BU222" s="104"/>
      <c r="BV222" s="104"/>
      <c r="BW222" s="104"/>
      <c r="BX222" s="105"/>
      <c r="BY222" s="105"/>
      <c r="BZ222" s="105"/>
      <c r="CA222" s="33"/>
      <c r="CB222" s="33"/>
      <c r="CC222" s="33"/>
      <c r="CD222" s="27"/>
      <c r="CE222" s="27"/>
      <c r="CF222" s="27"/>
      <c r="CG222" s="9"/>
      <c r="CH222" s="9"/>
      <c r="CI222" s="9"/>
      <c r="CJ222" s="78"/>
      <c r="CK222" s="78"/>
      <c r="CL222" s="78"/>
      <c r="CM222" s="46"/>
      <c r="CN222" s="46"/>
      <c r="CO222" s="46"/>
    </row>
    <row r="223" spans="1:93" ht="12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4"/>
      <c r="S223" s="64"/>
      <c r="T223" s="14"/>
      <c r="U223" s="14"/>
      <c r="V223" s="14"/>
      <c r="W223" s="14"/>
      <c r="X223" s="14"/>
      <c r="Y223" s="14"/>
      <c r="AC223" s="10"/>
      <c r="AD223" s="10"/>
      <c r="AE223" s="10"/>
      <c r="AF223" s="10"/>
      <c r="AG223" s="10"/>
      <c r="AH223" s="10"/>
      <c r="AI223" s="10"/>
      <c r="AJ223" s="3"/>
      <c r="AK223" s="3"/>
      <c r="AL223" s="3"/>
      <c r="AM223" s="4"/>
      <c r="AN223" s="4"/>
      <c r="AO223" s="75"/>
      <c r="AP223" s="17"/>
      <c r="AQ223" s="75"/>
      <c r="AR223" s="3"/>
      <c r="AS223" s="75"/>
      <c r="AT223" s="2"/>
      <c r="AU223" s="75"/>
      <c r="AV223" s="75"/>
      <c r="AW223" s="75"/>
      <c r="AX223" s="75"/>
      <c r="AY223" s="75"/>
      <c r="BC223" s="19"/>
      <c r="BD223" s="19"/>
      <c r="BE223" s="19"/>
      <c r="BF223" s="70"/>
      <c r="BG223" s="85"/>
      <c r="BH223" s="85"/>
      <c r="BI223" s="85"/>
      <c r="BJ223" s="85"/>
      <c r="BK223" s="84"/>
      <c r="BL223" s="92"/>
      <c r="BM223" s="92"/>
      <c r="BN223" s="82"/>
      <c r="BO223" s="46"/>
      <c r="BP223" s="46"/>
      <c r="BQ223" s="46"/>
      <c r="BR223" s="80"/>
      <c r="BS223" s="80"/>
      <c r="BT223" s="80"/>
      <c r="BU223" s="104"/>
      <c r="BV223" s="104"/>
      <c r="BW223" s="104"/>
      <c r="BX223" s="105"/>
      <c r="BY223" s="105"/>
      <c r="BZ223" s="105"/>
      <c r="CA223" s="33"/>
      <c r="CB223" s="33"/>
      <c r="CC223" s="33"/>
      <c r="CD223" s="27"/>
      <c r="CE223" s="27"/>
      <c r="CF223" s="27"/>
      <c r="CG223" s="9"/>
      <c r="CH223" s="9"/>
      <c r="CI223" s="9"/>
      <c r="CJ223" s="78"/>
      <c r="CK223" s="78"/>
      <c r="CL223" s="78"/>
      <c r="CM223" s="46"/>
      <c r="CN223" s="46"/>
      <c r="CO223" s="46"/>
    </row>
    <row r="224" spans="1:93" ht="12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4"/>
      <c r="S224" s="64"/>
      <c r="T224" s="14"/>
      <c r="U224" s="14"/>
      <c r="V224" s="14"/>
      <c r="W224" s="14"/>
      <c r="X224" s="14"/>
      <c r="Y224" s="14"/>
      <c r="AC224" s="10"/>
      <c r="AD224" s="10"/>
      <c r="AE224" s="10"/>
      <c r="AF224" s="10"/>
      <c r="AG224" s="10"/>
      <c r="AH224" s="10"/>
      <c r="AI224" s="10"/>
      <c r="AJ224" s="3"/>
      <c r="AK224" s="3"/>
      <c r="AL224" s="3"/>
      <c r="AM224" s="4"/>
      <c r="AN224" s="4"/>
      <c r="AO224" s="75"/>
      <c r="AP224" s="17"/>
      <c r="AQ224" s="75"/>
      <c r="AR224" s="3"/>
      <c r="AS224" s="75"/>
      <c r="AT224" s="2"/>
      <c r="AU224" s="75"/>
      <c r="AV224" s="75"/>
      <c r="AW224" s="75"/>
      <c r="AX224" s="75"/>
      <c r="AY224" s="75"/>
      <c r="BC224" s="19"/>
      <c r="BD224" s="19"/>
      <c r="BE224" s="19"/>
      <c r="BF224" s="70"/>
      <c r="BG224" s="85"/>
      <c r="BH224" s="85"/>
      <c r="BI224" s="85"/>
      <c r="BJ224" s="85"/>
      <c r="BK224" s="84"/>
      <c r="BL224" s="92"/>
      <c r="BM224" s="92"/>
      <c r="BN224" s="82"/>
      <c r="BO224" s="46"/>
      <c r="BP224" s="46"/>
      <c r="BQ224" s="46"/>
      <c r="BR224" s="80"/>
      <c r="BS224" s="80"/>
      <c r="BT224" s="80"/>
      <c r="BU224" s="104"/>
      <c r="BV224" s="104"/>
      <c r="BW224" s="104"/>
      <c r="BX224" s="105"/>
      <c r="BY224" s="105"/>
      <c r="BZ224" s="105"/>
      <c r="CA224" s="33"/>
      <c r="CB224" s="33"/>
      <c r="CC224" s="33"/>
      <c r="CD224" s="27"/>
      <c r="CE224" s="27"/>
      <c r="CF224" s="27"/>
      <c r="CG224" s="9"/>
      <c r="CH224" s="9"/>
      <c r="CI224" s="9"/>
      <c r="CJ224" s="78"/>
      <c r="CK224" s="78"/>
      <c r="CL224" s="78"/>
      <c r="CM224" s="46"/>
      <c r="CN224" s="46"/>
      <c r="CO224" s="46"/>
    </row>
    <row r="225" spans="1:93" ht="12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4"/>
      <c r="S225" s="64"/>
      <c r="T225" s="14"/>
      <c r="U225" s="14"/>
      <c r="V225" s="14"/>
      <c r="W225" s="14"/>
      <c r="X225" s="14"/>
      <c r="Y225" s="14"/>
      <c r="AC225" s="10"/>
      <c r="AD225" s="10"/>
      <c r="AE225" s="10"/>
      <c r="AF225" s="10"/>
      <c r="AG225" s="10"/>
      <c r="AH225" s="10"/>
      <c r="AI225" s="10"/>
      <c r="AJ225" s="3"/>
      <c r="AK225" s="3"/>
      <c r="AL225" s="3"/>
      <c r="AM225" s="4"/>
      <c r="AN225" s="4"/>
      <c r="AO225" s="75"/>
      <c r="AP225" s="17"/>
      <c r="AQ225" s="75"/>
      <c r="AR225" s="3"/>
      <c r="AS225" s="75"/>
      <c r="AT225" s="2"/>
      <c r="AU225" s="75"/>
      <c r="AV225" s="75"/>
      <c r="AW225" s="75"/>
      <c r="AX225" s="75"/>
      <c r="AY225" s="75"/>
      <c r="BC225" s="19"/>
      <c r="BD225" s="19"/>
      <c r="BE225" s="19"/>
      <c r="BF225" s="70"/>
      <c r="BG225" s="85"/>
      <c r="BH225" s="85"/>
      <c r="BI225" s="85"/>
      <c r="BJ225" s="85"/>
      <c r="BK225" s="84"/>
      <c r="BL225" s="92"/>
      <c r="BM225" s="92"/>
      <c r="BN225" s="82"/>
      <c r="BO225" s="46"/>
      <c r="BP225" s="46"/>
      <c r="BQ225" s="46"/>
      <c r="BR225" s="80"/>
      <c r="BS225" s="80"/>
      <c r="BT225" s="80"/>
      <c r="BU225" s="104"/>
      <c r="BV225" s="104"/>
      <c r="BW225" s="104"/>
      <c r="BX225" s="105"/>
      <c r="BY225" s="105"/>
      <c r="BZ225" s="105"/>
      <c r="CA225" s="33"/>
      <c r="CB225" s="33"/>
      <c r="CC225" s="33"/>
      <c r="CD225" s="27"/>
      <c r="CE225" s="27"/>
      <c r="CF225" s="27"/>
      <c r="CG225" s="9"/>
      <c r="CH225" s="9"/>
      <c r="CI225" s="9"/>
      <c r="CJ225" s="78"/>
      <c r="CK225" s="78"/>
      <c r="CL225" s="78"/>
      <c r="CM225" s="46"/>
      <c r="CN225" s="46"/>
      <c r="CO225" s="46"/>
    </row>
    <row r="226" spans="1:93" ht="12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4"/>
      <c r="S226" s="64"/>
      <c r="T226" s="14"/>
      <c r="U226" s="14"/>
      <c r="V226" s="14"/>
      <c r="W226" s="14"/>
      <c r="X226" s="14"/>
      <c r="Y226" s="14"/>
      <c r="AC226" s="10"/>
      <c r="AD226" s="10"/>
      <c r="AE226" s="10"/>
      <c r="AF226" s="10"/>
      <c r="AG226" s="10"/>
      <c r="AH226" s="10"/>
      <c r="AI226" s="10"/>
      <c r="AJ226" s="3"/>
      <c r="AK226" s="3"/>
      <c r="AL226" s="3"/>
      <c r="AM226" s="4"/>
      <c r="AN226" s="4"/>
      <c r="AO226" s="75"/>
      <c r="AP226" s="17"/>
      <c r="AQ226" s="75"/>
      <c r="AR226" s="3"/>
      <c r="AS226" s="75"/>
      <c r="AT226" s="2"/>
      <c r="AU226" s="75"/>
      <c r="AV226" s="75"/>
      <c r="AW226" s="75"/>
      <c r="AX226" s="75"/>
      <c r="AY226" s="75"/>
      <c r="BC226" s="19"/>
      <c r="BD226" s="19"/>
      <c r="BE226" s="19"/>
      <c r="BF226" s="70"/>
      <c r="BG226" s="85"/>
      <c r="BH226" s="85"/>
      <c r="BI226" s="85"/>
      <c r="BJ226" s="85"/>
      <c r="BK226" s="84"/>
      <c r="BL226" s="92"/>
      <c r="BM226" s="92"/>
      <c r="BN226" s="82"/>
      <c r="BO226" s="46"/>
      <c r="BP226" s="46"/>
      <c r="BQ226" s="46"/>
      <c r="BR226" s="80"/>
      <c r="BS226" s="80"/>
      <c r="BT226" s="80"/>
      <c r="BU226" s="104"/>
      <c r="BV226" s="104"/>
      <c r="BW226" s="104"/>
      <c r="BX226" s="105"/>
      <c r="BY226" s="105"/>
      <c r="BZ226" s="105"/>
      <c r="CA226" s="33"/>
      <c r="CB226" s="33"/>
      <c r="CC226" s="33"/>
      <c r="CD226" s="27"/>
      <c r="CE226" s="27"/>
      <c r="CF226" s="27"/>
      <c r="CG226" s="9"/>
      <c r="CH226" s="9"/>
      <c r="CI226" s="9"/>
      <c r="CJ226" s="78"/>
      <c r="CK226" s="78"/>
      <c r="CL226" s="78"/>
      <c r="CM226" s="46"/>
      <c r="CN226" s="46"/>
      <c r="CO226" s="46"/>
    </row>
    <row r="227" spans="1:93" ht="12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4"/>
      <c r="S227" s="64"/>
      <c r="T227" s="14"/>
      <c r="U227" s="14"/>
      <c r="V227" s="14"/>
      <c r="W227" s="14"/>
      <c r="X227" s="14"/>
      <c r="Y227" s="14"/>
      <c r="AC227" s="10"/>
      <c r="AD227" s="10"/>
      <c r="AE227" s="10"/>
      <c r="AF227" s="10"/>
      <c r="AG227" s="10"/>
      <c r="AH227" s="10"/>
      <c r="AI227" s="10"/>
      <c r="AJ227" s="3"/>
      <c r="AK227" s="3"/>
      <c r="AL227" s="3"/>
      <c r="AM227" s="4"/>
      <c r="AN227" s="4"/>
      <c r="AO227" s="75"/>
      <c r="AP227" s="17"/>
      <c r="AQ227" s="75"/>
      <c r="AR227" s="3"/>
      <c r="AS227" s="75"/>
      <c r="AT227" s="2"/>
      <c r="AU227" s="75"/>
      <c r="AV227" s="75"/>
      <c r="AW227" s="75"/>
      <c r="AX227" s="75"/>
      <c r="AY227" s="75"/>
      <c r="BC227" s="19"/>
      <c r="BD227" s="19"/>
      <c r="BE227" s="19"/>
      <c r="BF227" s="70"/>
      <c r="BG227" s="85"/>
      <c r="BH227" s="85"/>
      <c r="BI227" s="85"/>
      <c r="BJ227" s="85"/>
      <c r="BK227" s="84"/>
      <c r="BL227" s="92"/>
      <c r="BM227" s="92"/>
      <c r="BN227" s="82"/>
      <c r="BO227" s="46"/>
      <c r="BP227" s="46"/>
      <c r="BQ227" s="46"/>
      <c r="BR227" s="80"/>
      <c r="BS227" s="80"/>
      <c r="BT227" s="80"/>
      <c r="BU227" s="104"/>
      <c r="BV227" s="104"/>
      <c r="BW227" s="104"/>
      <c r="BX227" s="105"/>
      <c r="BY227" s="105"/>
      <c r="BZ227" s="105"/>
      <c r="CA227" s="33"/>
      <c r="CB227" s="33"/>
      <c r="CC227" s="33"/>
      <c r="CD227" s="27"/>
      <c r="CE227" s="27"/>
      <c r="CF227" s="27"/>
      <c r="CG227" s="9"/>
      <c r="CH227" s="9"/>
      <c r="CI227" s="9"/>
      <c r="CJ227" s="78"/>
      <c r="CK227" s="78"/>
      <c r="CL227" s="78"/>
      <c r="CM227" s="46"/>
      <c r="CN227" s="46"/>
      <c r="CO227" s="46"/>
    </row>
    <row r="228" spans="1:93" ht="12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4"/>
      <c r="S228" s="64"/>
      <c r="T228" s="14"/>
      <c r="U228" s="14"/>
      <c r="V228" s="14"/>
      <c r="W228" s="14"/>
      <c r="X228" s="14"/>
      <c r="Y228" s="14"/>
      <c r="AC228" s="10"/>
      <c r="AD228" s="10"/>
      <c r="AE228" s="10"/>
      <c r="AF228" s="10"/>
      <c r="AG228" s="10"/>
      <c r="AH228" s="10"/>
      <c r="AI228" s="10"/>
      <c r="AJ228" s="3"/>
      <c r="AK228" s="3"/>
      <c r="AL228" s="3"/>
      <c r="AM228" s="4"/>
      <c r="AN228" s="4"/>
      <c r="AO228" s="75"/>
      <c r="AP228" s="17"/>
      <c r="AQ228" s="75"/>
      <c r="AR228" s="3"/>
      <c r="AS228" s="75"/>
      <c r="AT228" s="2"/>
      <c r="AU228" s="75"/>
      <c r="AV228" s="75"/>
      <c r="AW228" s="75"/>
      <c r="AX228" s="75"/>
      <c r="AY228" s="75"/>
      <c r="BC228" s="19"/>
      <c r="BD228" s="19"/>
      <c r="BE228" s="19"/>
      <c r="BF228" s="70"/>
      <c r="BG228" s="85"/>
      <c r="BH228" s="85"/>
      <c r="BI228" s="85"/>
      <c r="BJ228" s="85"/>
      <c r="BK228" s="84"/>
      <c r="BL228" s="92"/>
      <c r="BM228" s="92"/>
      <c r="BN228" s="82"/>
      <c r="BO228" s="46"/>
      <c r="BP228" s="46"/>
      <c r="BQ228" s="46"/>
      <c r="BR228" s="80"/>
      <c r="BS228" s="80"/>
      <c r="BT228" s="80"/>
      <c r="BU228" s="104"/>
      <c r="BV228" s="104"/>
      <c r="BW228" s="104"/>
      <c r="BX228" s="105"/>
      <c r="BY228" s="105"/>
      <c r="BZ228" s="105"/>
      <c r="CA228" s="33"/>
      <c r="CB228" s="33"/>
      <c r="CC228" s="33"/>
      <c r="CD228" s="27"/>
      <c r="CE228" s="27"/>
      <c r="CF228" s="27"/>
      <c r="CG228" s="9"/>
      <c r="CH228" s="9"/>
      <c r="CI228" s="9"/>
      <c r="CJ228" s="78"/>
      <c r="CK228" s="78"/>
      <c r="CL228" s="78"/>
      <c r="CM228" s="46"/>
      <c r="CN228" s="46"/>
      <c r="CO228" s="46"/>
    </row>
    <row r="229" spans="1:93" ht="12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4"/>
      <c r="S229" s="64"/>
      <c r="T229" s="14"/>
      <c r="U229" s="14"/>
      <c r="V229" s="14"/>
      <c r="W229" s="14"/>
      <c r="X229" s="14"/>
      <c r="Y229" s="14"/>
      <c r="AC229" s="10"/>
      <c r="AD229" s="10"/>
      <c r="AE229" s="10"/>
      <c r="AF229" s="10"/>
      <c r="AG229" s="10"/>
      <c r="AH229" s="10"/>
      <c r="AI229" s="10"/>
      <c r="AJ229" s="3"/>
      <c r="AK229" s="3"/>
      <c r="AL229" s="3"/>
      <c r="AM229" s="4"/>
      <c r="AN229" s="4"/>
      <c r="AO229" s="75"/>
      <c r="AP229" s="17"/>
      <c r="AQ229" s="75"/>
      <c r="AR229" s="3"/>
      <c r="AS229" s="75"/>
      <c r="AT229" s="2"/>
      <c r="AU229" s="75"/>
      <c r="AV229" s="75"/>
      <c r="AW229" s="75"/>
      <c r="AX229" s="75"/>
      <c r="AY229" s="75"/>
      <c r="BC229" s="19"/>
      <c r="BD229" s="19"/>
      <c r="BE229" s="19"/>
      <c r="BF229" s="70"/>
      <c r="BG229" s="85"/>
      <c r="BH229" s="85"/>
      <c r="BI229" s="85"/>
      <c r="BJ229" s="85"/>
      <c r="BK229" s="84"/>
      <c r="BL229" s="92"/>
      <c r="BM229" s="92"/>
      <c r="BN229" s="82"/>
      <c r="BO229" s="46"/>
      <c r="BP229" s="46"/>
      <c r="BQ229" s="46"/>
      <c r="BR229" s="80"/>
      <c r="BS229" s="80"/>
      <c r="BT229" s="80"/>
      <c r="BU229" s="104"/>
      <c r="BV229" s="104"/>
      <c r="BW229" s="104"/>
      <c r="BX229" s="105"/>
      <c r="BY229" s="105"/>
      <c r="BZ229" s="105"/>
      <c r="CA229" s="33"/>
      <c r="CB229" s="33"/>
      <c r="CC229" s="33"/>
      <c r="CD229" s="27"/>
      <c r="CE229" s="27"/>
      <c r="CF229" s="27"/>
      <c r="CG229" s="9"/>
      <c r="CH229" s="9"/>
      <c r="CI229" s="9"/>
      <c r="CJ229" s="78"/>
      <c r="CK229" s="78"/>
      <c r="CL229" s="78"/>
      <c r="CM229" s="46"/>
      <c r="CN229" s="46"/>
      <c r="CO229" s="46"/>
    </row>
    <row r="230" spans="1:93" ht="12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4"/>
      <c r="S230" s="64"/>
      <c r="T230" s="14"/>
      <c r="U230" s="14"/>
      <c r="V230" s="14"/>
      <c r="W230" s="14"/>
      <c r="X230" s="14"/>
      <c r="Y230" s="14"/>
      <c r="AC230" s="10"/>
      <c r="AD230" s="10"/>
      <c r="AE230" s="10"/>
      <c r="AF230" s="10"/>
      <c r="AG230" s="10"/>
      <c r="AH230" s="10"/>
      <c r="AI230" s="10"/>
      <c r="AJ230" s="3"/>
      <c r="AK230" s="3"/>
      <c r="AL230" s="3"/>
      <c r="AM230" s="4"/>
      <c r="AN230" s="4"/>
      <c r="AO230" s="75"/>
      <c r="AP230" s="17"/>
      <c r="AQ230" s="75"/>
      <c r="AR230" s="3"/>
      <c r="AS230" s="75"/>
      <c r="AT230" s="2"/>
      <c r="AU230" s="75"/>
      <c r="AV230" s="75"/>
      <c r="AW230" s="75"/>
      <c r="AX230" s="75"/>
      <c r="AY230" s="75"/>
      <c r="BC230" s="19"/>
      <c r="BD230" s="19"/>
      <c r="BE230" s="19"/>
      <c r="BF230" s="70"/>
      <c r="BG230" s="85"/>
      <c r="BH230" s="85"/>
      <c r="BI230" s="85"/>
      <c r="BJ230" s="85"/>
      <c r="BK230" s="84"/>
      <c r="BL230" s="92"/>
      <c r="BM230" s="92"/>
      <c r="BN230" s="82"/>
      <c r="BO230" s="46"/>
      <c r="BP230" s="46"/>
      <c r="BQ230" s="46"/>
      <c r="BR230" s="80"/>
      <c r="BS230" s="80"/>
      <c r="BT230" s="80"/>
      <c r="BU230" s="104"/>
      <c r="BV230" s="104"/>
      <c r="BW230" s="104"/>
      <c r="BX230" s="105"/>
      <c r="BY230" s="105"/>
      <c r="BZ230" s="105"/>
      <c r="CA230" s="33"/>
      <c r="CB230" s="33"/>
      <c r="CC230" s="33"/>
      <c r="CD230" s="27"/>
      <c r="CE230" s="27"/>
      <c r="CF230" s="27"/>
      <c r="CG230" s="9"/>
      <c r="CH230" s="9"/>
      <c r="CI230" s="9"/>
      <c r="CJ230" s="78"/>
      <c r="CK230" s="78"/>
      <c r="CL230" s="78"/>
      <c r="CM230" s="46"/>
      <c r="CN230" s="46"/>
      <c r="CO230" s="46"/>
    </row>
    <row r="231" spans="1:93" ht="12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4"/>
      <c r="S231" s="64"/>
      <c r="T231" s="14"/>
      <c r="U231" s="14"/>
      <c r="V231" s="14"/>
      <c r="W231" s="14"/>
      <c r="X231" s="14"/>
      <c r="Y231" s="14"/>
      <c r="AC231" s="10"/>
      <c r="AD231" s="10"/>
      <c r="AE231" s="10"/>
      <c r="AF231" s="10"/>
      <c r="AG231" s="10"/>
      <c r="AH231" s="10"/>
      <c r="AI231" s="10"/>
      <c r="AJ231" s="3"/>
      <c r="AK231" s="3"/>
      <c r="AL231" s="3"/>
      <c r="AM231" s="4"/>
      <c r="AN231" s="4"/>
      <c r="AO231" s="75"/>
      <c r="AP231" s="17"/>
      <c r="AQ231" s="75"/>
      <c r="AR231" s="3"/>
      <c r="AS231" s="75"/>
      <c r="AT231" s="2"/>
      <c r="AU231" s="75"/>
      <c r="AV231" s="75"/>
      <c r="AW231" s="75"/>
      <c r="AX231" s="75"/>
      <c r="AY231" s="75"/>
      <c r="BC231" s="19"/>
      <c r="BD231" s="19"/>
      <c r="BE231" s="19"/>
      <c r="BF231" s="70"/>
      <c r="BG231" s="85"/>
      <c r="BH231" s="85"/>
      <c r="BI231" s="85"/>
      <c r="BJ231" s="85"/>
      <c r="BK231" s="84"/>
      <c r="BL231" s="92"/>
      <c r="BM231" s="92"/>
      <c r="BN231" s="82"/>
      <c r="BO231" s="46"/>
      <c r="BP231" s="46"/>
      <c r="BQ231" s="46"/>
      <c r="BR231" s="80"/>
      <c r="BS231" s="80"/>
      <c r="BT231" s="80"/>
      <c r="BU231" s="104"/>
      <c r="BV231" s="104"/>
      <c r="BW231" s="104"/>
      <c r="BX231" s="105"/>
      <c r="BY231" s="105"/>
      <c r="BZ231" s="105"/>
      <c r="CA231" s="33"/>
      <c r="CB231" s="33"/>
      <c r="CC231" s="33"/>
      <c r="CD231" s="27"/>
      <c r="CE231" s="27"/>
      <c r="CF231" s="27"/>
      <c r="CG231" s="9"/>
      <c r="CH231" s="9"/>
      <c r="CI231" s="9"/>
      <c r="CJ231" s="78"/>
      <c r="CK231" s="78"/>
      <c r="CL231" s="78"/>
      <c r="CM231" s="46"/>
      <c r="CN231" s="46"/>
      <c r="CO231" s="46"/>
    </row>
    <row r="232" spans="1:93" ht="1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4"/>
      <c r="S232" s="64"/>
      <c r="T232" s="14"/>
      <c r="U232" s="14"/>
      <c r="V232" s="14"/>
      <c r="W232" s="14"/>
      <c r="X232" s="14"/>
      <c r="Y232" s="14"/>
      <c r="AC232" s="10"/>
      <c r="AD232" s="10"/>
      <c r="AE232" s="10"/>
      <c r="AF232" s="10"/>
      <c r="AG232" s="10"/>
      <c r="AH232" s="10"/>
      <c r="AI232" s="10"/>
      <c r="AJ232" s="3"/>
      <c r="AK232" s="3"/>
      <c r="AL232" s="3"/>
      <c r="AM232" s="4"/>
      <c r="AN232" s="4"/>
      <c r="AO232" s="75"/>
      <c r="AP232" s="17"/>
      <c r="AQ232" s="75"/>
      <c r="AR232" s="3"/>
      <c r="AS232" s="75"/>
      <c r="AT232" s="2"/>
      <c r="AU232" s="75"/>
      <c r="AV232" s="75"/>
      <c r="AW232" s="75"/>
      <c r="AX232" s="75"/>
      <c r="AY232" s="75"/>
      <c r="BC232" s="19"/>
      <c r="BD232" s="19"/>
      <c r="BE232" s="19"/>
      <c r="BF232" s="70"/>
      <c r="BG232" s="85"/>
      <c r="BH232" s="85"/>
      <c r="BI232" s="85"/>
      <c r="BJ232" s="85"/>
      <c r="BK232" s="84"/>
      <c r="BL232" s="92"/>
      <c r="BM232" s="92"/>
      <c r="BN232" s="82"/>
      <c r="BO232" s="46"/>
      <c r="BP232" s="46"/>
      <c r="BQ232" s="46"/>
      <c r="BR232" s="80"/>
      <c r="BS232" s="80"/>
      <c r="BT232" s="80"/>
      <c r="BU232" s="104"/>
      <c r="BV232" s="104"/>
      <c r="BW232" s="104"/>
      <c r="BX232" s="105"/>
      <c r="BY232" s="105"/>
      <c r="BZ232" s="105"/>
      <c r="CA232" s="33"/>
      <c r="CB232" s="33"/>
      <c r="CC232" s="33"/>
      <c r="CD232" s="27"/>
      <c r="CE232" s="27"/>
      <c r="CF232" s="27"/>
      <c r="CG232" s="9"/>
      <c r="CH232" s="9"/>
      <c r="CI232" s="9"/>
      <c r="CJ232" s="78"/>
      <c r="CK232" s="78"/>
      <c r="CL232" s="78"/>
      <c r="CM232" s="46"/>
      <c r="CN232" s="46"/>
      <c r="CO232" s="46"/>
    </row>
    <row r="233" spans="1:93" ht="12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4"/>
      <c r="S233" s="64"/>
      <c r="T233" s="14"/>
      <c r="U233" s="14"/>
      <c r="V233" s="14"/>
      <c r="W233" s="14"/>
      <c r="X233" s="14"/>
      <c r="Y233" s="14"/>
      <c r="AC233" s="10"/>
      <c r="AD233" s="10"/>
      <c r="AE233" s="10"/>
      <c r="AF233" s="10"/>
      <c r="AG233" s="10"/>
      <c r="AH233" s="10"/>
      <c r="AI233" s="10"/>
      <c r="AJ233" s="3"/>
      <c r="AK233" s="3"/>
      <c r="AL233" s="3"/>
      <c r="AM233" s="4"/>
      <c r="AN233" s="4"/>
      <c r="AO233" s="75"/>
      <c r="AP233" s="17"/>
      <c r="AQ233" s="75"/>
      <c r="AR233" s="3"/>
      <c r="AS233" s="75"/>
      <c r="AT233" s="2"/>
      <c r="AU233" s="75"/>
      <c r="AV233" s="75"/>
      <c r="AW233" s="75"/>
      <c r="AX233" s="75"/>
      <c r="AY233" s="75"/>
      <c r="BC233" s="19"/>
      <c r="BD233" s="19"/>
      <c r="BE233" s="19"/>
      <c r="BF233" s="70"/>
      <c r="BG233" s="85"/>
      <c r="BH233" s="85"/>
      <c r="BI233" s="85"/>
      <c r="BJ233" s="85"/>
      <c r="BK233" s="84"/>
      <c r="BL233" s="92"/>
      <c r="BM233" s="92"/>
      <c r="BN233" s="82"/>
      <c r="BO233" s="46"/>
      <c r="BP233" s="46"/>
      <c r="BQ233" s="46"/>
      <c r="BR233" s="80"/>
      <c r="BS233" s="80"/>
      <c r="BT233" s="80"/>
      <c r="BU233" s="104"/>
      <c r="BV233" s="104"/>
      <c r="BW233" s="104"/>
      <c r="BX233" s="105"/>
      <c r="BY233" s="105"/>
      <c r="BZ233" s="105"/>
      <c r="CA233" s="33"/>
      <c r="CB233" s="33"/>
      <c r="CC233" s="33"/>
      <c r="CD233" s="27"/>
      <c r="CE233" s="27"/>
      <c r="CF233" s="27"/>
      <c r="CG233" s="9"/>
      <c r="CH233" s="9"/>
      <c r="CI233" s="9"/>
      <c r="CJ233" s="78"/>
      <c r="CK233" s="78"/>
      <c r="CL233" s="78"/>
      <c r="CM233" s="46"/>
      <c r="CN233" s="46"/>
      <c r="CO233" s="46"/>
    </row>
    <row r="234" spans="1:93" ht="12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4"/>
      <c r="S234" s="64"/>
      <c r="T234" s="14"/>
      <c r="U234" s="14"/>
      <c r="V234" s="14"/>
      <c r="W234" s="14"/>
      <c r="X234" s="14"/>
      <c r="Y234" s="14"/>
      <c r="AC234" s="10"/>
      <c r="AD234" s="10"/>
      <c r="AE234" s="10"/>
      <c r="AF234" s="10"/>
      <c r="AG234" s="10"/>
      <c r="AH234" s="10"/>
      <c r="AI234" s="10"/>
      <c r="AJ234" s="3"/>
      <c r="AK234" s="3"/>
      <c r="AL234" s="3"/>
      <c r="AM234" s="4"/>
      <c r="AN234" s="4"/>
      <c r="AO234" s="75"/>
      <c r="AP234" s="17"/>
      <c r="AQ234" s="75"/>
      <c r="AR234" s="3"/>
      <c r="AS234" s="75"/>
      <c r="AT234" s="2"/>
      <c r="AU234" s="75"/>
      <c r="AV234" s="75"/>
      <c r="AW234" s="75"/>
      <c r="AX234" s="75"/>
      <c r="AY234" s="75"/>
      <c r="BC234" s="19"/>
      <c r="BD234" s="19"/>
      <c r="BE234" s="19"/>
      <c r="BF234" s="70"/>
      <c r="BG234" s="85"/>
      <c r="BH234" s="85"/>
      <c r="BI234" s="85"/>
      <c r="BJ234" s="85"/>
      <c r="BK234" s="84"/>
      <c r="BL234" s="92"/>
      <c r="BM234" s="92"/>
      <c r="BN234" s="82"/>
      <c r="BO234" s="46"/>
      <c r="BP234" s="46"/>
      <c r="BQ234" s="46"/>
      <c r="BR234" s="80"/>
      <c r="BS234" s="80"/>
      <c r="BT234" s="80"/>
      <c r="BU234" s="104"/>
      <c r="BV234" s="104"/>
      <c r="BW234" s="104"/>
      <c r="BX234" s="105"/>
      <c r="BY234" s="105"/>
      <c r="BZ234" s="105"/>
      <c r="CA234" s="33"/>
      <c r="CB234" s="33"/>
      <c r="CC234" s="33"/>
      <c r="CD234" s="27"/>
      <c r="CE234" s="27"/>
      <c r="CF234" s="27"/>
      <c r="CG234" s="9"/>
      <c r="CH234" s="9"/>
      <c r="CI234" s="9"/>
      <c r="CJ234" s="78"/>
      <c r="CK234" s="78"/>
      <c r="CL234" s="78"/>
      <c r="CM234" s="46"/>
      <c r="CN234" s="46"/>
      <c r="CO234" s="46"/>
    </row>
    <row r="235" spans="1:93" ht="12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4"/>
      <c r="S235" s="64"/>
      <c r="T235" s="14"/>
      <c r="U235" s="14"/>
      <c r="V235" s="14"/>
      <c r="W235" s="14"/>
      <c r="X235" s="14"/>
      <c r="Y235" s="14"/>
      <c r="AC235" s="10"/>
      <c r="AD235" s="10"/>
      <c r="AE235" s="10"/>
      <c r="AF235" s="10"/>
      <c r="AG235" s="10"/>
      <c r="AH235" s="10"/>
      <c r="AI235" s="10"/>
      <c r="AJ235" s="3"/>
      <c r="AK235" s="3"/>
      <c r="AL235" s="3"/>
      <c r="AM235" s="4"/>
      <c r="AN235" s="4"/>
      <c r="AO235" s="75"/>
      <c r="AP235" s="17"/>
      <c r="AQ235" s="75"/>
      <c r="AR235" s="3"/>
      <c r="AS235" s="75"/>
      <c r="AT235" s="2"/>
      <c r="AU235" s="75"/>
      <c r="AV235" s="75"/>
      <c r="AW235" s="75"/>
      <c r="AX235" s="75"/>
      <c r="AY235" s="75"/>
      <c r="BC235" s="19"/>
      <c r="BD235" s="19"/>
      <c r="BE235" s="19"/>
      <c r="BF235" s="70"/>
      <c r="BG235" s="85"/>
      <c r="BH235" s="85"/>
      <c r="BI235" s="85"/>
      <c r="BJ235" s="85"/>
      <c r="BK235" s="84"/>
      <c r="BL235" s="92"/>
      <c r="BM235" s="92"/>
      <c r="BN235" s="82"/>
      <c r="BO235" s="46"/>
      <c r="BP235" s="46"/>
      <c r="BQ235" s="46"/>
      <c r="BR235" s="80"/>
      <c r="BS235" s="80"/>
      <c r="BT235" s="80"/>
      <c r="BU235" s="104"/>
      <c r="BV235" s="104"/>
      <c r="BW235" s="104"/>
      <c r="BX235" s="105"/>
      <c r="BY235" s="105"/>
      <c r="BZ235" s="105"/>
      <c r="CA235" s="33"/>
      <c r="CB235" s="33"/>
      <c r="CC235" s="33"/>
      <c r="CD235" s="27"/>
      <c r="CE235" s="27"/>
      <c r="CF235" s="27"/>
      <c r="CG235" s="9"/>
      <c r="CH235" s="9"/>
      <c r="CI235" s="9"/>
      <c r="CJ235" s="78"/>
      <c r="CK235" s="78"/>
      <c r="CL235" s="78"/>
      <c r="CM235" s="46"/>
      <c r="CN235" s="46"/>
      <c r="CO235" s="46"/>
    </row>
    <row r="236" spans="1:93" ht="12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4"/>
      <c r="S236" s="64"/>
      <c r="T236" s="14"/>
      <c r="U236" s="14"/>
      <c r="V236" s="14"/>
      <c r="W236" s="14"/>
      <c r="X236" s="14"/>
      <c r="Y236" s="14"/>
      <c r="AC236" s="10"/>
      <c r="AD236" s="10"/>
      <c r="AE236" s="10"/>
      <c r="AF236" s="10"/>
      <c r="AG236" s="10"/>
      <c r="AH236" s="10"/>
      <c r="AI236" s="10"/>
      <c r="AJ236" s="3"/>
      <c r="AK236" s="3"/>
      <c r="AL236" s="3"/>
      <c r="AM236" s="4"/>
      <c r="AN236" s="4"/>
      <c r="AO236" s="75"/>
      <c r="AP236" s="17"/>
      <c r="AQ236" s="75"/>
      <c r="AR236" s="3"/>
      <c r="AS236" s="75"/>
      <c r="AT236" s="2"/>
      <c r="AU236" s="75"/>
      <c r="AV236" s="75"/>
      <c r="AW236" s="75"/>
      <c r="AX236" s="75"/>
      <c r="AY236" s="75"/>
      <c r="BC236" s="19"/>
      <c r="BD236" s="19"/>
      <c r="BE236" s="19"/>
      <c r="BF236" s="70"/>
      <c r="BG236" s="85"/>
      <c r="BH236" s="85"/>
      <c r="BI236" s="85"/>
      <c r="BJ236" s="85"/>
      <c r="BK236" s="84"/>
      <c r="BL236" s="92"/>
      <c r="BM236" s="92"/>
      <c r="BN236" s="82"/>
      <c r="BO236" s="46"/>
      <c r="BP236" s="46"/>
      <c r="BQ236" s="46"/>
      <c r="BR236" s="80"/>
      <c r="BS236" s="80"/>
      <c r="BT236" s="80"/>
      <c r="BU236" s="104"/>
      <c r="BV236" s="104"/>
      <c r="BW236" s="104"/>
      <c r="BX236" s="105"/>
      <c r="BY236" s="105"/>
      <c r="BZ236" s="105"/>
      <c r="CA236" s="33"/>
      <c r="CB236" s="33"/>
      <c r="CC236" s="33"/>
      <c r="CD236" s="27"/>
      <c r="CE236" s="27"/>
      <c r="CF236" s="27"/>
      <c r="CG236" s="9"/>
      <c r="CH236" s="9"/>
      <c r="CI236" s="9"/>
      <c r="CJ236" s="78"/>
      <c r="CK236" s="78"/>
      <c r="CL236" s="78"/>
      <c r="CM236" s="46"/>
      <c r="CN236" s="46"/>
      <c r="CO236" s="46"/>
    </row>
    <row r="237" spans="1:93" ht="12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4"/>
      <c r="S237" s="64"/>
      <c r="T237" s="14"/>
      <c r="U237" s="14"/>
      <c r="V237" s="14"/>
      <c r="W237" s="14"/>
      <c r="X237" s="14"/>
      <c r="Y237" s="14"/>
      <c r="AC237" s="10"/>
      <c r="AD237" s="10"/>
      <c r="AE237" s="10"/>
      <c r="AF237" s="10"/>
      <c r="AG237" s="10"/>
      <c r="AH237" s="10"/>
      <c r="AI237" s="10"/>
      <c r="AJ237" s="3"/>
      <c r="AK237" s="3"/>
      <c r="AL237" s="3"/>
      <c r="AM237" s="4"/>
      <c r="AN237" s="4"/>
      <c r="AO237" s="75"/>
      <c r="AP237" s="17"/>
      <c r="AQ237" s="75"/>
      <c r="AR237" s="3"/>
      <c r="AS237" s="75"/>
      <c r="AT237" s="2"/>
      <c r="AU237" s="75"/>
      <c r="AV237" s="75"/>
      <c r="AW237" s="75"/>
      <c r="AX237" s="75"/>
      <c r="AY237" s="75"/>
      <c r="BC237" s="19"/>
      <c r="BD237" s="19"/>
      <c r="BE237" s="19"/>
      <c r="BF237" s="70"/>
      <c r="BG237" s="85"/>
      <c r="BH237" s="85"/>
      <c r="BI237" s="85"/>
      <c r="BJ237" s="85"/>
      <c r="BK237" s="84"/>
      <c r="BL237" s="92"/>
      <c r="BM237" s="92"/>
      <c r="BN237" s="82"/>
      <c r="BO237" s="46"/>
      <c r="BP237" s="46"/>
      <c r="BQ237" s="46"/>
      <c r="BR237" s="80"/>
      <c r="BS237" s="80"/>
      <c r="BT237" s="80"/>
      <c r="BU237" s="104"/>
      <c r="BV237" s="104"/>
      <c r="BW237" s="104"/>
      <c r="BX237" s="105"/>
      <c r="BY237" s="105"/>
      <c r="BZ237" s="105"/>
      <c r="CA237" s="33"/>
      <c r="CB237" s="33"/>
      <c r="CC237" s="33"/>
      <c r="CD237" s="27"/>
      <c r="CE237" s="27"/>
      <c r="CF237" s="27"/>
      <c r="CG237" s="9"/>
      <c r="CH237" s="9"/>
      <c r="CI237" s="9"/>
      <c r="CJ237" s="78"/>
      <c r="CK237" s="78"/>
      <c r="CL237" s="78"/>
      <c r="CM237" s="46"/>
      <c r="CN237" s="46"/>
      <c r="CO237" s="46"/>
    </row>
    <row r="238" spans="1:93" ht="12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4"/>
      <c r="S238" s="64"/>
      <c r="T238" s="14"/>
      <c r="U238" s="14"/>
      <c r="V238" s="14"/>
      <c r="W238" s="14"/>
      <c r="X238" s="14"/>
      <c r="Y238" s="14"/>
      <c r="AC238" s="10"/>
      <c r="AD238" s="10"/>
      <c r="AE238" s="10"/>
      <c r="AF238" s="10"/>
      <c r="AG238" s="10"/>
      <c r="AH238" s="10"/>
      <c r="AI238" s="10"/>
      <c r="AJ238" s="3"/>
      <c r="AK238" s="3"/>
      <c r="AL238" s="3"/>
      <c r="AM238" s="4"/>
      <c r="AN238" s="4"/>
      <c r="AO238" s="75"/>
      <c r="AP238" s="17"/>
      <c r="AQ238" s="75"/>
      <c r="AR238" s="3"/>
      <c r="AS238" s="75"/>
      <c r="AT238" s="2"/>
      <c r="AU238" s="75"/>
      <c r="AV238" s="75"/>
      <c r="AW238" s="75"/>
      <c r="AX238" s="75"/>
      <c r="AY238" s="75"/>
      <c r="BC238" s="19"/>
      <c r="BD238" s="19"/>
      <c r="BE238" s="19"/>
      <c r="BF238" s="70"/>
      <c r="BG238" s="85"/>
      <c r="BH238" s="85"/>
      <c r="BI238" s="85"/>
      <c r="BJ238" s="85"/>
      <c r="BK238" s="84"/>
      <c r="BL238" s="92"/>
      <c r="BM238" s="92"/>
      <c r="BN238" s="82"/>
      <c r="BO238" s="46"/>
      <c r="BP238" s="46"/>
      <c r="BQ238" s="46"/>
      <c r="BR238" s="80"/>
      <c r="BS238" s="80"/>
      <c r="BT238" s="80"/>
      <c r="BU238" s="104"/>
      <c r="BV238" s="104"/>
      <c r="BW238" s="104"/>
      <c r="BX238" s="105"/>
      <c r="BY238" s="105"/>
      <c r="BZ238" s="105"/>
      <c r="CA238" s="33"/>
      <c r="CB238" s="33"/>
      <c r="CC238" s="33"/>
      <c r="CD238" s="27"/>
      <c r="CE238" s="27"/>
      <c r="CF238" s="27"/>
      <c r="CG238" s="9"/>
      <c r="CH238" s="9"/>
      <c r="CI238" s="9"/>
      <c r="CJ238" s="78"/>
      <c r="CK238" s="78"/>
      <c r="CL238" s="78"/>
      <c r="CM238" s="46"/>
      <c r="CN238" s="46"/>
      <c r="CO238" s="46"/>
    </row>
    <row r="239" spans="1:93" ht="12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4"/>
      <c r="S239" s="64"/>
      <c r="T239" s="14"/>
      <c r="U239" s="14"/>
      <c r="V239" s="14"/>
      <c r="W239" s="14"/>
      <c r="X239" s="14"/>
      <c r="Y239" s="14"/>
      <c r="AC239" s="10"/>
      <c r="AD239" s="10"/>
      <c r="AE239" s="10"/>
      <c r="AF239" s="10"/>
      <c r="AG239" s="10"/>
      <c r="AH239" s="10"/>
      <c r="AI239" s="10"/>
      <c r="AJ239" s="3"/>
      <c r="AK239" s="3"/>
      <c r="AL239" s="3"/>
      <c r="AM239" s="4"/>
      <c r="AN239" s="4"/>
      <c r="AO239" s="75"/>
      <c r="AP239" s="17"/>
      <c r="AQ239" s="75"/>
      <c r="AR239" s="3"/>
      <c r="AS239" s="75"/>
      <c r="AT239" s="2"/>
      <c r="AU239" s="75"/>
      <c r="AV239" s="75"/>
      <c r="AW239" s="75"/>
      <c r="AX239" s="75"/>
      <c r="AY239" s="75"/>
      <c r="BC239" s="19"/>
      <c r="BD239" s="19"/>
      <c r="BE239" s="19"/>
      <c r="BF239" s="70"/>
      <c r="BG239" s="85"/>
      <c r="BH239" s="85"/>
      <c r="BI239" s="85"/>
      <c r="BJ239" s="85"/>
      <c r="BK239" s="84"/>
      <c r="BL239" s="92"/>
      <c r="BM239" s="92"/>
      <c r="BN239" s="82"/>
      <c r="BO239" s="46"/>
      <c r="BP239" s="46"/>
      <c r="BQ239" s="46"/>
      <c r="BR239" s="80"/>
      <c r="BS239" s="80"/>
      <c r="BT239" s="80"/>
      <c r="BU239" s="104"/>
      <c r="BV239" s="104"/>
      <c r="BW239" s="104"/>
      <c r="BX239" s="105"/>
      <c r="BY239" s="105"/>
      <c r="BZ239" s="105"/>
      <c r="CA239" s="33"/>
      <c r="CB239" s="33"/>
      <c r="CC239" s="33"/>
      <c r="CD239" s="27"/>
      <c r="CE239" s="27"/>
      <c r="CF239" s="27"/>
      <c r="CG239" s="9"/>
      <c r="CH239" s="9"/>
      <c r="CI239" s="9"/>
      <c r="CJ239" s="78"/>
      <c r="CK239" s="78"/>
      <c r="CL239" s="78"/>
      <c r="CM239" s="46"/>
      <c r="CN239" s="46"/>
      <c r="CO239" s="46"/>
    </row>
    <row r="240" spans="1:93" ht="12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4"/>
      <c r="S240" s="64"/>
      <c r="T240" s="14"/>
      <c r="U240" s="14"/>
      <c r="V240" s="14"/>
      <c r="W240" s="14"/>
      <c r="X240" s="14"/>
      <c r="Y240" s="14"/>
      <c r="AC240" s="10"/>
      <c r="AD240" s="10"/>
      <c r="AE240" s="10"/>
      <c r="AF240" s="10"/>
      <c r="AG240" s="10"/>
      <c r="AH240" s="10"/>
      <c r="AI240" s="10"/>
      <c r="AJ240" s="3"/>
      <c r="AK240" s="3"/>
      <c r="AL240" s="3"/>
      <c r="AM240" s="4"/>
      <c r="AN240" s="4"/>
      <c r="AO240" s="75"/>
      <c r="AP240" s="17"/>
      <c r="AQ240" s="75"/>
      <c r="AR240" s="3"/>
      <c r="AS240" s="75"/>
      <c r="AT240" s="2"/>
      <c r="AU240" s="75"/>
      <c r="AV240" s="75"/>
      <c r="AW240" s="75"/>
      <c r="AX240" s="75"/>
      <c r="AY240" s="75"/>
      <c r="BC240" s="19"/>
      <c r="BD240" s="19"/>
      <c r="BE240" s="19"/>
      <c r="BF240" s="70"/>
      <c r="BG240" s="85"/>
      <c r="BH240" s="85"/>
      <c r="BI240" s="85"/>
      <c r="BJ240" s="85"/>
      <c r="BK240" s="84"/>
      <c r="BL240" s="92"/>
      <c r="BM240" s="92"/>
      <c r="BN240" s="82"/>
      <c r="BO240" s="46"/>
      <c r="BP240" s="46"/>
      <c r="BQ240" s="46"/>
      <c r="BR240" s="80"/>
      <c r="BS240" s="80"/>
      <c r="BT240" s="80"/>
      <c r="BU240" s="104"/>
      <c r="BV240" s="104"/>
      <c r="BW240" s="104"/>
      <c r="BX240" s="105"/>
      <c r="BY240" s="105"/>
      <c r="BZ240" s="105"/>
      <c r="CA240" s="33"/>
      <c r="CB240" s="33"/>
      <c r="CC240" s="33"/>
      <c r="CD240" s="27"/>
      <c r="CE240" s="27"/>
      <c r="CF240" s="27"/>
      <c r="CG240" s="9"/>
      <c r="CH240" s="9"/>
      <c r="CI240" s="9"/>
      <c r="CJ240" s="78"/>
      <c r="CK240" s="78"/>
      <c r="CL240" s="78"/>
      <c r="CM240" s="46"/>
      <c r="CN240" s="46"/>
      <c r="CO240" s="46"/>
    </row>
    <row r="241" spans="1:93" ht="12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4"/>
      <c r="S241" s="64"/>
      <c r="T241" s="14"/>
      <c r="U241" s="14"/>
      <c r="V241" s="14"/>
      <c r="W241" s="14"/>
      <c r="X241" s="14"/>
      <c r="Y241" s="14"/>
      <c r="AC241" s="10"/>
      <c r="AD241" s="10"/>
      <c r="AE241" s="10"/>
      <c r="AF241" s="10"/>
      <c r="AG241" s="10"/>
      <c r="AH241" s="10"/>
      <c r="AI241" s="10"/>
      <c r="AJ241" s="3"/>
      <c r="AK241" s="3"/>
      <c r="AL241" s="3"/>
      <c r="AM241" s="4"/>
      <c r="AN241" s="4"/>
      <c r="AO241" s="75"/>
      <c r="AP241" s="17"/>
      <c r="AQ241" s="75"/>
      <c r="AR241" s="3"/>
      <c r="AS241" s="75"/>
      <c r="AT241" s="2"/>
      <c r="AU241" s="75"/>
      <c r="AV241" s="75"/>
      <c r="AW241" s="75"/>
      <c r="AX241" s="75"/>
      <c r="AY241" s="75"/>
      <c r="BC241" s="19"/>
      <c r="BD241" s="19"/>
      <c r="BE241" s="19"/>
      <c r="BF241" s="70"/>
      <c r="BG241" s="85"/>
      <c r="BH241" s="85"/>
      <c r="BI241" s="85"/>
      <c r="BJ241" s="85"/>
      <c r="BK241" s="84"/>
      <c r="BL241" s="92"/>
      <c r="BM241" s="92"/>
      <c r="BN241" s="82"/>
      <c r="BO241" s="46"/>
      <c r="BP241" s="46"/>
      <c r="BQ241" s="46"/>
      <c r="BR241" s="80"/>
      <c r="BS241" s="80"/>
      <c r="BT241" s="80"/>
      <c r="BU241" s="104"/>
      <c r="BV241" s="104"/>
      <c r="BW241" s="104"/>
      <c r="BX241" s="105"/>
      <c r="BY241" s="105"/>
      <c r="BZ241" s="105"/>
      <c r="CA241" s="33"/>
      <c r="CB241" s="33"/>
      <c r="CC241" s="33"/>
      <c r="CD241" s="27"/>
      <c r="CE241" s="27"/>
      <c r="CF241" s="27"/>
      <c r="CG241" s="9"/>
      <c r="CH241" s="9"/>
      <c r="CI241" s="9"/>
      <c r="CJ241" s="78"/>
      <c r="CK241" s="78"/>
      <c r="CL241" s="78"/>
      <c r="CM241" s="46"/>
      <c r="CN241" s="46"/>
      <c r="CO241" s="46"/>
    </row>
    <row r="242" spans="1:93" ht="1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4"/>
      <c r="S242" s="64"/>
      <c r="T242" s="14"/>
      <c r="U242" s="14"/>
      <c r="V242" s="14"/>
      <c r="W242" s="14"/>
      <c r="X242" s="14"/>
      <c r="Y242" s="14"/>
      <c r="AC242" s="10"/>
      <c r="AD242" s="10"/>
      <c r="AE242" s="10"/>
      <c r="AF242" s="10"/>
      <c r="AG242" s="10"/>
      <c r="AH242" s="10"/>
      <c r="AI242" s="10"/>
      <c r="AJ242" s="3"/>
      <c r="AK242" s="3"/>
      <c r="AL242" s="3"/>
      <c r="AM242" s="4"/>
      <c r="AN242" s="4"/>
      <c r="AO242" s="75"/>
      <c r="AP242" s="17"/>
      <c r="AQ242" s="75"/>
      <c r="AR242" s="3"/>
      <c r="AS242" s="75"/>
      <c r="AT242" s="2"/>
      <c r="AU242" s="75"/>
      <c r="AV242" s="75"/>
      <c r="AW242" s="75"/>
      <c r="AX242" s="75"/>
      <c r="AY242" s="75"/>
      <c r="BC242" s="19"/>
      <c r="BD242" s="19"/>
      <c r="BE242" s="19"/>
      <c r="BF242" s="70"/>
      <c r="BG242" s="85"/>
      <c r="BH242" s="85"/>
      <c r="BI242" s="85"/>
      <c r="BJ242" s="85"/>
      <c r="BK242" s="84"/>
      <c r="BL242" s="92"/>
      <c r="BM242" s="92"/>
      <c r="BN242" s="82"/>
      <c r="BO242" s="46"/>
      <c r="BP242" s="46"/>
      <c r="BQ242" s="46"/>
      <c r="BR242" s="80"/>
      <c r="BS242" s="80"/>
      <c r="BT242" s="80"/>
      <c r="BU242" s="104"/>
      <c r="BV242" s="104"/>
      <c r="BW242" s="104"/>
      <c r="BX242" s="105"/>
      <c r="BY242" s="105"/>
      <c r="BZ242" s="105"/>
      <c r="CA242" s="33"/>
      <c r="CB242" s="33"/>
      <c r="CC242" s="33"/>
      <c r="CD242" s="27"/>
      <c r="CE242" s="27"/>
      <c r="CF242" s="27"/>
      <c r="CG242" s="9"/>
      <c r="CH242" s="9"/>
      <c r="CI242" s="9"/>
      <c r="CJ242" s="78"/>
      <c r="CK242" s="78"/>
      <c r="CL242" s="78"/>
      <c r="CM242" s="46"/>
      <c r="CN242" s="46"/>
      <c r="CO242" s="46"/>
    </row>
    <row r="243" spans="1:93" ht="12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4"/>
      <c r="S243" s="64"/>
      <c r="T243" s="14"/>
      <c r="U243" s="14"/>
      <c r="V243" s="14"/>
      <c r="W243" s="14"/>
      <c r="X243" s="14"/>
      <c r="Y243" s="14"/>
      <c r="AC243" s="10"/>
      <c r="AD243" s="10"/>
      <c r="AE243" s="10"/>
      <c r="AF243" s="10"/>
      <c r="AG243" s="10"/>
      <c r="AH243" s="10"/>
      <c r="AI243" s="10"/>
      <c r="AJ243" s="3"/>
      <c r="AK243" s="3"/>
      <c r="AL243" s="3"/>
      <c r="AM243" s="4"/>
      <c r="AN243" s="4"/>
      <c r="AO243" s="75"/>
      <c r="AP243" s="17"/>
      <c r="AQ243" s="75"/>
      <c r="AR243" s="3"/>
      <c r="AS243" s="75"/>
      <c r="AT243" s="2"/>
      <c r="AU243" s="75"/>
      <c r="AV243" s="75"/>
      <c r="AW243" s="75"/>
      <c r="AX243" s="75"/>
      <c r="AY243" s="75"/>
      <c r="BC243" s="19"/>
      <c r="BD243" s="19"/>
      <c r="BE243" s="19"/>
      <c r="BF243" s="70"/>
      <c r="BG243" s="85"/>
      <c r="BH243" s="85"/>
      <c r="BI243" s="85"/>
      <c r="BJ243" s="85"/>
      <c r="BK243" s="84"/>
      <c r="BL243" s="92"/>
      <c r="BM243" s="92"/>
      <c r="BN243" s="82"/>
      <c r="BO243" s="46"/>
      <c r="BP243" s="46"/>
      <c r="BQ243" s="46"/>
      <c r="BR243" s="80"/>
      <c r="BS243" s="80"/>
      <c r="BT243" s="80"/>
      <c r="BU243" s="104"/>
      <c r="BV243" s="104"/>
      <c r="BW243" s="104"/>
      <c r="BX243" s="105"/>
      <c r="BY243" s="105"/>
      <c r="BZ243" s="105"/>
      <c r="CA243" s="33"/>
      <c r="CB243" s="33"/>
      <c r="CC243" s="33"/>
      <c r="CD243" s="27"/>
      <c r="CE243" s="27"/>
      <c r="CF243" s="27"/>
      <c r="CG243" s="9"/>
      <c r="CH243" s="9"/>
      <c r="CI243" s="9"/>
      <c r="CJ243" s="78"/>
      <c r="CK243" s="78"/>
      <c r="CL243" s="78"/>
      <c r="CM243" s="46"/>
      <c r="CN243" s="46"/>
      <c r="CO243" s="46"/>
    </row>
    <row r="244" spans="1:93" ht="12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4"/>
      <c r="S244" s="64"/>
      <c r="T244" s="14"/>
      <c r="U244" s="14"/>
      <c r="V244" s="14"/>
      <c r="W244" s="14"/>
      <c r="X244" s="14"/>
      <c r="Y244" s="14"/>
      <c r="AC244" s="10"/>
      <c r="AD244" s="10"/>
      <c r="AE244" s="10"/>
      <c r="AF244" s="10"/>
      <c r="AG244" s="10"/>
      <c r="AH244" s="10"/>
      <c r="AI244" s="10"/>
      <c r="AJ244" s="3"/>
      <c r="AK244" s="3"/>
      <c r="AL244" s="3"/>
      <c r="AM244" s="4"/>
      <c r="AN244" s="4"/>
      <c r="AO244" s="75"/>
      <c r="AP244" s="17"/>
      <c r="AQ244" s="75"/>
      <c r="AR244" s="3"/>
      <c r="AS244" s="75"/>
      <c r="AT244" s="2"/>
      <c r="AU244" s="75"/>
      <c r="AV244" s="75"/>
      <c r="AW244" s="75"/>
      <c r="AX244" s="75"/>
      <c r="AY244" s="75"/>
      <c r="BC244" s="19"/>
      <c r="BD244" s="19"/>
      <c r="BE244" s="19"/>
      <c r="BF244" s="70"/>
      <c r="BG244" s="85"/>
      <c r="BH244" s="85"/>
      <c r="BI244" s="85"/>
      <c r="BJ244" s="85"/>
      <c r="BK244" s="84"/>
      <c r="BL244" s="92"/>
      <c r="BM244" s="92"/>
      <c r="BN244" s="82"/>
      <c r="BO244" s="46"/>
      <c r="BP244" s="46"/>
      <c r="BQ244" s="46"/>
      <c r="BR244" s="80"/>
      <c r="BS244" s="80"/>
      <c r="BT244" s="80"/>
      <c r="BU244" s="104"/>
      <c r="BV244" s="104"/>
      <c r="BW244" s="104"/>
      <c r="BX244" s="105"/>
      <c r="BY244" s="105"/>
      <c r="BZ244" s="105"/>
      <c r="CA244" s="33"/>
      <c r="CB244" s="33"/>
      <c r="CC244" s="33"/>
      <c r="CD244" s="27"/>
      <c r="CE244" s="27"/>
      <c r="CF244" s="27"/>
      <c r="CG244" s="9"/>
      <c r="CH244" s="9"/>
      <c r="CI244" s="9"/>
      <c r="CJ244" s="78"/>
      <c r="CK244" s="78"/>
      <c r="CL244" s="78"/>
      <c r="CM244" s="46"/>
      <c r="CN244" s="46"/>
      <c r="CO244" s="46"/>
    </row>
    <row r="245" spans="1:93" ht="12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4"/>
      <c r="S245" s="64"/>
      <c r="T245" s="14"/>
      <c r="U245" s="14"/>
      <c r="V245" s="14"/>
      <c r="W245" s="14"/>
      <c r="X245" s="14"/>
      <c r="Y245" s="14"/>
      <c r="AC245" s="10"/>
      <c r="AD245" s="10"/>
      <c r="AE245" s="10"/>
      <c r="AF245" s="10"/>
      <c r="AG245" s="10"/>
      <c r="AH245" s="10"/>
      <c r="AI245" s="10"/>
      <c r="AJ245" s="3"/>
      <c r="AK245" s="3"/>
      <c r="AL245" s="3"/>
      <c r="AM245" s="4"/>
      <c r="AN245" s="4"/>
      <c r="AO245" s="75"/>
      <c r="AP245" s="17"/>
      <c r="AQ245" s="75"/>
      <c r="AR245" s="3"/>
      <c r="AS245" s="75"/>
      <c r="AT245" s="2"/>
      <c r="AU245" s="75"/>
      <c r="AV245" s="75"/>
      <c r="AW245" s="75"/>
      <c r="AX245" s="75"/>
      <c r="AY245" s="75"/>
      <c r="BC245" s="19"/>
      <c r="BD245" s="19"/>
      <c r="BE245" s="19"/>
      <c r="BF245" s="70"/>
      <c r="BG245" s="85"/>
      <c r="BH245" s="85"/>
      <c r="BI245" s="85"/>
      <c r="BJ245" s="85"/>
      <c r="BK245" s="84"/>
      <c r="BL245" s="92"/>
      <c r="BM245" s="92"/>
      <c r="BN245" s="82"/>
      <c r="BO245" s="46"/>
      <c r="BP245" s="46"/>
      <c r="BQ245" s="46"/>
      <c r="BR245" s="80"/>
      <c r="BS245" s="80"/>
      <c r="BT245" s="80"/>
      <c r="BU245" s="104"/>
      <c r="BV245" s="104"/>
      <c r="BW245" s="104"/>
      <c r="BX245" s="105"/>
      <c r="BY245" s="105"/>
      <c r="BZ245" s="105"/>
      <c r="CA245" s="33"/>
      <c r="CB245" s="33"/>
      <c r="CC245" s="33"/>
      <c r="CD245" s="27"/>
      <c r="CE245" s="27"/>
      <c r="CF245" s="27"/>
      <c r="CG245" s="9"/>
      <c r="CH245" s="9"/>
      <c r="CI245" s="9"/>
      <c r="CJ245" s="78"/>
      <c r="CK245" s="78"/>
      <c r="CL245" s="78"/>
      <c r="CM245" s="46"/>
      <c r="CN245" s="46"/>
      <c r="CO245" s="46"/>
    </row>
    <row r="246" spans="1:93" ht="12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4"/>
      <c r="S246" s="64"/>
      <c r="T246" s="14"/>
      <c r="U246" s="14"/>
      <c r="V246" s="14"/>
      <c r="W246" s="14"/>
      <c r="X246" s="14"/>
      <c r="Y246" s="14"/>
      <c r="AC246" s="10"/>
      <c r="AD246" s="10"/>
      <c r="AE246" s="10"/>
      <c r="AF246" s="10"/>
      <c r="AG246" s="10"/>
      <c r="AH246" s="10"/>
      <c r="AI246" s="10"/>
      <c r="AJ246" s="3"/>
      <c r="AK246" s="3"/>
      <c r="AL246" s="3"/>
      <c r="AM246" s="4"/>
      <c r="AN246" s="4"/>
      <c r="AO246" s="75"/>
      <c r="AP246" s="17"/>
      <c r="AQ246" s="75"/>
      <c r="AR246" s="3"/>
      <c r="AS246" s="75"/>
      <c r="AT246" s="2"/>
      <c r="AU246" s="75"/>
      <c r="AV246" s="75"/>
      <c r="AW246" s="75"/>
      <c r="AX246" s="75"/>
      <c r="AY246" s="75"/>
      <c r="BC246" s="19"/>
      <c r="BD246" s="19"/>
      <c r="BE246" s="19"/>
      <c r="BF246" s="70"/>
      <c r="BG246" s="85"/>
      <c r="BH246" s="85"/>
      <c r="BI246" s="85"/>
      <c r="BJ246" s="85"/>
      <c r="BK246" s="84"/>
      <c r="BL246" s="92"/>
      <c r="BM246" s="92"/>
      <c r="BN246" s="82"/>
      <c r="BO246" s="46"/>
      <c r="BP246" s="46"/>
      <c r="BQ246" s="46"/>
      <c r="BR246" s="80"/>
      <c r="BS246" s="80"/>
      <c r="BT246" s="80"/>
      <c r="BU246" s="104"/>
      <c r="BV246" s="104"/>
      <c r="BW246" s="104"/>
      <c r="BX246" s="105"/>
      <c r="BY246" s="105"/>
      <c r="BZ246" s="105"/>
      <c r="CA246" s="33"/>
      <c r="CB246" s="33"/>
      <c r="CC246" s="33"/>
      <c r="CD246" s="27"/>
      <c r="CE246" s="27"/>
      <c r="CF246" s="27"/>
      <c r="CG246" s="9"/>
      <c r="CH246" s="9"/>
      <c r="CI246" s="9"/>
      <c r="CJ246" s="78"/>
      <c r="CK246" s="78"/>
      <c r="CL246" s="78"/>
      <c r="CM246" s="46"/>
      <c r="CN246" s="46"/>
      <c r="CO246" s="46"/>
    </row>
    <row r="247" spans="1:93" ht="12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4"/>
      <c r="S247" s="64"/>
      <c r="T247" s="14"/>
      <c r="U247" s="14"/>
      <c r="V247" s="14"/>
      <c r="W247" s="14"/>
      <c r="X247" s="14"/>
      <c r="Y247" s="14"/>
      <c r="AC247" s="10"/>
      <c r="AD247" s="10"/>
      <c r="AE247" s="10"/>
      <c r="AF247" s="10"/>
      <c r="AG247" s="10"/>
      <c r="AH247" s="10"/>
      <c r="AI247" s="10"/>
      <c r="AJ247" s="3"/>
      <c r="AK247" s="3"/>
      <c r="AL247" s="3"/>
      <c r="AM247" s="4"/>
      <c r="AN247" s="4"/>
      <c r="AO247" s="75"/>
      <c r="AP247" s="17"/>
      <c r="AQ247" s="75"/>
      <c r="AR247" s="3"/>
      <c r="AS247" s="75"/>
      <c r="AT247" s="2"/>
      <c r="AU247" s="75"/>
      <c r="AV247" s="75"/>
      <c r="AW247" s="75"/>
      <c r="AX247" s="75"/>
      <c r="AY247" s="75"/>
      <c r="BC247" s="19"/>
      <c r="BD247" s="19"/>
      <c r="BE247" s="19"/>
      <c r="BF247" s="70"/>
      <c r="BG247" s="85"/>
      <c r="BH247" s="85"/>
      <c r="BI247" s="85"/>
      <c r="BJ247" s="85"/>
      <c r="BK247" s="84"/>
      <c r="BL247" s="92"/>
      <c r="BM247" s="92"/>
      <c r="BN247" s="82"/>
      <c r="BO247" s="46"/>
      <c r="BP247" s="46"/>
      <c r="BQ247" s="46"/>
      <c r="BR247" s="80"/>
      <c r="BS247" s="80"/>
      <c r="BT247" s="80"/>
      <c r="BU247" s="104"/>
      <c r="BV247" s="104"/>
      <c r="BW247" s="104"/>
      <c r="BX247" s="105"/>
      <c r="BY247" s="105"/>
      <c r="BZ247" s="105"/>
      <c r="CA247" s="33"/>
      <c r="CB247" s="33"/>
      <c r="CC247" s="33"/>
      <c r="CD247" s="27"/>
      <c r="CE247" s="27"/>
      <c r="CF247" s="27"/>
      <c r="CG247" s="9"/>
      <c r="CH247" s="9"/>
      <c r="CI247" s="9"/>
      <c r="CJ247" s="78"/>
      <c r="CK247" s="78"/>
      <c r="CL247" s="78"/>
      <c r="CM247" s="46"/>
      <c r="CN247" s="46"/>
      <c r="CO247" s="46"/>
    </row>
    <row r="248" spans="1:93" ht="12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4"/>
      <c r="S248" s="64"/>
      <c r="T248" s="14"/>
      <c r="U248" s="14"/>
      <c r="V248" s="14"/>
      <c r="W248" s="14"/>
      <c r="X248" s="14"/>
      <c r="Y248" s="14"/>
      <c r="AC248" s="10"/>
      <c r="AD248" s="10"/>
      <c r="AE248" s="10"/>
      <c r="AF248" s="10"/>
      <c r="AG248" s="10"/>
      <c r="AH248" s="10"/>
      <c r="AI248" s="10"/>
      <c r="AJ248" s="3"/>
      <c r="AK248" s="3"/>
      <c r="AL248" s="3"/>
      <c r="AM248" s="4"/>
      <c r="AN248" s="4"/>
      <c r="AO248" s="75"/>
      <c r="AP248" s="17"/>
      <c r="AQ248" s="75"/>
      <c r="AR248" s="3"/>
      <c r="AS248" s="75"/>
      <c r="AT248" s="2"/>
      <c r="AU248" s="75"/>
      <c r="AV248" s="75"/>
      <c r="AW248" s="75"/>
      <c r="AX248" s="75"/>
      <c r="AY248" s="75"/>
      <c r="BC248" s="19"/>
      <c r="BD248" s="19"/>
      <c r="BE248" s="19"/>
      <c r="BF248" s="70"/>
      <c r="BG248" s="85"/>
      <c r="BH248" s="85"/>
      <c r="BI248" s="85"/>
      <c r="BJ248" s="85"/>
      <c r="BK248" s="84"/>
      <c r="BL248" s="92"/>
      <c r="BM248" s="92"/>
      <c r="BN248" s="82"/>
      <c r="BO248" s="46"/>
      <c r="BP248" s="46"/>
      <c r="BQ248" s="46"/>
      <c r="BR248" s="80"/>
      <c r="BS248" s="80"/>
      <c r="BT248" s="80"/>
      <c r="BU248" s="104"/>
      <c r="BV248" s="104"/>
      <c r="BW248" s="104"/>
      <c r="BX248" s="105"/>
      <c r="BY248" s="105"/>
      <c r="BZ248" s="105"/>
      <c r="CA248" s="33"/>
      <c r="CB248" s="33"/>
      <c r="CC248" s="33"/>
      <c r="CD248" s="27"/>
      <c r="CE248" s="27"/>
      <c r="CF248" s="27"/>
      <c r="CG248" s="9"/>
      <c r="CH248" s="9"/>
      <c r="CI248" s="9"/>
      <c r="CJ248" s="78"/>
      <c r="CK248" s="78"/>
      <c r="CL248" s="78"/>
      <c r="CM248" s="46"/>
      <c r="CN248" s="46"/>
      <c r="CO248" s="46"/>
    </row>
    <row r="249" spans="1:93" ht="12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4"/>
      <c r="S249" s="64"/>
      <c r="T249" s="14"/>
      <c r="U249" s="14"/>
      <c r="V249" s="14"/>
      <c r="W249" s="14"/>
      <c r="X249" s="14"/>
      <c r="Y249" s="14"/>
      <c r="AC249" s="10"/>
      <c r="AD249" s="10"/>
      <c r="AE249" s="10"/>
      <c r="AF249" s="10"/>
      <c r="AG249" s="10"/>
      <c r="AH249" s="10"/>
      <c r="AI249" s="10"/>
      <c r="AJ249" s="3"/>
      <c r="AK249" s="3"/>
      <c r="AL249" s="3"/>
      <c r="AM249" s="4"/>
      <c r="AN249" s="4"/>
      <c r="AO249" s="75"/>
      <c r="AP249" s="17"/>
      <c r="AQ249" s="75"/>
      <c r="AR249" s="3"/>
      <c r="AS249" s="75"/>
      <c r="AT249" s="2"/>
      <c r="AU249" s="75"/>
      <c r="AV249" s="75"/>
      <c r="AW249" s="75"/>
      <c r="AX249" s="75"/>
      <c r="AY249" s="75"/>
      <c r="BC249" s="19"/>
      <c r="BD249" s="19"/>
      <c r="BE249" s="19"/>
      <c r="BF249" s="70"/>
      <c r="BG249" s="85"/>
      <c r="BH249" s="85"/>
      <c r="BI249" s="85"/>
      <c r="BJ249" s="85"/>
      <c r="BK249" s="84"/>
      <c r="BL249" s="92"/>
      <c r="BM249" s="92"/>
      <c r="BN249" s="82"/>
      <c r="BO249" s="46"/>
      <c r="BP249" s="46"/>
      <c r="BQ249" s="46"/>
      <c r="BR249" s="80"/>
      <c r="BS249" s="80"/>
      <c r="BT249" s="80"/>
      <c r="BU249" s="104"/>
      <c r="BV249" s="104"/>
      <c r="BW249" s="104"/>
      <c r="BX249" s="105"/>
      <c r="BY249" s="105"/>
      <c r="BZ249" s="105"/>
      <c r="CA249" s="33"/>
      <c r="CB249" s="33"/>
      <c r="CC249" s="33"/>
      <c r="CD249" s="27"/>
      <c r="CE249" s="27"/>
      <c r="CF249" s="27"/>
      <c r="CG249" s="9"/>
      <c r="CH249" s="9"/>
      <c r="CI249" s="9"/>
      <c r="CJ249" s="78"/>
      <c r="CK249" s="78"/>
      <c r="CL249" s="78"/>
      <c r="CM249" s="46"/>
      <c r="CN249" s="46"/>
      <c r="CO249" s="46"/>
    </row>
    <row r="250" spans="1:93" ht="12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4"/>
      <c r="S250" s="64"/>
      <c r="T250" s="14"/>
      <c r="U250" s="14"/>
      <c r="V250" s="14"/>
      <c r="W250" s="14"/>
      <c r="X250" s="14"/>
      <c r="Y250" s="14"/>
      <c r="AC250" s="10"/>
      <c r="AD250" s="10"/>
      <c r="AE250" s="10"/>
      <c r="AF250" s="10"/>
      <c r="AG250" s="10"/>
      <c r="AH250" s="10"/>
      <c r="AI250" s="10"/>
      <c r="AJ250" s="3"/>
      <c r="AK250" s="3"/>
      <c r="AL250" s="3"/>
      <c r="AM250" s="4"/>
      <c r="AN250" s="4"/>
      <c r="AO250" s="75"/>
      <c r="AP250" s="17"/>
      <c r="AQ250" s="75"/>
      <c r="AR250" s="3"/>
      <c r="AS250" s="75"/>
      <c r="AT250" s="2"/>
      <c r="AU250" s="75"/>
      <c r="AV250" s="75"/>
      <c r="AW250" s="75"/>
      <c r="AX250" s="75"/>
      <c r="AY250" s="75"/>
      <c r="BC250" s="19"/>
      <c r="BD250" s="19"/>
      <c r="BE250" s="19"/>
      <c r="BF250" s="70"/>
      <c r="BG250" s="85"/>
      <c r="BH250" s="85"/>
      <c r="BI250" s="85"/>
      <c r="BJ250" s="85"/>
      <c r="BK250" s="84"/>
      <c r="BL250" s="92"/>
      <c r="BM250" s="92"/>
      <c r="BN250" s="82"/>
      <c r="BO250" s="46"/>
      <c r="BP250" s="46"/>
      <c r="BQ250" s="46"/>
      <c r="BR250" s="80"/>
      <c r="BS250" s="80"/>
      <c r="BT250" s="80"/>
      <c r="BU250" s="104"/>
      <c r="BV250" s="104"/>
      <c r="BW250" s="104"/>
      <c r="BX250" s="105"/>
      <c r="BY250" s="105"/>
      <c r="BZ250" s="105"/>
      <c r="CA250" s="33"/>
      <c r="CB250" s="33"/>
      <c r="CC250" s="33"/>
      <c r="CD250" s="27"/>
      <c r="CE250" s="27"/>
      <c r="CF250" s="27"/>
      <c r="CG250" s="9"/>
      <c r="CH250" s="9"/>
      <c r="CI250" s="9"/>
      <c r="CJ250" s="78"/>
      <c r="CK250" s="78"/>
      <c r="CL250" s="78"/>
      <c r="CM250" s="46"/>
      <c r="CN250" s="46"/>
      <c r="CO250" s="46"/>
    </row>
    <row r="251" spans="1:93" ht="12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4"/>
      <c r="S251" s="64"/>
      <c r="T251" s="14"/>
      <c r="U251" s="14"/>
      <c r="V251" s="14"/>
      <c r="W251" s="14"/>
      <c r="X251" s="14"/>
      <c r="Y251" s="14"/>
      <c r="AC251" s="10"/>
      <c r="AD251" s="10"/>
      <c r="AE251" s="10"/>
      <c r="AF251" s="10"/>
      <c r="AG251" s="10"/>
      <c r="AH251" s="10"/>
      <c r="AI251" s="10"/>
      <c r="AJ251" s="3"/>
      <c r="AK251" s="3"/>
      <c r="AL251" s="3"/>
      <c r="AM251" s="4"/>
      <c r="AN251" s="4"/>
      <c r="AO251" s="75"/>
      <c r="AP251" s="17"/>
      <c r="AQ251" s="75"/>
      <c r="AR251" s="3"/>
      <c r="AS251" s="75"/>
      <c r="AT251" s="2"/>
      <c r="AU251" s="75"/>
      <c r="AV251" s="75"/>
      <c r="AW251" s="75"/>
      <c r="AX251" s="75"/>
      <c r="AY251" s="75"/>
      <c r="BC251" s="19"/>
      <c r="BD251" s="19"/>
      <c r="BE251" s="19"/>
      <c r="BF251" s="70"/>
      <c r="BG251" s="85"/>
      <c r="BH251" s="85"/>
      <c r="BI251" s="85"/>
      <c r="BJ251" s="85"/>
      <c r="BK251" s="84"/>
      <c r="BL251" s="92"/>
      <c r="BM251" s="92"/>
      <c r="BN251" s="82"/>
      <c r="BO251" s="46"/>
      <c r="BP251" s="46"/>
      <c r="BQ251" s="46"/>
      <c r="BR251" s="80"/>
      <c r="BS251" s="80"/>
      <c r="BT251" s="80"/>
      <c r="BU251" s="104"/>
      <c r="BV251" s="104"/>
      <c r="BW251" s="104"/>
      <c r="BX251" s="105"/>
      <c r="BY251" s="105"/>
      <c r="BZ251" s="105"/>
      <c r="CA251" s="33"/>
      <c r="CB251" s="33"/>
      <c r="CC251" s="33"/>
      <c r="CD251" s="27"/>
      <c r="CE251" s="27"/>
      <c r="CF251" s="27"/>
      <c r="CG251" s="9"/>
      <c r="CH251" s="9"/>
      <c r="CI251" s="9"/>
      <c r="CJ251" s="78"/>
      <c r="CK251" s="78"/>
      <c r="CL251" s="78"/>
      <c r="CM251" s="46"/>
      <c r="CN251" s="46"/>
      <c r="CO251" s="46"/>
    </row>
    <row r="252" spans="1:93" ht="1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4"/>
      <c r="S252" s="64"/>
      <c r="T252" s="14"/>
      <c r="U252" s="14"/>
      <c r="V252" s="14"/>
      <c r="W252" s="14"/>
      <c r="X252" s="14"/>
      <c r="Y252" s="14"/>
      <c r="AC252" s="10"/>
      <c r="AD252" s="10"/>
      <c r="AE252" s="10"/>
      <c r="AF252" s="10"/>
      <c r="AG252" s="10"/>
      <c r="AH252" s="10"/>
      <c r="AI252" s="10"/>
      <c r="AJ252" s="3"/>
      <c r="AK252" s="3"/>
      <c r="AL252" s="3"/>
      <c r="AM252" s="4"/>
      <c r="AN252" s="4"/>
      <c r="AO252" s="75"/>
      <c r="AP252" s="17"/>
      <c r="AQ252" s="75"/>
      <c r="AR252" s="3"/>
      <c r="AS252" s="75"/>
      <c r="AT252" s="2"/>
      <c r="AU252" s="75"/>
      <c r="AV252" s="75"/>
      <c r="AW252" s="75"/>
      <c r="AX252" s="75"/>
      <c r="AY252" s="75"/>
      <c r="BC252" s="19"/>
      <c r="BD252" s="19"/>
      <c r="BE252" s="19"/>
      <c r="BF252" s="70"/>
      <c r="BG252" s="85"/>
      <c r="BH252" s="85"/>
      <c r="BI252" s="85"/>
      <c r="BJ252" s="85"/>
      <c r="BK252" s="84"/>
      <c r="BL252" s="92"/>
      <c r="BM252" s="92"/>
      <c r="BN252" s="82"/>
      <c r="BO252" s="46"/>
      <c r="BP252" s="46"/>
      <c r="BQ252" s="46"/>
      <c r="BR252" s="80"/>
      <c r="BS252" s="80"/>
      <c r="BT252" s="80"/>
      <c r="BU252" s="104"/>
      <c r="BV252" s="104"/>
      <c r="BW252" s="104"/>
      <c r="BX252" s="105"/>
      <c r="BY252" s="105"/>
      <c r="BZ252" s="105"/>
      <c r="CA252" s="33"/>
      <c r="CB252" s="33"/>
      <c r="CC252" s="33"/>
      <c r="CD252" s="27"/>
      <c r="CE252" s="27"/>
      <c r="CF252" s="27"/>
      <c r="CG252" s="9"/>
      <c r="CH252" s="9"/>
      <c r="CI252" s="9"/>
      <c r="CJ252" s="78"/>
      <c r="CK252" s="78"/>
      <c r="CL252" s="78"/>
      <c r="CM252" s="46"/>
      <c r="CN252" s="46"/>
      <c r="CO252" s="46"/>
    </row>
    <row r="253" spans="1:93" ht="12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4"/>
      <c r="S253" s="64"/>
      <c r="T253" s="14"/>
      <c r="U253" s="14"/>
      <c r="V253" s="14"/>
      <c r="W253" s="14"/>
      <c r="X253" s="14"/>
      <c r="Y253" s="14"/>
      <c r="AC253" s="10"/>
      <c r="AD253" s="10"/>
      <c r="AE253" s="10"/>
      <c r="AF253" s="10"/>
      <c r="AG253" s="10"/>
      <c r="AH253" s="10"/>
      <c r="AI253" s="10"/>
      <c r="AJ253" s="3"/>
      <c r="AK253" s="3"/>
      <c r="AL253" s="3"/>
      <c r="AM253" s="4"/>
      <c r="AN253" s="4"/>
      <c r="AO253" s="75"/>
      <c r="AP253" s="17"/>
      <c r="AQ253" s="75"/>
      <c r="AR253" s="3"/>
      <c r="AS253" s="75"/>
      <c r="AT253" s="2"/>
      <c r="AU253" s="75"/>
      <c r="AV253" s="75"/>
      <c r="AW253" s="75"/>
      <c r="AX253" s="75"/>
      <c r="AY253" s="75"/>
      <c r="BC253" s="19"/>
      <c r="BD253" s="19"/>
      <c r="BE253" s="19"/>
      <c r="BF253" s="70"/>
      <c r="BG253" s="85"/>
      <c r="BH253" s="85"/>
      <c r="BI253" s="85"/>
      <c r="BJ253" s="85"/>
      <c r="BK253" s="84"/>
      <c r="BL253" s="92"/>
      <c r="BM253" s="92"/>
      <c r="BN253" s="82"/>
      <c r="BO253" s="46"/>
      <c r="BP253" s="46"/>
      <c r="BQ253" s="46"/>
      <c r="BR253" s="80"/>
      <c r="BS253" s="80"/>
      <c r="BT253" s="80"/>
      <c r="BU253" s="104"/>
      <c r="BV253" s="104"/>
      <c r="BW253" s="104"/>
      <c r="BX253" s="105"/>
      <c r="BY253" s="105"/>
      <c r="BZ253" s="105"/>
      <c r="CA253" s="33"/>
      <c r="CB253" s="33"/>
      <c r="CC253" s="33"/>
      <c r="CD253" s="27"/>
      <c r="CE253" s="27"/>
      <c r="CF253" s="27"/>
      <c r="CG253" s="9"/>
      <c r="CH253" s="9"/>
      <c r="CI253" s="9"/>
      <c r="CJ253" s="78"/>
      <c r="CK253" s="78"/>
      <c r="CL253" s="78"/>
      <c r="CM253" s="46"/>
      <c r="CN253" s="46"/>
      <c r="CO253" s="46"/>
    </row>
    <row r="254" spans="1:93" ht="12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4"/>
      <c r="S254" s="64"/>
      <c r="T254" s="14"/>
      <c r="U254" s="14"/>
      <c r="V254" s="14"/>
      <c r="W254" s="14"/>
      <c r="X254" s="14"/>
      <c r="Y254" s="14"/>
      <c r="AC254" s="10"/>
      <c r="AD254" s="10"/>
      <c r="AE254" s="10"/>
      <c r="AF254" s="10"/>
      <c r="AG254" s="10"/>
      <c r="AH254" s="10"/>
      <c r="AI254" s="10"/>
      <c r="AJ254" s="3"/>
      <c r="AK254" s="3"/>
      <c r="AL254" s="3"/>
      <c r="AM254" s="4"/>
      <c r="AN254" s="4"/>
      <c r="AO254" s="75"/>
      <c r="AP254" s="17"/>
      <c r="AQ254" s="75"/>
      <c r="AR254" s="3"/>
      <c r="AS254" s="75"/>
      <c r="AT254" s="2"/>
      <c r="AU254" s="75"/>
      <c r="AV254" s="75"/>
      <c r="AW254" s="75"/>
      <c r="AX254" s="75"/>
      <c r="AY254" s="75"/>
      <c r="BC254" s="19"/>
      <c r="BD254" s="19"/>
      <c r="BE254" s="19"/>
      <c r="BF254" s="70"/>
      <c r="BG254" s="85"/>
      <c r="BH254" s="85"/>
      <c r="BI254" s="85"/>
      <c r="BJ254" s="85"/>
      <c r="BK254" s="84"/>
      <c r="BL254" s="92"/>
      <c r="BM254" s="92"/>
      <c r="BN254" s="82"/>
      <c r="BO254" s="46"/>
      <c r="BP254" s="46"/>
      <c r="BQ254" s="46"/>
      <c r="BR254" s="80"/>
      <c r="BS254" s="80"/>
      <c r="BT254" s="80"/>
      <c r="BU254" s="104"/>
      <c r="BV254" s="104"/>
      <c r="BW254" s="104"/>
      <c r="BX254" s="105"/>
      <c r="BY254" s="105"/>
      <c r="BZ254" s="105"/>
      <c r="CA254" s="33"/>
      <c r="CB254" s="33"/>
      <c r="CC254" s="33"/>
      <c r="CD254" s="27"/>
      <c r="CE254" s="27"/>
      <c r="CF254" s="27"/>
      <c r="CG254" s="9"/>
      <c r="CH254" s="9"/>
      <c r="CI254" s="9"/>
      <c r="CJ254" s="78"/>
      <c r="CK254" s="78"/>
      <c r="CL254" s="78"/>
      <c r="CM254" s="46"/>
      <c r="CN254" s="46"/>
      <c r="CO254" s="46"/>
    </row>
    <row r="255" spans="1:93" ht="12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4"/>
      <c r="S255" s="64"/>
      <c r="T255" s="14"/>
      <c r="U255" s="14"/>
      <c r="V255" s="14"/>
      <c r="W255" s="14"/>
      <c r="X255" s="14"/>
      <c r="Y255" s="14"/>
      <c r="AC255" s="10"/>
      <c r="AD255" s="10"/>
      <c r="AE255" s="10"/>
      <c r="AF255" s="10"/>
      <c r="AG255" s="10"/>
      <c r="AH255" s="10"/>
      <c r="AI255" s="10"/>
      <c r="AJ255" s="3"/>
      <c r="AK255" s="3"/>
      <c r="AL255" s="3"/>
      <c r="AM255" s="4"/>
      <c r="AN255" s="4"/>
      <c r="AO255" s="75"/>
      <c r="AP255" s="17"/>
      <c r="AQ255" s="75"/>
      <c r="AR255" s="3"/>
      <c r="AS255" s="75"/>
      <c r="AT255" s="2"/>
      <c r="AU255" s="75"/>
      <c r="AV255" s="75"/>
      <c r="AW255" s="75"/>
      <c r="AX255" s="75"/>
      <c r="AY255" s="75"/>
      <c r="BC255" s="19"/>
      <c r="BD255" s="19"/>
      <c r="BE255" s="19"/>
      <c r="BF255" s="70"/>
      <c r="BG255" s="85"/>
      <c r="BH255" s="85"/>
      <c r="BI255" s="85"/>
      <c r="BJ255" s="85"/>
      <c r="BK255" s="84"/>
      <c r="BL255" s="92"/>
      <c r="BM255" s="92"/>
      <c r="BN255" s="82"/>
      <c r="BO255" s="46"/>
      <c r="BP255" s="46"/>
      <c r="BQ255" s="46"/>
      <c r="BR255" s="80"/>
      <c r="BS255" s="80"/>
      <c r="BT255" s="80"/>
      <c r="BU255" s="104"/>
      <c r="BV255" s="104"/>
      <c r="BW255" s="104"/>
      <c r="BX255" s="105"/>
      <c r="BY255" s="105"/>
      <c r="BZ255" s="105"/>
      <c r="CA255" s="33"/>
      <c r="CB255" s="33"/>
      <c r="CC255" s="33"/>
      <c r="CD255" s="27"/>
      <c r="CE255" s="27"/>
      <c r="CF255" s="27"/>
      <c r="CG255" s="9"/>
      <c r="CH255" s="9"/>
      <c r="CI255" s="9"/>
      <c r="CJ255" s="78"/>
      <c r="CK255" s="78"/>
      <c r="CL255" s="78"/>
      <c r="CM255" s="46"/>
      <c r="CN255" s="46"/>
      <c r="CO255" s="46"/>
    </row>
    <row r="256" spans="1:93" ht="12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4"/>
      <c r="S256" s="64"/>
      <c r="T256" s="14"/>
      <c r="U256" s="14"/>
      <c r="V256" s="14"/>
      <c r="W256" s="14"/>
      <c r="X256" s="14"/>
      <c r="Y256" s="14"/>
      <c r="AC256" s="10"/>
      <c r="AD256" s="10"/>
      <c r="AE256" s="10"/>
      <c r="AF256" s="10"/>
      <c r="AG256" s="10"/>
      <c r="AH256" s="10"/>
      <c r="AI256" s="10"/>
      <c r="AJ256" s="3"/>
      <c r="AK256" s="3"/>
      <c r="AL256" s="3"/>
      <c r="AM256" s="4"/>
      <c r="AN256" s="4"/>
      <c r="AO256" s="75"/>
      <c r="AP256" s="17"/>
      <c r="AQ256" s="75"/>
      <c r="AR256" s="3"/>
      <c r="AS256" s="75"/>
      <c r="AT256" s="2"/>
      <c r="AU256" s="75"/>
      <c r="AV256" s="75"/>
      <c r="AW256" s="75"/>
      <c r="AX256" s="75"/>
      <c r="AY256" s="75"/>
      <c r="BC256" s="19"/>
      <c r="BD256" s="19"/>
      <c r="BE256" s="19"/>
      <c r="BF256" s="70"/>
      <c r="BG256" s="85"/>
      <c r="BH256" s="85"/>
      <c r="BI256" s="85"/>
      <c r="BJ256" s="85"/>
      <c r="BK256" s="84"/>
      <c r="BL256" s="92"/>
      <c r="BM256" s="92"/>
      <c r="BN256" s="82"/>
      <c r="BO256" s="46"/>
      <c r="BP256" s="46"/>
      <c r="BQ256" s="46"/>
      <c r="BR256" s="80"/>
      <c r="BS256" s="80"/>
      <c r="BT256" s="80"/>
      <c r="BU256" s="104"/>
      <c r="BV256" s="104"/>
      <c r="BW256" s="104"/>
      <c r="BX256" s="105"/>
      <c r="BY256" s="105"/>
      <c r="BZ256" s="105"/>
      <c r="CA256" s="33"/>
      <c r="CB256" s="33"/>
      <c r="CC256" s="33"/>
      <c r="CD256" s="27"/>
      <c r="CE256" s="27"/>
      <c r="CF256" s="27"/>
      <c r="CG256" s="9"/>
      <c r="CH256" s="9"/>
      <c r="CI256" s="9"/>
      <c r="CJ256" s="78"/>
      <c r="CK256" s="78"/>
      <c r="CL256" s="78"/>
      <c r="CM256" s="46"/>
      <c r="CN256" s="46"/>
      <c r="CO256" s="46"/>
    </row>
    <row r="257" spans="1:93" ht="12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4"/>
      <c r="S257" s="64"/>
      <c r="T257" s="14"/>
      <c r="U257" s="14"/>
      <c r="V257" s="14"/>
      <c r="W257" s="14"/>
      <c r="X257" s="14"/>
      <c r="Y257" s="14"/>
      <c r="AC257" s="10"/>
      <c r="AD257" s="10"/>
      <c r="AE257" s="10"/>
      <c r="AF257" s="10"/>
      <c r="AG257" s="10"/>
      <c r="AH257" s="10"/>
      <c r="AI257" s="10"/>
      <c r="AJ257" s="3"/>
      <c r="AK257" s="3"/>
      <c r="AL257" s="3"/>
      <c r="AM257" s="4"/>
      <c r="AN257" s="4"/>
      <c r="AO257" s="75"/>
      <c r="AP257" s="17"/>
      <c r="AQ257" s="75"/>
      <c r="AR257" s="3"/>
      <c r="AS257" s="75"/>
      <c r="AT257" s="2"/>
      <c r="AU257" s="75"/>
      <c r="AV257" s="75"/>
      <c r="AW257" s="75"/>
      <c r="AX257" s="75"/>
      <c r="AY257" s="75"/>
      <c r="BC257" s="19"/>
      <c r="BD257" s="19"/>
      <c r="BE257" s="19"/>
      <c r="BF257" s="70"/>
      <c r="BG257" s="85"/>
      <c r="BH257" s="85"/>
      <c r="BI257" s="85"/>
      <c r="BJ257" s="85"/>
      <c r="BK257" s="84"/>
      <c r="BL257" s="92"/>
      <c r="BM257" s="92"/>
      <c r="BN257" s="82"/>
      <c r="BO257" s="46"/>
      <c r="BP257" s="46"/>
      <c r="BQ257" s="46"/>
      <c r="BR257" s="80"/>
      <c r="BS257" s="80"/>
      <c r="BT257" s="80"/>
      <c r="BU257" s="104"/>
      <c r="BV257" s="104"/>
      <c r="BW257" s="104"/>
      <c r="BX257" s="105"/>
      <c r="BY257" s="105"/>
      <c r="BZ257" s="105"/>
      <c r="CA257" s="33"/>
      <c r="CB257" s="33"/>
      <c r="CC257" s="33"/>
      <c r="CD257" s="27"/>
      <c r="CE257" s="27"/>
      <c r="CF257" s="27"/>
      <c r="CG257" s="9"/>
      <c r="CH257" s="9"/>
      <c r="CI257" s="9"/>
      <c r="CJ257" s="78"/>
      <c r="CK257" s="78"/>
      <c r="CL257" s="78"/>
      <c r="CM257" s="46"/>
      <c r="CN257" s="46"/>
      <c r="CO257" s="46"/>
    </row>
    <row r="258" spans="1:93" ht="12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4"/>
      <c r="S258" s="64"/>
      <c r="T258" s="14"/>
      <c r="U258" s="14"/>
      <c r="V258" s="14"/>
      <c r="W258" s="14"/>
      <c r="X258" s="14"/>
      <c r="Y258" s="14"/>
      <c r="AC258" s="10"/>
      <c r="AD258" s="10"/>
      <c r="AE258" s="10"/>
      <c r="AF258" s="10"/>
      <c r="AG258" s="10"/>
      <c r="AH258" s="10"/>
      <c r="AI258" s="10"/>
      <c r="AJ258" s="3"/>
      <c r="AK258" s="3"/>
      <c r="AL258" s="3"/>
      <c r="AM258" s="4"/>
      <c r="AN258" s="4"/>
      <c r="AO258" s="75"/>
      <c r="AP258" s="17"/>
      <c r="AQ258" s="75"/>
      <c r="AR258" s="3"/>
      <c r="AS258" s="75"/>
      <c r="AT258" s="2"/>
      <c r="AU258" s="75"/>
      <c r="AV258" s="75"/>
      <c r="AW258" s="75"/>
      <c r="AX258" s="75"/>
      <c r="AY258" s="75"/>
      <c r="BC258" s="19"/>
      <c r="BD258" s="19"/>
      <c r="BE258" s="19"/>
      <c r="BF258" s="70"/>
      <c r="BG258" s="85"/>
      <c r="BH258" s="85"/>
      <c r="BI258" s="85"/>
      <c r="BJ258" s="85"/>
      <c r="BK258" s="84"/>
      <c r="BL258" s="92"/>
      <c r="BM258" s="92"/>
      <c r="BN258" s="82"/>
      <c r="BO258" s="46"/>
      <c r="BP258" s="46"/>
      <c r="BQ258" s="46"/>
      <c r="BR258" s="80"/>
      <c r="BS258" s="80"/>
      <c r="BT258" s="80"/>
      <c r="BU258" s="104"/>
      <c r="BV258" s="104"/>
      <c r="BW258" s="104"/>
      <c r="BX258" s="105"/>
      <c r="BY258" s="105"/>
      <c r="BZ258" s="105"/>
      <c r="CA258" s="33"/>
      <c r="CB258" s="33"/>
      <c r="CC258" s="33"/>
      <c r="CD258" s="27"/>
      <c r="CE258" s="27"/>
      <c r="CF258" s="27"/>
      <c r="CG258" s="9"/>
      <c r="CH258" s="9"/>
      <c r="CI258" s="9"/>
      <c r="CJ258" s="78"/>
      <c r="CK258" s="78"/>
      <c r="CL258" s="78"/>
      <c r="CM258" s="46"/>
      <c r="CN258" s="46"/>
      <c r="CO258" s="46"/>
    </row>
    <row r="259" spans="1:93" ht="12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4"/>
      <c r="S259" s="64"/>
      <c r="T259" s="14"/>
      <c r="U259" s="14"/>
      <c r="V259" s="14"/>
      <c r="W259" s="14"/>
      <c r="X259" s="14"/>
      <c r="Y259" s="14"/>
      <c r="AC259" s="10"/>
      <c r="AD259" s="10"/>
      <c r="AE259" s="10"/>
      <c r="AF259" s="10"/>
      <c r="AG259" s="10"/>
      <c r="AH259" s="10"/>
      <c r="AI259" s="10"/>
      <c r="AJ259" s="3"/>
      <c r="AK259" s="3"/>
      <c r="AL259" s="3"/>
      <c r="AM259" s="4"/>
      <c r="AN259" s="4"/>
      <c r="AO259" s="75"/>
      <c r="AP259" s="17"/>
      <c r="AQ259" s="75"/>
      <c r="AR259" s="3"/>
      <c r="AS259" s="75"/>
      <c r="AT259" s="2"/>
      <c r="AU259" s="75"/>
      <c r="AV259" s="75"/>
      <c r="AW259" s="75"/>
      <c r="AX259" s="75"/>
      <c r="AY259" s="75"/>
      <c r="BC259" s="19"/>
      <c r="BD259" s="19"/>
      <c r="BE259" s="19"/>
      <c r="BF259" s="70"/>
      <c r="BG259" s="85"/>
      <c r="BH259" s="85"/>
      <c r="BI259" s="85"/>
      <c r="BJ259" s="85"/>
      <c r="BK259" s="84"/>
      <c r="BL259" s="92"/>
      <c r="BM259" s="92"/>
      <c r="BN259" s="82"/>
      <c r="BO259" s="46"/>
      <c r="BP259" s="46"/>
      <c r="BQ259" s="46"/>
      <c r="BR259" s="80"/>
      <c r="BS259" s="80"/>
      <c r="BT259" s="80"/>
      <c r="BU259" s="104"/>
      <c r="BV259" s="104"/>
      <c r="BW259" s="104"/>
      <c r="BX259" s="105"/>
      <c r="BY259" s="105"/>
      <c r="BZ259" s="105"/>
      <c r="CA259" s="33"/>
      <c r="CB259" s="33"/>
      <c r="CC259" s="33"/>
      <c r="CD259" s="27"/>
      <c r="CE259" s="27"/>
      <c r="CF259" s="27"/>
      <c r="CG259" s="9"/>
      <c r="CH259" s="9"/>
      <c r="CI259" s="9"/>
      <c r="CJ259" s="78"/>
      <c r="CK259" s="78"/>
      <c r="CL259" s="78"/>
      <c r="CM259" s="46"/>
      <c r="CN259" s="46"/>
      <c r="CO259" s="46"/>
    </row>
    <row r="260" spans="1:93" ht="12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4"/>
      <c r="S260" s="64"/>
      <c r="T260" s="14"/>
      <c r="U260" s="14"/>
      <c r="V260" s="14"/>
      <c r="W260" s="14"/>
      <c r="X260" s="14"/>
      <c r="Y260" s="14"/>
      <c r="AC260" s="10"/>
      <c r="AD260" s="10"/>
      <c r="AE260" s="10"/>
      <c r="AF260" s="10"/>
      <c r="AG260" s="10"/>
      <c r="AH260" s="10"/>
      <c r="AI260" s="10"/>
      <c r="AJ260" s="3"/>
      <c r="AK260" s="3"/>
      <c r="AL260" s="3"/>
      <c r="AM260" s="4"/>
      <c r="AN260" s="4"/>
      <c r="AO260" s="75"/>
      <c r="AP260" s="17"/>
      <c r="AQ260" s="75"/>
      <c r="AR260" s="3"/>
      <c r="AS260" s="75"/>
      <c r="AT260" s="2"/>
      <c r="AU260" s="75"/>
      <c r="AV260" s="75"/>
      <c r="AW260" s="75"/>
      <c r="AX260" s="75"/>
      <c r="AY260" s="75"/>
      <c r="BC260" s="19"/>
      <c r="BD260" s="19"/>
      <c r="BE260" s="19"/>
      <c r="BF260" s="70"/>
      <c r="BG260" s="85"/>
      <c r="BH260" s="85"/>
      <c r="BI260" s="85"/>
      <c r="BJ260" s="85"/>
      <c r="BK260" s="84"/>
      <c r="BL260" s="92"/>
      <c r="BM260" s="92"/>
      <c r="BN260" s="82"/>
      <c r="BO260" s="46"/>
      <c r="BP260" s="46"/>
      <c r="BQ260" s="46"/>
      <c r="BR260" s="80"/>
      <c r="BS260" s="80"/>
      <c r="BT260" s="80"/>
      <c r="BU260" s="104"/>
      <c r="BV260" s="104"/>
      <c r="BW260" s="104"/>
      <c r="BX260" s="105"/>
      <c r="BY260" s="105"/>
      <c r="BZ260" s="105"/>
      <c r="CA260" s="33"/>
      <c r="CB260" s="33"/>
      <c r="CC260" s="33"/>
      <c r="CD260" s="27"/>
      <c r="CE260" s="27"/>
      <c r="CF260" s="27"/>
      <c r="CG260" s="9"/>
      <c r="CH260" s="9"/>
      <c r="CI260" s="9"/>
      <c r="CJ260" s="78"/>
      <c r="CK260" s="78"/>
      <c r="CL260" s="78"/>
      <c r="CM260" s="46"/>
      <c r="CN260" s="46"/>
      <c r="CO260" s="46"/>
    </row>
    <row r="261" spans="1:93" ht="12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4"/>
      <c r="S261" s="64"/>
      <c r="T261" s="14"/>
      <c r="U261" s="14"/>
      <c r="V261" s="14"/>
      <c r="W261" s="14"/>
      <c r="X261" s="14"/>
      <c r="Y261" s="14"/>
      <c r="AC261" s="10"/>
      <c r="AD261" s="10"/>
      <c r="AE261" s="10"/>
      <c r="AF261" s="10"/>
      <c r="AG261" s="10"/>
      <c r="AH261" s="10"/>
      <c r="AI261" s="10"/>
      <c r="AJ261" s="3"/>
      <c r="AK261" s="3"/>
      <c r="AL261" s="3"/>
      <c r="AM261" s="4"/>
      <c r="AN261" s="4"/>
      <c r="AO261" s="75"/>
      <c r="AP261" s="17"/>
      <c r="AQ261" s="75"/>
      <c r="AR261" s="3"/>
      <c r="AS261" s="75"/>
      <c r="AT261" s="2"/>
      <c r="AU261" s="75"/>
      <c r="AV261" s="75"/>
      <c r="AW261" s="75"/>
      <c r="AX261" s="75"/>
      <c r="AY261" s="75"/>
      <c r="BC261" s="19"/>
      <c r="BD261" s="19"/>
      <c r="BE261" s="19"/>
      <c r="BF261" s="70"/>
      <c r="BG261" s="85"/>
      <c r="BH261" s="85"/>
      <c r="BI261" s="85"/>
      <c r="BJ261" s="85"/>
      <c r="BK261" s="84"/>
      <c r="BL261" s="92"/>
      <c r="BM261" s="92"/>
      <c r="BN261" s="82"/>
      <c r="BO261" s="46"/>
      <c r="BP261" s="46"/>
      <c r="BQ261" s="46"/>
      <c r="BR261" s="80"/>
      <c r="BS261" s="80"/>
      <c r="BT261" s="80"/>
      <c r="BU261" s="104"/>
      <c r="BV261" s="104"/>
      <c r="BW261" s="104"/>
      <c r="BX261" s="105"/>
      <c r="BY261" s="105"/>
      <c r="BZ261" s="105"/>
      <c r="CA261" s="33"/>
      <c r="CB261" s="33"/>
      <c r="CC261" s="33"/>
      <c r="CD261" s="27"/>
      <c r="CE261" s="27"/>
      <c r="CF261" s="27"/>
      <c r="CG261" s="9"/>
      <c r="CH261" s="9"/>
      <c r="CI261" s="9"/>
      <c r="CJ261" s="78"/>
      <c r="CK261" s="78"/>
      <c r="CL261" s="78"/>
      <c r="CM261" s="46"/>
      <c r="CN261" s="46"/>
      <c r="CO261" s="46"/>
    </row>
    <row r="262" spans="1:93" ht="1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4"/>
      <c r="S262" s="64"/>
      <c r="T262" s="14"/>
      <c r="U262" s="14"/>
      <c r="V262" s="14"/>
      <c r="W262" s="14"/>
      <c r="X262" s="14"/>
      <c r="Y262" s="14"/>
      <c r="AC262" s="10"/>
      <c r="AD262" s="10"/>
      <c r="AE262" s="10"/>
      <c r="AF262" s="10"/>
      <c r="AG262" s="10"/>
      <c r="AH262" s="10"/>
      <c r="AI262" s="10"/>
      <c r="AJ262" s="3"/>
      <c r="AK262" s="3"/>
      <c r="AL262" s="3"/>
      <c r="AM262" s="4"/>
      <c r="AN262" s="4"/>
      <c r="AO262" s="75"/>
      <c r="AP262" s="17"/>
      <c r="AQ262" s="75"/>
      <c r="AR262" s="3"/>
      <c r="AS262" s="75"/>
      <c r="AT262" s="2"/>
      <c r="AU262" s="75"/>
      <c r="AV262" s="75"/>
      <c r="AW262" s="75"/>
      <c r="AX262" s="75"/>
      <c r="AY262" s="75"/>
      <c r="BC262" s="19"/>
      <c r="BD262" s="19"/>
      <c r="BE262" s="19"/>
      <c r="BF262" s="70"/>
      <c r="BG262" s="85"/>
      <c r="BH262" s="85"/>
      <c r="BI262" s="85"/>
      <c r="BJ262" s="85"/>
      <c r="BK262" s="84"/>
      <c r="BL262" s="92"/>
      <c r="BM262" s="92"/>
      <c r="BN262" s="82"/>
      <c r="BO262" s="46"/>
      <c r="BP262" s="46"/>
      <c r="BQ262" s="46"/>
      <c r="BR262" s="80"/>
      <c r="BS262" s="80"/>
      <c r="BT262" s="80"/>
      <c r="BU262" s="104"/>
      <c r="BV262" s="104"/>
      <c r="BW262" s="104"/>
      <c r="BX262" s="105"/>
      <c r="BY262" s="105"/>
      <c r="BZ262" s="105"/>
      <c r="CA262" s="33"/>
      <c r="CB262" s="33"/>
      <c r="CC262" s="33"/>
      <c r="CD262" s="27"/>
      <c r="CE262" s="27"/>
      <c r="CF262" s="27"/>
      <c r="CG262" s="9"/>
      <c r="CH262" s="9"/>
      <c r="CI262" s="9"/>
      <c r="CJ262" s="78"/>
      <c r="CK262" s="78"/>
      <c r="CL262" s="78"/>
      <c r="CM262" s="46"/>
      <c r="CN262" s="46"/>
      <c r="CO262" s="46"/>
    </row>
    <row r="263" spans="1:93" ht="12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4"/>
      <c r="S263" s="64"/>
      <c r="T263" s="14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10"/>
      <c r="AF263" s="10"/>
      <c r="AG263" s="10"/>
      <c r="AH263" s="10"/>
      <c r="AI263" s="10"/>
      <c r="AJ263" s="3"/>
      <c r="AK263" s="3"/>
      <c r="AL263" s="3"/>
      <c r="AM263" s="4"/>
      <c r="AN263" s="4"/>
      <c r="AO263" s="75"/>
      <c r="AP263" s="17"/>
      <c r="AQ263" s="75"/>
      <c r="AR263" s="3"/>
      <c r="AS263" s="75"/>
      <c r="AT263" s="2"/>
      <c r="AU263" s="75"/>
      <c r="AV263" s="75"/>
      <c r="AW263" s="75"/>
      <c r="AX263" s="75"/>
      <c r="AY263" s="75"/>
      <c r="BC263" s="19"/>
      <c r="BD263" s="19"/>
      <c r="BE263" s="19"/>
      <c r="BF263" s="70"/>
      <c r="BG263" s="85"/>
      <c r="BH263" s="85"/>
      <c r="BI263" s="85"/>
      <c r="BJ263" s="85"/>
      <c r="BK263" s="84"/>
      <c r="BL263" s="92"/>
      <c r="BM263" s="92"/>
      <c r="BN263" s="82"/>
      <c r="BO263" s="46"/>
      <c r="BP263" s="46"/>
      <c r="BQ263" s="46"/>
      <c r="BR263" s="80"/>
      <c r="BS263" s="80"/>
      <c r="BT263" s="80"/>
      <c r="BU263" s="104"/>
      <c r="BV263" s="104"/>
      <c r="BW263" s="104"/>
      <c r="BX263" s="105"/>
      <c r="BY263" s="105"/>
      <c r="BZ263" s="105"/>
      <c r="CA263" s="33"/>
      <c r="CB263" s="33"/>
      <c r="CC263" s="33"/>
      <c r="CD263" s="27"/>
      <c r="CE263" s="27"/>
      <c r="CF263" s="27"/>
      <c r="CG263" s="9"/>
      <c r="CH263" s="9"/>
      <c r="CI263" s="9"/>
      <c r="CJ263" s="78"/>
      <c r="CK263" s="78"/>
      <c r="CL263" s="78"/>
      <c r="CM263" s="46"/>
      <c r="CN263" s="46"/>
      <c r="CO263" s="46"/>
    </row>
    <row r="264" spans="1:93" ht="12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4"/>
      <c r="S264" s="64"/>
      <c r="T264" s="14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10"/>
      <c r="AF264" s="89"/>
      <c r="AG264" s="90"/>
      <c r="AH264" s="90"/>
      <c r="AI264" s="10"/>
      <c r="AJ264" s="5"/>
      <c r="AK264" s="5"/>
      <c r="AL264" s="5"/>
      <c r="AM264" s="6"/>
      <c r="AN264" s="6"/>
      <c r="AO264" s="73"/>
      <c r="AP264" s="45"/>
      <c r="AQ264" s="73"/>
      <c r="AR264" s="5"/>
      <c r="AS264" s="73"/>
      <c r="AT264" s="71"/>
      <c r="AU264" s="73"/>
      <c r="AV264" s="73"/>
      <c r="AW264" s="73"/>
      <c r="AX264" s="73"/>
      <c r="AY264" s="73"/>
      <c r="AZ264" s="74"/>
      <c r="BA264" s="74"/>
      <c r="BB264" s="74"/>
      <c r="BC264" s="19"/>
      <c r="BD264" s="19"/>
      <c r="BE264" s="19"/>
      <c r="BF264" s="70"/>
      <c r="BG264" s="85"/>
      <c r="BH264" s="85"/>
      <c r="BI264" s="85"/>
      <c r="BJ264" s="85"/>
      <c r="BK264" s="84"/>
      <c r="BL264" s="92"/>
      <c r="BM264" s="92"/>
      <c r="BN264" s="82"/>
      <c r="BO264" s="46"/>
      <c r="BP264" s="46"/>
      <c r="BQ264" s="46"/>
      <c r="BR264" s="80"/>
      <c r="BS264" s="80"/>
      <c r="BT264" s="80"/>
      <c r="BU264" s="104"/>
      <c r="BV264" s="104"/>
      <c r="BW264" s="104"/>
      <c r="BX264" s="105"/>
      <c r="BY264" s="105"/>
      <c r="BZ264" s="105"/>
      <c r="CA264" s="33"/>
      <c r="CB264" s="33"/>
      <c r="CC264" s="33"/>
      <c r="CD264" s="27"/>
      <c r="CE264" s="27"/>
      <c r="CF264" s="27"/>
      <c r="CG264" s="9"/>
      <c r="CH264" s="9"/>
      <c r="CI264" s="9"/>
      <c r="CJ264" s="78"/>
      <c r="CK264" s="78"/>
      <c r="CL264" s="78"/>
      <c r="CM264" s="46"/>
      <c r="CN264" s="46"/>
      <c r="CO264" s="46"/>
    </row>
    <row r="265" spans="1:93" ht="12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4"/>
      <c r="S265" s="64"/>
      <c r="T265" s="14"/>
      <c r="U265"/>
      <c r="V265" s="14"/>
      <c r="W265" s="14"/>
      <c r="X265" s="14"/>
      <c r="Y265" s="14"/>
      <c r="AC265" s="10"/>
      <c r="AD265" s="10"/>
      <c r="AE265" s="10"/>
      <c r="AF265" s="87"/>
      <c r="AH265" s="86"/>
      <c r="AI265" s="10"/>
      <c r="AJ265" s="3"/>
      <c r="AK265" s="3"/>
      <c r="AL265" s="3"/>
      <c r="AM265" s="4"/>
      <c r="AN265" s="4"/>
      <c r="AO265" s="75"/>
      <c r="AP265" s="17"/>
      <c r="AQ265" s="75"/>
      <c r="AR265" s="3"/>
      <c r="AS265" s="75"/>
      <c r="AT265" s="2"/>
      <c r="AU265" s="75"/>
      <c r="AV265" s="75"/>
      <c r="AW265" s="75"/>
      <c r="AX265" s="75"/>
      <c r="AY265" s="75"/>
      <c r="BC265" s="19"/>
      <c r="BD265" s="19"/>
      <c r="BE265" s="19"/>
      <c r="BF265" s="70"/>
      <c r="BG265" s="85"/>
      <c r="BH265" s="85"/>
      <c r="BI265" s="85"/>
      <c r="BJ265" s="85"/>
      <c r="BK265" s="84"/>
      <c r="BL265" s="92"/>
      <c r="BM265" s="92"/>
      <c r="BN265" s="82"/>
      <c r="BO265" s="46"/>
      <c r="BP265" s="46"/>
      <c r="BQ265" s="46"/>
      <c r="BR265" s="80"/>
      <c r="BS265" s="80"/>
      <c r="BT265" s="80"/>
      <c r="BU265" s="104"/>
      <c r="BV265" s="104"/>
      <c r="BW265" s="104"/>
      <c r="BX265" s="105"/>
      <c r="BY265" s="105"/>
      <c r="BZ265" s="105"/>
      <c r="CA265" s="33"/>
      <c r="CB265" s="33"/>
      <c r="CC265" s="33"/>
      <c r="CD265" s="27"/>
      <c r="CE265" s="27"/>
      <c r="CF265" s="27"/>
      <c r="CG265" s="9"/>
      <c r="CH265" s="9"/>
      <c r="CI265" s="9"/>
      <c r="CJ265" s="78"/>
      <c r="CK265" s="78"/>
      <c r="CL265" s="78"/>
      <c r="CM265" s="46"/>
      <c r="CN265" s="46"/>
      <c r="CO265" s="46"/>
    </row>
    <row r="266" spans="1:93" ht="12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4"/>
      <c r="S266" s="64"/>
      <c r="T266" s="14"/>
      <c r="U266" s="59"/>
      <c r="V266" s="60"/>
      <c r="W266" s="60"/>
      <c r="X266" s="60"/>
      <c r="Y266" s="60"/>
      <c r="Z266" s="60"/>
      <c r="AA266" s="60"/>
      <c r="AB266" s="60"/>
      <c r="AC266" s="60"/>
      <c r="AD266" s="60"/>
      <c r="AE266" s="10"/>
      <c r="AF266" s="87"/>
      <c r="AH266" s="86"/>
      <c r="AI266" s="10"/>
      <c r="AJ266" s="61"/>
      <c r="AK266" s="61"/>
      <c r="AL266" s="61"/>
      <c r="AM266" s="62"/>
      <c r="AN266" s="63"/>
      <c r="AO266" s="75"/>
      <c r="AP266" s="91"/>
      <c r="AQ266" s="75"/>
      <c r="AR266" s="79"/>
      <c r="AS266" s="75"/>
      <c r="AT266" s="11"/>
      <c r="AU266" s="11"/>
      <c r="AV266" s="11"/>
      <c r="AW266" s="11"/>
      <c r="AX266" s="11"/>
      <c r="AY266" s="75"/>
      <c r="BC266" s="19"/>
      <c r="BD266" s="19"/>
      <c r="BE266" s="19"/>
      <c r="BF266" s="70"/>
      <c r="BG266" s="85"/>
      <c r="BH266" s="85"/>
      <c r="BI266" s="85"/>
      <c r="BJ266" s="85"/>
      <c r="BK266" s="84"/>
      <c r="BL266" s="92"/>
      <c r="BM266" s="92"/>
      <c r="BN266" s="82"/>
      <c r="BO266" s="46"/>
      <c r="BP266" s="46"/>
      <c r="BQ266" s="46"/>
      <c r="BR266" s="80"/>
      <c r="BS266" s="80"/>
      <c r="BT266" s="80"/>
      <c r="BU266" s="104"/>
      <c r="BV266" s="104"/>
      <c r="BW266" s="104"/>
      <c r="BX266" s="105"/>
      <c r="BY266" s="105"/>
      <c r="BZ266" s="105"/>
      <c r="CA266" s="33"/>
      <c r="CB266" s="33"/>
      <c r="CC266" s="33"/>
      <c r="CD266" s="27"/>
      <c r="CE266" s="27"/>
      <c r="CF266" s="27"/>
      <c r="CG266" s="9"/>
      <c r="CH266" s="9"/>
      <c r="CI266" s="9"/>
      <c r="CJ266" s="78"/>
      <c r="CK266" s="78"/>
      <c r="CL266" s="78"/>
      <c r="CM266" s="46"/>
      <c r="CN266" s="46"/>
      <c r="CO266" s="46"/>
    </row>
    <row r="267" spans="1:93" ht="12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4"/>
      <c r="S267" s="64"/>
      <c r="T267" s="14"/>
      <c r="U267" s="59"/>
      <c r="V267" s="60"/>
      <c r="W267" s="60"/>
      <c r="X267" s="60"/>
      <c r="Y267" s="60"/>
      <c r="Z267" s="60"/>
      <c r="AA267" s="60"/>
      <c r="AB267" s="60"/>
      <c r="AC267" s="60"/>
      <c r="AD267" s="60"/>
      <c r="AE267" s="10"/>
      <c r="AF267" s="87"/>
      <c r="AH267" s="86"/>
      <c r="AI267" s="10"/>
      <c r="AJ267" s="61"/>
      <c r="AK267" s="61"/>
      <c r="AL267" s="61"/>
      <c r="AM267" s="62"/>
      <c r="AN267" s="63"/>
      <c r="AO267" s="75"/>
      <c r="AP267" s="91"/>
      <c r="AQ267" s="75"/>
      <c r="AR267" s="79"/>
      <c r="AS267" s="75"/>
      <c r="AT267" s="11"/>
      <c r="AU267" s="11"/>
      <c r="AV267" s="11"/>
      <c r="AW267" s="11"/>
      <c r="AX267" s="11"/>
      <c r="AY267" s="75"/>
      <c r="BC267" s="19"/>
      <c r="BD267" s="19"/>
      <c r="BE267" s="19"/>
      <c r="BF267" s="70"/>
      <c r="BG267" s="85"/>
      <c r="BH267" s="85"/>
      <c r="BI267" s="85"/>
      <c r="BJ267" s="85"/>
      <c r="BK267" s="84"/>
      <c r="BL267" s="92"/>
      <c r="BM267" s="92"/>
      <c r="BN267" s="82"/>
      <c r="BO267" s="46"/>
      <c r="BP267" s="46"/>
      <c r="BQ267" s="46"/>
      <c r="BR267" s="80"/>
      <c r="BS267" s="80"/>
      <c r="BT267" s="80"/>
      <c r="BU267" s="104"/>
      <c r="BV267" s="104"/>
      <c r="BW267" s="104"/>
      <c r="BX267" s="105"/>
      <c r="BY267" s="105"/>
      <c r="BZ267" s="105"/>
      <c r="CA267" s="33"/>
      <c r="CB267" s="33"/>
      <c r="CC267" s="33"/>
      <c r="CD267" s="27"/>
      <c r="CE267" s="27"/>
      <c r="CF267" s="27"/>
      <c r="CG267" s="9"/>
      <c r="CH267" s="9"/>
      <c r="CI267" s="9"/>
      <c r="CJ267" s="78"/>
      <c r="CK267" s="78"/>
      <c r="CL267" s="78"/>
      <c r="CM267" s="46"/>
      <c r="CN267" s="46"/>
      <c r="CO267" s="46"/>
    </row>
    <row r="268" spans="1:93" ht="12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4"/>
      <c r="S268" s="64"/>
      <c r="T268" s="14"/>
      <c r="U268" s="59"/>
      <c r="V268" s="60"/>
      <c r="W268" s="60"/>
      <c r="X268" s="60"/>
      <c r="Y268" s="60"/>
      <c r="Z268" s="60"/>
      <c r="AA268" s="60"/>
      <c r="AB268" s="60"/>
      <c r="AC268" s="60"/>
      <c r="AD268" s="60"/>
      <c r="AE268" s="10"/>
      <c r="AF268" s="87"/>
      <c r="AH268" s="86"/>
      <c r="AI268" s="10"/>
      <c r="AJ268" s="61"/>
      <c r="AK268" s="61"/>
      <c r="AL268" s="61"/>
      <c r="AM268" s="62"/>
      <c r="AN268" s="63"/>
      <c r="AO268" s="75"/>
      <c r="AP268" s="91"/>
      <c r="AQ268" s="75"/>
      <c r="AR268" s="79"/>
      <c r="AS268" s="75"/>
      <c r="AT268" s="11"/>
      <c r="AU268" s="11"/>
      <c r="AV268" s="11"/>
      <c r="AW268" s="11"/>
      <c r="AX268" s="11"/>
      <c r="AY268" s="75"/>
      <c r="BC268" s="19"/>
      <c r="BD268" s="19"/>
      <c r="BE268" s="19"/>
      <c r="BF268" s="70"/>
      <c r="BG268" s="85"/>
      <c r="BH268" s="85"/>
      <c r="BI268" s="85"/>
      <c r="BJ268" s="85"/>
      <c r="BK268" s="84"/>
      <c r="BL268" s="92"/>
      <c r="BM268" s="92"/>
      <c r="BN268" s="82"/>
      <c r="BO268" s="46"/>
      <c r="BP268" s="46"/>
      <c r="BQ268" s="46"/>
      <c r="BR268" s="80"/>
      <c r="BS268" s="80"/>
      <c r="BT268" s="80"/>
      <c r="BU268" s="104"/>
      <c r="BV268" s="104"/>
      <c r="BW268" s="104"/>
      <c r="BX268" s="105"/>
      <c r="BY268" s="105"/>
      <c r="BZ268" s="105"/>
      <c r="CA268" s="33"/>
      <c r="CB268" s="33"/>
      <c r="CC268" s="33"/>
      <c r="CD268" s="27"/>
      <c r="CE268" s="27"/>
      <c r="CF268" s="27"/>
      <c r="CG268" s="9"/>
      <c r="CH268" s="9"/>
      <c r="CI268" s="9"/>
      <c r="CJ268" s="78"/>
      <c r="CK268" s="78"/>
      <c r="CL268" s="78"/>
      <c r="CM268" s="46"/>
      <c r="CN268" s="46"/>
      <c r="CO268" s="46"/>
    </row>
    <row r="269" spans="1:93" ht="12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4"/>
      <c r="S269" s="64"/>
      <c r="T269" s="14"/>
      <c r="U269" s="59"/>
      <c r="V269" s="60"/>
      <c r="W269" s="60"/>
      <c r="X269" s="60"/>
      <c r="Y269" s="60"/>
      <c r="Z269" s="60"/>
      <c r="AA269" s="60"/>
      <c r="AB269" s="60"/>
      <c r="AC269" s="60"/>
      <c r="AD269" s="60"/>
      <c r="AE269" s="10"/>
      <c r="AF269" s="87"/>
      <c r="AH269" s="86"/>
      <c r="AI269" s="10"/>
      <c r="AJ269" s="61"/>
      <c r="AK269" s="61"/>
      <c r="AL269" s="61"/>
      <c r="AM269" s="62"/>
      <c r="AN269" s="63"/>
      <c r="AO269" s="75"/>
      <c r="AP269" s="91"/>
      <c r="AQ269" s="75"/>
      <c r="AR269" s="79"/>
      <c r="AS269" s="75"/>
      <c r="AT269" s="11"/>
      <c r="AU269" s="11"/>
      <c r="AV269" s="11"/>
      <c r="AW269" s="11"/>
      <c r="AX269" s="11"/>
      <c r="AY269" s="75"/>
      <c r="BC269" s="19"/>
      <c r="BD269" s="19"/>
      <c r="BE269" s="19"/>
      <c r="BF269" s="70"/>
      <c r="BG269" s="85"/>
      <c r="BH269" s="85"/>
      <c r="BI269" s="85"/>
      <c r="BJ269" s="85"/>
      <c r="BK269" s="84"/>
      <c r="BL269" s="92"/>
      <c r="BM269" s="92"/>
      <c r="BN269" s="82"/>
      <c r="BO269" s="46"/>
      <c r="BP269" s="46"/>
      <c r="BQ269" s="46"/>
      <c r="BR269" s="80"/>
      <c r="BS269" s="80"/>
      <c r="BT269" s="80"/>
      <c r="BU269" s="104"/>
      <c r="BV269" s="104"/>
      <c r="BW269" s="104"/>
      <c r="BX269" s="105"/>
      <c r="BY269" s="105"/>
      <c r="BZ269" s="105"/>
      <c r="CA269" s="33"/>
      <c r="CB269" s="33"/>
      <c r="CC269" s="33"/>
      <c r="CD269" s="27"/>
      <c r="CE269" s="27"/>
      <c r="CF269" s="27"/>
      <c r="CG269" s="9"/>
      <c r="CH269" s="9"/>
      <c r="CI269" s="9"/>
      <c r="CJ269" s="78"/>
      <c r="CK269" s="78"/>
      <c r="CL269" s="78"/>
      <c r="CM269" s="46"/>
      <c r="CN269" s="46"/>
      <c r="CO269" s="46"/>
    </row>
    <row r="270" spans="1:93" ht="12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4"/>
      <c r="S270" s="64"/>
      <c r="T270" s="14"/>
      <c r="U270" s="59"/>
      <c r="V270" s="60"/>
      <c r="W270" s="60"/>
      <c r="X270" s="60"/>
      <c r="Y270" s="60"/>
      <c r="Z270" s="60"/>
      <c r="AA270" s="60"/>
      <c r="AB270" s="60"/>
      <c r="AC270" s="60"/>
      <c r="AD270" s="60"/>
      <c r="AE270" s="10"/>
      <c r="AF270" s="87"/>
      <c r="AH270" s="86"/>
      <c r="AI270" s="10"/>
      <c r="AJ270" s="61"/>
      <c r="AK270" s="61"/>
      <c r="AL270" s="61"/>
      <c r="AM270" s="62"/>
      <c r="AN270" s="63"/>
      <c r="AO270" s="75"/>
      <c r="AP270" s="91"/>
      <c r="AQ270" s="75"/>
      <c r="AR270" s="79"/>
      <c r="AS270" s="75"/>
      <c r="AT270" s="11"/>
      <c r="AU270" s="11"/>
      <c r="AV270" s="11"/>
      <c r="AW270" s="11"/>
      <c r="AX270" s="11"/>
      <c r="AY270" s="75"/>
      <c r="BC270" s="19"/>
      <c r="BD270" s="19"/>
      <c r="BE270" s="19"/>
      <c r="BF270" s="70"/>
      <c r="BG270" s="85"/>
      <c r="BH270" s="85"/>
      <c r="BI270" s="85"/>
      <c r="BJ270" s="85"/>
      <c r="BK270" s="84"/>
      <c r="BL270" s="92"/>
      <c r="BM270" s="92"/>
      <c r="BN270" s="82"/>
      <c r="BO270" s="46"/>
      <c r="BP270" s="46"/>
      <c r="BQ270" s="46"/>
      <c r="BR270" s="80"/>
      <c r="BS270" s="80"/>
      <c r="BT270" s="80"/>
      <c r="BU270" s="104"/>
      <c r="BV270" s="104"/>
      <c r="BW270" s="104"/>
      <c r="BX270" s="105"/>
      <c r="BY270" s="105"/>
      <c r="BZ270" s="105"/>
      <c r="CA270" s="33"/>
      <c r="CB270" s="33"/>
      <c r="CC270" s="33"/>
      <c r="CD270" s="27"/>
      <c r="CE270" s="27"/>
      <c r="CF270" s="27"/>
      <c r="CG270" s="9"/>
      <c r="CH270" s="9"/>
      <c r="CI270" s="9"/>
      <c r="CJ270" s="78"/>
      <c r="CK270" s="78"/>
      <c r="CL270" s="78"/>
      <c r="CM270" s="46"/>
      <c r="CN270" s="46"/>
      <c r="CO270" s="46"/>
    </row>
    <row r="271" spans="1:93" ht="12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4"/>
      <c r="S271" s="64"/>
      <c r="T271" s="14"/>
      <c r="U271" s="59"/>
      <c r="V271" s="60"/>
      <c r="W271" s="60"/>
      <c r="X271" s="60"/>
      <c r="Y271" s="60"/>
      <c r="Z271" s="60"/>
      <c r="AA271" s="60"/>
      <c r="AB271" s="60"/>
      <c r="AC271" s="60"/>
      <c r="AD271" s="60"/>
      <c r="AE271" s="10"/>
      <c r="AF271" s="87"/>
      <c r="AH271" s="86"/>
      <c r="AI271" s="10"/>
      <c r="AJ271" s="61"/>
      <c r="AK271" s="61"/>
      <c r="AL271" s="61"/>
      <c r="AM271" s="62"/>
      <c r="AN271" s="63"/>
      <c r="AO271" s="75"/>
      <c r="AP271" s="91"/>
      <c r="AQ271" s="75"/>
      <c r="AR271" s="79"/>
      <c r="AS271" s="75"/>
      <c r="AT271" s="11"/>
      <c r="AU271" s="11"/>
      <c r="AV271" s="11"/>
      <c r="AW271" s="11"/>
      <c r="AX271" s="11"/>
      <c r="AY271" s="75"/>
      <c r="BC271" s="19"/>
      <c r="BD271" s="19"/>
      <c r="BE271" s="19"/>
      <c r="BF271" s="70"/>
      <c r="BG271" s="85"/>
      <c r="BH271" s="85"/>
      <c r="BI271" s="85"/>
      <c r="BJ271" s="85"/>
      <c r="BK271" s="84"/>
      <c r="BL271" s="92"/>
      <c r="BM271" s="92"/>
      <c r="BN271" s="82"/>
      <c r="BO271" s="46"/>
      <c r="BP271" s="46"/>
      <c r="BQ271" s="46"/>
      <c r="BR271" s="80"/>
      <c r="BS271" s="80"/>
      <c r="BT271" s="80"/>
      <c r="BU271" s="104"/>
      <c r="BV271" s="104"/>
      <c r="BW271" s="104"/>
      <c r="BX271" s="105"/>
      <c r="BY271" s="105"/>
      <c r="BZ271" s="105"/>
      <c r="CA271" s="33"/>
      <c r="CB271" s="33"/>
      <c r="CC271" s="33"/>
      <c r="CD271" s="27"/>
      <c r="CE271" s="27"/>
      <c r="CF271" s="27"/>
      <c r="CG271" s="9"/>
      <c r="CH271" s="9"/>
      <c r="CI271" s="9"/>
      <c r="CJ271" s="78"/>
      <c r="CK271" s="78"/>
      <c r="CL271" s="78"/>
      <c r="CM271" s="46"/>
      <c r="CN271" s="46"/>
      <c r="CO271" s="46"/>
    </row>
    <row r="272" spans="1:93" ht="1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4"/>
      <c r="S272" s="64"/>
      <c r="T272" s="14"/>
      <c r="U272" s="59"/>
      <c r="V272" s="60"/>
      <c r="W272" s="60"/>
      <c r="X272" s="60"/>
      <c r="Y272" s="60"/>
      <c r="Z272" s="60"/>
      <c r="AA272" s="60"/>
      <c r="AB272" s="60"/>
      <c r="AC272" s="60"/>
      <c r="AD272" s="60"/>
      <c r="AE272" s="10"/>
      <c r="AF272" s="87"/>
      <c r="AH272" s="86"/>
      <c r="AI272" s="10"/>
      <c r="AJ272" s="61"/>
      <c r="AK272" s="61"/>
      <c r="AL272" s="61"/>
      <c r="AM272" s="62"/>
      <c r="AN272" s="63"/>
      <c r="AO272" s="75"/>
      <c r="AP272" s="91"/>
      <c r="AQ272" s="75"/>
      <c r="AR272" s="79"/>
      <c r="AS272" s="75"/>
      <c r="AT272" s="11"/>
      <c r="AU272" s="11"/>
      <c r="AV272" s="11"/>
      <c r="AW272" s="11"/>
      <c r="AX272" s="11"/>
      <c r="AY272" s="75"/>
      <c r="BC272" s="19"/>
      <c r="BD272" s="19"/>
      <c r="BE272" s="19"/>
      <c r="BF272" s="70"/>
      <c r="BG272" s="85"/>
      <c r="BH272" s="85"/>
      <c r="BI272" s="85"/>
      <c r="BJ272" s="85"/>
      <c r="BK272" s="84"/>
      <c r="BL272" s="92"/>
      <c r="BM272" s="92"/>
      <c r="BN272" s="82"/>
      <c r="BO272" s="46"/>
      <c r="BP272" s="46"/>
      <c r="BQ272" s="46"/>
      <c r="BR272" s="80"/>
      <c r="BS272" s="80"/>
      <c r="BT272" s="80"/>
      <c r="BU272" s="104"/>
      <c r="BV272" s="104"/>
      <c r="BW272" s="104"/>
      <c r="BX272" s="105"/>
      <c r="BY272" s="105"/>
      <c r="BZ272" s="105"/>
      <c r="CA272" s="33"/>
      <c r="CB272" s="33"/>
      <c r="CC272" s="33"/>
      <c r="CD272" s="27"/>
      <c r="CE272" s="27"/>
      <c r="CF272" s="27"/>
      <c r="CG272" s="9"/>
      <c r="CH272" s="9"/>
      <c r="CI272" s="9"/>
      <c r="CJ272" s="78"/>
      <c r="CK272" s="78"/>
      <c r="CL272" s="78"/>
      <c r="CM272" s="46"/>
      <c r="CN272" s="46"/>
      <c r="CO272" s="46"/>
    </row>
    <row r="273" spans="1:93" ht="12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4"/>
      <c r="S273" s="64"/>
      <c r="T273" s="14"/>
      <c r="U273" s="59"/>
      <c r="V273" s="60"/>
      <c r="W273" s="60"/>
      <c r="X273" s="60"/>
      <c r="Y273" s="60"/>
      <c r="Z273" s="60"/>
      <c r="AA273" s="60"/>
      <c r="AB273" s="60"/>
      <c r="AC273" s="60"/>
      <c r="AD273" s="60"/>
      <c r="AE273" s="10"/>
      <c r="AF273" s="87"/>
      <c r="AH273" s="86"/>
      <c r="AI273" s="10"/>
      <c r="AJ273" s="61"/>
      <c r="AK273" s="61"/>
      <c r="AL273" s="61"/>
      <c r="AM273" s="62"/>
      <c r="AN273" s="63"/>
      <c r="AO273" s="75"/>
      <c r="AP273" s="91"/>
      <c r="AQ273" s="75"/>
      <c r="AR273" s="79"/>
      <c r="AS273" s="75"/>
      <c r="AT273" s="11"/>
      <c r="AU273" s="11"/>
      <c r="AV273" s="11"/>
      <c r="AW273" s="11"/>
      <c r="AX273" s="11"/>
      <c r="AY273" s="75"/>
      <c r="BC273" s="19"/>
      <c r="BD273" s="19"/>
      <c r="BE273" s="19"/>
      <c r="BF273" s="70"/>
      <c r="BG273" s="85"/>
      <c r="BH273" s="85"/>
      <c r="BI273" s="85"/>
      <c r="BJ273" s="85"/>
      <c r="BK273" s="84"/>
      <c r="BL273" s="92"/>
      <c r="BM273" s="92"/>
      <c r="BN273" s="82"/>
      <c r="BO273" s="46"/>
      <c r="BP273" s="46"/>
      <c r="BQ273" s="46"/>
      <c r="BR273" s="80"/>
      <c r="BS273" s="80"/>
      <c r="BT273" s="80"/>
      <c r="BU273" s="104"/>
      <c r="BV273" s="104"/>
      <c r="BW273" s="104"/>
      <c r="BX273" s="105"/>
      <c r="BY273" s="105"/>
      <c r="BZ273" s="105"/>
      <c r="CA273" s="33"/>
      <c r="CB273" s="33"/>
      <c r="CC273" s="33"/>
      <c r="CD273" s="27"/>
      <c r="CE273" s="27"/>
      <c r="CF273" s="27"/>
      <c r="CG273" s="9"/>
      <c r="CH273" s="9"/>
      <c r="CI273" s="9"/>
      <c r="CJ273" s="78"/>
      <c r="CK273" s="78"/>
      <c r="CL273" s="78"/>
      <c r="CM273" s="46"/>
      <c r="CN273" s="46"/>
      <c r="CO273" s="46"/>
    </row>
    <row r="274" spans="1:93" ht="12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4"/>
      <c r="S274" s="64"/>
      <c r="T274" s="14"/>
      <c r="U274" s="59"/>
      <c r="V274" s="60"/>
      <c r="W274" s="60"/>
      <c r="X274" s="60"/>
      <c r="Y274" s="60"/>
      <c r="Z274" s="60"/>
      <c r="AA274" s="60"/>
      <c r="AB274" s="60"/>
      <c r="AC274" s="60"/>
      <c r="AD274" s="60"/>
      <c r="AE274" s="10"/>
      <c r="AF274" s="87"/>
      <c r="AH274" s="86"/>
      <c r="AI274" s="10"/>
      <c r="AJ274" s="61"/>
      <c r="AK274" s="61"/>
      <c r="AL274" s="61"/>
      <c r="AM274" s="62"/>
      <c r="AN274" s="63"/>
      <c r="AO274" s="75"/>
      <c r="AP274" s="91"/>
      <c r="AQ274" s="75"/>
      <c r="AR274" s="79"/>
      <c r="AS274" s="75"/>
      <c r="AT274" s="11"/>
      <c r="AU274" s="11"/>
      <c r="AV274" s="11"/>
      <c r="AW274" s="11"/>
      <c r="AX274" s="11"/>
      <c r="AY274" s="75"/>
      <c r="BC274" s="19"/>
      <c r="BD274" s="19"/>
      <c r="BE274" s="19"/>
      <c r="BF274" s="70"/>
      <c r="BG274" s="85"/>
      <c r="BH274" s="85"/>
      <c r="BI274" s="85"/>
      <c r="BJ274" s="85"/>
      <c r="BK274" s="84"/>
      <c r="BL274" s="92"/>
      <c r="BM274" s="92"/>
      <c r="BN274" s="82"/>
      <c r="BO274" s="46"/>
      <c r="BP274" s="46"/>
      <c r="BQ274" s="46"/>
      <c r="BR274" s="80"/>
      <c r="BS274" s="80"/>
      <c r="BT274" s="80"/>
      <c r="BU274" s="104"/>
      <c r="BV274" s="104"/>
      <c r="BW274" s="104"/>
      <c r="BX274" s="105"/>
      <c r="BY274" s="105"/>
      <c r="BZ274" s="105"/>
      <c r="CA274" s="33"/>
      <c r="CB274" s="33"/>
      <c r="CC274" s="33"/>
      <c r="CD274" s="27"/>
      <c r="CE274" s="27"/>
      <c r="CF274" s="27"/>
      <c r="CG274" s="9"/>
      <c r="CH274" s="9"/>
      <c r="CI274" s="9"/>
      <c r="CJ274" s="78"/>
      <c r="CK274" s="78"/>
      <c r="CL274" s="78"/>
      <c r="CM274" s="46"/>
      <c r="CN274" s="46"/>
      <c r="CO274" s="46"/>
    </row>
    <row r="275" spans="1:93" ht="12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4"/>
      <c r="S275" s="64"/>
      <c r="T275" s="14"/>
      <c r="U275" s="59"/>
      <c r="V275" s="60"/>
      <c r="W275" s="60"/>
      <c r="X275" s="60"/>
      <c r="Y275" s="60"/>
      <c r="Z275" s="60"/>
      <c r="AA275" s="60"/>
      <c r="AB275" s="60"/>
      <c r="AC275" s="60"/>
      <c r="AD275" s="60"/>
      <c r="AE275" s="10"/>
      <c r="AF275" s="87"/>
      <c r="AH275" s="86"/>
      <c r="AI275" s="10"/>
      <c r="AJ275" s="61"/>
      <c r="AK275" s="61"/>
      <c r="AL275" s="61"/>
      <c r="AM275" s="62"/>
      <c r="AN275" s="63"/>
      <c r="AO275" s="75"/>
      <c r="AP275" s="91"/>
      <c r="AQ275" s="75"/>
      <c r="AR275" s="79"/>
      <c r="AS275" s="75"/>
      <c r="AT275" s="11"/>
      <c r="AU275" s="11"/>
      <c r="AV275" s="11"/>
      <c r="AW275" s="11"/>
      <c r="AX275" s="11"/>
      <c r="AY275" s="75"/>
      <c r="BC275" s="19"/>
      <c r="BD275" s="19"/>
      <c r="BE275" s="19"/>
      <c r="BF275" s="70"/>
      <c r="BG275" s="85"/>
      <c r="BH275" s="85"/>
      <c r="BI275" s="85"/>
      <c r="BJ275" s="85"/>
      <c r="BK275" s="84"/>
      <c r="BL275" s="92"/>
      <c r="BM275" s="92"/>
      <c r="BN275" s="82"/>
      <c r="BO275" s="46"/>
      <c r="BP275" s="46"/>
      <c r="BQ275" s="46"/>
      <c r="BR275" s="80"/>
      <c r="BS275" s="80"/>
      <c r="BT275" s="80"/>
      <c r="BU275" s="104"/>
      <c r="BV275" s="104"/>
      <c r="BW275" s="104"/>
      <c r="BX275" s="105"/>
      <c r="BY275" s="105"/>
      <c r="BZ275" s="105"/>
      <c r="CA275" s="33"/>
      <c r="CB275" s="33"/>
      <c r="CC275" s="33"/>
      <c r="CD275" s="27"/>
      <c r="CE275" s="27"/>
      <c r="CF275" s="27"/>
      <c r="CG275" s="9"/>
      <c r="CH275" s="9"/>
      <c r="CI275" s="9"/>
      <c r="CJ275" s="78"/>
      <c r="CK275" s="78"/>
      <c r="CL275" s="78"/>
      <c r="CM275" s="46"/>
      <c r="CN275" s="46"/>
      <c r="CO275" s="46"/>
    </row>
    <row r="276" spans="1:93" ht="12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4"/>
      <c r="S276" s="64"/>
      <c r="T276" s="14"/>
      <c r="U276" s="59"/>
      <c r="V276" s="60"/>
      <c r="W276" s="60"/>
      <c r="X276" s="60"/>
      <c r="Y276" s="60"/>
      <c r="Z276" s="60"/>
      <c r="AA276" s="60"/>
      <c r="AB276" s="60"/>
      <c r="AC276" s="60"/>
      <c r="AD276" s="60"/>
      <c r="AE276" s="10"/>
      <c r="AF276" s="87"/>
      <c r="AH276" s="86"/>
      <c r="AI276" s="10"/>
      <c r="AJ276" s="61"/>
      <c r="AK276" s="61"/>
      <c r="AL276" s="61"/>
      <c r="AM276" s="62"/>
      <c r="AN276" s="63"/>
      <c r="AO276" s="75"/>
      <c r="AP276" s="91"/>
      <c r="AQ276" s="75"/>
      <c r="AR276" s="79"/>
      <c r="AS276" s="75"/>
      <c r="AT276" s="11"/>
      <c r="AU276" s="11"/>
      <c r="AV276" s="11"/>
      <c r="AW276" s="11"/>
      <c r="AX276" s="11"/>
      <c r="AY276" s="75"/>
      <c r="BC276" s="19"/>
      <c r="BD276" s="19"/>
      <c r="BE276" s="19"/>
      <c r="BF276" s="70"/>
      <c r="BG276" s="85"/>
      <c r="BH276" s="85"/>
      <c r="BI276" s="85"/>
      <c r="BJ276" s="85"/>
      <c r="BK276" s="84"/>
      <c r="BL276" s="92"/>
      <c r="BM276" s="92"/>
      <c r="BN276" s="82"/>
      <c r="BO276" s="46"/>
      <c r="BP276" s="46"/>
      <c r="BQ276" s="46"/>
      <c r="BR276" s="80"/>
      <c r="BS276" s="80"/>
      <c r="BT276" s="80"/>
      <c r="BU276" s="104"/>
      <c r="BV276" s="104"/>
      <c r="BW276" s="104"/>
      <c r="BX276" s="105"/>
      <c r="BY276" s="105"/>
      <c r="BZ276" s="105"/>
      <c r="CA276" s="33"/>
      <c r="CB276" s="33"/>
      <c r="CC276" s="33"/>
      <c r="CD276" s="27"/>
      <c r="CE276" s="27"/>
      <c r="CF276" s="27"/>
      <c r="CG276" s="9"/>
      <c r="CH276" s="9"/>
      <c r="CI276" s="9"/>
      <c r="CJ276" s="78"/>
      <c r="CK276" s="78"/>
      <c r="CL276" s="78"/>
      <c r="CM276" s="46"/>
      <c r="CN276" s="46"/>
      <c r="CO276" s="46"/>
    </row>
    <row r="277" spans="1:93" ht="12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4"/>
      <c r="S277" s="64"/>
      <c r="T277" s="14"/>
      <c r="U277" s="59"/>
      <c r="V277" s="60"/>
      <c r="W277" s="60"/>
      <c r="X277" s="60"/>
      <c r="Y277" s="60"/>
      <c r="Z277" s="60"/>
      <c r="AA277" s="60"/>
      <c r="AB277" s="60"/>
      <c r="AC277" s="60"/>
      <c r="AD277" s="60"/>
      <c r="AE277" s="10"/>
      <c r="AF277" s="87"/>
      <c r="AH277" s="86"/>
      <c r="AI277" s="10"/>
      <c r="AJ277" s="61"/>
      <c r="AK277" s="61"/>
      <c r="AL277" s="61"/>
      <c r="AM277" s="62"/>
      <c r="AN277" s="63"/>
      <c r="AO277" s="75"/>
      <c r="AP277" s="91"/>
      <c r="AQ277" s="75"/>
      <c r="AR277" s="79"/>
      <c r="AS277" s="75"/>
      <c r="AT277" s="11"/>
      <c r="AU277" s="11"/>
      <c r="AV277" s="11"/>
      <c r="AW277" s="11"/>
      <c r="AX277" s="11"/>
      <c r="AY277" s="75"/>
      <c r="BC277" s="19"/>
      <c r="BD277" s="19"/>
      <c r="BE277" s="19"/>
      <c r="BF277" s="70"/>
      <c r="BG277" s="85"/>
      <c r="BH277" s="85"/>
      <c r="BI277" s="85"/>
      <c r="BJ277" s="85"/>
      <c r="BK277" s="84"/>
      <c r="BL277" s="92"/>
      <c r="BM277" s="92"/>
      <c r="BN277" s="82"/>
      <c r="BO277" s="46"/>
      <c r="BP277" s="46"/>
      <c r="BQ277" s="46"/>
      <c r="BR277" s="80"/>
      <c r="BS277" s="80"/>
      <c r="BT277" s="80"/>
      <c r="BU277" s="104"/>
      <c r="BV277" s="104"/>
      <c r="BW277" s="104"/>
      <c r="BX277" s="105"/>
      <c r="BY277" s="105"/>
      <c r="BZ277" s="105"/>
      <c r="CA277" s="33"/>
      <c r="CB277" s="33"/>
      <c r="CC277" s="33"/>
      <c r="CD277" s="27"/>
      <c r="CE277" s="27"/>
      <c r="CF277" s="27"/>
      <c r="CG277" s="9"/>
      <c r="CH277" s="9"/>
      <c r="CI277" s="9"/>
      <c r="CJ277" s="78"/>
      <c r="CK277" s="78"/>
      <c r="CL277" s="78"/>
      <c r="CM277" s="46"/>
      <c r="CN277" s="46"/>
      <c r="CO277" s="46"/>
    </row>
    <row r="278" spans="1:93" ht="12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4"/>
      <c r="S278" s="64"/>
      <c r="T278" s="14"/>
      <c r="U278" s="59"/>
      <c r="V278" s="60"/>
      <c r="W278" s="60"/>
      <c r="X278" s="60"/>
      <c r="Y278" s="60"/>
      <c r="Z278" s="60"/>
      <c r="AA278" s="60"/>
      <c r="AB278" s="60"/>
      <c r="AC278" s="60"/>
      <c r="AD278" s="60"/>
      <c r="AE278" s="10"/>
      <c r="AF278" s="87"/>
      <c r="AH278" s="86"/>
      <c r="AI278" s="10"/>
      <c r="AJ278" s="61"/>
      <c r="AK278" s="61"/>
      <c r="AL278" s="61"/>
      <c r="AM278" s="62"/>
      <c r="AN278" s="63"/>
      <c r="AO278" s="75"/>
      <c r="AP278" s="91"/>
      <c r="AQ278" s="75"/>
      <c r="AR278" s="79"/>
      <c r="AS278" s="75"/>
      <c r="AT278" s="11"/>
      <c r="AU278" s="11"/>
      <c r="AV278" s="11"/>
      <c r="AW278" s="11"/>
      <c r="AX278" s="11"/>
      <c r="AY278" s="75"/>
      <c r="BC278" s="19"/>
      <c r="BD278" s="19"/>
      <c r="BE278" s="19"/>
      <c r="BF278" s="70"/>
      <c r="BG278" s="85"/>
      <c r="BH278" s="85"/>
      <c r="BI278" s="85"/>
      <c r="BJ278" s="85"/>
      <c r="BK278" s="84"/>
      <c r="BL278" s="92"/>
      <c r="BM278" s="92"/>
      <c r="BN278" s="82"/>
      <c r="BO278" s="46"/>
      <c r="BP278" s="46"/>
      <c r="BQ278" s="46"/>
      <c r="BR278" s="80"/>
      <c r="BS278" s="80"/>
      <c r="BT278" s="80"/>
      <c r="BU278" s="104"/>
      <c r="BV278" s="104"/>
      <c r="BW278" s="104"/>
      <c r="BX278" s="105"/>
      <c r="BY278" s="105"/>
      <c r="BZ278" s="105"/>
      <c r="CA278" s="33"/>
      <c r="CB278" s="33"/>
      <c r="CC278" s="33"/>
      <c r="CD278" s="27"/>
      <c r="CE278" s="27"/>
      <c r="CF278" s="27"/>
      <c r="CG278" s="9"/>
      <c r="CH278" s="9"/>
      <c r="CI278" s="9"/>
      <c r="CJ278" s="78"/>
      <c r="CK278" s="78"/>
      <c r="CL278" s="78"/>
      <c r="CM278" s="46"/>
      <c r="CN278" s="46"/>
      <c r="CO278" s="46"/>
    </row>
    <row r="279" spans="1:93" ht="12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4"/>
      <c r="S279" s="64"/>
      <c r="T279" s="14"/>
      <c r="U279" s="59"/>
      <c r="V279" s="60"/>
      <c r="W279" s="60"/>
      <c r="X279" s="60"/>
      <c r="Y279" s="60"/>
      <c r="Z279" s="60"/>
      <c r="AA279" s="60"/>
      <c r="AB279" s="60"/>
      <c r="AC279" s="60"/>
      <c r="AD279" s="60"/>
      <c r="AE279" s="10"/>
      <c r="AF279" s="87"/>
      <c r="AH279" s="86"/>
      <c r="AI279" s="10"/>
      <c r="AJ279" s="61"/>
      <c r="AK279" s="61"/>
      <c r="AL279" s="61"/>
      <c r="AM279" s="62"/>
      <c r="AN279" s="63"/>
      <c r="AO279" s="75"/>
      <c r="AP279" s="91"/>
      <c r="AQ279" s="75"/>
      <c r="AR279" s="79"/>
      <c r="AS279" s="75"/>
      <c r="AT279" s="11"/>
      <c r="AU279" s="11"/>
      <c r="AV279" s="11"/>
      <c r="AW279" s="11"/>
      <c r="AX279" s="11"/>
      <c r="AY279" s="75"/>
      <c r="BC279" s="19"/>
      <c r="BD279" s="19"/>
      <c r="BE279" s="19"/>
      <c r="BF279" s="70"/>
      <c r="BG279" s="85"/>
      <c r="BH279" s="85"/>
      <c r="BI279" s="85"/>
      <c r="BJ279" s="85"/>
      <c r="BK279" s="84"/>
      <c r="BL279" s="92"/>
      <c r="BM279" s="92"/>
      <c r="BN279" s="82"/>
      <c r="BO279" s="46"/>
      <c r="BP279" s="46"/>
      <c r="BQ279" s="46"/>
      <c r="BR279" s="80"/>
      <c r="BS279" s="80"/>
      <c r="BT279" s="80"/>
      <c r="BU279" s="104"/>
      <c r="BV279" s="104"/>
      <c r="BW279" s="104"/>
      <c r="BX279" s="105"/>
      <c r="BY279" s="105"/>
      <c r="BZ279" s="105"/>
      <c r="CA279" s="33"/>
      <c r="CB279" s="33"/>
      <c r="CC279" s="33"/>
      <c r="CD279" s="27"/>
      <c r="CE279" s="27"/>
      <c r="CF279" s="27"/>
      <c r="CG279" s="9"/>
      <c r="CH279" s="9"/>
      <c r="CI279" s="9"/>
      <c r="CJ279" s="78"/>
      <c r="CK279" s="78"/>
      <c r="CL279" s="78"/>
      <c r="CM279" s="46"/>
      <c r="CN279" s="46"/>
      <c r="CO279" s="46"/>
    </row>
    <row r="280" spans="1:93" ht="12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4"/>
      <c r="S280" s="64"/>
      <c r="T280" s="14"/>
      <c r="U280" s="59"/>
      <c r="V280" s="60"/>
      <c r="W280" s="60"/>
      <c r="X280" s="60"/>
      <c r="Y280" s="60"/>
      <c r="Z280" s="60"/>
      <c r="AA280" s="60"/>
      <c r="AB280" s="60"/>
      <c r="AC280" s="60"/>
      <c r="AD280" s="60"/>
      <c r="AE280" s="10"/>
      <c r="AF280" s="87"/>
      <c r="AH280" s="86"/>
      <c r="AI280" s="10"/>
      <c r="AJ280" s="61"/>
      <c r="AK280" s="61"/>
      <c r="AL280" s="61"/>
      <c r="AM280" s="62"/>
      <c r="AN280" s="63"/>
      <c r="AO280" s="75"/>
      <c r="AP280" s="91"/>
      <c r="AQ280" s="75"/>
      <c r="AR280" s="79"/>
      <c r="AS280" s="75"/>
      <c r="AT280" s="11"/>
      <c r="AU280" s="11"/>
      <c r="AV280" s="11"/>
      <c r="AW280" s="11"/>
      <c r="AX280" s="11"/>
      <c r="AY280" s="75"/>
      <c r="BC280" s="19"/>
      <c r="BD280" s="19"/>
      <c r="BE280" s="19"/>
      <c r="BF280" s="70"/>
      <c r="BG280" s="85"/>
      <c r="BH280" s="85"/>
      <c r="BI280" s="85"/>
      <c r="BJ280" s="85"/>
      <c r="BK280" s="84"/>
      <c r="BL280" s="92"/>
      <c r="BM280" s="92"/>
      <c r="BN280" s="82"/>
      <c r="BO280" s="46"/>
      <c r="BP280" s="46"/>
      <c r="BQ280" s="46"/>
      <c r="BR280" s="80"/>
      <c r="BS280" s="80"/>
      <c r="BT280" s="80"/>
      <c r="BU280" s="104"/>
      <c r="BV280" s="104"/>
      <c r="BW280" s="104"/>
      <c r="BX280" s="105"/>
      <c r="BY280" s="105"/>
      <c r="BZ280" s="105"/>
      <c r="CA280" s="33"/>
      <c r="CB280" s="33"/>
      <c r="CC280" s="33"/>
      <c r="CD280" s="27"/>
      <c r="CE280" s="27"/>
      <c r="CF280" s="27"/>
      <c r="CG280" s="9"/>
      <c r="CH280" s="9"/>
      <c r="CI280" s="9"/>
      <c r="CJ280" s="78"/>
      <c r="CK280" s="78"/>
      <c r="CL280" s="78"/>
      <c r="CM280" s="46"/>
      <c r="CN280" s="46"/>
      <c r="CO280" s="46"/>
    </row>
    <row r="281" spans="1:93" ht="12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4"/>
      <c r="S281" s="64"/>
      <c r="T281" s="14"/>
      <c r="U281" s="59"/>
      <c r="V281" s="60"/>
      <c r="W281" s="60"/>
      <c r="X281" s="60"/>
      <c r="Y281" s="60"/>
      <c r="Z281" s="60"/>
      <c r="AA281" s="60"/>
      <c r="AB281" s="60"/>
      <c r="AC281" s="60"/>
      <c r="AD281" s="60"/>
      <c r="AE281" s="10"/>
      <c r="AF281" s="87"/>
      <c r="AH281" s="86"/>
      <c r="AI281" s="10"/>
      <c r="AJ281" s="61"/>
      <c r="AK281" s="61"/>
      <c r="AL281" s="61"/>
      <c r="AM281" s="62"/>
      <c r="AN281" s="63"/>
      <c r="AO281" s="75"/>
      <c r="AP281" s="91"/>
      <c r="AQ281" s="75"/>
      <c r="AR281" s="79"/>
      <c r="AS281" s="75"/>
      <c r="AT281" s="11"/>
      <c r="AU281" s="11"/>
      <c r="AV281" s="11"/>
      <c r="AW281" s="11"/>
      <c r="AX281" s="11"/>
      <c r="AY281" s="75"/>
      <c r="BC281" s="19"/>
      <c r="BD281" s="19"/>
      <c r="BE281" s="19"/>
      <c r="BF281" s="70"/>
      <c r="BG281" s="85"/>
      <c r="BH281" s="85"/>
      <c r="BI281" s="85"/>
      <c r="BJ281" s="85"/>
      <c r="BK281" s="84"/>
      <c r="BL281" s="92"/>
      <c r="BM281" s="92"/>
      <c r="BN281" s="82"/>
      <c r="BO281" s="46"/>
      <c r="BP281" s="46"/>
      <c r="BQ281" s="46"/>
      <c r="BR281" s="80"/>
      <c r="BS281" s="80"/>
      <c r="BT281" s="80"/>
      <c r="BU281" s="104"/>
      <c r="BV281" s="104"/>
      <c r="BW281" s="104"/>
      <c r="BX281" s="105"/>
      <c r="BY281" s="105"/>
      <c r="BZ281" s="105"/>
      <c r="CA281" s="33"/>
      <c r="CB281" s="33"/>
      <c r="CC281" s="33"/>
      <c r="CD281" s="27"/>
      <c r="CE281" s="27"/>
      <c r="CF281" s="27"/>
      <c r="CG281" s="9"/>
      <c r="CH281" s="9"/>
      <c r="CI281" s="9"/>
      <c r="CJ281" s="78"/>
      <c r="CK281" s="78"/>
      <c r="CL281" s="78"/>
      <c r="CM281" s="46"/>
      <c r="CN281" s="46"/>
      <c r="CO281" s="46"/>
    </row>
    <row r="282" spans="1:93" ht="1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4"/>
      <c r="S282" s="64"/>
      <c r="T282" s="14"/>
      <c r="U282" s="59"/>
      <c r="V282" s="60"/>
      <c r="W282" s="60"/>
      <c r="X282" s="60"/>
      <c r="Y282" s="60"/>
      <c r="Z282" s="60"/>
      <c r="AA282" s="60"/>
      <c r="AB282" s="60"/>
      <c r="AC282" s="60"/>
      <c r="AD282" s="60"/>
      <c r="AE282" s="10"/>
      <c r="AF282" s="87"/>
      <c r="AH282" s="86"/>
      <c r="AI282" s="10"/>
      <c r="AJ282" s="61"/>
      <c r="AK282" s="61"/>
      <c r="AL282" s="61"/>
      <c r="AM282" s="62"/>
      <c r="AN282" s="63"/>
      <c r="AO282" s="75"/>
      <c r="AP282" s="91"/>
      <c r="AQ282" s="75"/>
      <c r="AR282" s="79"/>
      <c r="AS282" s="75"/>
      <c r="AT282" s="11"/>
      <c r="AU282" s="11"/>
      <c r="AV282" s="11"/>
      <c r="AW282" s="11"/>
      <c r="AX282" s="11"/>
      <c r="AY282" s="75"/>
      <c r="BC282" s="19"/>
      <c r="BD282" s="19"/>
      <c r="BE282" s="19"/>
      <c r="BF282" s="70"/>
      <c r="BG282" s="85"/>
      <c r="BH282" s="85"/>
      <c r="BI282" s="85"/>
      <c r="BJ282" s="85"/>
      <c r="BK282" s="84"/>
      <c r="BL282" s="92"/>
      <c r="BM282" s="92"/>
      <c r="BN282" s="82"/>
      <c r="BO282" s="46"/>
      <c r="BP282" s="46"/>
      <c r="BQ282" s="46"/>
      <c r="BR282" s="80"/>
      <c r="BS282" s="80"/>
      <c r="BT282" s="80"/>
      <c r="BU282" s="104"/>
      <c r="BV282" s="104"/>
      <c r="BW282" s="104"/>
      <c r="BX282" s="105"/>
      <c r="BY282" s="105"/>
      <c r="BZ282" s="105"/>
      <c r="CA282" s="33"/>
      <c r="CB282" s="33"/>
      <c r="CC282" s="33"/>
      <c r="CD282" s="27"/>
      <c r="CE282" s="27"/>
      <c r="CF282" s="27"/>
      <c r="CG282" s="9"/>
      <c r="CH282" s="9"/>
      <c r="CI282" s="9"/>
      <c r="CJ282" s="78"/>
      <c r="CK282" s="78"/>
      <c r="CL282" s="78"/>
      <c r="CM282" s="46"/>
      <c r="CN282" s="46"/>
      <c r="CO282" s="46"/>
    </row>
    <row r="283" spans="1:93" ht="12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4"/>
      <c r="S283" s="64"/>
      <c r="T283" s="14"/>
      <c r="U283" s="59"/>
      <c r="V283" s="60"/>
      <c r="W283" s="60"/>
      <c r="X283" s="60"/>
      <c r="Y283" s="60"/>
      <c r="Z283" s="60"/>
      <c r="AA283" s="60"/>
      <c r="AB283" s="60"/>
      <c r="AC283" s="60"/>
      <c r="AD283" s="60"/>
      <c r="AE283" s="10"/>
      <c r="AF283" s="87"/>
      <c r="AH283" s="86"/>
      <c r="AI283" s="10"/>
      <c r="AJ283" s="61"/>
      <c r="AK283" s="61"/>
      <c r="AL283" s="61"/>
      <c r="AM283" s="62"/>
      <c r="AN283" s="63"/>
      <c r="AO283" s="75"/>
      <c r="AP283" s="91"/>
      <c r="AQ283" s="75"/>
      <c r="AR283" s="79"/>
      <c r="AS283" s="75"/>
      <c r="AT283" s="11"/>
      <c r="AU283" s="11"/>
      <c r="AV283" s="11"/>
      <c r="AW283" s="11"/>
      <c r="AX283" s="11"/>
      <c r="AY283" s="75"/>
      <c r="BC283" s="19"/>
      <c r="BD283" s="19"/>
      <c r="BE283" s="19"/>
      <c r="BF283" s="70"/>
      <c r="BG283" s="85"/>
      <c r="BH283" s="85"/>
      <c r="BI283" s="85"/>
      <c r="BJ283" s="85"/>
      <c r="BK283" s="84"/>
      <c r="BL283" s="92"/>
      <c r="BM283" s="92"/>
      <c r="BN283" s="82"/>
      <c r="BO283" s="46"/>
      <c r="BP283" s="46"/>
      <c r="BQ283" s="46"/>
      <c r="BR283" s="80"/>
      <c r="BS283" s="80"/>
      <c r="BT283" s="80"/>
      <c r="BU283" s="104"/>
      <c r="BV283" s="104"/>
      <c r="BW283" s="104"/>
      <c r="BX283" s="105"/>
      <c r="BY283" s="105"/>
      <c r="BZ283" s="105"/>
      <c r="CA283" s="33"/>
      <c r="CB283" s="33"/>
      <c r="CC283" s="33"/>
      <c r="CD283" s="27"/>
      <c r="CE283" s="27"/>
      <c r="CF283" s="27"/>
      <c r="CG283" s="9"/>
      <c r="CH283" s="9"/>
      <c r="CI283" s="9"/>
      <c r="CJ283" s="78"/>
      <c r="CK283" s="78"/>
      <c r="CL283" s="78"/>
      <c r="CM283" s="46"/>
      <c r="CN283" s="46"/>
      <c r="CO283" s="46"/>
    </row>
    <row r="284" spans="1:93" ht="12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4"/>
      <c r="S284" s="64"/>
      <c r="T284" s="14"/>
      <c r="U284" s="59"/>
      <c r="V284" s="60"/>
      <c r="W284" s="60"/>
      <c r="X284" s="60"/>
      <c r="Y284" s="60"/>
      <c r="Z284" s="60"/>
      <c r="AA284" s="60"/>
      <c r="AB284" s="60"/>
      <c r="AC284" s="60"/>
      <c r="AD284" s="60"/>
      <c r="AE284" s="10"/>
      <c r="AF284" s="87"/>
      <c r="AH284" s="86"/>
      <c r="AI284" s="10"/>
      <c r="AJ284" s="61"/>
      <c r="AK284" s="61"/>
      <c r="AL284" s="61"/>
      <c r="AM284" s="62"/>
      <c r="AN284" s="63"/>
      <c r="AO284" s="75"/>
      <c r="AP284" s="91"/>
      <c r="AQ284" s="75"/>
      <c r="AR284" s="79"/>
      <c r="AS284" s="75"/>
      <c r="AT284" s="11"/>
      <c r="AU284" s="11"/>
      <c r="AV284" s="11"/>
      <c r="AW284" s="11"/>
      <c r="AX284" s="11"/>
      <c r="AY284" s="75"/>
      <c r="BC284" s="19"/>
      <c r="BD284" s="19"/>
      <c r="BE284" s="19"/>
      <c r="BF284" s="70"/>
      <c r="BG284" s="85"/>
      <c r="BH284" s="85"/>
      <c r="BI284" s="85"/>
      <c r="BJ284" s="85"/>
      <c r="BK284" s="84"/>
      <c r="BL284" s="92"/>
      <c r="BM284" s="92"/>
      <c r="BN284" s="82"/>
      <c r="BO284" s="46"/>
      <c r="BP284" s="46"/>
      <c r="BQ284" s="46"/>
      <c r="BR284" s="80"/>
      <c r="BS284" s="80"/>
      <c r="BT284" s="80"/>
      <c r="BU284" s="104"/>
      <c r="BV284" s="104"/>
      <c r="BW284" s="104"/>
      <c r="BX284" s="105"/>
      <c r="BY284" s="105"/>
      <c r="BZ284" s="105"/>
      <c r="CA284" s="33"/>
      <c r="CB284" s="33"/>
      <c r="CC284" s="33"/>
      <c r="CD284" s="27"/>
      <c r="CE284" s="27"/>
      <c r="CF284" s="27"/>
      <c r="CG284" s="9"/>
      <c r="CH284" s="9"/>
      <c r="CI284" s="9"/>
      <c r="CJ284" s="78"/>
      <c r="CK284" s="78"/>
      <c r="CL284" s="78"/>
      <c r="CM284" s="46"/>
      <c r="CN284" s="46"/>
      <c r="CO284" s="46"/>
    </row>
    <row r="285" spans="1:93" ht="12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4"/>
      <c r="S285" s="64"/>
      <c r="T285" s="14"/>
      <c r="U285" s="59"/>
      <c r="V285" s="60"/>
      <c r="W285" s="60"/>
      <c r="X285" s="60"/>
      <c r="Y285" s="60"/>
      <c r="Z285" s="60"/>
      <c r="AA285" s="60"/>
      <c r="AB285" s="60"/>
      <c r="AC285" s="60"/>
      <c r="AD285" s="60"/>
      <c r="AE285" s="10"/>
      <c r="AF285" s="87"/>
      <c r="AH285" s="86"/>
      <c r="AI285" s="10"/>
      <c r="AJ285" s="61"/>
      <c r="AK285" s="61"/>
      <c r="AL285" s="61"/>
      <c r="AM285" s="62"/>
      <c r="AN285" s="63"/>
      <c r="AO285" s="75"/>
      <c r="AP285" s="91"/>
      <c r="AQ285" s="75"/>
      <c r="AR285" s="79"/>
      <c r="AS285" s="75"/>
      <c r="AT285" s="11"/>
      <c r="AU285" s="11"/>
      <c r="AV285" s="11"/>
      <c r="AW285" s="11"/>
      <c r="AX285" s="11"/>
      <c r="AY285" s="75"/>
      <c r="BC285" s="19"/>
      <c r="BD285" s="19"/>
      <c r="BE285" s="19"/>
      <c r="BF285" s="70"/>
      <c r="BG285" s="85"/>
      <c r="BH285" s="85"/>
      <c r="BI285" s="85"/>
      <c r="BJ285" s="85"/>
      <c r="BK285" s="84"/>
      <c r="BL285" s="92"/>
      <c r="BM285" s="92"/>
      <c r="BN285" s="82"/>
      <c r="BO285" s="46"/>
      <c r="BP285" s="46"/>
      <c r="BQ285" s="46"/>
      <c r="BR285" s="80"/>
      <c r="BS285" s="80"/>
      <c r="BT285" s="80"/>
      <c r="BU285" s="104"/>
      <c r="BV285" s="104"/>
      <c r="BW285" s="104"/>
      <c r="BX285" s="105"/>
      <c r="BY285" s="105"/>
      <c r="BZ285" s="105"/>
      <c r="CA285" s="33"/>
      <c r="CB285" s="33"/>
      <c r="CC285" s="33"/>
      <c r="CD285" s="27"/>
      <c r="CE285" s="27"/>
      <c r="CF285" s="27"/>
      <c r="CG285" s="9"/>
      <c r="CH285" s="9"/>
      <c r="CI285" s="9"/>
      <c r="CJ285" s="78"/>
      <c r="CK285" s="78"/>
      <c r="CL285" s="78"/>
      <c r="CM285" s="46"/>
      <c r="CN285" s="46"/>
      <c r="CO285" s="46"/>
    </row>
    <row r="286" spans="1:93" ht="12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4"/>
      <c r="S286" s="64"/>
      <c r="T286" s="14"/>
      <c r="U286" s="59"/>
      <c r="V286" s="60"/>
      <c r="W286" s="60"/>
      <c r="X286" s="60"/>
      <c r="Y286" s="60"/>
      <c r="Z286" s="60"/>
      <c r="AA286" s="60"/>
      <c r="AB286" s="60"/>
      <c r="AC286" s="60"/>
      <c r="AD286" s="60"/>
      <c r="AE286" s="10"/>
      <c r="AF286" s="87"/>
      <c r="AH286" s="86"/>
      <c r="AI286" s="10"/>
      <c r="AJ286" s="61"/>
      <c r="AK286" s="61"/>
      <c r="AL286" s="61"/>
      <c r="AM286" s="62"/>
      <c r="AN286" s="63"/>
      <c r="AO286" s="75"/>
      <c r="AP286" s="91"/>
      <c r="AQ286" s="75"/>
      <c r="AR286" s="79"/>
      <c r="AS286" s="75"/>
      <c r="AT286" s="11"/>
      <c r="AU286" s="11"/>
      <c r="AV286" s="11"/>
      <c r="AW286" s="11"/>
      <c r="AX286" s="11"/>
      <c r="AY286" s="75"/>
      <c r="BC286" s="19"/>
      <c r="BD286" s="19"/>
      <c r="BE286" s="19"/>
      <c r="BF286" s="70"/>
      <c r="BG286" s="85"/>
      <c r="BH286" s="85"/>
      <c r="BI286" s="85"/>
      <c r="BJ286" s="85"/>
      <c r="BK286" s="84"/>
      <c r="BL286" s="92"/>
      <c r="BM286" s="92"/>
      <c r="BN286" s="82"/>
      <c r="BO286" s="46"/>
      <c r="BP286" s="46"/>
      <c r="BQ286" s="46"/>
      <c r="BR286" s="80"/>
      <c r="BS286" s="80"/>
      <c r="BT286" s="80"/>
      <c r="BU286" s="104"/>
      <c r="BV286" s="104"/>
      <c r="BW286" s="104"/>
      <c r="BX286" s="105"/>
      <c r="BY286" s="105"/>
      <c r="BZ286" s="105"/>
      <c r="CA286" s="33"/>
      <c r="CB286" s="33"/>
      <c r="CC286" s="33"/>
      <c r="CD286" s="27"/>
      <c r="CE286" s="27"/>
      <c r="CF286" s="27"/>
      <c r="CG286" s="9"/>
      <c r="CH286" s="9"/>
      <c r="CI286" s="9"/>
      <c r="CJ286" s="78"/>
      <c r="CK286" s="78"/>
      <c r="CL286" s="78"/>
      <c r="CM286" s="46"/>
      <c r="CN286" s="46"/>
      <c r="CO286" s="46"/>
    </row>
    <row r="287" spans="1:93" ht="12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4"/>
      <c r="S287" s="64"/>
      <c r="T287" s="14"/>
      <c r="U287" s="59"/>
      <c r="V287" s="60"/>
      <c r="W287" s="60"/>
      <c r="X287" s="60"/>
      <c r="Y287" s="60"/>
      <c r="Z287" s="60"/>
      <c r="AA287" s="60"/>
      <c r="AB287" s="60"/>
      <c r="AC287" s="60"/>
      <c r="AD287" s="60"/>
      <c r="AE287" s="10"/>
      <c r="AF287" s="87"/>
      <c r="AH287" s="86"/>
      <c r="AI287" s="10"/>
      <c r="AJ287" s="61"/>
      <c r="AK287" s="61"/>
      <c r="AL287" s="61"/>
      <c r="AM287" s="62"/>
      <c r="AN287" s="63"/>
      <c r="AO287" s="75"/>
      <c r="AP287" s="91"/>
      <c r="AQ287" s="75"/>
      <c r="AR287" s="79"/>
      <c r="AS287" s="75"/>
      <c r="AT287" s="11"/>
      <c r="AU287" s="11"/>
      <c r="AV287" s="11"/>
      <c r="AW287" s="11"/>
      <c r="AX287" s="11"/>
      <c r="AY287" s="75"/>
      <c r="BC287" s="19"/>
      <c r="BD287" s="19"/>
      <c r="BE287" s="19"/>
      <c r="BF287" s="70"/>
      <c r="BG287" s="85"/>
      <c r="BH287" s="85"/>
      <c r="BI287" s="85"/>
      <c r="BJ287" s="85"/>
      <c r="BK287" s="84"/>
      <c r="BL287" s="92"/>
      <c r="BM287" s="92"/>
      <c r="BN287" s="82"/>
      <c r="BO287" s="46"/>
      <c r="BP287" s="46"/>
      <c r="BQ287" s="46"/>
      <c r="BR287" s="80"/>
      <c r="BS287" s="80"/>
      <c r="BT287" s="80"/>
      <c r="BU287" s="104"/>
      <c r="BV287" s="104"/>
      <c r="BW287" s="104"/>
      <c r="BX287" s="105"/>
      <c r="BY287" s="105"/>
      <c r="BZ287" s="105"/>
      <c r="CA287" s="33"/>
      <c r="CB287" s="33"/>
      <c r="CC287" s="33"/>
      <c r="CD287" s="27"/>
      <c r="CE287" s="27"/>
      <c r="CF287" s="27"/>
      <c r="CG287" s="9"/>
      <c r="CH287" s="9"/>
      <c r="CI287" s="9"/>
      <c r="CJ287" s="78"/>
      <c r="CK287" s="78"/>
      <c r="CL287" s="78"/>
      <c r="CM287" s="46"/>
      <c r="CN287" s="46"/>
      <c r="CO287" s="46"/>
    </row>
    <row r="288" spans="1:93" ht="12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4"/>
      <c r="S288" s="64"/>
      <c r="T288" s="14"/>
      <c r="U288" s="59"/>
      <c r="V288" s="60"/>
      <c r="W288" s="60"/>
      <c r="X288" s="60"/>
      <c r="Y288" s="60"/>
      <c r="Z288" s="60"/>
      <c r="AA288" s="60"/>
      <c r="AB288" s="60"/>
      <c r="AC288" s="60"/>
      <c r="AD288" s="60"/>
      <c r="AE288" s="10"/>
      <c r="AF288" s="87"/>
      <c r="AH288" s="86"/>
      <c r="AI288" s="10"/>
      <c r="AJ288" s="61"/>
      <c r="AK288" s="61"/>
      <c r="AL288" s="61"/>
      <c r="AM288" s="62"/>
      <c r="AN288" s="63"/>
      <c r="AO288" s="75"/>
      <c r="AP288" s="91"/>
      <c r="AQ288" s="75"/>
      <c r="AR288" s="79"/>
      <c r="AS288" s="75"/>
      <c r="AT288" s="11"/>
      <c r="AU288" s="11"/>
      <c r="AV288" s="11"/>
      <c r="AW288" s="11"/>
      <c r="AX288" s="11"/>
      <c r="AY288" s="75"/>
      <c r="BC288" s="19"/>
      <c r="BD288" s="19"/>
      <c r="BE288" s="19"/>
      <c r="BF288" s="70"/>
      <c r="BG288" s="85"/>
      <c r="BH288" s="85"/>
      <c r="BI288" s="85"/>
      <c r="BJ288" s="85"/>
      <c r="BK288" s="84"/>
      <c r="BL288" s="92"/>
      <c r="BM288" s="92"/>
      <c r="BN288" s="82"/>
      <c r="BO288" s="46"/>
      <c r="BP288" s="46"/>
      <c r="BQ288" s="46"/>
      <c r="BR288" s="80"/>
      <c r="BS288" s="80"/>
      <c r="BT288" s="80"/>
      <c r="BU288" s="104"/>
      <c r="BV288" s="104"/>
      <c r="BW288" s="104"/>
      <c r="BX288" s="105"/>
      <c r="BY288" s="105"/>
      <c r="BZ288" s="105"/>
      <c r="CA288" s="33"/>
      <c r="CB288" s="33"/>
      <c r="CC288" s="33"/>
      <c r="CD288" s="27"/>
      <c r="CE288" s="27"/>
      <c r="CF288" s="27"/>
      <c r="CG288" s="9"/>
      <c r="CH288" s="9"/>
      <c r="CI288" s="9"/>
      <c r="CJ288" s="78"/>
      <c r="CK288" s="78"/>
      <c r="CL288" s="78"/>
      <c r="CM288" s="46"/>
      <c r="CN288" s="46"/>
      <c r="CO288" s="46"/>
    </row>
    <row r="289" spans="1:93" ht="12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4"/>
      <c r="S289" s="64"/>
      <c r="T289" s="14"/>
      <c r="U289" s="59"/>
      <c r="V289" s="60"/>
      <c r="W289" s="60"/>
      <c r="X289" s="60"/>
      <c r="Y289" s="60"/>
      <c r="Z289" s="60"/>
      <c r="AA289" s="60"/>
      <c r="AB289" s="60"/>
      <c r="AC289" s="60"/>
      <c r="AD289" s="60"/>
      <c r="AE289" s="10"/>
      <c r="AF289" s="87"/>
      <c r="AH289" s="86"/>
      <c r="AI289" s="10"/>
      <c r="AJ289" s="61"/>
      <c r="AK289" s="61"/>
      <c r="AL289" s="61"/>
      <c r="AM289" s="62"/>
      <c r="AN289" s="63"/>
      <c r="AO289" s="75"/>
      <c r="AP289" s="91"/>
      <c r="AQ289" s="75"/>
      <c r="AR289" s="79"/>
      <c r="AS289" s="75"/>
      <c r="AT289" s="11"/>
      <c r="AU289" s="11"/>
      <c r="AV289" s="11"/>
      <c r="AW289" s="11"/>
      <c r="AX289" s="11"/>
      <c r="AY289" s="75"/>
      <c r="BC289" s="19"/>
      <c r="BD289" s="19"/>
      <c r="BE289" s="19"/>
      <c r="BF289" s="70"/>
      <c r="BG289" s="85"/>
      <c r="BH289" s="85"/>
      <c r="BI289" s="85"/>
      <c r="BJ289" s="85"/>
      <c r="BK289" s="84"/>
      <c r="BL289" s="92"/>
      <c r="BM289" s="92"/>
      <c r="BN289" s="82"/>
      <c r="BO289" s="46"/>
      <c r="BP289" s="46"/>
      <c r="BQ289" s="46"/>
      <c r="BR289" s="80"/>
      <c r="BS289" s="80"/>
      <c r="BT289" s="80"/>
      <c r="BU289" s="104"/>
      <c r="BV289" s="104"/>
      <c r="BW289" s="104"/>
      <c r="BX289" s="105"/>
      <c r="BY289" s="105"/>
      <c r="BZ289" s="105"/>
      <c r="CA289" s="33"/>
      <c r="CB289" s="33"/>
      <c r="CC289" s="33"/>
      <c r="CD289" s="27"/>
      <c r="CE289" s="27"/>
      <c r="CF289" s="27"/>
      <c r="CG289" s="9"/>
      <c r="CH289" s="9"/>
      <c r="CI289" s="9"/>
      <c r="CJ289" s="78"/>
      <c r="CK289" s="78"/>
      <c r="CL289" s="78"/>
      <c r="CM289" s="46"/>
      <c r="CN289" s="46"/>
      <c r="CO289" s="46"/>
    </row>
    <row r="290" spans="1:93" ht="12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4"/>
      <c r="S290" s="64"/>
      <c r="T290" s="14"/>
      <c r="U290" s="59"/>
      <c r="V290" s="60"/>
      <c r="W290" s="60"/>
      <c r="X290" s="60"/>
      <c r="Y290" s="60"/>
      <c r="Z290" s="60"/>
      <c r="AA290" s="60"/>
      <c r="AB290" s="60"/>
      <c r="AC290" s="60"/>
      <c r="AD290" s="60"/>
      <c r="AE290" s="10"/>
      <c r="AF290" s="87"/>
      <c r="AH290" s="86"/>
      <c r="AI290" s="10"/>
      <c r="AJ290" s="61"/>
      <c r="AK290" s="61"/>
      <c r="AL290" s="61"/>
      <c r="AM290" s="62"/>
      <c r="AN290" s="63"/>
      <c r="AO290" s="75"/>
      <c r="AP290" s="91"/>
      <c r="AQ290" s="75"/>
      <c r="AR290" s="79"/>
      <c r="AS290" s="75"/>
      <c r="AT290" s="11"/>
      <c r="AU290" s="11"/>
      <c r="AV290" s="11"/>
      <c r="AW290" s="11"/>
      <c r="AX290" s="11"/>
      <c r="AY290" s="75"/>
      <c r="BC290" s="19"/>
      <c r="BD290" s="19"/>
      <c r="BE290" s="19"/>
      <c r="BF290" s="70"/>
      <c r="BG290" s="85"/>
      <c r="BH290" s="85"/>
      <c r="BI290" s="85"/>
      <c r="BJ290" s="85"/>
      <c r="BK290" s="84"/>
      <c r="BL290" s="92"/>
      <c r="BM290" s="92"/>
      <c r="BN290" s="82"/>
      <c r="BO290" s="46"/>
      <c r="BP290" s="46"/>
      <c r="BQ290" s="46"/>
      <c r="BR290" s="80"/>
      <c r="BS290" s="80"/>
      <c r="BT290" s="80"/>
      <c r="BU290" s="104"/>
      <c r="BV290" s="104"/>
      <c r="BW290" s="104"/>
      <c r="BX290" s="105"/>
      <c r="BY290" s="105"/>
      <c r="BZ290" s="105"/>
      <c r="CA290" s="33"/>
      <c r="CB290" s="33"/>
      <c r="CC290" s="33"/>
      <c r="CD290" s="27"/>
      <c r="CE290" s="27"/>
      <c r="CF290" s="27"/>
      <c r="CG290" s="9"/>
      <c r="CH290" s="9"/>
      <c r="CI290" s="9"/>
      <c r="CJ290" s="78"/>
      <c r="CK290" s="78"/>
      <c r="CL290" s="78"/>
      <c r="CM290" s="46"/>
      <c r="CN290" s="46"/>
      <c r="CO290" s="46"/>
    </row>
    <row r="291" spans="1:93" ht="12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4"/>
      <c r="S291" s="64"/>
      <c r="T291" s="14"/>
      <c r="U291" s="59"/>
      <c r="V291" s="60"/>
      <c r="W291" s="60"/>
      <c r="X291" s="60"/>
      <c r="Y291" s="60"/>
      <c r="Z291" s="60"/>
      <c r="AA291" s="60"/>
      <c r="AB291" s="60"/>
      <c r="AC291" s="60"/>
      <c r="AD291" s="60"/>
      <c r="AE291" s="10"/>
      <c r="AF291" s="87"/>
      <c r="AH291" s="86"/>
      <c r="AI291" s="10"/>
      <c r="AJ291" s="61"/>
      <c r="AK291" s="61"/>
      <c r="AL291" s="61"/>
      <c r="AM291" s="62"/>
      <c r="AN291" s="63"/>
      <c r="AO291" s="75"/>
      <c r="AP291" s="91"/>
      <c r="AQ291" s="75"/>
      <c r="AR291" s="79"/>
      <c r="AS291" s="75"/>
      <c r="AT291" s="11"/>
      <c r="AU291" s="11"/>
      <c r="AV291" s="11"/>
      <c r="AW291" s="11"/>
      <c r="AX291" s="11"/>
      <c r="AY291" s="75"/>
      <c r="BC291" s="19"/>
      <c r="BD291" s="19"/>
      <c r="BE291" s="19"/>
      <c r="BF291" s="70"/>
      <c r="BG291" s="85"/>
      <c r="BH291" s="85"/>
      <c r="BI291" s="85"/>
      <c r="BJ291" s="85"/>
      <c r="BK291" s="84"/>
      <c r="BL291" s="92"/>
      <c r="BM291" s="92"/>
      <c r="BN291" s="82"/>
      <c r="BO291" s="46"/>
      <c r="BP291" s="46"/>
      <c r="BQ291" s="46"/>
      <c r="BR291" s="80"/>
      <c r="BS291" s="80"/>
      <c r="BT291" s="80"/>
      <c r="BU291" s="104"/>
      <c r="BV291" s="104"/>
      <c r="BW291" s="104"/>
      <c r="BX291" s="105"/>
      <c r="BY291" s="105"/>
      <c r="BZ291" s="105"/>
      <c r="CA291" s="33"/>
      <c r="CB291" s="33"/>
      <c r="CC291" s="33"/>
      <c r="CD291" s="27"/>
      <c r="CE291" s="27"/>
      <c r="CF291" s="27"/>
      <c r="CG291" s="9"/>
      <c r="CH291" s="9"/>
      <c r="CI291" s="9"/>
      <c r="CJ291" s="78"/>
      <c r="CK291" s="78"/>
      <c r="CL291" s="78"/>
      <c r="CM291" s="46"/>
      <c r="CN291" s="46"/>
      <c r="CO291" s="46"/>
    </row>
    <row r="292" spans="1:93" ht="1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4"/>
      <c r="S292" s="64"/>
      <c r="T292" s="14"/>
      <c r="U292" s="59"/>
      <c r="V292" s="60"/>
      <c r="W292" s="60"/>
      <c r="X292" s="60"/>
      <c r="Y292" s="60"/>
      <c r="Z292" s="60"/>
      <c r="AA292" s="60"/>
      <c r="AB292" s="60"/>
      <c r="AC292" s="60"/>
      <c r="AD292" s="60"/>
      <c r="AE292" s="10"/>
      <c r="AF292" s="87"/>
      <c r="AH292" s="86"/>
      <c r="AI292" s="10"/>
      <c r="AJ292" s="61"/>
      <c r="AK292" s="61"/>
      <c r="AL292" s="61"/>
      <c r="AM292" s="62"/>
      <c r="AN292" s="63"/>
      <c r="AO292" s="75"/>
      <c r="AP292" s="91"/>
      <c r="AQ292" s="75"/>
      <c r="AR292" s="79"/>
      <c r="AS292" s="75"/>
      <c r="AT292" s="11"/>
      <c r="AU292" s="11"/>
      <c r="AV292" s="11"/>
      <c r="AW292" s="11"/>
      <c r="AX292" s="11"/>
      <c r="AY292" s="75"/>
      <c r="BC292" s="19"/>
      <c r="BD292" s="19"/>
      <c r="BE292" s="19"/>
      <c r="BF292" s="70"/>
      <c r="BG292" s="85"/>
      <c r="BH292" s="85"/>
      <c r="BI292" s="85"/>
      <c r="BJ292" s="85"/>
      <c r="BK292" s="84"/>
      <c r="BL292" s="92"/>
      <c r="BM292" s="92"/>
      <c r="BN292" s="82"/>
      <c r="BO292" s="46"/>
      <c r="BP292" s="46"/>
      <c r="BQ292" s="46"/>
      <c r="BR292" s="80"/>
      <c r="BS292" s="80"/>
      <c r="BT292" s="80"/>
      <c r="BU292" s="104"/>
      <c r="BV292" s="104"/>
      <c r="BW292" s="104"/>
      <c r="BX292" s="105"/>
      <c r="BY292" s="105"/>
      <c r="BZ292" s="105"/>
      <c r="CA292" s="33"/>
      <c r="CB292" s="33"/>
      <c r="CC292" s="33"/>
      <c r="CD292" s="27"/>
      <c r="CE292" s="27"/>
      <c r="CF292" s="27"/>
      <c r="CG292" s="9"/>
      <c r="CH292" s="9"/>
      <c r="CI292" s="9"/>
      <c r="CJ292" s="78"/>
      <c r="CK292" s="78"/>
      <c r="CL292" s="78"/>
      <c r="CM292" s="46"/>
      <c r="CN292" s="46"/>
      <c r="CO292" s="46"/>
    </row>
    <row r="293" spans="1:93" ht="12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4"/>
      <c r="S293" s="64"/>
      <c r="T293" s="14"/>
      <c r="U293" s="59"/>
      <c r="V293" s="60"/>
      <c r="W293" s="60"/>
      <c r="X293" s="60"/>
      <c r="Y293" s="60"/>
      <c r="Z293" s="60"/>
      <c r="AA293" s="60"/>
      <c r="AB293" s="60"/>
      <c r="AC293" s="60"/>
      <c r="AD293" s="60"/>
      <c r="AE293" s="10"/>
      <c r="AF293" s="87"/>
      <c r="AH293" s="86"/>
      <c r="AI293" s="10"/>
      <c r="AJ293" s="61"/>
      <c r="AK293" s="61"/>
      <c r="AL293" s="61"/>
      <c r="AM293" s="62"/>
      <c r="AN293" s="63"/>
      <c r="AO293" s="75"/>
      <c r="AP293" s="91"/>
      <c r="AQ293" s="75"/>
      <c r="AR293" s="79"/>
      <c r="AS293" s="75"/>
      <c r="AT293" s="11"/>
      <c r="AU293" s="11"/>
      <c r="AV293" s="11"/>
      <c r="AW293" s="11"/>
      <c r="AX293" s="11"/>
      <c r="AY293" s="75"/>
      <c r="BC293" s="19"/>
      <c r="BD293" s="19"/>
      <c r="BE293" s="19"/>
      <c r="BF293" s="70"/>
      <c r="BG293" s="85"/>
      <c r="BH293" s="85"/>
      <c r="BI293" s="85"/>
      <c r="BJ293" s="85"/>
      <c r="BK293" s="84"/>
      <c r="BL293" s="92"/>
      <c r="BM293" s="92"/>
      <c r="BN293" s="82"/>
      <c r="BO293" s="46"/>
      <c r="BP293" s="46"/>
      <c r="BQ293" s="46"/>
      <c r="BR293" s="80"/>
      <c r="BS293" s="80"/>
      <c r="BT293" s="80"/>
      <c r="BU293" s="104"/>
      <c r="BV293" s="104"/>
      <c r="BW293" s="104"/>
      <c r="BX293" s="105"/>
      <c r="BY293" s="105"/>
      <c r="BZ293" s="105"/>
      <c r="CA293" s="33"/>
      <c r="CB293" s="33"/>
      <c r="CC293" s="33"/>
      <c r="CD293" s="27"/>
      <c r="CE293" s="27"/>
      <c r="CF293" s="27"/>
      <c r="CG293" s="9"/>
      <c r="CH293" s="9"/>
      <c r="CI293" s="9"/>
      <c r="CJ293" s="78"/>
      <c r="CK293" s="78"/>
      <c r="CL293" s="78"/>
      <c r="CM293" s="46"/>
      <c r="CN293" s="46"/>
      <c r="CO293" s="46"/>
    </row>
    <row r="294" spans="1:93" ht="12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4"/>
      <c r="S294" s="64"/>
      <c r="T294" s="14"/>
      <c r="U294" s="59"/>
      <c r="V294" s="60"/>
      <c r="W294" s="60"/>
      <c r="X294" s="60"/>
      <c r="Y294" s="60"/>
      <c r="Z294" s="60"/>
      <c r="AA294" s="60"/>
      <c r="AB294" s="60"/>
      <c r="AC294" s="60"/>
      <c r="AD294" s="60"/>
      <c r="AE294" s="10"/>
      <c r="AF294" s="87"/>
      <c r="AH294" s="86"/>
      <c r="AI294" s="10"/>
      <c r="AJ294" s="61"/>
      <c r="AK294" s="61"/>
      <c r="AL294" s="61"/>
      <c r="AM294" s="62"/>
      <c r="AN294" s="63"/>
      <c r="AO294" s="75"/>
      <c r="AP294" s="91"/>
      <c r="AQ294" s="75"/>
      <c r="AR294" s="79"/>
      <c r="AS294" s="75"/>
      <c r="AT294" s="11"/>
      <c r="AU294" s="11"/>
      <c r="AV294" s="11"/>
      <c r="AW294" s="11"/>
      <c r="AX294" s="11"/>
      <c r="AY294" s="75"/>
      <c r="BC294" s="19"/>
      <c r="BD294" s="19"/>
      <c r="BE294" s="19"/>
      <c r="BF294" s="70"/>
      <c r="BG294" s="85"/>
      <c r="BH294" s="85"/>
      <c r="BI294" s="85"/>
      <c r="BJ294" s="85"/>
      <c r="BK294" s="84"/>
      <c r="BL294" s="92"/>
      <c r="BM294" s="92"/>
      <c r="BN294" s="82"/>
      <c r="BO294" s="46"/>
      <c r="BP294" s="46"/>
      <c r="BQ294" s="46"/>
      <c r="BR294" s="80"/>
      <c r="BS294" s="80"/>
      <c r="BT294" s="80"/>
      <c r="BU294" s="104"/>
      <c r="BV294" s="104"/>
      <c r="BW294" s="104"/>
      <c r="BX294" s="105"/>
      <c r="BY294" s="105"/>
      <c r="BZ294" s="105"/>
      <c r="CA294" s="33"/>
      <c r="CB294" s="33"/>
      <c r="CC294" s="33"/>
      <c r="CD294" s="27"/>
      <c r="CE294" s="27"/>
      <c r="CF294" s="27"/>
      <c r="CG294" s="9"/>
      <c r="CH294" s="9"/>
      <c r="CI294" s="9"/>
      <c r="CJ294" s="78"/>
      <c r="CK294" s="78"/>
      <c r="CL294" s="78"/>
      <c r="CM294" s="46"/>
      <c r="CN294" s="46"/>
      <c r="CO294" s="46"/>
    </row>
    <row r="295" spans="1:93" ht="12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4"/>
      <c r="S295" s="64"/>
      <c r="T295" s="14"/>
      <c r="U295" s="59"/>
      <c r="V295" s="60"/>
      <c r="W295" s="60"/>
      <c r="X295" s="60"/>
      <c r="Y295" s="60"/>
      <c r="Z295" s="60"/>
      <c r="AA295" s="60"/>
      <c r="AB295" s="60"/>
      <c r="AC295" s="60"/>
      <c r="AD295" s="60"/>
      <c r="AE295" s="10"/>
      <c r="AF295" s="87"/>
      <c r="AH295" s="86"/>
      <c r="AI295" s="10"/>
      <c r="AJ295" s="61"/>
      <c r="AK295" s="61"/>
      <c r="AL295" s="61"/>
      <c r="AM295" s="62"/>
      <c r="AN295" s="63"/>
      <c r="AO295" s="75"/>
      <c r="AP295" s="91"/>
      <c r="AQ295" s="75"/>
      <c r="AR295" s="79"/>
      <c r="AS295" s="75"/>
      <c r="AT295" s="11"/>
      <c r="AU295" s="11"/>
      <c r="AV295" s="11"/>
      <c r="AW295" s="11"/>
      <c r="AX295" s="11"/>
      <c r="AY295" s="75"/>
      <c r="BC295" s="19"/>
      <c r="BD295" s="19"/>
      <c r="BE295" s="19"/>
      <c r="BF295" s="70"/>
      <c r="BG295" s="85"/>
      <c r="BH295" s="85"/>
      <c r="BI295" s="85"/>
      <c r="BJ295" s="85"/>
      <c r="BK295" s="84"/>
      <c r="BL295" s="92"/>
      <c r="BM295" s="92"/>
      <c r="BN295" s="82"/>
      <c r="BO295" s="46"/>
      <c r="BP295" s="46"/>
      <c r="BQ295" s="46"/>
      <c r="BR295" s="80"/>
      <c r="BS295" s="80"/>
      <c r="BT295" s="80"/>
      <c r="BU295" s="104"/>
      <c r="BV295" s="104"/>
      <c r="BW295" s="104"/>
      <c r="BX295" s="105"/>
      <c r="BY295" s="105"/>
      <c r="BZ295" s="105"/>
      <c r="CA295" s="33"/>
      <c r="CB295" s="33"/>
      <c r="CC295" s="33"/>
      <c r="CD295" s="27"/>
      <c r="CE295" s="27"/>
      <c r="CF295" s="27"/>
      <c r="CG295" s="9"/>
      <c r="CH295" s="9"/>
      <c r="CI295" s="9"/>
      <c r="CJ295" s="78"/>
      <c r="CK295" s="78"/>
      <c r="CL295" s="78"/>
      <c r="CM295" s="46"/>
      <c r="CN295" s="46"/>
      <c r="CO295" s="46"/>
    </row>
    <row r="296" spans="1:93" ht="12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4"/>
      <c r="S296" s="64"/>
      <c r="T296" s="14"/>
      <c r="U296" s="59"/>
      <c r="V296" s="60"/>
      <c r="W296" s="60"/>
      <c r="X296" s="60"/>
      <c r="Y296" s="60"/>
      <c r="Z296" s="60"/>
      <c r="AA296" s="60"/>
      <c r="AB296" s="60"/>
      <c r="AC296" s="60"/>
      <c r="AD296" s="60"/>
      <c r="AE296" s="10"/>
      <c r="AF296" s="87"/>
      <c r="AH296" s="86"/>
      <c r="AI296" s="10"/>
      <c r="AJ296" s="61"/>
      <c r="AK296" s="61"/>
      <c r="AL296" s="61"/>
      <c r="AM296" s="62"/>
      <c r="AN296" s="63"/>
      <c r="AO296" s="75"/>
      <c r="AP296" s="91"/>
      <c r="AQ296" s="75"/>
      <c r="AR296" s="79"/>
      <c r="AS296" s="75"/>
      <c r="AT296" s="11"/>
      <c r="AU296" s="11"/>
      <c r="AV296" s="11"/>
      <c r="AW296" s="11"/>
      <c r="AX296" s="11"/>
      <c r="AY296" s="75"/>
      <c r="BC296" s="19"/>
      <c r="BD296" s="19"/>
      <c r="BE296" s="19"/>
      <c r="BF296" s="70"/>
      <c r="BG296" s="85"/>
      <c r="BH296" s="85"/>
      <c r="BI296" s="85"/>
      <c r="BJ296" s="85"/>
      <c r="BK296" s="84"/>
      <c r="BL296" s="92"/>
      <c r="BM296" s="92"/>
      <c r="BN296" s="82"/>
      <c r="BO296" s="46"/>
      <c r="BP296" s="46"/>
      <c r="BQ296" s="46"/>
      <c r="BR296" s="80"/>
      <c r="BS296" s="80"/>
      <c r="BT296" s="80"/>
      <c r="BU296" s="104"/>
      <c r="BV296" s="104"/>
      <c r="BW296" s="104"/>
      <c r="BX296" s="105"/>
      <c r="BY296" s="105"/>
      <c r="BZ296" s="105"/>
      <c r="CA296" s="33"/>
      <c r="CB296" s="33"/>
      <c r="CC296" s="33"/>
      <c r="CD296" s="27"/>
      <c r="CE296" s="27"/>
      <c r="CF296" s="27"/>
      <c r="CG296" s="9"/>
      <c r="CH296" s="9"/>
      <c r="CI296" s="9"/>
      <c r="CJ296" s="78"/>
      <c r="CK296" s="78"/>
      <c r="CL296" s="78"/>
      <c r="CM296" s="46"/>
      <c r="CN296" s="46"/>
      <c r="CO296" s="46"/>
    </row>
    <row r="297" spans="1:93" ht="12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4"/>
      <c r="S297" s="64"/>
      <c r="T297" s="14"/>
      <c r="U297" s="59"/>
      <c r="V297" s="60"/>
      <c r="W297" s="60"/>
      <c r="X297" s="60"/>
      <c r="Y297" s="60"/>
      <c r="Z297" s="60"/>
      <c r="AA297" s="60"/>
      <c r="AB297" s="60"/>
      <c r="AC297" s="60"/>
      <c r="AD297" s="60"/>
      <c r="AE297" s="10"/>
      <c r="AF297" s="87"/>
      <c r="AH297" s="86"/>
      <c r="AI297" s="10"/>
      <c r="AJ297" s="61"/>
      <c r="AK297" s="61"/>
      <c r="AL297" s="61"/>
      <c r="AM297" s="62"/>
      <c r="AN297" s="63"/>
      <c r="AO297" s="75"/>
      <c r="AP297" s="91"/>
      <c r="AQ297" s="75"/>
      <c r="AR297" s="79"/>
      <c r="AS297" s="75"/>
      <c r="AT297" s="11"/>
      <c r="AU297" s="11"/>
      <c r="AV297" s="11"/>
      <c r="AW297" s="11"/>
      <c r="AX297" s="11"/>
      <c r="AY297" s="75"/>
      <c r="BC297" s="19"/>
      <c r="BD297" s="19"/>
      <c r="BE297" s="19"/>
      <c r="BF297" s="70"/>
      <c r="BG297" s="85"/>
      <c r="BH297" s="85"/>
      <c r="BI297" s="85"/>
      <c r="BJ297" s="85"/>
      <c r="BK297" s="84"/>
      <c r="BL297" s="92"/>
      <c r="BM297" s="92"/>
      <c r="BN297" s="82"/>
      <c r="BO297" s="46"/>
      <c r="BP297" s="46"/>
      <c r="BQ297" s="46"/>
      <c r="BR297" s="80"/>
      <c r="BS297" s="80"/>
      <c r="BT297" s="80"/>
      <c r="BU297" s="104"/>
      <c r="BV297" s="104"/>
      <c r="BW297" s="104"/>
      <c r="BX297" s="105"/>
      <c r="BY297" s="105"/>
      <c r="BZ297" s="105"/>
      <c r="CA297" s="33"/>
      <c r="CB297" s="33"/>
      <c r="CC297" s="33"/>
      <c r="CD297" s="27"/>
      <c r="CE297" s="27"/>
      <c r="CF297" s="27"/>
      <c r="CG297" s="9"/>
      <c r="CH297" s="9"/>
      <c r="CI297" s="9"/>
      <c r="CJ297" s="78"/>
      <c r="CK297" s="78"/>
      <c r="CL297" s="78"/>
      <c r="CM297" s="46"/>
      <c r="CN297" s="46"/>
      <c r="CO297" s="46"/>
    </row>
    <row r="298" spans="1:93" ht="12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4"/>
      <c r="S298" s="64"/>
      <c r="T298" s="14"/>
      <c r="U298" s="59"/>
      <c r="V298" s="60"/>
      <c r="W298" s="60"/>
      <c r="X298" s="60"/>
      <c r="Y298" s="60"/>
      <c r="Z298" s="60"/>
      <c r="AA298" s="60"/>
      <c r="AB298" s="60"/>
      <c r="AC298" s="60"/>
      <c r="AD298" s="60"/>
      <c r="AE298" s="10"/>
      <c r="AF298" s="87"/>
      <c r="AH298" s="86"/>
      <c r="AI298" s="10"/>
      <c r="AJ298" s="61"/>
      <c r="AK298" s="61"/>
      <c r="AL298" s="61"/>
      <c r="AM298" s="62"/>
      <c r="AN298" s="63"/>
      <c r="AO298" s="75"/>
      <c r="AP298" s="91"/>
      <c r="AQ298" s="75"/>
      <c r="AR298" s="79"/>
      <c r="AS298" s="75"/>
      <c r="AT298" s="11"/>
      <c r="AU298" s="11"/>
      <c r="AV298" s="11"/>
      <c r="AW298" s="11"/>
      <c r="AX298" s="11"/>
      <c r="AY298" s="75"/>
      <c r="BC298" s="19"/>
      <c r="BD298" s="19"/>
      <c r="BE298" s="19"/>
      <c r="BF298" s="70"/>
      <c r="BG298" s="85"/>
      <c r="BH298" s="85"/>
      <c r="BI298" s="85"/>
      <c r="BJ298" s="85"/>
      <c r="BK298" s="84"/>
      <c r="BL298" s="92"/>
      <c r="BM298" s="92"/>
      <c r="BN298" s="82"/>
      <c r="BO298" s="46"/>
      <c r="BP298" s="46"/>
      <c r="BQ298" s="46"/>
      <c r="BR298" s="80"/>
      <c r="BS298" s="80"/>
      <c r="BT298" s="80"/>
      <c r="BU298" s="104"/>
      <c r="BV298" s="104"/>
      <c r="BW298" s="104"/>
      <c r="BX298" s="105"/>
      <c r="BY298" s="105"/>
      <c r="BZ298" s="105"/>
      <c r="CA298" s="33"/>
      <c r="CB298" s="33"/>
      <c r="CC298" s="33"/>
      <c r="CD298" s="27"/>
      <c r="CE298" s="27"/>
      <c r="CF298" s="27"/>
      <c r="CG298" s="9"/>
      <c r="CH298" s="9"/>
      <c r="CI298" s="9"/>
      <c r="CJ298" s="78"/>
      <c r="CK298" s="78"/>
      <c r="CL298" s="78"/>
      <c r="CM298" s="46"/>
      <c r="CN298" s="46"/>
      <c r="CO298" s="46"/>
    </row>
    <row r="299" spans="1:93" ht="12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4"/>
      <c r="S299" s="64"/>
      <c r="T299" s="14"/>
      <c r="U299" s="59"/>
      <c r="V299" s="60"/>
      <c r="W299" s="60"/>
      <c r="X299" s="60"/>
      <c r="Y299" s="60"/>
      <c r="Z299" s="60"/>
      <c r="AA299" s="60"/>
      <c r="AB299" s="60"/>
      <c r="AC299" s="60"/>
      <c r="AD299" s="60"/>
      <c r="AE299" s="10"/>
      <c r="AF299" s="87"/>
      <c r="AH299" s="86"/>
      <c r="AI299" s="10"/>
      <c r="AJ299" s="61"/>
      <c r="AK299" s="61"/>
      <c r="AL299" s="61"/>
      <c r="AM299" s="62"/>
      <c r="AN299" s="63"/>
      <c r="AO299" s="75"/>
      <c r="AP299" s="91"/>
      <c r="AQ299" s="75"/>
      <c r="AR299" s="79"/>
      <c r="AS299" s="75"/>
      <c r="AT299" s="11"/>
      <c r="AU299" s="11"/>
      <c r="AV299" s="11"/>
      <c r="AW299" s="11"/>
      <c r="AX299" s="11"/>
      <c r="AY299" s="75"/>
      <c r="BC299" s="19"/>
      <c r="BD299" s="19"/>
      <c r="BE299" s="19"/>
      <c r="BF299" s="70"/>
      <c r="BG299" s="85"/>
      <c r="BH299" s="85"/>
      <c r="BI299" s="85"/>
      <c r="BJ299" s="85"/>
      <c r="BK299" s="84"/>
      <c r="BL299" s="92"/>
      <c r="BM299" s="92"/>
      <c r="BN299" s="82"/>
      <c r="BO299" s="46"/>
      <c r="BP299" s="46"/>
      <c r="BQ299" s="46"/>
      <c r="BR299" s="80"/>
      <c r="BS299" s="80"/>
      <c r="BT299" s="80"/>
      <c r="BU299" s="104"/>
      <c r="BV299" s="104"/>
      <c r="BW299" s="104"/>
      <c r="BX299" s="105"/>
      <c r="BY299" s="105"/>
      <c r="BZ299" s="105"/>
      <c r="CA299" s="33"/>
      <c r="CB299" s="33"/>
      <c r="CC299" s="33"/>
      <c r="CD299" s="27"/>
      <c r="CE299" s="27"/>
      <c r="CF299" s="27"/>
      <c r="CG299" s="9"/>
      <c r="CH299" s="9"/>
      <c r="CI299" s="9"/>
      <c r="CJ299" s="78"/>
      <c r="CK299" s="78"/>
      <c r="CL299" s="78"/>
      <c r="CM299" s="46"/>
      <c r="CN299" s="46"/>
      <c r="CO299" s="46"/>
    </row>
    <row r="300" spans="1:93" ht="12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4"/>
      <c r="S300" s="64"/>
      <c r="T300" s="14"/>
      <c r="U300" s="59"/>
      <c r="V300" s="60"/>
      <c r="W300" s="60"/>
      <c r="X300" s="60"/>
      <c r="Y300" s="60"/>
      <c r="Z300" s="60"/>
      <c r="AA300" s="60"/>
      <c r="AB300" s="60"/>
      <c r="AC300" s="60"/>
      <c r="AD300" s="60"/>
      <c r="AE300" s="10"/>
      <c r="AF300" s="87"/>
      <c r="AH300" s="86"/>
      <c r="AI300" s="10"/>
      <c r="AJ300" s="61"/>
      <c r="AK300" s="61"/>
      <c r="AL300" s="61"/>
      <c r="AM300" s="62"/>
      <c r="AN300" s="63"/>
      <c r="AO300" s="75"/>
      <c r="AP300" s="91"/>
      <c r="AQ300" s="75"/>
      <c r="AR300" s="79"/>
      <c r="AS300" s="75"/>
      <c r="AT300" s="11"/>
      <c r="AU300" s="11"/>
      <c r="AV300" s="11"/>
      <c r="AW300" s="11"/>
      <c r="AX300" s="11"/>
      <c r="AY300" s="75"/>
      <c r="BC300" s="19"/>
      <c r="BD300" s="19"/>
      <c r="BE300" s="19"/>
      <c r="BF300" s="70"/>
      <c r="BG300" s="85"/>
      <c r="BH300" s="85"/>
      <c r="BI300" s="85"/>
      <c r="BJ300" s="85"/>
      <c r="BK300" s="84"/>
      <c r="BL300" s="92"/>
      <c r="BM300" s="92"/>
      <c r="BN300" s="82"/>
      <c r="BO300" s="46"/>
      <c r="BP300" s="46"/>
      <c r="BQ300" s="46"/>
      <c r="BR300" s="80"/>
      <c r="BS300" s="80"/>
      <c r="BT300" s="80"/>
      <c r="BU300" s="104"/>
      <c r="BV300" s="104"/>
      <c r="BW300" s="104"/>
      <c r="BX300" s="105"/>
      <c r="BY300" s="105"/>
      <c r="BZ300" s="105"/>
      <c r="CA300" s="33"/>
      <c r="CB300" s="33"/>
      <c r="CC300" s="33"/>
      <c r="CD300" s="27"/>
      <c r="CE300" s="27"/>
      <c r="CF300" s="27"/>
      <c r="CG300" s="9"/>
      <c r="CH300" s="9"/>
      <c r="CI300" s="9"/>
      <c r="CJ300" s="78"/>
      <c r="CK300" s="78"/>
      <c r="CL300" s="78"/>
      <c r="CM300" s="46"/>
      <c r="CN300" s="46"/>
      <c r="CO300" s="46"/>
    </row>
    <row r="301" spans="1:93" ht="12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4"/>
      <c r="S301" s="64"/>
      <c r="T301" s="14"/>
      <c r="U301" s="59"/>
      <c r="V301" s="60"/>
      <c r="W301" s="60"/>
      <c r="X301" s="60"/>
      <c r="Y301" s="60"/>
      <c r="Z301" s="60"/>
      <c r="AA301" s="60"/>
      <c r="AB301" s="60"/>
      <c r="AC301" s="60"/>
      <c r="AD301" s="60"/>
      <c r="AE301" s="10"/>
      <c r="AF301" s="87"/>
      <c r="AH301" s="86"/>
      <c r="AI301" s="10"/>
      <c r="AJ301" s="61"/>
      <c r="AK301" s="61"/>
      <c r="AL301" s="61"/>
      <c r="AM301" s="62"/>
      <c r="AN301" s="63"/>
      <c r="AO301" s="75"/>
      <c r="AP301" s="91"/>
      <c r="AQ301" s="75"/>
      <c r="AR301" s="79"/>
      <c r="AS301" s="75"/>
      <c r="AT301" s="11"/>
      <c r="AU301" s="11"/>
      <c r="AV301" s="11"/>
      <c r="AW301" s="11"/>
      <c r="AX301" s="11"/>
      <c r="AY301" s="75"/>
      <c r="BC301" s="19"/>
      <c r="BD301" s="19"/>
      <c r="BE301" s="19"/>
      <c r="BF301" s="70"/>
      <c r="BG301" s="85"/>
      <c r="BH301" s="85"/>
      <c r="BI301" s="85"/>
      <c r="BJ301" s="85"/>
      <c r="BK301" s="84"/>
      <c r="BL301" s="92"/>
      <c r="BM301" s="92"/>
      <c r="BN301" s="82"/>
      <c r="BO301" s="46"/>
      <c r="BP301" s="46"/>
      <c r="BQ301" s="46"/>
      <c r="BR301" s="80"/>
      <c r="BS301" s="80"/>
      <c r="BT301" s="80"/>
      <c r="BU301" s="104"/>
      <c r="BV301" s="104"/>
      <c r="BW301" s="104"/>
      <c r="BX301" s="105"/>
      <c r="BY301" s="105"/>
      <c r="BZ301" s="105"/>
      <c r="CA301" s="33"/>
      <c r="CB301" s="33"/>
      <c r="CC301" s="33"/>
      <c r="CD301" s="27"/>
      <c r="CE301" s="27"/>
      <c r="CF301" s="27"/>
      <c r="CG301" s="9"/>
      <c r="CH301" s="9"/>
      <c r="CI301" s="9"/>
      <c r="CJ301" s="78"/>
      <c r="CK301" s="78"/>
      <c r="CL301" s="78"/>
      <c r="CM301" s="46"/>
      <c r="CN301" s="46"/>
      <c r="CO301" s="46"/>
    </row>
    <row r="302" spans="1:93" ht="1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4"/>
      <c r="S302" s="64"/>
      <c r="T302" s="14"/>
      <c r="U302" s="59"/>
      <c r="V302" s="60"/>
      <c r="W302" s="60"/>
      <c r="X302" s="60"/>
      <c r="Y302" s="60"/>
      <c r="Z302" s="60"/>
      <c r="AA302" s="60"/>
      <c r="AB302" s="60"/>
      <c r="AC302" s="60"/>
      <c r="AD302" s="60"/>
      <c r="AE302" s="10"/>
      <c r="AF302" s="87"/>
      <c r="AH302" s="86"/>
      <c r="AI302" s="10"/>
      <c r="AJ302" s="61"/>
      <c r="AK302" s="61"/>
      <c r="AL302" s="61"/>
      <c r="AM302" s="62"/>
      <c r="AN302" s="63"/>
      <c r="AO302" s="75"/>
      <c r="AP302" s="91"/>
      <c r="AQ302" s="75"/>
      <c r="AR302" s="79"/>
      <c r="AS302" s="75"/>
      <c r="AT302" s="11"/>
      <c r="AU302" s="11"/>
      <c r="AV302" s="11"/>
      <c r="AW302" s="11"/>
      <c r="AX302" s="11"/>
      <c r="AY302" s="75"/>
      <c r="BC302" s="19"/>
      <c r="BD302" s="19"/>
      <c r="BE302" s="19"/>
      <c r="BF302" s="70"/>
      <c r="BG302" s="85"/>
      <c r="BH302" s="85"/>
      <c r="BI302" s="85"/>
      <c r="BJ302" s="85"/>
      <c r="BK302" s="84"/>
      <c r="BL302" s="92"/>
      <c r="BM302" s="92"/>
      <c r="BN302" s="82"/>
      <c r="BO302" s="46"/>
      <c r="BP302" s="46"/>
      <c r="BQ302" s="46"/>
      <c r="BR302" s="80"/>
      <c r="BS302" s="80"/>
      <c r="BT302" s="80"/>
      <c r="BU302" s="104"/>
      <c r="BV302" s="104"/>
      <c r="BW302" s="104"/>
      <c r="BX302" s="105"/>
      <c r="BY302" s="105"/>
      <c r="BZ302" s="105"/>
      <c r="CA302" s="33"/>
      <c r="CB302" s="33"/>
      <c r="CC302" s="33"/>
      <c r="CD302" s="27"/>
      <c r="CE302" s="27"/>
      <c r="CF302" s="27"/>
      <c r="CG302" s="9"/>
      <c r="CH302" s="9"/>
      <c r="CI302" s="9"/>
      <c r="CJ302" s="78"/>
      <c r="CK302" s="78"/>
      <c r="CL302" s="78"/>
      <c r="CM302" s="46"/>
      <c r="CN302" s="46"/>
      <c r="CO302" s="46"/>
    </row>
    <row r="303" spans="1:93" ht="12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4"/>
      <c r="S303" s="64"/>
      <c r="T303" s="14"/>
      <c r="U303" s="59"/>
      <c r="V303" s="60"/>
      <c r="W303" s="60"/>
      <c r="X303" s="60"/>
      <c r="Y303" s="60"/>
      <c r="Z303" s="60"/>
      <c r="AA303" s="60"/>
      <c r="AB303" s="60"/>
      <c r="AC303" s="60"/>
      <c r="AD303" s="60"/>
      <c r="AE303" s="10"/>
      <c r="AF303" s="87"/>
      <c r="AH303" s="86"/>
      <c r="AI303" s="10"/>
      <c r="AJ303" s="61"/>
      <c r="AK303" s="61"/>
      <c r="AL303" s="61"/>
      <c r="AM303" s="62"/>
      <c r="AN303" s="63"/>
      <c r="AO303" s="75"/>
      <c r="AP303" s="91"/>
      <c r="AQ303" s="75"/>
      <c r="AR303" s="79"/>
      <c r="AS303" s="75"/>
      <c r="AT303" s="11"/>
      <c r="AU303" s="11"/>
      <c r="AV303" s="11"/>
      <c r="AW303" s="11"/>
      <c r="AX303" s="11"/>
      <c r="AY303" s="75"/>
      <c r="BC303" s="19"/>
      <c r="BD303" s="19"/>
      <c r="BE303" s="19"/>
      <c r="BF303" s="70"/>
      <c r="BG303" s="85"/>
      <c r="BH303" s="85"/>
      <c r="BI303" s="85"/>
      <c r="BJ303" s="85"/>
      <c r="BK303" s="84"/>
      <c r="BL303" s="92"/>
      <c r="BM303" s="92"/>
      <c r="BN303" s="82"/>
      <c r="BO303" s="46"/>
      <c r="BP303" s="46"/>
      <c r="BQ303" s="46"/>
      <c r="BR303" s="80"/>
      <c r="BS303" s="80"/>
      <c r="BT303" s="80"/>
      <c r="BU303" s="104"/>
      <c r="BV303" s="104"/>
      <c r="BW303" s="104"/>
      <c r="BX303" s="105"/>
      <c r="BY303" s="105"/>
      <c r="BZ303" s="105"/>
      <c r="CA303" s="33"/>
      <c r="CB303" s="33"/>
      <c r="CC303" s="33"/>
      <c r="CD303" s="27"/>
      <c r="CE303" s="27"/>
      <c r="CF303" s="27"/>
      <c r="CG303" s="9"/>
      <c r="CH303" s="9"/>
      <c r="CI303" s="9"/>
      <c r="CJ303" s="78"/>
      <c r="CK303" s="78"/>
      <c r="CL303" s="78"/>
      <c r="CM303" s="46"/>
      <c r="CN303" s="46"/>
      <c r="CO303" s="46"/>
    </row>
    <row r="304" spans="1:93" ht="12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4"/>
      <c r="S304" s="64"/>
      <c r="T304" s="14"/>
      <c r="U304" s="59"/>
      <c r="V304" s="60"/>
      <c r="W304" s="60"/>
      <c r="X304" s="60"/>
      <c r="Y304" s="60"/>
      <c r="Z304" s="60"/>
      <c r="AA304" s="60"/>
      <c r="AB304" s="60"/>
      <c r="AC304" s="60"/>
      <c r="AD304" s="60"/>
      <c r="AE304" s="10"/>
      <c r="AF304" s="87"/>
      <c r="AH304" s="86"/>
      <c r="AI304" s="10"/>
      <c r="AJ304" s="61"/>
      <c r="AK304" s="61"/>
      <c r="AL304" s="61"/>
      <c r="AM304" s="62"/>
      <c r="AN304" s="63"/>
      <c r="AO304" s="75"/>
      <c r="AP304" s="91"/>
      <c r="AQ304" s="75"/>
      <c r="AR304" s="79"/>
      <c r="AS304" s="75"/>
      <c r="AT304" s="11"/>
      <c r="AU304" s="11"/>
      <c r="AV304" s="11"/>
      <c r="AW304" s="11"/>
      <c r="AX304" s="11"/>
      <c r="AY304" s="75"/>
      <c r="BC304" s="19"/>
      <c r="BD304" s="19"/>
      <c r="BE304" s="19"/>
      <c r="BF304" s="70"/>
      <c r="BG304" s="85"/>
      <c r="BH304" s="85"/>
      <c r="BI304" s="85"/>
      <c r="BJ304" s="85"/>
      <c r="BK304" s="84"/>
      <c r="BL304" s="92"/>
      <c r="BM304" s="92"/>
      <c r="BN304" s="82"/>
      <c r="BO304" s="46"/>
      <c r="BP304" s="46"/>
      <c r="BQ304" s="46"/>
      <c r="BR304" s="80"/>
      <c r="BS304" s="80"/>
      <c r="BT304" s="80"/>
      <c r="BU304" s="104"/>
      <c r="BV304" s="104"/>
      <c r="BW304" s="104"/>
      <c r="BX304" s="105"/>
      <c r="BY304" s="105"/>
      <c r="BZ304" s="105"/>
      <c r="CA304" s="33"/>
      <c r="CB304" s="33"/>
      <c r="CC304" s="33"/>
      <c r="CD304" s="27"/>
      <c r="CE304" s="27"/>
      <c r="CF304" s="27"/>
      <c r="CG304" s="9"/>
      <c r="CH304" s="9"/>
      <c r="CI304" s="9"/>
      <c r="CJ304" s="78"/>
      <c r="CK304" s="78"/>
      <c r="CL304" s="78"/>
      <c r="CM304" s="46"/>
      <c r="CN304" s="46"/>
      <c r="CO304" s="46"/>
    </row>
    <row r="305" spans="1:93" ht="12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4"/>
      <c r="S305" s="64"/>
      <c r="T305" s="14"/>
      <c r="U305" s="59"/>
      <c r="V305" s="60"/>
      <c r="W305" s="60"/>
      <c r="X305" s="60"/>
      <c r="Y305" s="60"/>
      <c r="Z305" s="60"/>
      <c r="AA305" s="60"/>
      <c r="AB305" s="60"/>
      <c r="AC305" s="60"/>
      <c r="AD305" s="60"/>
      <c r="AE305" s="10"/>
      <c r="AF305" s="87"/>
      <c r="AH305" s="86"/>
      <c r="AI305" s="10"/>
      <c r="AJ305" s="61"/>
      <c r="AK305" s="61"/>
      <c r="AL305" s="61"/>
      <c r="AM305" s="62"/>
      <c r="AN305" s="63"/>
      <c r="AO305" s="75"/>
      <c r="AP305" s="91"/>
      <c r="AQ305" s="75"/>
      <c r="AR305" s="79"/>
      <c r="AS305" s="75"/>
      <c r="AT305" s="11"/>
      <c r="AU305" s="11"/>
      <c r="AV305" s="11"/>
      <c r="AW305" s="11"/>
      <c r="AX305" s="11"/>
      <c r="AY305" s="75"/>
      <c r="BC305" s="19"/>
      <c r="BD305" s="19"/>
      <c r="BE305" s="19"/>
      <c r="BF305" s="70"/>
      <c r="BG305" s="85"/>
      <c r="BH305" s="85"/>
      <c r="BI305" s="85"/>
      <c r="BJ305" s="85"/>
      <c r="BK305" s="84"/>
      <c r="BL305" s="92"/>
      <c r="BM305" s="92"/>
      <c r="BN305" s="82"/>
      <c r="BO305" s="46"/>
      <c r="BP305" s="46"/>
      <c r="BQ305" s="46"/>
      <c r="BR305" s="80"/>
      <c r="BS305" s="80"/>
      <c r="BT305" s="80"/>
      <c r="BU305" s="104"/>
      <c r="BV305" s="104"/>
      <c r="BW305" s="104"/>
      <c r="BX305" s="105"/>
      <c r="BY305" s="105"/>
      <c r="BZ305" s="105"/>
      <c r="CA305" s="33"/>
      <c r="CB305" s="33"/>
      <c r="CC305" s="33"/>
      <c r="CD305" s="27"/>
      <c r="CE305" s="27"/>
      <c r="CF305" s="27"/>
      <c r="CG305" s="9"/>
      <c r="CH305" s="9"/>
      <c r="CI305" s="9"/>
      <c r="CJ305" s="78"/>
      <c r="CK305" s="78"/>
      <c r="CL305" s="78"/>
      <c r="CM305" s="46"/>
      <c r="CN305" s="46"/>
      <c r="CO305" s="46"/>
    </row>
    <row r="306" spans="1:93" ht="12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4"/>
      <c r="S306" s="64"/>
      <c r="T306" s="14"/>
      <c r="U306" s="59"/>
      <c r="V306" s="60"/>
      <c r="W306" s="60"/>
      <c r="X306" s="60"/>
      <c r="Y306" s="60"/>
      <c r="Z306" s="60"/>
      <c r="AA306" s="60"/>
      <c r="AB306" s="60"/>
      <c r="AC306" s="60"/>
      <c r="AD306" s="60"/>
      <c r="AE306" s="10"/>
      <c r="AF306" s="87"/>
      <c r="AH306" s="86"/>
      <c r="AI306" s="10"/>
      <c r="AJ306" s="61"/>
      <c r="AK306" s="61"/>
      <c r="AL306" s="61"/>
      <c r="AM306" s="62"/>
      <c r="AN306" s="63"/>
      <c r="AO306" s="75"/>
      <c r="AP306" s="91"/>
      <c r="AQ306" s="75"/>
      <c r="AR306" s="79"/>
      <c r="AS306" s="75"/>
      <c r="AT306" s="11"/>
      <c r="AU306" s="11"/>
      <c r="AV306" s="11"/>
      <c r="AW306" s="11"/>
      <c r="AX306" s="11"/>
      <c r="AY306" s="75"/>
      <c r="BC306" s="19"/>
      <c r="BD306" s="19"/>
      <c r="BE306" s="19"/>
      <c r="BF306" s="70"/>
      <c r="BG306" s="85"/>
      <c r="BH306" s="85"/>
      <c r="BI306" s="85"/>
      <c r="BJ306" s="85"/>
      <c r="BK306" s="84"/>
      <c r="BL306" s="92"/>
      <c r="BM306" s="92"/>
      <c r="BN306" s="82"/>
      <c r="BO306" s="46"/>
      <c r="BP306" s="46"/>
      <c r="BQ306" s="46"/>
      <c r="BR306" s="80"/>
      <c r="BS306" s="80"/>
      <c r="BT306" s="80"/>
      <c r="BU306" s="104"/>
      <c r="BV306" s="104"/>
      <c r="BW306" s="104"/>
      <c r="BX306" s="105"/>
      <c r="BY306" s="105"/>
      <c r="BZ306" s="105"/>
      <c r="CA306" s="33"/>
      <c r="CB306" s="33"/>
      <c r="CC306" s="33"/>
      <c r="CD306" s="27"/>
      <c r="CE306" s="27"/>
      <c r="CF306" s="27"/>
      <c r="CG306" s="9"/>
      <c r="CH306" s="9"/>
      <c r="CI306" s="9"/>
      <c r="CJ306" s="78"/>
      <c r="CK306" s="78"/>
      <c r="CL306" s="78"/>
      <c r="CM306" s="46"/>
      <c r="CN306" s="46"/>
      <c r="CO306" s="46"/>
    </row>
    <row r="307" spans="1:93" ht="12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4"/>
      <c r="S307" s="64"/>
      <c r="T307" s="14"/>
      <c r="U307" s="59"/>
      <c r="V307" s="60"/>
      <c r="W307" s="60"/>
      <c r="X307" s="60"/>
      <c r="Y307" s="60"/>
      <c r="Z307" s="60"/>
      <c r="AA307" s="60"/>
      <c r="AB307" s="60"/>
      <c r="AC307" s="60"/>
      <c r="AD307" s="60"/>
      <c r="AE307" s="10"/>
      <c r="AF307" s="87"/>
      <c r="AH307" s="86"/>
      <c r="AI307" s="10"/>
      <c r="AJ307" s="61"/>
      <c r="AK307" s="61"/>
      <c r="AL307" s="61"/>
      <c r="AM307" s="62"/>
      <c r="AN307" s="63"/>
      <c r="AO307" s="75"/>
      <c r="AP307" s="91"/>
      <c r="AQ307" s="75"/>
      <c r="AR307" s="79"/>
      <c r="AS307" s="75"/>
      <c r="AT307" s="11"/>
      <c r="AU307" s="11"/>
      <c r="AV307" s="11"/>
      <c r="AW307" s="11"/>
      <c r="AX307" s="11"/>
      <c r="AY307" s="75"/>
      <c r="BC307" s="19"/>
      <c r="BD307" s="19"/>
      <c r="BE307" s="19"/>
      <c r="BF307" s="70"/>
      <c r="BG307" s="85"/>
      <c r="BH307" s="85"/>
      <c r="BI307" s="85"/>
      <c r="BJ307" s="85"/>
      <c r="BK307" s="84"/>
      <c r="BL307" s="92"/>
      <c r="BM307" s="92"/>
      <c r="BN307" s="82"/>
      <c r="BO307" s="46"/>
      <c r="BP307" s="46"/>
      <c r="BQ307" s="46"/>
      <c r="BR307" s="80"/>
      <c r="BS307" s="80"/>
      <c r="BT307" s="80"/>
      <c r="BU307" s="104"/>
      <c r="BV307" s="104"/>
      <c r="BW307" s="104"/>
      <c r="BX307" s="105"/>
      <c r="BY307" s="105"/>
      <c r="BZ307" s="105"/>
      <c r="CA307" s="33"/>
      <c r="CB307" s="33"/>
      <c r="CC307" s="33"/>
      <c r="CD307" s="27"/>
      <c r="CE307" s="27"/>
      <c r="CF307" s="27"/>
      <c r="CG307" s="9"/>
      <c r="CH307" s="9"/>
      <c r="CI307" s="9"/>
      <c r="CJ307" s="78"/>
      <c r="CK307" s="78"/>
      <c r="CL307" s="78"/>
      <c r="CM307" s="46"/>
      <c r="CN307" s="46"/>
      <c r="CO307" s="46"/>
    </row>
    <row r="308" spans="1:93" ht="12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4"/>
      <c r="S308" s="64"/>
      <c r="T308" s="14"/>
      <c r="U308" s="59"/>
      <c r="V308" s="60"/>
      <c r="W308" s="60"/>
      <c r="X308" s="60"/>
      <c r="Y308" s="60"/>
      <c r="Z308" s="60"/>
      <c r="AA308" s="60"/>
      <c r="AB308" s="60"/>
      <c r="AC308" s="60"/>
      <c r="AD308" s="60"/>
      <c r="AE308" s="10"/>
      <c r="AF308" s="87"/>
      <c r="AH308" s="86"/>
      <c r="AI308" s="10"/>
      <c r="AJ308" s="61"/>
      <c r="AK308" s="61"/>
      <c r="AL308" s="61"/>
      <c r="AM308" s="62"/>
      <c r="AN308" s="63"/>
      <c r="AO308" s="75"/>
      <c r="AP308" s="91"/>
      <c r="AQ308" s="75"/>
      <c r="AR308" s="79"/>
      <c r="AS308" s="75"/>
      <c r="AT308" s="11"/>
      <c r="AU308" s="11"/>
      <c r="AV308" s="11"/>
      <c r="AW308" s="11"/>
      <c r="AX308" s="11"/>
      <c r="AY308" s="75"/>
      <c r="BC308" s="19"/>
      <c r="BD308" s="19"/>
      <c r="BE308" s="19"/>
      <c r="BF308" s="70"/>
      <c r="BG308" s="85"/>
      <c r="BH308" s="85"/>
      <c r="BI308" s="85"/>
      <c r="BJ308" s="85"/>
      <c r="BK308" s="84"/>
      <c r="BL308" s="92"/>
      <c r="BM308" s="92"/>
      <c r="BN308" s="82"/>
      <c r="BO308" s="46"/>
      <c r="BP308" s="46"/>
      <c r="BQ308" s="46"/>
      <c r="BR308" s="80"/>
      <c r="BS308" s="80"/>
      <c r="BT308" s="80"/>
      <c r="BU308" s="104"/>
      <c r="BV308" s="104"/>
      <c r="BW308" s="104"/>
      <c r="BX308" s="105"/>
      <c r="BY308" s="105"/>
      <c r="BZ308" s="105"/>
      <c r="CA308" s="33"/>
      <c r="CB308" s="33"/>
      <c r="CC308" s="33"/>
      <c r="CD308" s="27"/>
      <c r="CE308" s="27"/>
      <c r="CF308" s="27"/>
      <c r="CG308" s="9"/>
      <c r="CH308" s="9"/>
      <c r="CI308" s="9"/>
      <c r="CJ308" s="78"/>
      <c r="CK308" s="78"/>
      <c r="CL308" s="78"/>
      <c r="CM308" s="46"/>
      <c r="CN308" s="46"/>
      <c r="CO308" s="46"/>
    </row>
    <row r="309" spans="1:93" ht="12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4"/>
      <c r="S309" s="64"/>
      <c r="T309" s="14"/>
      <c r="U309" s="59"/>
      <c r="V309" s="60"/>
      <c r="W309" s="60"/>
      <c r="X309" s="60"/>
      <c r="Y309" s="60"/>
      <c r="Z309" s="60"/>
      <c r="AA309" s="60"/>
      <c r="AB309" s="60"/>
      <c r="AC309" s="60"/>
      <c r="AD309" s="60"/>
      <c r="AE309" s="10"/>
      <c r="AF309" s="87"/>
      <c r="AH309" s="86"/>
      <c r="AI309" s="10"/>
      <c r="AJ309" s="61"/>
      <c r="AK309" s="61"/>
      <c r="AL309" s="61"/>
      <c r="AM309" s="62"/>
      <c r="AN309" s="63"/>
      <c r="AO309" s="75"/>
      <c r="AP309" s="91"/>
      <c r="AQ309" s="75"/>
      <c r="AR309" s="79"/>
      <c r="AS309" s="75"/>
      <c r="AT309" s="11"/>
      <c r="AU309" s="11"/>
      <c r="AV309" s="11"/>
      <c r="AW309" s="11"/>
      <c r="AX309" s="11"/>
      <c r="AY309" s="75"/>
      <c r="BC309" s="19"/>
      <c r="BD309" s="19"/>
      <c r="BE309" s="19"/>
      <c r="BF309" s="70"/>
      <c r="BG309" s="85"/>
      <c r="BH309" s="85"/>
      <c r="BI309" s="85"/>
      <c r="BJ309" s="85"/>
      <c r="BK309" s="84"/>
      <c r="BL309" s="92"/>
      <c r="BM309" s="92"/>
      <c r="BN309" s="82"/>
      <c r="BO309" s="46"/>
      <c r="BP309" s="46"/>
      <c r="BQ309" s="46"/>
      <c r="BR309" s="80"/>
      <c r="BS309" s="80"/>
      <c r="BT309" s="80"/>
      <c r="BU309" s="104"/>
      <c r="BV309" s="104"/>
      <c r="BW309" s="104"/>
      <c r="BX309" s="105"/>
      <c r="BY309" s="105"/>
      <c r="BZ309" s="105"/>
      <c r="CA309" s="33"/>
      <c r="CB309" s="33"/>
      <c r="CC309" s="33"/>
      <c r="CD309" s="27"/>
      <c r="CE309" s="27"/>
      <c r="CF309" s="27"/>
      <c r="CG309" s="9"/>
      <c r="CH309" s="9"/>
      <c r="CI309" s="9"/>
      <c r="CJ309" s="78"/>
      <c r="CK309" s="78"/>
      <c r="CL309" s="78"/>
      <c r="CM309" s="46"/>
      <c r="CN309" s="46"/>
      <c r="CO309" s="46"/>
    </row>
    <row r="310" spans="1:93" ht="12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4"/>
      <c r="S310" s="64"/>
      <c r="T310" s="14"/>
      <c r="U310" s="59"/>
      <c r="V310" s="60"/>
      <c r="W310" s="60"/>
      <c r="X310" s="60"/>
      <c r="Y310" s="60"/>
      <c r="Z310" s="60"/>
      <c r="AA310" s="60"/>
      <c r="AB310" s="60"/>
      <c r="AC310" s="60"/>
      <c r="AD310" s="60"/>
      <c r="AE310" s="10"/>
      <c r="AF310" s="87"/>
      <c r="AH310" s="86"/>
      <c r="AI310" s="10"/>
      <c r="AJ310" s="61"/>
      <c r="AK310" s="61"/>
      <c r="AL310" s="61"/>
      <c r="AM310" s="62"/>
      <c r="AN310" s="63"/>
      <c r="AO310" s="75"/>
      <c r="AP310" s="91"/>
      <c r="AQ310" s="75"/>
      <c r="AR310" s="79"/>
      <c r="AS310" s="75"/>
      <c r="AT310" s="11"/>
      <c r="AU310" s="11"/>
      <c r="AV310" s="11"/>
      <c r="AW310" s="11"/>
      <c r="AX310" s="11"/>
      <c r="AY310" s="75"/>
      <c r="BC310" s="19"/>
      <c r="BD310" s="19"/>
      <c r="BE310" s="19"/>
      <c r="BF310" s="70"/>
      <c r="BG310" s="85"/>
      <c r="BH310" s="85"/>
      <c r="BI310" s="85"/>
      <c r="BJ310" s="85"/>
      <c r="BK310" s="84"/>
      <c r="BL310" s="92"/>
      <c r="BM310" s="92"/>
      <c r="BN310" s="82"/>
      <c r="BO310" s="46"/>
      <c r="BP310" s="46"/>
      <c r="BQ310" s="46"/>
      <c r="BR310" s="80"/>
      <c r="BS310" s="80"/>
      <c r="BT310" s="80"/>
      <c r="BU310" s="104"/>
      <c r="BV310" s="104"/>
      <c r="BW310" s="104"/>
      <c r="BX310" s="105"/>
      <c r="BY310" s="105"/>
      <c r="BZ310" s="105"/>
      <c r="CA310" s="33"/>
      <c r="CB310" s="33"/>
      <c r="CC310" s="33"/>
      <c r="CD310" s="27"/>
      <c r="CE310" s="27"/>
      <c r="CF310" s="27"/>
      <c r="CG310" s="9"/>
      <c r="CH310" s="9"/>
      <c r="CI310" s="9"/>
      <c r="CJ310" s="78"/>
      <c r="CK310" s="78"/>
      <c r="CL310" s="78"/>
      <c r="CM310" s="46"/>
      <c r="CN310" s="46"/>
      <c r="CO310" s="46"/>
    </row>
    <row r="311" spans="1:93" ht="12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4"/>
      <c r="S311" s="64"/>
      <c r="T311" s="14"/>
      <c r="U311" s="59"/>
      <c r="V311" s="60"/>
      <c r="W311" s="60"/>
      <c r="X311" s="60"/>
      <c r="Y311" s="60"/>
      <c r="Z311" s="60"/>
      <c r="AA311" s="60"/>
      <c r="AB311" s="60"/>
      <c r="AC311" s="60"/>
      <c r="AD311" s="60"/>
      <c r="AE311" s="10"/>
      <c r="AF311" s="87"/>
      <c r="AH311" s="86"/>
      <c r="AI311" s="10"/>
      <c r="AJ311" s="61"/>
      <c r="AK311" s="61"/>
      <c r="AL311" s="61"/>
      <c r="AM311" s="62"/>
      <c r="AN311" s="63"/>
      <c r="AO311" s="75"/>
      <c r="AP311" s="91"/>
      <c r="AQ311" s="75"/>
      <c r="AR311" s="79"/>
      <c r="AS311" s="75"/>
      <c r="AT311" s="11"/>
      <c r="AU311" s="11"/>
      <c r="AV311" s="11"/>
      <c r="AW311" s="11"/>
      <c r="AX311" s="11"/>
      <c r="AY311" s="75"/>
      <c r="BC311" s="19"/>
      <c r="BD311" s="19"/>
      <c r="BE311" s="19"/>
      <c r="BF311" s="70"/>
      <c r="BG311" s="85"/>
      <c r="BH311" s="85"/>
      <c r="BI311" s="85"/>
      <c r="BJ311" s="85"/>
      <c r="BK311" s="84"/>
      <c r="BL311" s="92"/>
      <c r="BM311" s="92"/>
      <c r="BN311" s="82"/>
      <c r="BO311" s="46"/>
      <c r="BP311" s="46"/>
      <c r="BQ311" s="46"/>
      <c r="BR311" s="80"/>
      <c r="BS311" s="80"/>
      <c r="BT311" s="80"/>
      <c r="BU311" s="104"/>
      <c r="BV311" s="104"/>
      <c r="BW311" s="104"/>
      <c r="BX311" s="105"/>
      <c r="BY311" s="105"/>
      <c r="BZ311" s="105"/>
      <c r="CA311" s="33"/>
      <c r="CB311" s="33"/>
      <c r="CC311" s="33"/>
      <c r="CD311" s="27"/>
      <c r="CE311" s="27"/>
      <c r="CF311" s="27"/>
      <c r="CG311" s="9"/>
      <c r="CH311" s="9"/>
      <c r="CI311" s="9"/>
      <c r="CJ311" s="78"/>
      <c r="CK311" s="78"/>
      <c r="CL311" s="78"/>
      <c r="CM311" s="46"/>
      <c r="CN311" s="46"/>
      <c r="CO311" s="46"/>
    </row>
    <row r="312" spans="1:93" ht="1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4"/>
      <c r="S312" s="64"/>
      <c r="T312" s="14"/>
      <c r="U312" s="59"/>
      <c r="V312" s="60"/>
      <c r="W312" s="60"/>
      <c r="X312" s="60"/>
      <c r="Y312" s="60"/>
      <c r="Z312" s="60"/>
      <c r="AA312" s="60"/>
      <c r="AB312" s="60"/>
      <c r="AC312" s="60"/>
      <c r="AD312" s="60"/>
      <c r="AE312" s="10"/>
      <c r="AF312" s="87"/>
      <c r="AH312" s="86"/>
      <c r="AI312" s="10"/>
      <c r="AJ312" s="61"/>
      <c r="AK312" s="61"/>
      <c r="AL312" s="61"/>
      <c r="AM312" s="62"/>
      <c r="AN312" s="63"/>
      <c r="AO312" s="75"/>
      <c r="AP312" s="91"/>
      <c r="AQ312" s="75"/>
      <c r="AR312" s="79"/>
      <c r="AS312" s="75"/>
      <c r="AT312" s="11"/>
      <c r="AU312" s="11"/>
      <c r="AV312" s="11"/>
      <c r="AW312" s="11"/>
      <c r="AX312" s="11"/>
      <c r="AY312" s="75"/>
      <c r="BC312" s="19"/>
      <c r="BD312" s="19"/>
      <c r="BE312" s="19"/>
      <c r="BF312" s="70"/>
      <c r="BG312" s="85"/>
      <c r="BH312" s="85"/>
      <c r="BI312" s="85"/>
      <c r="BJ312" s="85"/>
      <c r="BK312" s="84"/>
      <c r="BL312" s="92"/>
      <c r="BM312" s="92"/>
      <c r="BN312" s="82"/>
      <c r="BO312" s="46"/>
      <c r="BP312" s="46"/>
      <c r="BQ312" s="46"/>
      <c r="BR312" s="80"/>
      <c r="BS312" s="80"/>
      <c r="BT312" s="80"/>
      <c r="BU312" s="104"/>
      <c r="BV312" s="104"/>
      <c r="BW312" s="104"/>
      <c r="BX312" s="105"/>
      <c r="BY312" s="105"/>
      <c r="BZ312" s="105"/>
      <c r="CA312" s="33"/>
      <c r="CB312" s="33"/>
      <c r="CC312" s="33"/>
      <c r="CD312" s="27"/>
      <c r="CE312" s="27"/>
      <c r="CF312" s="27"/>
      <c r="CG312" s="9"/>
      <c r="CH312" s="9"/>
      <c r="CI312" s="9"/>
      <c r="CJ312" s="78"/>
      <c r="CK312" s="78"/>
      <c r="CL312" s="78"/>
      <c r="CM312" s="46"/>
      <c r="CN312" s="46"/>
      <c r="CO312" s="46"/>
    </row>
    <row r="313" spans="1:93" ht="12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4"/>
      <c r="S313" s="64"/>
      <c r="T313" s="14"/>
      <c r="U313" s="59"/>
      <c r="V313" s="60"/>
      <c r="W313" s="60"/>
      <c r="X313" s="60"/>
      <c r="Y313" s="60"/>
      <c r="Z313" s="60"/>
      <c r="AA313" s="60"/>
      <c r="AB313" s="60"/>
      <c r="AC313" s="60"/>
      <c r="AD313" s="60"/>
      <c r="AE313" s="10"/>
      <c r="AF313" s="87"/>
      <c r="AH313" s="86"/>
      <c r="AI313" s="10"/>
      <c r="AJ313" s="61"/>
      <c r="AK313" s="61"/>
      <c r="AL313" s="61"/>
      <c r="AM313" s="62"/>
      <c r="AN313" s="63"/>
      <c r="AO313" s="75"/>
      <c r="AP313" s="91"/>
      <c r="AQ313" s="75"/>
      <c r="AR313" s="79"/>
      <c r="AS313" s="75"/>
      <c r="AT313" s="11"/>
      <c r="AU313" s="11"/>
      <c r="AV313" s="11"/>
      <c r="AW313" s="11"/>
      <c r="AX313" s="11"/>
      <c r="AY313" s="75"/>
      <c r="BC313" s="19"/>
      <c r="BD313" s="19"/>
      <c r="BE313" s="19"/>
      <c r="BF313" s="70"/>
      <c r="BG313" s="85"/>
      <c r="BH313" s="85"/>
      <c r="BI313" s="85"/>
      <c r="BJ313" s="85"/>
      <c r="BK313" s="84"/>
      <c r="BL313" s="92"/>
      <c r="BM313" s="92"/>
      <c r="BN313" s="82"/>
      <c r="BO313" s="46"/>
      <c r="BP313" s="46"/>
      <c r="BQ313" s="46"/>
      <c r="BR313" s="80"/>
      <c r="BS313" s="80"/>
      <c r="BT313" s="80"/>
      <c r="BU313" s="104"/>
      <c r="BV313" s="104"/>
      <c r="BW313" s="104"/>
      <c r="BX313" s="105"/>
      <c r="BY313" s="105"/>
      <c r="BZ313" s="105"/>
      <c r="CA313" s="33"/>
      <c r="CB313" s="33"/>
      <c r="CC313" s="33"/>
      <c r="CD313" s="27"/>
      <c r="CE313" s="27"/>
      <c r="CF313" s="27"/>
      <c r="CG313" s="9"/>
      <c r="CH313" s="9"/>
      <c r="CI313" s="9"/>
      <c r="CJ313" s="78"/>
      <c r="CK313" s="78"/>
      <c r="CL313" s="78"/>
      <c r="CM313" s="46"/>
      <c r="CN313" s="46"/>
      <c r="CO313" s="46"/>
    </row>
    <row r="314" spans="1:93" ht="12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4"/>
      <c r="S314" s="64"/>
      <c r="T314" s="14"/>
      <c r="U314" s="59"/>
      <c r="V314" s="60"/>
      <c r="W314" s="60"/>
      <c r="X314" s="60"/>
      <c r="Y314" s="60"/>
      <c r="Z314" s="60"/>
      <c r="AA314" s="60"/>
      <c r="AB314" s="60"/>
      <c r="AC314" s="60"/>
      <c r="AD314" s="60"/>
      <c r="AE314" s="10"/>
      <c r="AF314" s="87"/>
      <c r="AH314" s="86"/>
      <c r="AI314" s="10"/>
      <c r="AJ314" s="61"/>
      <c r="AK314" s="61"/>
      <c r="AL314" s="61"/>
      <c r="AM314" s="62"/>
      <c r="AN314" s="63"/>
      <c r="AO314" s="75"/>
      <c r="AP314" s="91"/>
      <c r="AQ314" s="75"/>
      <c r="AR314" s="79"/>
      <c r="AS314" s="75"/>
      <c r="AT314" s="11"/>
      <c r="AU314" s="11"/>
      <c r="AV314" s="11"/>
      <c r="AW314" s="11"/>
      <c r="AX314" s="11"/>
      <c r="AY314" s="75"/>
      <c r="BC314" s="19"/>
      <c r="BD314" s="19"/>
      <c r="BE314" s="19"/>
      <c r="BF314" s="70"/>
      <c r="BG314" s="85"/>
      <c r="BH314" s="85"/>
      <c r="BI314" s="85"/>
      <c r="BJ314" s="85"/>
      <c r="BK314" s="84"/>
      <c r="BL314" s="92"/>
      <c r="BM314" s="92"/>
      <c r="BN314" s="82"/>
      <c r="BO314" s="46"/>
      <c r="BP314" s="46"/>
      <c r="BQ314" s="46"/>
      <c r="BR314" s="80"/>
      <c r="BS314" s="80"/>
      <c r="BT314" s="80"/>
      <c r="BU314" s="104"/>
      <c r="BV314" s="104"/>
      <c r="BW314" s="104"/>
      <c r="BX314" s="105"/>
      <c r="BY314" s="105"/>
      <c r="BZ314" s="105"/>
      <c r="CA314" s="33"/>
      <c r="CB314" s="33"/>
      <c r="CC314" s="33"/>
      <c r="CD314" s="27"/>
      <c r="CE314" s="27"/>
      <c r="CF314" s="27"/>
      <c r="CG314" s="9"/>
      <c r="CH314" s="9"/>
      <c r="CI314" s="9"/>
      <c r="CJ314" s="78"/>
      <c r="CK314" s="78"/>
      <c r="CL314" s="78"/>
      <c r="CM314" s="46"/>
      <c r="CN314" s="46"/>
      <c r="CO314" s="46"/>
    </row>
    <row r="315" spans="1:93" ht="12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4"/>
      <c r="S315" s="64"/>
      <c r="T315" s="14"/>
      <c r="U315" s="59"/>
      <c r="V315" s="60"/>
      <c r="W315" s="60"/>
      <c r="X315" s="60"/>
      <c r="Y315" s="60"/>
      <c r="Z315" s="60"/>
      <c r="AA315" s="60"/>
      <c r="AB315" s="60"/>
      <c r="AC315" s="60"/>
      <c r="AD315" s="60"/>
      <c r="AE315" s="10"/>
      <c r="AF315" s="87"/>
      <c r="AH315" s="86"/>
      <c r="AI315" s="10"/>
      <c r="AJ315" s="61"/>
      <c r="AK315" s="61"/>
      <c r="AL315" s="61"/>
      <c r="AM315" s="62"/>
      <c r="AN315" s="63"/>
      <c r="AO315" s="75"/>
      <c r="AP315" s="91"/>
      <c r="AQ315" s="75"/>
      <c r="AR315" s="79"/>
      <c r="AS315" s="75"/>
      <c r="AT315" s="11"/>
      <c r="AU315" s="11"/>
      <c r="AV315" s="11"/>
      <c r="AW315" s="11"/>
      <c r="AX315" s="11"/>
      <c r="AY315" s="75"/>
      <c r="BC315" s="19"/>
      <c r="BD315" s="19"/>
      <c r="BE315" s="19"/>
      <c r="BF315" s="70"/>
      <c r="BG315" s="85"/>
      <c r="BH315" s="85"/>
      <c r="BI315" s="85"/>
      <c r="BJ315" s="85"/>
      <c r="BK315" s="84"/>
      <c r="BL315" s="92"/>
      <c r="BM315" s="92"/>
      <c r="BN315" s="82"/>
      <c r="BO315" s="46"/>
      <c r="BP315" s="46"/>
      <c r="BQ315" s="46"/>
      <c r="BR315" s="80"/>
      <c r="BS315" s="80"/>
      <c r="BT315" s="80"/>
      <c r="BU315" s="104"/>
      <c r="BV315" s="104"/>
      <c r="BW315" s="104"/>
      <c r="BX315" s="105"/>
      <c r="BY315" s="105"/>
      <c r="BZ315" s="105"/>
      <c r="CA315" s="33"/>
      <c r="CB315" s="33"/>
      <c r="CC315" s="33"/>
      <c r="CD315" s="27"/>
      <c r="CE315" s="27"/>
      <c r="CF315" s="27"/>
      <c r="CG315" s="9"/>
      <c r="CH315" s="9"/>
      <c r="CI315" s="9"/>
      <c r="CJ315" s="78"/>
      <c r="CK315" s="78"/>
      <c r="CL315" s="78"/>
      <c r="CM315" s="46"/>
      <c r="CN315" s="46"/>
      <c r="CO315" s="46"/>
    </row>
    <row r="316" spans="1:93" ht="12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4"/>
      <c r="S316" s="64"/>
      <c r="T316" s="14"/>
      <c r="U316" s="59"/>
      <c r="V316" s="60"/>
      <c r="W316" s="60"/>
      <c r="X316" s="60"/>
      <c r="Y316" s="60"/>
      <c r="Z316" s="60"/>
      <c r="AA316" s="60"/>
      <c r="AB316" s="60"/>
      <c r="AC316" s="60"/>
      <c r="AD316" s="60"/>
      <c r="AE316" s="10"/>
      <c r="AF316" s="87"/>
      <c r="AH316" s="86"/>
      <c r="AI316" s="10"/>
      <c r="AJ316" s="61"/>
      <c r="AK316" s="61"/>
      <c r="AL316" s="61"/>
      <c r="AM316" s="62"/>
      <c r="AN316" s="63"/>
      <c r="AO316" s="75"/>
      <c r="AP316" s="91"/>
      <c r="AQ316" s="75"/>
      <c r="AR316" s="79"/>
      <c r="AS316" s="75"/>
      <c r="AT316" s="11"/>
      <c r="AU316" s="11"/>
      <c r="AV316" s="11"/>
      <c r="AW316" s="11"/>
      <c r="AX316" s="11"/>
      <c r="AY316" s="75"/>
      <c r="BC316" s="19"/>
      <c r="BD316" s="19"/>
      <c r="BE316" s="19"/>
      <c r="BF316" s="70"/>
      <c r="BG316" s="85"/>
      <c r="BH316" s="85"/>
      <c r="BI316" s="85"/>
      <c r="BJ316" s="85"/>
      <c r="BK316" s="84"/>
      <c r="BL316" s="92"/>
      <c r="BM316" s="92"/>
      <c r="BN316" s="82"/>
      <c r="BO316" s="46"/>
      <c r="BP316" s="46"/>
      <c r="BQ316" s="46"/>
      <c r="BR316" s="80"/>
      <c r="BS316" s="80"/>
      <c r="BT316" s="80"/>
      <c r="BU316" s="104"/>
      <c r="BV316" s="104"/>
      <c r="BW316" s="104"/>
      <c r="BX316" s="105"/>
      <c r="BY316" s="105"/>
      <c r="BZ316" s="105"/>
      <c r="CA316" s="33"/>
      <c r="CB316" s="33"/>
      <c r="CC316" s="33"/>
      <c r="CD316" s="27"/>
      <c r="CE316" s="27"/>
      <c r="CF316" s="27"/>
      <c r="CG316" s="9"/>
      <c r="CH316" s="9"/>
      <c r="CI316" s="9"/>
      <c r="CJ316" s="78"/>
      <c r="CK316" s="78"/>
      <c r="CL316" s="78"/>
      <c r="CM316" s="46"/>
      <c r="CN316" s="46"/>
      <c r="CO316" s="46"/>
    </row>
    <row r="317" spans="1:93" ht="12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4"/>
      <c r="S317" s="64"/>
      <c r="T317" s="14"/>
      <c r="U317" s="59"/>
      <c r="V317" s="60"/>
      <c r="W317" s="60"/>
      <c r="X317" s="60"/>
      <c r="Y317" s="60"/>
      <c r="Z317" s="60"/>
      <c r="AA317" s="60"/>
      <c r="AB317" s="60"/>
      <c r="AC317" s="60"/>
      <c r="AD317" s="60"/>
      <c r="AE317" s="10"/>
      <c r="AF317" s="87"/>
      <c r="AH317" s="86"/>
      <c r="AI317" s="10"/>
      <c r="AJ317" s="61"/>
      <c r="AK317" s="61"/>
      <c r="AL317" s="61"/>
      <c r="AM317" s="62"/>
      <c r="AN317" s="63"/>
      <c r="AO317" s="75"/>
      <c r="AP317" s="91"/>
      <c r="AQ317" s="75"/>
      <c r="AR317" s="79"/>
      <c r="AS317" s="75"/>
      <c r="AT317" s="11"/>
      <c r="AU317" s="11"/>
      <c r="AV317" s="11"/>
      <c r="AW317" s="11"/>
      <c r="AX317" s="11"/>
      <c r="AY317" s="75"/>
      <c r="BC317" s="19"/>
      <c r="BD317" s="19"/>
      <c r="BE317" s="19"/>
      <c r="BF317" s="70"/>
      <c r="BG317" s="85"/>
      <c r="BH317" s="85"/>
      <c r="BI317" s="85"/>
      <c r="BJ317" s="85"/>
      <c r="BK317" s="84"/>
      <c r="BL317" s="92"/>
      <c r="BM317" s="92"/>
      <c r="BN317" s="82"/>
      <c r="BO317" s="46"/>
      <c r="BP317" s="46"/>
      <c r="BQ317" s="46"/>
      <c r="BR317" s="80"/>
      <c r="BS317" s="80"/>
      <c r="BT317" s="80"/>
      <c r="BU317" s="104"/>
      <c r="BV317" s="104"/>
      <c r="BW317" s="104"/>
      <c r="BX317" s="105"/>
      <c r="BY317" s="105"/>
      <c r="BZ317" s="105"/>
      <c r="CA317" s="33"/>
      <c r="CB317" s="33"/>
      <c r="CC317" s="33"/>
      <c r="CD317" s="27"/>
      <c r="CE317" s="27"/>
      <c r="CF317" s="27"/>
      <c r="CG317" s="9"/>
      <c r="CH317" s="9"/>
      <c r="CI317" s="9"/>
      <c r="CJ317" s="78"/>
      <c r="CK317" s="78"/>
      <c r="CL317" s="78"/>
      <c r="CM317" s="46"/>
      <c r="CN317" s="46"/>
      <c r="CO317" s="46"/>
    </row>
    <row r="318" spans="1:93" ht="12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4"/>
      <c r="S318" s="64"/>
      <c r="T318" s="14"/>
      <c r="U318" s="59"/>
      <c r="V318" s="60"/>
      <c r="W318" s="60"/>
      <c r="X318" s="60"/>
      <c r="Y318" s="60"/>
      <c r="Z318" s="60"/>
      <c r="AA318" s="60"/>
      <c r="AB318" s="60"/>
      <c r="AC318" s="60"/>
      <c r="AD318" s="60"/>
      <c r="AE318" s="10"/>
      <c r="AF318" s="87"/>
      <c r="AH318" s="86"/>
      <c r="AI318" s="10"/>
      <c r="AJ318" s="61"/>
      <c r="AK318" s="61"/>
      <c r="AL318" s="61"/>
      <c r="AM318" s="62"/>
      <c r="AN318" s="63"/>
      <c r="AO318" s="75"/>
      <c r="AP318" s="91"/>
      <c r="AQ318" s="75"/>
      <c r="AR318" s="79"/>
      <c r="AS318" s="75"/>
      <c r="AT318" s="11"/>
      <c r="AU318" s="11"/>
      <c r="AV318" s="11"/>
      <c r="AW318" s="11"/>
      <c r="AX318" s="11"/>
      <c r="AY318" s="75"/>
      <c r="BC318" s="19"/>
      <c r="BD318" s="19"/>
      <c r="BE318" s="19"/>
      <c r="BF318" s="70"/>
      <c r="BG318" s="85"/>
      <c r="BH318" s="85"/>
      <c r="BI318" s="85"/>
      <c r="BJ318" s="85"/>
      <c r="BK318" s="84"/>
      <c r="BL318" s="92"/>
      <c r="BM318" s="92"/>
      <c r="BN318" s="82"/>
      <c r="BO318" s="46"/>
      <c r="BP318" s="46"/>
      <c r="BQ318" s="46"/>
      <c r="BR318" s="80"/>
      <c r="BS318" s="80"/>
      <c r="BT318" s="80"/>
      <c r="BU318" s="104"/>
      <c r="BV318" s="104"/>
      <c r="BW318" s="104"/>
      <c r="BX318" s="105"/>
      <c r="BY318" s="105"/>
      <c r="BZ318" s="105"/>
      <c r="CA318" s="33"/>
      <c r="CB318" s="33"/>
      <c r="CC318" s="33"/>
      <c r="CD318" s="27"/>
      <c r="CE318" s="27"/>
      <c r="CF318" s="27"/>
      <c r="CG318" s="9"/>
      <c r="CH318" s="9"/>
      <c r="CI318" s="9"/>
      <c r="CJ318" s="78"/>
      <c r="CK318" s="78"/>
      <c r="CL318" s="78"/>
      <c r="CM318" s="46"/>
      <c r="CN318" s="46"/>
      <c r="CO318" s="46"/>
    </row>
    <row r="319" spans="1:93" ht="12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4"/>
      <c r="S319" s="64"/>
      <c r="T319" s="14"/>
      <c r="U319" s="59"/>
      <c r="V319" s="60"/>
      <c r="W319" s="60"/>
      <c r="X319" s="60"/>
      <c r="Y319" s="60"/>
      <c r="Z319" s="60"/>
      <c r="AA319" s="60"/>
      <c r="AB319" s="60"/>
      <c r="AC319" s="60"/>
      <c r="AD319" s="60"/>
      <c r="AE319" s="10"/>
      <c r="AF319" s="87"/>
      <c r="AH319" s="86"/>
      <c r="AI319" s="10"/>
      <c r="AJ319" s="61"/>
      <c r="AK319" s="61"/>
      <c r="AL319" s="61"/>
      <c r="AM319" s="62"/>
      <c r="AN319" s="63"/>
      <c r="AO319" s="75"/>
      <c r="AP319" s="91"/>
      <c r="AQ319" s="75"/>
      <c r="AR319" s="79"/>
      <c r="AS319" s="75"/>
      <c r="AT319" s="11"/>
      <c r="AU319" s="11"/>
      <c r="AV319" s="11"/>
      <c r="AW319" s="11"/>
      <c r="AX319" s="11"/>
      <c r="AY319" s="75"/>
      <c r="BC319" s="19"/>
      <c r="BD319" s="19"/>
      <c r="BE319" s="19"/>
      <c r="BF319" s="70"/>
      <c r="BG319" s="85"/>
      <c r="BH319" s="85"/>
      <c r="BI319" s="85"/>
      <c r="BJ319" s="85"/>
      <c r="BK319" s="84"/>
      <c r="BL319" s="92"/>
      <c r="BM319" s="92"/>
      <c r="BN319" s="82"/>
      <c r="BO319" s="46"/>
      <c r="BP319" s="46"/>
      <c r="BQ319" s="46"/>
      <c r="BR319" s="80"/>
      <c r="BS319" s="80"/>
      <c r="BT319" s="80"/>
      <c r="BU319" s="104"/>
      <c r="BV319" s="104"/>
      <c r="BW319" s="104"/>
      <c r="BX319" s="105"/>
      <c r="BY319" s="105"/>
      <c r="BZ319" s="105"/>
      <c r="CA319" s="33"/>
      <c r="CB319" s="33"/>
      <c r="CC319" s="33"/>
      <c r="CD319" s="27"/>
      <c r="CE319" s="27"/>
      <c r="CF319" s="27"/>
      <c r="CG319" s="9"/>
      <c r="CH319" s="9"/>
      <c r="CI319" s="9"/>
      <c r="CJ319" s="78"/>
      <c r="CK319" s="78"/>
      <c r="CL319" s="78"/>
      <c r="CM319" s="46"/>
      <c r="CN319" s="46"/>
      <c r="CO319" s="46"/>
    </row>
    <row r="320" spans="1:93" ht="12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4"/>
      <c r="S320" s="64"/>
      <c r="T320" s="14"/>
      <c r="U320" s="59"/>
      <c r="V320" s="60"/>
      <c r="W320" s="60"/>
      <c r="X320" s="60"/>
      <c r="Y320" s="60"/>
      <c r="Z320" s="60"/>
      <c r="AA320" s="60"/>
      <c r="AB320" s="60"/>
      <c r="AC320" s="60"/>
      <c r="AD320" s="60"/>
      <c r="AE320" s="10"/>
      <c r="AF320" s="87"/>
      <c r="AH320" s="86"/>
      <c r="AI320" s="10"/>
      <c r="AJ320" s="61"/>
      <c r="AK320" s="61"/>
      <c r="AL320" s="61"/>
      <c r="AM320" s="62"/>
      <c r="AN320" s="63"/>
      <c r="AO320" s="75"/>
      <c r="AP320" s="91"/>
      <c r="AQ320" s="75"/>
      <c r="AR320" s="79"/>
      <c r="AS320" s="75"/>
      <c r="AT320" s="11"/>
      <c r="AU320" s="11"/>
      <c r="AV320" s="11"/>
      <c r="AW320" s="11"/>
      <c r="AX320" s="11"/>
      <c r="AY320" s="75"/>
      <c r="BC320" s="19"/>
      <c r="BD320" s="19"/>
      <c r="BE320" s="19"/>
      <c r="BF320" s="70"/>
      <c r="BG320" s="85"/>
      <c r="BH320" s="85"/>
      <c r="BI320" s="85"/>
      <c r="BJ320" s="85"/>
      <c r="BK320" s="84"/>
      <c r="BL320" s="92"/>
      <c r="BM320" s="92"/>
      <c r="BN320" s="82"/>
      <c r="BO320" s="46"/>
      <c r="BP320" s="46"/>
      <c r="BQ320" s="46"/>
      <c r="BR320" s="80"/>
      <c r="BS320" s="80"/>
      <c r="BT320" s="80"/>
      <c r="BU320" s="104"/>
      <c r="BV320" s="104"/>
      <c r="BW320" s="104"/>
      <c r="BX320" s="105"/>
      <c r="BY320" s="105"/>
      <c r="BZ320" s="105"/>
      <c r="CA320" s="33"/>
      <c r="CB320" s="33"/>
      <c r="CC320" s="33"/>
      <c r="CD320" s="27"/>
      <c r="CE320" s="27"/>
      <c r="CF320" s="27"/>
      <c r="CG320" s="9"/>
      <c r="CH320" s="9"/>
      <c r="CI320" s="9"/>
      <c r="CJ320" s="78"/>
      <c r="CK320" s="78"/>
      <c r="CL320" s="78"/>
      <c r="CM320" s="46"/>
      <c r="CN320" s="46"/>
      <c r="CO320" s="46"/>
    </row>
    <row r="321" spans="1:93" ht="12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4"/>
      <c r="S321" s="64"/>
      <c r="T321" s="14"/>
      <c r="U321" s="59"/>
      <c r="V321" s="60"/>
      <c r="W321" s="60"/>
      <c r="X321" s="60"/>
      <c r="Y321" s="60"/>
      <c r="Z321" s="60"/>
      <c r="AA321" s="60"/>
      <c r="AB321" s="60"/>
      <c r="AC321" s="60"/>
      <c r="AD321" s="60"/>
      <c r="AE321" s="10"/>
      <c r="AF321" s="87"/>
      <c r="AH321" s="86"/>
      <c r="AI321" s="10"/>
      <c r="AJ321" s="61"/>
      <c r="AK321" s="61"/>
      <c r="AL321" s="61"/>
      <c r="AM321" s="62"/>
      <c r="AN321" s="63"/>
      <c r="AO321" s="75"/>
      <c r="AP321" s="91"/>
      <c r="AQ321" s="75"/>
      <c r="AR321" s="79"/>
      <c r="AS321" s="75"/>
      <c r="AT321" s="11"/>
      <c r="AU321" s="11"/>
      <c r="AV321" s="11"/>
      <c r="AW321" s="11"/>
      <c r="AX321" s="11"/>
      <c r="AY321" s="75"/>
      <c r="BC321" s="19"/>
      <c r="BD321" s="19"/>
      <c r="BE321" s="19"/>
      <c r="BF321" s="70"/>
      <c r="BG321" s="85"/>
      <c r="BH321" s="85"/>
      <c r="BI321" s="85"/>
      <c r="BJ321" s="85"/>
      <c r="BK321" s="84"/>
      <c r="BL321" s="92"/>
      <c r="BM321" s="92"/>
      <c r="BN321" s="82"/>
      <c r="BO321" s="46"/>
      <c r="BP321" s="46"/>
      <c r="BQ321" s="46"/>
      <c r="BR321" s="80"/>
      <c r="BS321" s="80"/>
      <c r="BT321" s="80"/>
      <c r="BU321" s="104"/>
      <c r="BV321" s="104"/>
      <c r="BW321" s="104"/>
      <c r="BX321" s="105"/>
      <c r="BY321" s="105"/>
      <c r="BZ321" s="105"/>
      <c r="CA321" s="33"/>
      <c r="CB321" s="33"/>
      <c r="CC321" s="33"/>
      <c r="CD321" s="27"/>
      <c r="CE321" s="27"/>
      <c r="CF321" s="27"/>
      <c r="CG321" s="9"/>
      <c r="CH321" s="9"/>
      <c r="CI321" s="9"/>
      <c r="CJ321" s="78"/>
      <c r="CK321" s="78"/>
      <c r="CL321" s="78"/>
      <c r="CM321" s="46"/>
      <c r="CN321" s="46"/>
      <c r="CO321" s="46"/>
    </row>
    <row r="322" spans="1:93" ht="1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4"/>
      <c r="S322" s="64"/>
      <c r="T322" s="14"/>
      <c r="U322" s="59"/>
      <c r="V322" s="60"/>
      <c r="W322" s="60"/>
      <c r="X322" s="60"/>
      <c r="Y322" s="60"/>
      <c r="Z322" s="60"/>
      <c r="AA322" s="60"/>
      <c r="AB322" s="60"/>
      <c r="AC322" s="60"/>
      <c r="AD322" s="60"/>
      <c r="AE322" s="10"/>
      <c r="AF322" s="87"/>
      <c r="AH322" s="86"/>
      <c r="AI322" s="10"/>
      <c r="AJ322" s="61"/>
      <c r="AK322" s="61"/>
      <c r="AL322" s="61"/>
      <c r="AM322" s="62"/>
      <c r="AN322" s="63"/>
      <c r="AO322" s="75"/>
      <c r="AP322" s="91"/>
      <c r="AQ322" s="75"/>
      <c r="AR322" s="79"/>
      <c r="AS322" s="75"/>
      <c r="AT322" s="11"/>
      <c r="AU322" s="11"/>
      <c r="AV322" s="11"/>
      <c r="AW322" s="11"/>
      <c r="AX322" s="11"/>
      <c r="AY322" s="75"/>
      <c r="BC322" s="19"/>
      <c r="BD322" s="19"/>
      <c r="BE322" s="19"/>
      <c r="BF322" s="70"/>
      <c r="BG322" s="85"/>
      <c r="BH322" s="85"/>
      <c r="BI322" s="85"/>
      <c r="BJ322" s="85"/>
      <c r="BK322" s="84"/>
      <c r="BL322" s="92"/>
      <c r="BM322" s="92"/>
      <c r="BN322" s="82"/>
      <c r="BO322" s="46"/>
      <c r="BP322" s="46"/>
      <c r="BQ322" s="46"/>
      <c r="BR322" s="80"/>
      <c r="BS322" s="80"/>
      <c r="BT322" s="80"/>
      <c r="BU322" s="104"/>
      <c r="BV322" s="104"/>
      <c r="BW322" s="104"/>
      <c r="BX322" s="105"/>
      <c r="BY322" s="105"/>
      <c r="BZ322" s="105"/>
      <c r="CA322" s="33"/>
      <c r="CB322" s="33"/>
      <c r="CC322" s="33"/>
      <c r="CD322" s="27"/>
      <c r="CE322" s="27"/>
      <c r="CF322" s="27"/>
      <c r="CG322" s="9"/>
      <c r="CH322" s="9"/>
      <c r="CI322" s="9"/>
      <c r="CJ322" s="78"/>
      <c r="CK322" s="78"/>
      <c r="CL322" s="78"/>
      <c r="CM322" s="46"/>
      <c r="CN322" s="46"/>
      <c r="CO322" s="46"/>
    </row>
    <row r="323" spans="1:93" ht="12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4"/>
      <c r="S323" s="64"/>
      <c r="T323" s="14"/>
      <c r="U323" s="59"/>
      <c r="V323" s="60"/>
      <c r="W323" s="60"/>
      <c r="X323" s="60"/>
      <c r="Y323" s="60"/>
      <c r="Z323" s="60"/>
      <c r="AA323" s="60"/>
      <c r="AB323" s="60"/>
      <c r="AC323" s="60"/>
      <c r="AD323" s="60"/>
      <c r="AE323" s="10"/>
      <c r="AF323" s="87"/>
      <c r="AH323" s="86"/>
      <c r="AI323" s="10"/>
      <c r="AJ323" s="61"/>
      <c r="AK323" s="61"/>
      <c r="AL323" s="61"/>
      <c r="AM323" s="62"/>
      <c r="AN323" s="63"/>
      <c r="AO323" s="75"/>
      <c r="AP323" s="91"/>
      <c r="AQ323" s="75"/>
      <c r="AR323" s="79"/>
      <c r="AS323" s="75"/>
      <c r="AT323" s="11"/>
      <c r="AU323" s="11"/>
      <c r="AV323" s="11"/>
      <c r="AW323" s="11"/>
      <c r="AX323" s="11"/>
      <c r="AY323" s="75"/>
      <c r="BC323" s="19"/>
      <c r="BD323" s="19"/>
      <c r="BE323" s="19"/>
      <c r="BF323" s="70"/>
      <c r="BG323" s="85"/>
      <c r="BH323" s="85"/>
      <c r="BI323" s="85"/>
      <c r="BJ323" s="85"/>
      <c r="BK323" s="84"/>
      <c r="BL323" s="92"/>
      <c r="BM323" s="92"/>
      <c r="BN323" s="82"/>
      <c r="BO323" s="46"/>
      <c r="BP323" s="46"/>
      <c r="BQ323" s="46"/>
      <c r="BR323" s="80"/>
      <c r="BS323" s="80"/>
      <c r="BT323" s="80"/>
      <c r="BU323" s="104"/>
      <c r="BV323" s="104"/>
      <c r="BW323" s="104"/>
      <c r="BX323" s="105"/>
      <c r="BY323" s="105"/>
      <c r="BZ323" s="105"/>
      <c r="CA323" s="33"/>
      <c r="CB323" s="33"/>
      <c r="CC323" s="33"/>
      <c r="CD323" s="27"/>
      <c r="CE323" s="27"/>
      <c r="CF323" s="27"/>
      <c r="CG323" s="9"/>
      <c r="CH323" s="9"/>
      <c r="CI323" s="9"/>
      <c r="CJ323" s="78"/>
      <c r="CK323" s="78"/>
      <c r="CL323" s="78"/>
      <c r="CM323" s="46"/>
      <c r="CN323" s="46"/>
      <c r="CO323" s="46"/>
    </row>
    <row r="324" spans="1:93" ht="12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4"/>
      <c r="S324" s="64"/>
      <c r="T324" s="14"/>
      <c r="U324" s="59"/>
      <c r="V324" s="60"/>
      <c r="W324" s="60"/>
      <c r="X324" s="60"/>
      <c r="Y324" s="60"/>
      <c r="Z324" s="60"/>
      <c r="AA324" s="60"/>
      <c r="AB324" s="60"/>
      <c r="AC324" s="60"/>
      <c r="AD324" s="60"/>
      <c r="AE324" s="10"/>
      <c r="AF324" s="87"/>
      <c r="AH324" s="86"/>
      <c r="AI324" s="10"/>
      <c r="AJ324" s="61"/>
      <c r="AK324" s="61"/>
      <c r="AL324" s="61"/>
      <c r="AM324" s="62"/>
      <c r="AN324" s="63"/>
      <c r="AO324" s="75"/>
      <c r="AP324" s="91"/>
      <c r="AQ324" s="75"/>
      <c r="AR324" s="79"/>
      <c r="AS324" s="75"/>
      <c r="AT324" s="11"/>
      <c r="AU324" s="11"/>
      <c r="AV324" s="11"/>
      <c r="AW324" s="11"/>
      <c r="AX324" s="11"/>
      <c r="AY324" s="75"/>
      <c r="BC324" s="19"/>
      <c r="BD324" s="19"/>
      <c r="BE324" s="19"/>
      <c r="BF324" s="70"/>
      <c r="BG324" s="85"/>
      <c r="BH324" s="85"/>
      <c r="BI324" s="85"/>
      <c r="BJ324" s="85"/>
      <c r="BK324" s="84"/>
      <c r="BL324" s="92"/>
      <c r="BM324" s="92"/>
      <c r="BN324" s="82"/>
      <c r="BO324" s="46"/>
      <c r="BP324" s="46"/>
      <c r="BQ324" s="46"/>
      <c r="BR324" s="80"/>
      <c r="BS324" s="80"/>
      <c r="BT324" s="80"/>
      <c r="BU324" s="104"/>
      <c r="BV324" s="104"/>
      <c r="BW324" s="104"/>
      <c r="BX324" s="105"/>
      <c r="BY324" s="105"/>
      <c r="BZ324" s="105"/>
      <c r="CA324" s="33"/>
      <c r="CB324" s="33"/>
      <c r="CC324" s="33"/>
      <c r="CD324" s="27"/>
      <c r="CE324" s="27"/>
      <c r="CF324" s="27"/>
      <c r="CG324" s="9"/>
      <c r="CH324" s="9"/>
      <c r="CI324" s="9"/>
      <c r="CJ324" s="78"/>
      <c r="CK324" s="78"/>
      <c r="CL324" s="78"/>
      <c r="CM324" s="46"/>
      <c r="CN324" s="46"/>
      <c r="CO324" s="46"/>
    </row>
    <row r="325" spans="1:93" ht="12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4"/>
      <c r="S325" s="64"/>
      <c r="T325" s="14"/>
      <c r="U325" s="59"/>
      <c r="V325" s="60"/>
      <c r="W325" s="60"/>
      <c r="X325" s="60"/>
      <c r="Y325" s="60"/>
      <c r="Z325" s="60"/>
      <c r="AA325" s="60"/>
      <c r="AB325" s="60"/>
      <c r="AC325" s="60"/>
      <c r="AD325" s="60"/>
      <c r="AE325" s="10"/>
      <c r="AF325" s="87"/>
      <c r="AH325" s="86"/>
      <c r="AI325" s="10"/>
      <c r="AJ325" s="61"/>
      <c r="AK325" s="61"/>
      <c r="AL325" s="61"/>
      <c r="AM325" s="62"/>
      <c r="AN325" s="63"/>
      <c r="AO325" s="75"/>
      <c r="AP325" s="91"/>
      <c r="AQ325" s="75"/>
      <c r="AR325" s="79"/>
      <c r="AS325" s="75"/>
      <c r="AT325" s="11"/>
      <c r="AU325" s="11"/>
      <c r="AV325" s="11"/>
      <c r="AW325" s="11"/>
      <c r="AX325" s="11"/>
      <c r="AY325" s="75"/>
      <c r="BC325" s="19"/>
      <c r="BD325" s="19"/>
      <c r="BE325" s="19"/>
      <c r="BF325" s="70"/>
      <c r="BG325" s="85"/>
      <c r="BH325" s="85"/>
      <c r="BI325" s="85"/>
      <c r="BJ325" s="85"/>
      <c r="BK325" s="84"/>
      <c r="BL325" s="92"/>
      <c r="BM325" s="92"/>
      <c r="BN325" s="82"/>
      <c r="BO325" s="46"/>
      <c r="BP325" s="46"/>
      <c r="BQ325" s="46"/>
      <c r="BR325" s="80"/>
      <c r="BS325" s="80"/>
      <c r="BT325" s="80"/>
      <c r="BU325" s="104"/>
      <c r="BV325" s="104"/>
      <c r="BW325" s="104"/>
      <c r="BX325" s="105"/>
      <c r="BY325" s="105"/>
      <c r="BZ325" s="105"/>
      <c r="CA325" s="33"/>
      <c r="CB325" s="33"/>
      <c r="CC325" s="33"/>
      <c r="CD325" s="27"/>
      <c r="CE325" s="27"/>
      <c r="CF325" s="27"/>
      <c r="CG325" s="9"/>
      <c r="CH325" s="9"/>
      <c r="CI325" s="9"/>
      <c r="CJ325" s="78"/>
      <c r="CK325" s="78"/>
      <c r="CL325" s="78"/>
      <c r="CM325" s="46"/>
      <c r="CN325" s="46"/>
      <c r="CO325" s="46"/>
    </row>
    <row r="326" spans="1:93" ht="12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4"/>
      <c r="S326" s="64"/>
      <c r="T326" s="14"/>
      <c r="U326" s="59"/>
      <c r="V326" s="60"/>
      <c r="W326" s="60"/>
      <c r="X326" s="60"/>
      <c r="Y326" s="60"/>
      <c r="Z326" s="60"/>
      <c r="AA326" s="60"/>
      <c r="AB326" s="60"/>
      <c r="AC326" s="60"/>
      <c r="AD326" s="60"/>
      <c r="AE326" s="10"/>
      <c r="AF326" s="87"/>
      <c r="AH326" s="86"/>
      <c r="AI326" s="10"/>
      <c r="AJ326" s="61"/>
      <c r="AK326" s="61"/>
      <c r="AL326" s="61"/>
      <c r="AM326" s="62"/>
      <c r="AN326" s="63"/>
      <c r="AO326" s="75"/>
      <c r="AP326" s="91"/>
      <c r="AQ326" s="75"/>
      <c r="AR326" s="79"/>
      <c r="AS326" s="75"/>
      <c r="AT326" s="11"/>
      <c r="AU326" s="11"/>
      <c r="AV326" s="11"/>
      <c r="AW326" s="11"/>
      <c r="AX326" s="11"/>
      <c r="AY326" s="75"/>
      <c r="BC326" s="19"/>
      <c r="BD326" s="19"/>
      <c r="BE326" s="19"/>
      <c r="BF326" s="70"/>
      <c r="BG326" s="85"/>
      <c r="BH326" s="85"/>
      <c r="BI326" s="85"/>
      <c r="BJ326" s="85"/>
      <c r="BK326" s="84"/>
      <c r="BL326" s="92"/>
      <c r="BM326" s="92"/>
      <c r="BN326" s="82"/>
      <c r="BO326" s="46"/>
      <c r="BP326" s="46"/>
      <c r="BQ326" s="46"/>
      <c r="BR326" s="80"/>
      <c r="BS326" s="80"/>
      <c r="BT326" s="80"/>
      <c r="BU326" s="104"/>
      <c r="BV326" s="104"/>
      <c r="BW326" s="104"/>
      <c r="BX326" s="105"/>
      <c r="BY326" s="105"/>
      <c r="BZ326" s="105"/>
      <c r="CA326" s="33"/>
      <c r="CB326" s="33"/>
      <c r="CC326" s="33"/>
      <c r="CD326" s="27"/>
      <c r="CE326" s="27"/>
      <c r="CF326" s="27"/>
      <c r="CG326" s="9"/>
      <c r="CH326" s="9"/>
      <c r="CI326" s="9"/>
      <c r="CJ326" s="78"/>
      <c r="CK326" s="78"/>
      <c r="CL326" s="78"/>
      <c r="CM326" s="46"/>
      <c r="CN326" s="46"/>
      <c r="CO326" s="46"/>
    </row>
    <row r="327" spans="1:93" ht="12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4"/>
      <c r="S327" s="64"/>
      <c r="T327" s="14"/>
      <c r="U327" s="59"/>
      <c r="V327" s="60"/>
      <c r="W327" s="60"/>
      <c r="X327" s="60"/>
      <c r="Y327" s="60"/>
      <c r="Z327" s="60"/>
      <c r="AA327" s="60"/>
      <c r="AB327" s="60"/>
      <c r="AC327" s="60"/>
      <c r="AD327" s="60"/>
      <c r="AE327" s="10"/>
      <c r="AF327" s="87"/>
      <c r="AH327" s="86"/>
      <c r="AI327" s="10"/>
      <c r="AJ327" s="61"/>
      <c r="AK327" s="61"/>
      <c r="AL327" s="61"/>
      <c r="AM327" s="62"/>
      <c r="AN327" s="63"/>
      <c r="AO327" s="75"/>
      <c r="AP327" s="91"/>
      <c r="AQ327" s="75"/>
      <c r="AR327" s="79"/>
      <c r="AS327" s="75"/>
      <c r="AT327" s="11"/>
      <c r="AU327" s="11"/>
      <c r="AV327" s="11"/>
      <c r="AW327" s="11"/>
      <c r="AX327" s="11"/>
      <c r="AY327" s="75"/>
      <c r="BC327" s="19"/>
      <c r="BD327" s="19"/>
      <c r="BE327" s="19"/>
      <c r="BF327" s="70"/>
      <c r="BG327" s="85"/>
      <c r="BH327" s="85"/>
      <c r="BI327" s="85"/>
      <c r="BJ327" s="85"/>
      <c r="BK327" s="84"/>
      <c r="BL327" s="92"/>
      <c r="BM327" s="92"/>
      <c r="BN327" s="82"/>
      <c r="BO327" s="46"/>
      <c r="BP327" s="46"/>
      <c r="BQ327" s="46"/>
      <c r="BR327" s="80"/>
      <c r="BS327" s="80"/>
      <c r="BT327" s="80"/>
      <c r="BU327" s="104"/>
      <c r="BV327" s="104"/>
      <c r="BW327" s="104"/>
      <c r="BX327" s="105"/>
      <c r="BY327" s="105"/>
      <c r="BZ327" s="105"/>
      <c r="CA327" s="33"/>
      <c r="CB327" s="33"/>
      <c r="CC327" s="33"/>
      <c r="CD327" s="27"/>
      <c r="CE327" s="27"/>
      <c r="CF327" s="27"/>
      <c r="CG327" s="9"/>
      <c r="CH327" s="9"/>
      <c r="CI327" s="9"/>
      <c r="CJ327" s="78"/>
      <c r="CK327" s="78"/>
      <c r="CL327" s="78"/>
      <c r="CM327" s="46"/>
      <c r="CN327" s="46"/>
      <c r="CO327" s="46"/>
    </row>
    <row r="328" spans="1:93" ht="12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4"/>
      <c r="S328" s="64"/>
      <c r="T328" s="14"/>
      <c r="U328" s="59"/>
      <c r="V328" s="60"/>
      <c r="W328" s="60"/>
      <c r="X328" s="60"/>
      <c r="Y328" s="60"/>
      <c r="Z328" s="60"/>
      <c r="AA328" s="60"/>
      <c r="AB328" s="60"/>
      <c r="AC328" s="60"/>
      <c r="AD328" s="60"/>
      <c r="AE328" s="10"/>
      <c r="AF328" s="87"/>
      <c r="AH328" s="86"/>
      <c r="AI328" s="10"/>
      <c r="AJ328" s="61"/>
      <c r="AK328" s="61"/>
      <c r="AL328" s="61"/>
      <c r="AM328" s="62"/>
      <c r="AN328" s="63"/>
      <c r="AO328" s="75"/>
      <c r="AP328" s="91"/>
      <c r="AQ328" s="75"/>
      <c r="AR328" s="79"/>
      <c r="AS328" s="75"/>
      <c r="AT328" s="11"/>
      <c r="AU328" s="11"/>
      <c r="AV328" s="11"/>
      <c r="AW328" s="11"/>
      <c r="AX328" s="11"/>
      <c r="AY328" s="75"/>
      <c r="BC328" s="19"/>
      <c r="BD328" s="19"/>
      <c r="BE328" s="19"/>
      <c r="BF328" s="70"/>
      <c r="BG328" s="85"/>
      <c r="BH328" s="85"/>
      <c r="BI328" s="85"/>
      <c r="BJ328" s="85"/>
      <c r="BK328" s="84"/>
      <c r="BL328" s="92"/>
      <c r="BM328" s="92"/>
      <c r="BN328" s="82"/>
      <c r="BO328" s="46"/>
      <c r="BP328" s="46"/>
      <c r="BQ328" s="46"/>
      <c r="BR328" s="80"/>
      <c r="BS328" s="80"/>
      <c r="BT328" s="80"/>
      <c r="BU328" s="104"/>
      <c r="BV328" s="104"/>
      <c r="BW328" s="104"/>
      <c r="BX328" s="105"/>
      <c r="BY328" s="105"/>
      <c r="BZ328" s="105"/>
      <c r="CA328" s="33"/>
      <c r="CB328" s="33"/>
      <c r="CC328" s="33"/>
      <c r="CD328" s="27"/>
      <c r="CE328" s="27"/>
      <c r="CF328" s="27"/>
      <c r="CG328" s="9"/>
      <c r="CH328" s="9"/>
      <c r="CI328" s="9"/>
      <c r="CJ328" s="78"/>
      <c r="CK328" s="78"/>
      <c r="CL328" s="78"/>
      <c r="CM328" s="46"/>
      <c r="CN328" s="46"/>
      <c r="CO328" s="46"/>
    </row>
    <row r="329" spans="1:93" ht="12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4"/>
      <c r="S329" s="64"/>
      <c r="T329" s="14"/>
      <c r="U329" s="59"/>
      <c r="V329" s="60"/>
      <c r="W329" s="60"/>
      <c r="X329" s="60"/>
      <c r="Y329" s="60"/>
      <c r="Z329" s="60"/>
      <c r="AA329" s="60"/>
      <c r="AB329" s="60"/>
      <c r="AC329" s="60"/>
      <c r="AD329" s="60"/>
      <c r="AE329" s="10"/>
      <c r="AF329" s="87"/>
      <c r="AH329" s="86"/>
      <c r="AI329" s="10"/>
      <c r="AJ329" s="61"/>
      <c r="AK329" s="61"/>
      <c r="AL329" s="61"/>
      <c r="AM329" s="62"/>
      <c r="AN329" s="63"/>
      <c r="AO329" s="75"/>
      <c r="AP329" s="91"/>
      <c r="AQ329" s="75"/>
      <c r="AR329" s="79"/>
      <c r="AS329" s="75"/>
      <c r="AT329" s="11"/>
      <c r="AU329" s="11"/>
      <c r="AV329" s="11"/>
      <c r="AW329" s="11"/>
      <c r="AX329" s="11"/>
      <c r="AY329" s="75"/>
      <c r="BC329" s="19"/>
      <c r="BD329" s="19"/>
      <c r="BE329" s="19"/>
      <c r="BF329" s="70"/>
      <c r="BG329" s="85"/>
      <c r="BH329" s="85"/>
      <c r="BI329" s="85"/>
      <c r="BJ329" s="85"/>
      <c r="BK329" s="84"/>
      <c r="BL329" s="92"/>
      <c r="BM329" s="92"/>
      <c r="BN329" s="82"/>
      <c r="BO329" s="46"/>
      <c r="BP329" s="46"/>
      <c r="BQ329" s="46"/>
      <c r="BR329" s="80"/>
      <c r="BS329" s="80"/>
      <c r="BT329" s="80"/>
      <c r="BU329" s="104"/>
      <c r="BV329" s="104"/>
      <c r="BW329" s="104"/>
      <c r="BX329" s="105"/>
      <c r="BY329" s="105"/>
      <c r="BZ329" s="105"/>
      <c r="CA329" s="33"/>
      <c r="CB329" s="33"/>
      <c r="CC329" s="33"/>
      <c r="CD329" s="27"/>
      <c r="CE329" s="27"/>
      <c r="CF329" s="27"/>
      <c r="CG329" s="9"/>
      <c r="CH329" s="9"/>
      <c r="CI329" s="9"/>
      <c r="CJ329" s="78"/>
      <c r="CK329" s="78"/>
      <c r="CL329" s="78"/>
      <c r="CM329" s="46"/>
      <c r="CN329" s="46"/>
      <c r="CO329" s="46"/>
    </row>
    <row r="330" spans="1:93" ht="12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4"/>
      <c r="S330" s="64"/>
      <c r="T330" s="14"/>
      <c r="U330" s="59"/>
      <c r="V330" s="60"/>
      <c r="W330" s="60"/>
      <c r="X330" s="60"/>
      <c r="Y330" s="60"/>
      <c r="Z330" s="60"/>
      <c r="AA330" s="60"/>
      <c r="AB330" s="60"/>
      <c r="AC330" s="60"/>
      <c r="AD330" s="60"/>
      <c r="AE330" s="10"/>
      <c r="AF330" s="87"/>
      <c r="AH330" s="86"/>
      <c r="AI330" s="10"/>
      <c r="AJ330" s="61"/>
      <c r="AK330" s="61"/>
      <c r="AL330" s="61"/>
      <c r="AM330" s="62"/>
      <c r="AN330" s="63"/>
      <c r="AO330" s="75"/>
      <c r="AP330" s="91"/>
      <c r="AQ330" s="75"/>
      <c r="AR330" s="79"/>
      <c r="AS330" s="75"/>
      <c r="AT330" s="11"/>
      <c r="AU330" s="11"/>
      <c r="AV330" s="11"/>
      <c r="AW330" s="11"/>
      <c r="AX330" s="11"/>
      <c r="AY330" s="75"/>
      <c r="BC330" s="19"/>
      <c r="BD330" s="19"/>
      <c r="BE330" s="19"/>
      <c r="BF330" s="70"/>
      <c r="BG330" s="85"/>
      <c r="BH330" s="85"/>
      <c r="BI330" s="85"/>
      <c r="BJ330" s="85"/>
      <c r="BK330" s="84"/>
      <c r="BL330" s="92"/>
      <c r="BM330" s="92"/>
      <c r="BN330" s="82"/>
      <c r="BO330" s="46"/>
      <c r="BP330" s="46"/>
      <c r="BQ330" s="46"/>
      <c r="BR330" s="80"/>
      <c r="BS330" s="80"/>
      <c r="BT330" s="80"/>
      <c r="BU330" s="104"/>
      <c r="BV330" s="104"/>
      <c r="BW330" s="104"/>
      <c r="BX330" s="105"/>
      <c r="BY330" s="105"/>
      <c r="BZ330" s="105"/>
      <c r="CA330" s="33"/>
      <c r="CB330" s="33"/>
      <c r="CC330" s="33"/>
      <c r="CD330" s="27"/>
      <c r="CE330" s="27"/>
      <c r="CF330" s="27"/>
      <c r="CG330" s="9"/>
      <c r="CH330" s="9"/>
      <c r="CI330" s="9"/>
      <c r="CJ330" s="78"/>
      <c r="CK330" s="78"/>
      <c r="CL330" s="78"/>
      <c r="CM330" s="46"/>
      <c r="CN330" s="46"/>
      <c r="CO330" s="46"/>
    </row>
    <row r="331" spans="1:93" ht="12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4"/>
      <c r="S331" s="64"/>
      <c r="T331" s="14"/>
      <c r="U331" s="59"/>
      <c r="V331" s="60"/>
      <c r="W331" s="60"/>
      <c r="X331" s="60"/>
      <c r="Y331" s="60"/>
      <c r="Z331" s="60"/>
      <c r="AA331" s="60"/>
      <c r="AB331" s="60"/>
      <c r="AC331" s="60"/>
      <c r="AD331" s="60"/>
      <c r="AE331" s="10"/>
      <c r="AF331" s="87"/>
      <c r="AH331" s="86"/>
      <c r="AI331" s="10"/>
      <c r="AJ331" s="61"/>
      <c r="AK331" s="61"/>
      <c r="AL331" s="61"/>
      <c r="AM331" s="62"/>
      <c r="AN331" s="63"/>
      <c r="AO331" s="75"/>
      <c r="AP331" s="91"/>
      <c r="AQ331" s="75"/>
      <c r="AR331" s="79"/>
      <c r="AS331" s="75"/>
      <c r="AT331" s="11"/>
      <c r="AU331" s="11"/>
      <c r="AV331" s="11"/>
      <c r="AW331" s="11"/>
      <c r="AX331" s="11"/>
      <c r="AY331" s="75"/>
      <c r="BC331" s="19"/>
      <c r="BD331" s="19"/>
      <c r="BE331" s="19"/>
      <c r="BF331" s="70"/>
      <c r="BG331" s="85"/>
      <c r="BH331" s="85"/>
      <c r="BI331" s="85"/>
      <c r="BJ331" s="85"/>
      <c r="BK331" s="84"/>
      <c r="BL331" s="92"/>
      <c r="BM331" s="92"/>
      <c r="BN331" s="82"/>
      <c r="BO331" s="46"/>
      <c r="BP331" s="46"/>
      <c r="BQ331" s="46"/>
      <c r="BR331" s="80"/>
      <c r="BS331" s="80"/>
      <c r="BT331" s="80"/>
      <c r="BU331" s="104"/>
      <c r="BV331" s="104"/>
      <c r="BW331" s="104"/>
      <c r="BX331" s="105"/>
      <c r="BY331" s="105"/>
      <c r="BZ331" s="105"/>
      <c r="CA331" s="33"/>
      <c r="CB331" s="33"/>
      <c r="CC331" s="33"/>
      <c r="CD331" s="27"/>
      <c r="CE331" s="27"/>
      <c r="CF331" s="27"/>
      <c r="CG331" s="9"/>
      <c r="CH331" s="9"/>
      <c r="CI331" s="9"/>
      <c r="CJ331" s="78"/>
      <c r="CK331" s="78"/>
      <c r="CL331" s="78"/>
      <c r="CM331" s="46"/>
      <c r="CN331" s="46"/>
      <c r="CO331" s="46"/>
    </row>
    <row r="332" spans="1:93" ht="1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4"/>
      <c r="S332" s="64"/>
      <c r="T332" s="14"/>
      <c r="U332" s="59"/>
      <c r="V332" s="60"/>
      <c r="W332" s="60"/>
      <c r="X332" s="60"/>
      <c r="Y332" s="60"/>
      <c r="Z332" s="60"/>
      <c r="AA332" s="60"/>
      <c r="AB332" s="60"/>
      <c r="AC332" s="60"/>
      <c r="AD332" s="60"/>
      <c r="AE332" s="10"/>
      <c r="AF332" s="87"/>
      <c r="AH332" s="86"/>
      <c r="AI332" s="10"/>
      <c r="AJ332" s="61"/>
      <c r="AK332" s="61"/>
      <c r="AL332" s="61"/>
      <c r="AM332" s="62"/>
      <c r="AN332" s="63"/>
      <c r="AO332" s="75"/>
      <c r="AP332" s="91"/>
      <c r="AQ332" s="75"/>
      <c r="AR332" s="79"/>
      <c r="AS332" s="75"/>
      <c r="AT332" s="11"/>
      <c r="AU332" s="11"/>
      <c r="AV332" s="11"/>
      <c r="AW332" s="11"/>
      <c r="AX332" s="11"/>
      <c r="AY332" s="75"/>
      <c r="BC332" s="19"/>
      <c r="BD332" s="19"/>
      <c r="BE332" s="19"/>
      <c r="BF332" s="70"/>
      <c r="BG332" s="85"/>
      <c r="BH332" s="85"/>
      <c r="BI332" s="85"/>
      <c r="BJ332" s="85"/>
      <c r="BK332" s="84"/>
      <c r="BL332" s="92"/>
      <c r="BM332" s="92"/>
      <c r="BN332" s="82"/>
      <c r="BO332" s="46"/>
      <c r="BP332" s="46"/>
      <c r="BQ332" s="46"/>
      <c r="BR332" s="80"/>
      <c r="BS332" s="80"/>
      <c r="BT332" s="80"/>
      <c r="BU332" s="104"/>
      <c r="BV332" s="104"/>
      <c r="BW332" s="104"/>
      <c r="BX332" s="105"/>
      <c r="BY332" s="105"/>
      <c r="BZ332" s="105"/>
      <c r="CA332" s="33"/>
      <c r="CB332" s="33"/>
      <c r="CC332" s="33"/>
      <c r="CD332" s="27"/>
      <c r="CE332" s="27"/>
      <c r="CF332" s="27"/>
      <c r="CG332" s="9"/>
      <c r="CH332" s="9"/>
      <c r="CI332" s="9"/>
      <c r="CJ332" s="78"/>
      <c r="CK332" s="78"/>
      <c r="CL332" s="78"/>
      <c r="CM332" s="46"/>
      <c r="CN332" s="46"/>
      <c r="CO332" s="46"/>
    </row>
    <row r="333" spans="1:93" ht="12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4"/>
      <c r="S333" s="64"/>
      <c r="T333" s="14"/>
      <c r="U333" s="59"/>
      <c r="V333" s="60"/>
      <c r="W333" s="60"/>
      <c r="X333" s="60"/>
      <c r="Y333" s="60"/>
      <c r="Z333" s="60"/>
      <c r="AA333" s="60"/>
      <c r="AB333" s="60"/>
      <c r="AC333" s="60"/>
      <c r="AD333" s="60"/>
      <c r="AE333" s="10"/>
      <c r="AF333" s="87"/>
      <c r="AH333" s="86"/>
      <c r="AI333" s="10"/>
      <c r="AJ333" s="61"/>
      <c r="AK333" s="61"/>
      <c r="AL333" s="61"/>
      <c r="AM333" s="62"/>
      <c r="AN333" s="63"/>
      <c r="AO333" s="75"/>
      <c r="AP333" s="91"/>
      <c r="AQ333" s="75"/>
      <c r="AR333" s="79"/>
      <c r="AS333" s="75"/>
      <c r="AT333" s="11"/>
      <c r="AU333" s="11"/>
      <c r="AV333" s="11"/>
      <c r="AW333" s="11"/>
      <c r="AX333" s="11"/>
      <c r="AY333" s="75"/>
      <c r="BC333" s="19"/>
      <c r="BD333" s="19"/>
      <c r="BE333" s="19"/>
      <c r="BF333" s="70"/>
      <c r="BG333" s="85"/>
      <c r="BH333" s="85"/>
      <c r="BI333" s="85"/>
      <c r="BJ333" s="85"/>
      <c r="BK333" s="84"/>
      <c r="BL333" s="92"/>
      <c r="BM333" s="92"/>
      <c r="BN333" s="82"/>
      <c r="BO333" s="46"/>
      <c r="BP333" s="46"/>
      <c r="BQ333" s="46"/>
      <c r="BR333" s="80"/>
      <c r="BS333" s="80"/>
      <c r="BT333" s="80"/>
      <c r="BU333" s="104"/>
      <c r="BV333" s="104"/>
      <c r="BW333" s="104"/>
      <c r="BX333" s="105"/>
      <c r="BY333" s="105"/>
      <c r="BZ333" s="105"/>
      <c r="CA333" s="33"/>
      <c r="CB333" s="33"/>
      <c r="CC333" s="33"/>
      <c r="CD333" s="27"/>
      <c r="CE333" s="27"/>
      <c r="CF333" s="27"/>
      <c r="CG333" s="9"/>
      <c r="CH333" s="9"/>
      <c r="CI333" s="9"/>
      <c r="CJ333" s="78"/>
      <c r="CK333" s="78"/>
      <c r="CL333" s="78"/>
      <c r="CM333" s="46"/>
      <c r="CN333" s="46"/>
      <c r="CO333" s="46"/>
    </row>
    <row r="334" spans="1:93" ht="12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4"/>
      <c r="S334" s="64"/>
      <c r="T334" s="14"/>
      <c r="U334" s="59"/>
      <c r="V334" s="60"/>
      <c r="W334" s="60"/>
      <c r="X334" s="60"/>
      <c r="Y334" s="60"/>
      <c r="Z334" s="60"/>
      <c r="AA334" s="60"/>
      <c r="AB334" s="60"/>
      <c r="AC334" s="60"/>
      <c r="AD334" s="60"/>
      <c r="AE334" s="10"/>
      <c r="AF334" s="87"/>
      <c r="AH334" s="86"/>
      <c r="AI334" s="10"/>
      <c r="AJ334" s="61"/>
      <c r="AK334" s="61"/>
      <c r="AL334" s="61"/>
      <c r="AM334" s="62"/>
      <c r="AN334" s="63"/>
      <c r="AO334" s="75"/>
      <c r="AP334" s="91"/>
      <c r="AQ334" s="75"/>
      <c r="AR334" s="79"/>
      <c r="AS334" s="75"/>
      <c r="AT334" s="11"/>
      <c r="AU334" s="11"/>
      <c r="AV334" s="11"/>
      <c r="AW334" s="11"/>
      <c r="AX334" s="11"/>
      <c r="AY334" s="75"/>
      <c r="BC334" s="19"/>
      <c r="BD334" s="19"/>
      <c r="BE334" s="19"/>
      <c r="BF334" s="70"/>
      <c r="BG334" s="85"/>
      <c r="BH334" s="85"/>
      <c r="BI334" s="85"/>
      <c r="BJ334" s="85"/>
      <c r="BK334" s="84"/>
      <c r="BL334" s="92"/>
      <c r="BM334" s="92"/>
      <c r="BN334" s="82"/>
      <c r="BO334" s="46"/>
      <c r="BP334" s="46"/>
      <c r="BQ334" s="46"/>
      <c r="BR334" s="80"/>
      <c r="BS334" s="80"/>
      <c r="BT334" s="80"/>
      <c r="BU334" s="104"/>
      <c r="BV334" s="104"/>
      <c r="BW334" s="104"/>
      <c r="BX334" s="105"/>
      <c r="BY334" s="105"/>
      <c r="BZ334" s="105"/>
      <c r="CA334" s="33"/>
      <c r="CB334" s="33"/>
      <c r="CC334" s="33"/>
      <c r="CD334" s="27"/>
      <c r="CE334" s="27"/>
      <c r="CF334" s="27"/>
      <c r="CG334" s="9"/>
      <c r="CH334" s="9"/>
      <c r="CI334" s="9"/>
      <c r="CJ334" s="78"/>
      <c r="CK334" s="78"/>
      <c r="CL334" s="78"/>
      <c r="CM334" s="46"/>
      <c r="CN334" s="46"/>
      <c r="CO334" s="46"/>
    </row>
    <row r="335" spans="1:93" ht="12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4"/>
      <c r="S335" s="64"/>
      <c r="T335" s="14"/>
      <c r="U335" s="59"/>
      <c r="V335" s="60"/>
      <c r="W335" s="60"/>
      <c r="X335" s="60"/>
      <c r="Y335" s="60"/>
      <c r="Z335" s="60"/>
      <c r="AA335" s="60"/>
      <c r="AB335" s="60"/>
      <c r="AC335" s="60"/>
      <c r="AD335" s="60"/>
      <c r="AE335" s="10"/>
      <c r="AF335" s="87"/>
      <c r="AH335" s="86"/>
      <c r="AI335" s="10"/>
      <c r="AJ335" s="61"/>
      <c r="AK335" s="61"/>
      <c r="AL335" s="61"/>
      <c r="AM335" s="62"/>
      <c r="AN335" s="63"/>
      <c r="AO335" s="75"/>
      <c r="AP335" s="91"/>
      <c r="AQ335" s="75"/>
      <c r="AR335" s="79"/>
      <c r="AS335" s="75"/>
      <c r="AT335" s="11"/>
      <c r="AU335" s="11"/>
      <c r="AV335" s="11"/>
      <c r="AW335" s="11"/>
      <c r="AX335" s="11"/>
      <c r="AY335" s="75"/>
      <c r="BC335" s="19"/>
      <c r="BD335" s="19"/>
      <c r="BE335" s="19"/>
      <c r="BF335" s="70"/>
      <c r="BG335" s="85"/>
      <c r="BH335" s="85"/>
      <c r="BI335" s="85"/>
      <c r="BJ335" s="85"/>
      <c r="BK335" s="84"/>
      <c r="BL335" s="92"/>
      <c r="BM335" s="92"/>
      <c r="BN335" s="82"/>
      <c r="BO335" s="46"/>
      <c r="BP335" s="46"/>
      <c r="BQ335" s="46"/>
      <c r="BR335" s="80"/>
      <c r="BS335" s="80"/>
      <c r="BT335" s="80"/>
      <c r="BU335" s="104"/>
      <c r="BV335" s="104"/>
      <c r="BW335" s="104"/>
      <c r="BX335" s="105"/>
      <c r="BY335" s="105"/>
      <c r="BZ335" s="105"/>
      <c r="CA335" s="33"/>
      <c r="CB335" s="33"/>
      <c r="CC335" s="33"/>
      <c r="CD335" s="27"/>
      <c r="CE335" s="27"/>
      <c r="CF335" s="27"/>
      <c r="CG335" s="9"/>
      <c r="CH335" s="9"/>
      <c r="CI335" s="9"/>
      <c r="CJ335" s="78"/>
      <c r="CK335" s="78"/>
      <c r="CL335" s="78"/>
      <c r="CM335" s="46"/>
      <c r="CN335" s="46"/>
      <c r="CO335" s="46"/>
    </row>
    <row r="336" spans="1:93" ht="12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4"/>
      <c r="S336" s="64"/>
      <c r="T336" s="14"/>
      <c r="U336" s="59"/>
      <c r="V336" s="60"/>
      <c r="W336" s="60"/>
      <c r="X336" s="60"/>
      <c r="Y336" s="60"/>
      <c r="Z336" s="60"/>
      <c r="AA336" s="60"/>
      <c r="AB336" s="60"/>
      <c r="AC336" s="60"/>
      <c r="AD336" s="60"/>
      <c r="AE336" s="10"/>
      <c r="AF336" s="87"/>
      <c r="AH336" s="86"/>
      <c r="AI336" s="10"/>
      <c r="AJ336" s="61"/>
      <c r="AK336" s="61"/>
      <c r="AL336" s="61"/>
      <c r="AM336" s="62"/>
      <c r="AN336" s="63"/>
      <c r="AO336" s="75"/>
      <c r="AP336" s="91"/>
      <c r="AQ336" s="75"/>
      <c r="AR336" s="79"/>
      <c r="AS336" s="75"/>
      <c r="AT336" s="11"/>
      <c r="AU336" s="11"/>
      <c r="AV336" s="11"/>
      <c r="AW336" s="11"/>
      <c r="AX336" s="11"/>
      <c r="AY336" s="75"/>
      <c r="BC336" s="19"/>
      <c r="BD336" s="19"/>
      <c r="BE336" s="19"/>
      <c r="BF336" s="70"/>
      <c r="BG336" s="85"/>
      <c r="BH336" s="85"/>
      <c r="BI336" s="85"/>
      <c r="BJ336" s="85"/>
      <c r="BK336" s="84"/>
      <c r="BL336" s="92"/>
      <c r="BM336" s="92"/>
      <c r="BN336" s="82"/>
      <c r="BO336" s="46"/>
      <c r="BP336" s="46"/>
      <c r="BQ336" s="46"/>
      <c r="BR336" s="80"/>
      <c r="BS336" s="80"/>
      <c r="BT336" s="80"/>
      <c r="BU336" s="104"/>
      <c r="BV336" s="104"/>
      <c r="BW336" s="104"/>
      <c r="BX336" s="105"/>
      <c r="BY336" s="105"/>
      <c r="BZ336" s="105"/>
      <c r="CA336" s="33"/>
      <c r="CB336" s="33"/>
      <c r="CC336" s="33"/>
      <c r="CD336" s="27"/>
      <c r="CE336" s="27"/>
      <c r="CF336" s="27"/>
      <c r="CG336" s="9"/>
      <c r="CH336" s="9"/>
      <c r="CI336" s="9"/>
      <c r="CJ336" s="78"/>
      <c r="CK336" s="78"/>
      <c r="CL336" s="78"/>
      <c r="CM336" s="46"/>
      <c r="CN336" s="46"/>
      <c r="CO336" s="46"/>
    </row>
    <row r="337" spans="1:93" ht="12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4"/>
      <c r="S337" s="64"/>
      <c r="T337" s="14"/>
      <c r="U337" s="59"/>
      <c r="V337" s="60"/>
      <c r="W337" s="60"/>
      <c r="X337" s="60"/>
      <c r="Y337" s="60"/>
      <c r="Z337" s="60"/>
      <c r="AA337" s="60"/>
      <c r="AB337" s="60"/>
      <c r="AC337" s="60"/>
      <c r="AD337" s="60"/>
      <c r="AE337" s="10"/>
      <c r="AF337" s="87"/>
      <c r="AH337" s="86"/>
      <c r="AI337" s="10"/>
      <c r="AJ337" s="61"/>
      <c r="AK337" s="61"/>
      <c r="AL337" s="61"/>
      <c r="AM337" s="62"/>
      <c r="AN337" s="63"/>
      <c r="AO337" s="75"/>
      <c r="AP337" s="91"/>
      <c r="AQ337" s="75"/>
      <c r="AR337" s="79"/>
      <c r="AS337" s="75"/>
      <c r="AT337" s="11"/>
      <c r="AU337" s="11"/>
      <c r="AV337" s="11"/>
      <c r="AW337" s="11"/>
      <c r="AX337" s="11"/>
      <c r="AY337" s="75"/>
      <c r="BC337" s="19"/>
      <c r="BD337" s="19"/>
      <c r="BE337" s="19"/>
      <c r="BF337" s="70"/>
      <c r="BG337" s="85"/>
      <c r="BH337" s="85"/>
      <c r="BI337" s="85"/>
      <c r="BJ337" s="85"/>
      <c r="BK337" s="84"/>
      <c r="BL337" s="92"/>
      <c r="BM337" s="92"/>
      <c r="BN337" s="82"/>
      <c r="BO337" s="46"/>
      <c r="BP337" s="46"/>
      <c r="BQ337" s="46"/>
      <c r="BR337" s="80"/>
      <c r="BS337" s="80"/>
      <c r="BT337" s="80"/>
      <c r="BU337" s="104"/>
      <c r="BV337" s="104"/>
      <c r="BW337" s="104"/>
      <c r="BX337" s="105"/>
      <c r="BY337" s="105"/>
      <c r="BZ337" s="105"/>
      <c r="CA337" s="33"/>
      <c r="CB337" s="33"/>
      <c r="CC337" s="33"/>
      <c r="CD337" s="27"/>
      <c r="CE337" s="27"/>
      <c r="CF337" s="27"/>
      <c r="CG337" s="9"/>
      <c r="CH337" s="9"/>
      <c r="CI337" s="9"/>
      <c r="CJ337" s="78"/>
      <c r="CK337" s="78"/>
      <c r="CL337" s="78"/>
      <c r="CM337" s="46"/>
      <c r="CN337" s="46"/>
      <c r="CO337" s="46"/>
    </row>
    <row r="338" spans="1:93" ht="12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4"/>
      <c r="S338" s="64"/>
      <c r="T338" s="14"/>
      <c r="U338" s="59"/>
      <c r="V338" s="60"/>
      <c r="W338" s="60"/>
      <c r="X338" s="60"/>
      <c r="Y338" s="60"/>
      <c r="Z338" s="60"/>
      <c r="AA338" s="60"/>
      <c r="AB338" s="60"/>
      <c r="AC338" s="60"/>
      <c r="AD338" s="60"/>
      <c r="AE338" s="10"/>
      <c r="AF338" s="87"/>
      <c r="AH338" s="86"/>
      <c r="AI338" s="10"/>
      <c r="AJ338" s="61"/>
      <c r="AK338" s="61"/>
      <c r="AL338" s="61"/>
      <c r="AM338" s="62"/>
      <c r="AN338" s="63"/>
      <c r="AO338" s="75"/>
      <c r="AP338" s="91"/>
      <c r="AQ338" s="75"/>
      <c r="AR338" s="79"/>
      <c r="AS338" s="75"/>
      <c r="AT338" s="11"/>
      <c r="AU338" s="11"/>
      <c r="AV338" s="11"/>
      <c r="AW338" s="11"/>
      <c r="AX338" s="11"/>
      <c r="AY338" s="75"/>
      <c r="BC338" s="19"/>
      <c r="BD338" s="19"/>
      <c r="BE338" s="19"/>
      <c r="BF338" s="70"/>
      <c r="BG338" s="85"/>
      <c r="BH338" s="85"/>
      <c r="BI338" s="85"/>
      <c r="BJ338" s="85"/>
      <c r="BK338" s="84"/>
      <c r="BL338" s="92"/>
      <c r="BM338" s="92"/>
      <c r="BN338" s="82"/>
      <c r="BO338" s="46"/>
      <c r="BP338" s="46"/>
      <c r="BQ338" s="46"/>
      <c r="BR338" s="80"/>
      <c r="BS338" s="80"/>
      <c r="BT338" s="80"/>
      <c r="BU338" s="104"/>
      <c r="BV338" s="104"/>
      <c r="BW338" s="104"/>
      <c r="BX338" s="105"/>
      <c r="BY338" s="105"/>
      <c r="BZ338" s="105"/>
      <c r="CA338" s="33"/>
      <c r="CB338" s="33"/>
      <c r="CC338" s="33"/>
      <c r="CD338" s="27"/>
      <c r="CE338" s="27"/>
      <c r="CF338" s="27"/>
      <c r="CG338" s="9"/>
      <c r="CH338" s="9"/>
      <c r="CI338" s="9"/>
      <c r="CJ338" s="78"/>
      <c r="CK338" s="78"/>
      <c r="CL338" s="78"/>
      <c r="CM338" s="46"/>
      <c r="CN338" s="46"/>
      <c r="CO338" s="46"/>
    </row>
    <row r="339" spans="1:93" ht="12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4"/>
      <c r="S339" s="64"/>
      <c r="T339" s="14"/>
      <c r="U339" s="59"/>
      <c r="V339" s="60"/>
      <c r="W339" s="60"/>
      <c r="X339" s="60"/>
      <c r="Y339" s="60"/>
      <c r="Z339" s="60"/>
      <c r="AA339" s="60"/>
      <c r="AB339" s="60"/>
      <c r="AC339" s="60"/>
      <c r="AD339" s="60"/>
      <c r="AE339" s="10"/>
      <c r="AF339" s="87"/>
      <c r="AH339" s="86"/>
      <c r="AI339" s="10"/>
      <c r="AJ339" s="61"/>
      <c r="AK339" s="61"/>
      <c r="AL339" s="61"/>
      <c r="AM339" s="62"/>
      <c r="AN339" s="63"/>
      <c r="AO339" s="75"/>
      <c r="AP339" s="91"/>
      <c r="AQ339" s="75"/>
      <c r="AR339" s="79"/>
      <c r="AS339" s="75"/>
      <c r="AT339" s="11"/>
      <c r="AU339" s="11"/>
      <c r="AV339" s="11"/>
      <c r="AW339" s="11"/>
      <c r="AX339" s="11"/>
      <c r="AY339" s="75"/>
      <c r="BC339" s="19"/>
      <c r="BD339" s="19"/>
      <c r="BE339" s="19"/>
      <c r="BF339" s="70"/>
      <c r="BG339" s="85"/>
      <c r="BH339" s="85"/>
      <c r="BI339" s="85"/>
      <c r="BJ339" s="85"/>
      <c r="BK339" s="84"/>
      <c r="BL339" s="92"/>
      <c r="BM339" s="92"/>
      <c r="BN339" s="82"/>
      <c r="BO339" s="46"/>
      <c r="BP339" s="46"/>
      <c r="BQ339" s="46"/>
      <c r="BR339" s="80"/>
      <c r="BS339" s="80"/>
      <c r="BT339" s="80"/>
      <c r="BU339" s="104"/>
      <c r="BV339" s="104"/>
      <c r="BW339" s="104"/>
      <c r="BX339" s="105"/>
      <c r="BY339" s="105"/>
      <c r="BZ339" s="105"/>
      <c r="CA339" s="33"/>
      <c r="CB339" s="33"/>
      <c r="CC339" s="33"/>
      <c r="CD339" s="27"/>
      <c r="CE339" s="27"/>
      <c r="CF339" s="27"/>
      <c r="CG339" s="9"/>
      <c r="CH339" s="9"/>
      <c r="CI339" s="9"/>
      <c r="CJ339" s="78"/>
      <c r="CK339" s="78"/>
      <c r="CL339" s="78"/>
      <c r="CM339" s="46"/>
      <c r="CN339" s="46"/>
      <c r="CO339" s="46"/>
    </row>
    <row r="340" spans="1:93" ht="12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4"/>
      <c r="S340" s="64"/>
      <c r="T340" s="14"/>
      <c r="U340" s="59"/>
      <c r="V340" s="60"/>
      <c r="W340" s="60"/>
      <c r="X340" s="60"/>
      <c r="Y340" s="60"/>
      <c r="Z340" s="60"/>
      <c r="AA340" s="60"/>
      <c r="AB340" s="60"/>
      <c r="AC340" s="60"/>
      <c r="AD340" s="60"/>
      <c r="AE340" s="10"/>
      <c r="AF340" s="87"/>
      <c r="AH340" s="86"/>
      <c r="AI340" s="10"/>
      <c r="AJ340" s="61"/>
      <c r="AK340" s="61"/>
      <c r="AL340" s="61"/>
      <c r="AM340" s="62"/>
      <c r="AN340" s="63"/>
      <c r="AO340" s="75"/>
      <c r="AP340" s="91"/>
      <c r="AQ340" s="75"/>
      <c r="AR340" s="79"/>
      <c r="AS340" s="75"/>
      <c r="AT340" s="11"/>
      <c r="AU340" s="11"/>
      <c r="AV340" s="11"/>
      <c r="AW340" s="11"/>
      <c r="AX340" s="11"/>
      <c r="AY340" s="75"/>
      <c r="BC340" s="19"/>
      <c r="BD340" s="19"/>
      <c r="BE340" s="19"/>
      <c r="BF340" s="70"/>
      <c r="BG340" s="85"/>
      <c r="BH340" s="85"/>
      <c r="BI340" s="85"/>
      <c r="BJ340" s="85"/>
      <c r="BK340" s="84"/>
      <c r="BL340" s="92"/>
      <c r="BM340" s="92"/>
      <c r="BN340" s="82"/>
      <c r="BO340" s="46"/>
      <c r="BP340" s="46"/>
      <c r="BQ340" s="46"/>
      <c r="BR340" s="80"/>
      <c r="BS340" s="80"/>
      <c r="BT340" s="80"/>
      <c r="BU340" s="104"/>
      <c r="BV340" s="104"/>
      <c r="BW340" s="104"/>
      <c r="BX340" s="105"/>
      <c r="BY340" s="105"/>
      <c r="BZ340" s="105"/>
      <c r="CA340" s="33"/>
      <c r="CB340" s="33"/>
      <c r="CC340" s="33"/>
      <c r="CD340" s="27"/>
      <c r="CE340" s="27"/>
      <c r="CF340" s="27"/>
      <c r="CG340" s="9"/>
      <c r="CH340" s="9"/>
      <c r="CI340" s="9"/>
      <c r="CJ340" s="78"/>
      <c r="CK340" s="78"/>
      <c r="CL340" s="78"/>
      <c r="CM340" s="46"/>
      <c r="CN340" s="46"/>
      <c r="CO340" s="46"/>
    </row>
    <row r="341" spans="1:93" ht="12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4"/>
      <c r="S341" s="64"/>
      <c r="T341" s="14"/>
      <c r="U341" s="59"/>
      <c r="V341" s="60"/>
      <c r="W341" s="60"/>
      <c r="X341" s="60"/>
      <c r="Y341" s="60"/>
      <c r="Z341" s="60"/>
      <c r="AA341" s="60"/>
      <c r="AB341" s="60"/>
      <c r="AC341" s="60"/>
      <c r="AD341" s="60"/>
      <c r="AE341" s="10"/>
      <c r="AF341" s="87"/>
      <c r="AH341" s="86"/>
      <c r="AI341" s="10"/>
      <c r="AJ341" s="61"/>
      <c r="AK341" s="61"/>
      <c r="AL341" s="61"/>
      <c r="AM341" s="62"/>
      <c r="AN341" s="63"/>
      <c r="AO341" s="75"/>
      <c r="AP341" s="91"/>
      <c r="AQ341" s="75"/>
      <c r="AR341" s="79"/>
      <c r="AS341" s="75"/>
      <c r="AT341" s="11"/>
      <c r="AU341" s="11"/>
      <c r="AV341" s="11"/>
      <c r="AW341" s="11"/>
      <c r="AX341" s="11"/>
      <c r="AY341" s="75"/>
      <c r="BC341" s="19"/>
      <c r="BD341" s="19"/>
      <c r="BE341" s="19"/>
      <c r="BF341" s="70"/>
      <c r="BG341" s="85"/>
      <c r="BH341" s="85"/>
      <c r="BI341" s="85"/>
      <c r="BJ341" s="85"/>
      <c r="BK341" s="84"/>
      <c r="BL341" s="92"/>
      <c r="BM341" s="92"/>
      <c r="BN341" s="82"/>
      <c r="BO341" s="46"/>
      <c r="BP341" s="46"/>
      <c r="BQ341" s="46"/>
      <c r="BR341" s="80"/>
      <c r="BS341" s="80"/>
      <c r="BT341" s="80"/>
      <c r="BU341" s="104"/>
      <c r="BV341" s="104"/>
      <c r="BW341" s="104"/>
      <c r="BX341" s="105"/>
      <c r="BY341" s="105"/>
      <c r="BZ341" s="105"/>
      <c r="CA341" s="33"/>
      <c r="CB341" s="33"/>
      <c r="CC341" s="33"/>
      <c r="CD341" s="27"/>
      <c r="CE341" s="27"/>
      <c r="CF341" s="27"/>
      <c r="CG341" s="9"/>
      <c r="CH341" s="9"/>
      <c r="CI341" s="9"/>
      <c r="CJ341" s="78"/>
      <c r="CK341" s="78"/>
      <c r="CL341" s="78"/>
      <c r="CM341" s="46"/>
      <c r="CN341" s="46"/>
      <c r="CO341" s="46"/>
    </row>
    <row r="342" spans="1:93" ht="1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4"/>
      <c r="S342" s="64"/>
      <c r="T342" s="14"/>
      <c r="U342" s="59"/>
      <c r="V342" s="60"/>
      <c r="W342" s="60"/>
      <c r="X342" s="60"/>
      <c r="Y342" s="60"/>
      <c r="Z342" s="60"/>
      <c r="AA342" s="60"/>
      <c r="AB342" s="60"/>
      <c r="AC342" s="60"/>
      <c r="AD342" s="60"/>
      <c r="AE342" s="10"/>
      <c r="AF342" s="87"/>
      <c r="AH342" s="86"/>
      <c r="AI342" s="10"/>
      <c r="AJ342" s="61"/>
      <c r="AK342" s="61"/>
      <c r="AL342" s="61"/>
      <c r="AM342" s="62"/>
      <c r="AN342" s="63"/>
      <c r="AO342" s="75"/>
      <c r="AP342" s="91"/>
      <c r="AQ342" s="75"/>
      <c r="AR342" s="79"/>
      <c r="AS342" s="75"/>
      <c r="AT342" s="11"/>
      <c r="AU342" s="11"/>
      <c r="AV342" s="11"/>
      <c r="AW342" s="11"/>
      <c r="AX342" s="11"/>
      <c r="AY342" s="75"/>
      <c r="BC342" s="19"/>
      <c r="BD342" s="19"/>
      <c r="BE342" s="19"/>
      <c r="BF342" s="70"/>
      <c r="BG342" s="85"/>
      <c r="BH342" s="85"/>
      <c r="BI342" s="85"/>
      <c r="BJ342" s="85"/>
      <c r="BK342" s="84"/>
      <c r="BL342" s="92"/>
      <c r="BM342" s="92"/>
      <c r="BN342" s="82"/>
      <c r="BO342" s="46"/>
      <c r="BP342" s="46"/>
      <c r="BQ342" s="46"/>
      <c r="BR342" s="80"/>
      <c r="BS342" s="80"/>
      <c r="BT342" s="80"/>
      <c r="BU342" s="104"/>
      <c r="BV342" s="104"/>
      <c r="BW342" s="104"/>
      <c r="BX342" s="105"/>
      <c r="BY342" s="105"/>
      <c r="BZ342" s="105"/>
      <c r="CA342" s="33"/>
      <c r="CB342" s="33"/>
      <c r="CC342" s="33"/>
      <c r="CD342" s="27"/>
      <c r="CE342" s="27"/>
      <c r="CF342" s="27"/>
      <c r="CG342" s="9"/>
      <c r="CH342" s="9"/>
      <c r="CI342" s="9"/>
      <c r="CJ342" s="78"/>
      <c r="CK342" s="78"/>
      <c r="CL342" s="78"/>
      <c r="CM342" s="46"/>
      <c r="CN342" s="46"/>
      <c r="CO342" s="46"/>
    </row>
    <row r="343" spans="1:93" ht="12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4"/>
      <c r="S343" s="64"/>
      <c r="T343" s="14"/>
      <c r="U343" s="59"/>
      <c r="V343" s="60"/>
      <c r="W343" s="60"/>
      <c r="X343" s="60"/>
      <c r="Y343" s="60"/>
      <c r="Z343" s="60"/>
      <c r="AA343" s="60"/>
      <c r="AB343" s="60"/>
      <c r="AC343" s="60"/>
      <c r="AD343" s="60"/>
      <c r="AE343" s="10"/>
      <c r="AF343" s="87"/>
      <c r="AH343" s="86"/>
      <c r="AI343" s="10"/>
      <c r="AJ343" s="61"/>
      <c r="AK343" s="61"/>
      <c r="AL343" s="61"/>
      <c r="AM343" s="62"/>
      <c r="AN343" s="63"/>
      <c r="AO343" s="75"/>
      <c r="AP343" s="91"/>
      <c r="AQ343" s="75"/>
      <c r="AR343" s="79"/>
      <c r="AS343" s="75"/>
      <c r="AT343" s="11"/>
      <c r="AU343" s="11"/>
      <c r="AV343" s="11"/>
      <c r="AW343" s="11"/>
      <c r="AX343" s="11"/>
      <c r="AY343" s="75"/>
      <c r="BC343" s="19"/>
      <c r="BD343" s="19"/>
      <c r="BE343" s="19"/>
      <c r="BF343" s="70"/>
      <c r="BG343" s="85"/>
      <c r="BH343" s="85"/>
      <c r="BI343" s="85"/>
      <c r="BJ343" s="85"/>
      <c r="BK343" s="84"/>
      <c r="BL343" s="92"/>
      <c r="BM343" s="92"/>
      <c r="BN343" s="82"/>
      <c r="BO343" s="46"/>
      <c r="BP343" s="46"/>
      <c r="BQ343" s="46"/>
      <c r="BR343" s="80"/>
      <c r="BS343" s="80"/>
      <c r="BT343" s="80"/>
      <c r="BU343" s="104"/>
      <c r="BV343" s="104"/>
      <c r="BW343" s="104"/>
      <c r="BX343" s="105"/>
      <c r="BY343" s="105"/>
      <c r="BZ343" s="105"/>
      <c r="CA343" s="33"/>
      <c r="CB343" s="33"/>
      <c r="CC343" s="33"/>
      <c r="CD343" s="27"/>
      <c r="CE343" s="27"/>
      <c r="CF343" s="27"/>
      <c r="CG343" s="9"/>
      <c r="CH343" s="9"/>
      <c r="CI343" s="9"/>
      <c r="CJ343" s="78"/>
      <c r="CK343" s="78"/>
      <c r="CL343" s="78"/>
      <c r="CM343" s="46"/>
      <c r="CN343" s="46"/>
      <c r="CO343" s="46"/>
    </row>
    <row r="344" spans="1:93" ht="12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4"/>
      <c r="S344" s="64"/>
      <c r="T344" s="14"/>
      <c r="U344" s="59"/>
      <c r="V344" s="60"/>
      <c r="W344" s="60"/>
      <c r="X344" s="60"/>
      <c r="Y344" s="60"/>
      <c r="Z344" s="60"/>
      <c r="AA344" s="60"/>
      <c r="AB344" s="60"/>
      <c r="AC344" s="60"/>
      <c r="AD344" s="60"/>
      <c r="AE344" s="10"/>
      <c r="AF344" s="87"/>
      <c r="AH344" s="86"/>
      <c r="AI344" s="10"/>
      <c r="AJ344" s="61"/>
      <c r="AK344" s="61"/>
      <c r="AL344" s="61"/>
      <c r="AM344" s="62"/>
      <c r="AN344" s="63"/>
      <c r="AO344" s="75"/>
      <c r="AP344" s="91"/>
      <c r="AQ344" s="75"/>
      <c r="AR344" s="79"/>
      <c r="AS344" s="75"/>
      <c r="AT344" s="11"/>
      <c r="AU344" s="11"/>
      <c r="AV344" s="11"/>
      <c r="AW344" s="11"/>
      <c r="AX344" s="11"/>
      <c r="AY344" s="75"/>
      <c r="BC344" s="19"/>
      <c r="BD344" s="19"/>
      <c r="BE344" s="19"/>
      <c r="BF344" s="70"/>
      <c r="BG344" s="85"/>
      <c r="BH344" s="85"/>
      <c r="BI344" s="85"/>
      <c r="BJ344" s="85"/>
      <c r="BK344" s="84"/>
      <c r="BL344" s="92"/>
      <c r="BM344" s="92"/>
      <c r="BN344" s="82"/>
      <c r="BO344" s="46"/>
      <c r="BP344" s="46"/>
      <c r="BQ344" s="46"/>
      <c r="BR344" s="80"/>
      <c r="BS344" s="80"/>
      <c r="BT344" s="80"/>
      <c r="BU344" s="104"/>
      <c r="BV344" s="104"/>
      <c r="BW344" s="104"/>
      <c r="BX344" s="105"/>
      <c r="BY344" s="105"/>
      <c r="BZ344" s="105"/>
      <c r="CA344" s="33"/>
      <c r="CB344" s="33"/>
      <c r="CC344" s="33"/>
      <c r="CD344" s="27"/>
      <c r="CE344" s="27"/>
      <c r="CF344" s="27"/>
      <c r="CG344" s="9"/>
      <c r="CH344" s="9"/>
      <c r="CI344" s="9"/>
      <c r="CJ344" s="78"/>
      <c r="CK344" s="78"/>
      <c r="CL344" s="78"/>
      <c r="CM344" s="46"/>
      <c r="CN344" s="46"/>
      <c r="CO344" s="46"/>
    </row>
    <row r="345" spans="1:93" ht="12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4"/>
      <c r="S345" s="64"/>
      <c r="T345" s="14"/>
      <c r="U345" s="59"/>
      <c r="V345" s="60"/>
      <c r="W345" s="60"/>
      <c r="X345" s="60"/>
      <c r="Y345" s="60"/>
      <c r="Z345" s="60"/>
      <c r="AA345" s="60"/>
      <c r="AB345" s="60"/>
      <c r="AC345" s="60"/>
      <c r="AD345" s="60"/>
      <c r="AE345" s="10"/>
      <c r="AF345" s="87"/>
      <c r="AH345" s="86"/>
      <c r="AI345" s="10"/>
      <c r="AJ345" s="61"/>
      <c r="AK345" s="61"/>
      <c r="AL345" s="61"/>
      <c r="AM345" s="62"/>
      <c r="AN345" s="63"/>
      <c r="AO345" s="75"/>
      <c r="AP345" s="91"/>
      <c r="AQ345" s="75"/>
      <c r="AR345" s="79"/>
      <c r="AS345" s="75"/>
      <c r="AT345" s="11"/>
      <c r="AU345" s="11"/>
      <c r="AV345" s="11"/>
      <c r="AW345" s="11"/>
      <c r="AX345" s="11"/>
      <c r="AY345" s="75"/>
      <c r="BC345" s="19"/>
      <c r="BD345" s="19"/>
      <c r="BE345" s="19"/>
      <c r="BF345" s="70"/>
      <c r="BG345" s="85"/>
      <c r="BH345" s="85"/>
      <c r="BI345" s="85"/>
      <c r="BJ345" s="85"/>
      <c r="BK345" s="84"/>
      <c r="BL345" s="92"/>
      <c r="BM345" s="92"/>
      <c r="BN345" s="82"/>
      <c r="BO345" s="46"/>
      <c r="BP345" s="46"/>
      <c r="BQ345" s="46"/>
      <c r="BR345" s="80"/>
      <c r="BS345" s="80"/>
      <c r="BT345" s="80"/>
      <c r="BU345" s="104"/>
      <c r="BV345" s="104"/>
      <c r="BW345" s="104"/>
      <c r="BX345" s="105"/>
      <c r="BY345" s="105"/>
      <c r="BZ345" s="105"/>
      <c r="CA345" s="33"/>
      <c r="CB345" s="33"/>
      <c r="CC345" s="33"/>
      <c r="CD345" s="27"/>
      <c r="CE345" s="27"/>
      <c r="CF345" s="27"/>
      <c r="CG345" s="9"/>
      <c r="CH345" s="9"/>
      <c r="CI345" s="9"/>
      <c r="CJ345" s="78"/>
      <c r="CK345" s="78"/>
      <c r="CL345" s="78"/>
      <c r="CM345" s="46"/>
      <c r="CN345" s="46"/>
      <c r="CO345" s="46"/>
    </row>
    <row r="346" spans="1:93" ht="12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4"/>
      <c r="S346" s="64"/>
      <c r="T346" s="14"/>
      <c r="U346" s="59"/>
      <c r="V346" s="60"/>
      <c r="W346" s="60"/>
      <c r="X346" s="60"/>
      <c r="Y346" s="60"/>
      <c r="Z346" s="60"/>
      <c r="AA346" s="60"/>
      <c r="AB346" s="60"/>
      <c r="AC346" s="60"/>
      <c r="AD346" s="60"/>
      <c r="AE346" s="10"/>
      <c r="AF346" s="87"/>
      <c r="AH346" s="86"/>
      <c r="AI346" s="10"/>
      <c r="AJ346" s="61"/>
      <c r="AK346" s="61"/>
      <c r="AL346" s="61"/>
      <c r="AM346" s="62"/>
      <c r="AN346" s="63"/>
      <c r="AO346" s="75"/>
      <c r="AP346" s="91"/>
      <c r="AQ346" s="75"/>
      <c r="AR346" s="79"/>
      <c r="AS346" s="75"/>
      <c r="AT346" s="11"/>
      <c r="AU346" s="11"/>
      <c r="AV346" s="11"/>
      <c r="AW346" s="11"/>
      <c r="AX346" s="11"/>
      <c r="AY346" s="75"/>
      <c r="BC346" s="19"/>
      <c r="BD346" s="19"/>
      <c r="BE346" s="19"/>
      <c r="BF346" s="70"/>
      <c r="BG346" s="85"/>
      <c r="BH346" s="85"/>
      <c r="BI346" s="85"/>
      <c r="BJ346" s="85"/>
      <c r="BK346" s="84"/>
      <c r="BL346" s="92"/>
      <c r="BM346" s="92"/>
      <c r="BN346" s="82"/>
      <c r="BO346" s="46"/>
      <c r="BP346" s="46"/>
      <c r="BQ346" s="46"/>
      <c r="BR346" s="80"/>
      <c r="BS346" s="80"/>
      <c r="BT346" s="80"/>
      <c r="BU346" s="104"/>
      <c r="BV346" s="104"/>
      <c r="BW346" s="104"/>
      <c r="BX346" s="105"/>
      <c r="BY346" s="105"/>
      <c r="BZ346" s="105"/>
      <c r="CA346" s="33"/>
      <c r="CB346" s="33"/>
      <c r="CC346" s="33"/>
      <c r="CD346" s="27"/>
      <c r="CE346" s="27"/>
      <c r="CF346" s="27"/>
      <c r="CG346" s="9"/>
      <c r="CH346" s="9"/>
      <c r="CI346" s="9"/>
      <c r="CJ346" s="78"/>
      <c r="CK346" s="78"/>
      <c r="CL346" s="78"/>
      <c r="CM346" s="46"/>
      <c r="CN346" s="46"/>
      <c r="CO346" s="46"/>
    </row>
    <row r="347" spans="1:93" ht="12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4"/>
      <c r="S347" s="64"/>
      <c r="T347" s="14"/>
      <c r="U347" s="59"/>
      <c r="V347" s="60"/>
      <c r="W347" s="60"/>
      <c r="X347" s="60"/>
      <c r="Y347" s="60"/>
      <c r="Z347" s="60"/>
      <c r="AA347" s="60"/>
      <c r="AB347" s="60"/>
      <c r="AC347" s="60"/>
      <c r="AD347" s="60"/>
      <c r="AE347" s="10"/>
      <c r="AF347" s="87"/>
      <c r="AH347" s="86"/>
      <c r="AI347" s="10"/>
      <c r="AJ347" s="61"/>
      <c r="AK347" s="61"/>
      <c r="AL347" s="61"/>
      <c r="AM347" s="62"/>
      <c r="AN347" s="63"/>
      <c r="AO347" s="75"/>
      <c r="AP347" s="91"/>
      <c r="AQ347" s="75"/>
      <c r="AR347" s="79"/>
      <c r="AS347" s="75"/>
      <c r="AT347" s="11"/>
      <c r="AU347" s="11"/>
      <c r="AV347" s="11"/>
      <c r="AW347" s="11"/>
      <c r="AX347" s="11"/>
      <c r="AY347" s="75"/>
      <c r="BC347" s="19"/>
      <c r="BD347" s="19"/>
      <c r="BE347" s="19"/>
      <c r="BF347" s="70"/>
      <c r="BG347" s="85"/>
      <c r="BH347" s="85"/>
      <c r="BI347" s="85"/>
      <c r="BJ347" s="85"/>
      <c r="BK347" s="84"/>
      <c r="BL347" s="92"/>
      <c r="BM347" s="92"/>
      <c r="BN347" s="82"/>
      <c r="BO347" s="46"/>
      <c r="BP347" s="46"/>
      <c r="BQ347" s="46"/>
      <c r="BR347" s="80"/>
      <c r="BS347" s="80"/>
      <c r="BT347" s="80"/>
      <c r="BU347" s="104"/>
      <c r="BV347" s="104"/>
      <c r="BW347" s="104"/>
      <c r="BX347" s="105"/>
      <c r="BY347" s="105"/>
      <c r="BZ347" s="105"/>
      <c r="CA347" s="33"/>
      <c r="CB347" s="33"/>
      <c r="CC347" s="33"/>
      <c r="CD347" s="27"/>
      <c r="CE347" s="27"/>
      <c r="CF347" s="27"/>
      <c r="CG347" s="9"/>
      <c r="CH347" s="9"/>
      <c r="CI347" s="9"/>
      <c r="CJ347" s="78"/>
      <c r="CK347" s="78"/>
      <c r="CL347" s="78"/>
      <c r="CM347" s="46"/>
      <c r="CN347" s="46"/>
      <c r="CO347" s="46"/>
    </row>
    <row r="348" spans="1:93" ht="12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4"/>
      <c r="S348" s="64"/>
      <c r="T348" s="14"/>
      <c r="U348" s="59"/>
      <c r="V348" s="60"/>
      <c r="W348" s="60"/>
      <c r="X348" s="60"/>
      <c r="Y348" s="60"/>
      <c r="Z348" s="60"/>
      <c r="AA348" s="60"/>
      <c r="AB348" s="60"/>
      <c r="AC348" s="60"/>
      <c r="AD348" s="60"/>
      <c r="AE348" s="10"/>
      <c r="AF348" s="87"/>
      <c r="AH348" s="86"/>
      <c r="AI348" s="10"/>
      <c r="AJ348" s="61"/>
      <c r="AK348" s="61"/>
      <c r="AL348" s="61"/>
      <c r="AM348" s="62"/>
      <c r="AN348" s="63"/>
      <c r="AO348" s="75"/>
      <c r="AP348" s="91"/>
      <c r="AQ348" s="75"/>
      <c r="AR348" s="79"/>
      <c r="AS348" s="75"/>
      <c r="AT348" s="11"/>
      <c r="AU348" s="11"/>
      <c r="AV348" s="11"/>
      <c r="AW348" s="11"/>
      <c r="AX348" s="11"/>
      <c r="AY348" s="75"/>
      <c r="BC348" s="19"/>
      <c r="BD348" s="19"/>
      <c r="BE348" s="19"/>
      <c r="BF348" s="70"/>
      <c r="BG348" s="85"/>
      <c r="BH348" s="85"/>
      <c r="BI348" s="85"/>
      <c r="BJ348" s="85"/>
      <c r="BK348" s="84"/>
      <c r="BL348" s="92"/>
      <c r="BM348" s="92"/>
      <c r="BN348" s="82"/>
      <c r="BO348" s="46"/>
      <c r="BP348" s="46"/>
      <c r="BQ348" s="46"/>
      <c r="BR348" s="80"/>
      <c r="BS348" s="80"/>
      <c r="BT348" s="80"/>
      <c r="BU348" s="104"/>
      <c r="BV348" s="104"/>
      <c r="BW348" s="104"/>
      <c r="BX348" s="105"/>
      <c r="BY348" s="105"/>
      <c r="BZ348" s="105"/>
      <c r="CA348" s="33"/>
      <c r="CB348" s="33"/>
      <c r="CC348" s="33"/>
      <c r="CD348" s="27"/>
      <c r="CE348" s="27"/>
      <c r="CF348" s="27"/>
      <c r="CG348" s="9"/>
      <c r="CH348" s="9"/>
      <c r="CI348" s="9"/>
      <c r="CJ348" s="78"/>
      <c r="CK348" s="78"/>
      <c r="CL348" s="78"/>
      <c r="CM348" s="46"/>
      <c r="CN348" s="46"/>
      <c r="CO348" s="46"/>
    </row>
    <row r="349" spans="1:93" ht="12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4"/>
      <c r="S349" s="64"/>
      <c r="T349" s="14"/>
      <c r="U349" s="59"/>
      <c r="V349" s="60"/>
      <c r="W349" s="60"/>
      <c r="X349" s="60"/>
      <c r="Y349" s="60"/>
      <c r="Z349" s="60"/>
      <c r="AA349" s="60"/>
      <c r="AB349" s="60"/>
      <c r="AC349" s="60"/>
      <c r="AD349" s="60"/>
      <c r="AE349" s="10"/>
      <c r="AF349" s="87"/>
      <c r="AH349" s="86"/>
      <c r="AI349" s="10"/>
      <c r="AJ349" s="61"/>
      <c r="AK349" s="61"/>
      <c r="AL349" s="61"/>
      <c r="AM349" s="62"/>
      <c r="AN349" s="63"/>
      <c r="AO349" s="75"/>
      <c r="AP349" s="91"/>
      <c r="AQ349" s="75"/>
      <c r="AR349" s="79"/>
      <c r="AS349" s="75"/>
      <c r="AT349" s="11"/>
      <c r="AU349" s="11"/>
      <c r="AV349" s="11"/>
      <c r="AW349" s="11"/>
      <c r="AX349" s="11"/>
      <c r="AY349" s="75"/>
      <c r="BC349" s="19"/>
      <c r="BD349" s="19"/>
      <c r="BE349" s="19"/>
      <c r="BF349" s="70"/>
      <c r="BG349" s="85"/>
      <c r="BH349" s="85"/>
      <c r="BI349" s="85"/>
      <c r="BJ349" s="85"/>
      <c r="BK349" s="84"/>
      <c r="BL349" s="92"/>
      <c r="BM349" s="92"/>
      <c r="BN349" s="82"/>
      <c r="BO349" s="46"/>
      <c r="BP349" s="46"/>
      <c r="BQ349" s="46"/>
      <c r="BR349" s="80"/>
      <c r="BS349" s="80"/>
      <c r="BT349" s="80"/>
      <c r="BU349" s="104"/>
      <c r="BV349" s="104"/>
      <c r="BW349" s="104"/>
      <c r="BX349" s="105"/>
      <c r="BY349" s="105"/>
      <c r="BZ349" s="105"/>
      <c r="CA349" s="33"/>
      <c r="CB349" s="33"/>
      <c r="CC349" s="33"/>
      <c r="CD349" s="27"/>
      <c r="CE349" s="27"/>
      <c r="CF349" s="27"/>
      <c r="CG349" s="9"/>
      <c r="CH349" s="9"/>
      <c r="CI349" s="9"/>
      <c r="CJ349" s="78"/>
      <c r="CK349" s="78"/>
      <c r="CL349" s="78"/>
      <c r="CM349" s="46"/>
      <c r="CN349" s="46"/>
      <c r="CO349" s="46"/>
    </row>
    <row r="350" spans="1:93" ht="12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4"/>
      <c r="S350" s="64"/>
      <c r="T350" s="14"/>
      <c r="U350" s="59"/>
      <c r="V350" s="60"/>
      <c r="W350" s="60"/>
      <c r="X350" s="60"/>
      <c r="Y350" s="60"/>
      <c r="Z350" s="60"/>
      <c r="AA350" s="60"/>
      <c r="AB350" s="60"/>
      <c r="AC350" s="60"/>
      <c r="AD350" s="60"/>
      <c r="AE350" s="10"/>
      <c r="AF350" s="87"/>
      <c r="AH350" s="86"/>
      <c r="AI350" s="10"/>
      <c r="AJ350" s="61"/>
      <c r="AK350" s="61"/>
      <c r="AL350" s="61"/>
      <c r="AM350" s="62"/>
      <c r="AN350" s="63"/>
      <c r="AO350" s="75"/>
      <c r="AP350" s="91"/>
      <c r="AQ350" s="75"/>
      <c r="AR350" s="79"/>
      <c r="AS350" s="75"/>
      <c r="AT350" s="11"/>
      <c r="AU350" s="11"/>
      <c r="AV350" s="11"/>
      <c r="AW350" s="11"/>
      <c r="AX350" s="11"/>
      <c r="AY350" s="75"/>
      <c r="BC350" s="19"/>
      <c r="BD350" s="19"/>
      <c r="BE350" s="19"/>
      <c r="BF350" s="70"/>
      <c r="BG350" s="85"/>
      <c r="BH350" s="85"/>
      <c r="BI350" s="85"/>
      <c r="BJ350" s="85"/>
      <c r="BK350" s="84"/>
      <c r="BL350" s="92"/>
      <c r="BM350" s="92"/>
      <c r="BN350" s="82"/>
      <c r="BO350" s="46"/>
      <c r="BP350" s="46"/>
      <c r="BQ350" s="46"/>
      <c r="BR350" s="80"/>
      <c r="BS350" s="80"/>
      <c r="BT350" s="80"/>
      <c r="BU350" s="104"/>
      <c r="BV350" s="104"/>
      <c r="BW350" s="104"/>
      <c r="BX350" s="105"/>
      <c r="BY350" s="105"/>
      <c r="BZ350" s="105"/>
      <c r="CA350" s="33"/>
      <c r="CB350" s="33"/>
      <c r="CC350" s="33"/>
      <c r="CD350" s="27"/>
      <c r="CE350" s="27"/>
      <c r="CF350" s="27"/>
      <c r="CG350" s="9"/>
      <c r="CH350" s="9"/>
      <c r="CI350" s="9"/>
      <c r="CJ350" s="78"/>
      <c r="CK350" s="78"/>
      <c r="CL350" s="78"/>
      <c r="CM350" s="46"/>
      <c r="CN350" s="46"/>
      <c r="CO350" s="46"/>
    </row>
    <row r="351" spans="1:93" ht="12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4"/>
      <c r="S351" s="64"/>
      <c r="T351" s="14"/>
      <c r="U351" s="59"/>
      <c r="V351" s="60"/>
      <c r="W351" s="60"/>
      <c r="X351" s="60"/>
      <c r="Y351" s="60"/>
      <c r="Z351" s="60"/>
      <c r="AA351" s="60"/>
      <c r="AB351" s="60"/>
      <c r="AC351" s="60"/>
      <c r="AD351" s="60"/>
      <c r="AE351" s="10"/>
      <c r="AF351" s="87"/>
      <c r="AH351" s="86"/>
      <c r="AI351" s="10"/>
      <c r="AJ351" s="61"/>
      <c r="AK351" s="61"/>
      <c r="AL351" s="61"/>
      <c r="AM351" s="62"/>
      <c r="AN351" s="63"/>
      <c r="AO351" s="75"/>
      <c r="AP351" s="91"/>
      <c r="AQ351" s="75"/>
      <c r="AR351" s="79"/>
      <c r="AS351" s="75"/>
      <c r="AT351" s="11"/>
      <c r="AU351" s="11"/>
      <c r="AV351" s="11"/>
      <c r="AW351" s="11"/>
      <c r="AX351" s="11"/>
      <c r="AY351" s="75"/>
      <c r="BC351" s="19"/>
      <c r="BD351" s="19"/>
      <c r="BE351" s="19"/>
      <c r="BF351" s="70"/>
      <c r="BG351" s="85"/>
      <c r="BH351" s="85"/>
      <c r="BI351" s="85"/>
      <c r="BJ351" s="85"/>
      <c r="BK351" s="84"/>
      <c r="BL351" s="92"/>
      <c r="BM351" s="92"/>
      <c r="BN351" s="82"/>
      <c r="BO351" s="46"/>
      <c r="BP351" s="46"/>
      <c r="BQ351" s="46"/>
      <c r="BR351" s="80"/>
      <c r="BS351" s="80"/>
      <c r="BT351" s="80"/>
      <c r="BU351" s="104"/>
      <c r="BV351" s="104"/>
      <c r="BW351" s="104"/>
      <c r="BX351" s="105"/>
      <c r="BY351" s="105"/>
      <c r="BZ351" s="105"/>
      <c r="CA351" s="33"/>
      <c r="CB351" s="33"/>
      <c r="CC351" s="33"/>
      <c r="CD351" s="27"/>
      <c r="CE351" s="27"/>
      <c r="CF351" s="27"/>
      <c r="CG351" s="9"/>
      <c r="CH351" s="9"/>
      <c r="CI351" s="9"/>
      <c r="CJ351" s="78"/>
      <c r="CK351" s="78"/>
      <c r="CL351" s="78"/>
      <c r="CM351" s="46"/>
      <c r="CN351" s="46"/>
      <c r="CO351" s="46"/>
    </row>
    <row r="352" spans="1:93" ht="1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4"/>
      <c r="S352" s="64"/>
      <c r="T352" s="14"/>
      <c r="U352" s="59"/>
      <c r="V352" s="60"/>
      <c r="W352" s="60"/>
      <c r="X352" s="60"/>
      <c r="Y352" s="60"/>
      <c r="Z352" s="60"/>
      <c r="AA352" s="60"/>
      <c r="AB352" s="60"/>
      <c r="AC352" s="60"/>
      <c r="AD352" s="60"/>
      <c r="AE352" s="10"/>
      <c r="AF352" s="87"/>
      <c r="AH352" s="86"/>
      <c r="AI352" s="10"/>
      <c r="AJ352" s="61"/>
      <c r="AK352" s="61"/>
      <c r="AL352" s="61"/>
      <c r="AM352" s="62"/>
      <c r="AN352" s="63"/>
      <c r="AO352" s="75"/>
      <c r="AP352" s="91"/>
      <c r="AQ352" s="75"/>
      <c r="AR352" s="79"/>
      <c r="AS352" s="75"/>
      <c r="AT352" s="11"/>
      <c r="AU352" s="11"/>
      <c r="AV352" s="11"/>
      <c r="AW352" s="11"/>
      <c r="AX352" s="11"/>
      <c r="AY352" s="75"/>
      <c r="BC352" s="19"/>
      <c r="BD352" s="19"/>
      <c r="BE352" s="19"/>
      <c r="BF352" s="70"/>
      <c r="BG352" s="85"/>
      <c r="BH352" s="85"/>
      <c r="BI352" s="85"/>
      <c r="BJ352" s="85"/>
      <c r="BK352" s="84"/>
      <c r="BL352" s="92"/>
      <c r="BM352" s="92"/>
      <c r="BN352" s="82"/>
      <c r="BO352" s="46"/>
      <c r="BP352" s="46"/>
      <c r="BQ352" s="46"/>
      <c r="BR352" s="80"/>
      <c r="BS352" s="80"/>
      <c r="BT352" s="80"/>
      <c r="BU352" s="104"/>
      <c r="BV352" s="104"/>
      <c r="BW352" s="104"/>
      <c r="BX352" s="105"/>
      <c r="BY352" s="105"/>
      <c r="BZ352" s="105"/>
      <c r="CA352" s="33"/>
      <c r="CB352" s="33"/>
      <c r="CC352" s="33"/>
      <c r="CD352" s="27"/>
      <c r="CE352" s="27"/>
      <c r="CF352" s="27"/>
      <c r="CG352" s="9"/>
      <c r="CH352" s="9"/>
      <c r="CI352" s="9"/>
      <c r="CJ352" s="78"/>
      <c r="CK352" s="78"/>
      <c r="CL352" s="78"/>
      <c r="CM352" s="46"/>
      <c r="CN352" s="46"/>
      <c r="CO352" s="46"/>
    </row>
    <row r="353" spans="1:93" ht="12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4"/>
      <c r="S353" s="64"/>
      <c r="T353" s="14"/>
      <c r="U353" s="59"/>
      <c r="V353" s="60"/>
      <c r="W353" s="60"/>
      <c r="X353" s="60"/>
      <c r="Y353" s="60"/>
      <c r="Z353" s="60"/>
      <c r="AA353" s="60"/>
      <c r="AB353" s="60"/>
      <c r="AC353" s="60"/>
      <c r="AD353" s="60"/>
      <c r="AE353" s="10"/>
      <c r="AF353" s="87"/>
      <c r="AH353" s="86"/>
      <c r="AI353" s="10"/>
      <c r="AJ353" s="61"/>
      <c r="AK353" s="61"/>
      <c r="AL353" s="61"/>
      <c r="AM353" s="62"/>
      <c r="AN353" s="63"/>
      <c r="AO353" s="75"/>
      <c r="AP353" s="91"/>
      <c r="AQ353" s="75"/>
      <c r="AR353" s="79"/>
      <c r="AS353" s="75"/>
      <c r="AT353" s="11"/>
      <c r="AU353" s="11"/>
      <c r="AV353" s="11"/>
      <c r="AW353" s="11"/>
      <c r="AX353" s="11"/>
      <c r="AY353" s="75"/>
      <c r="BC353" s="19"/>
      <c r="BD353" s="19"/>
      <c r="BE353" s="19"/>
      <c r="BF353" s="70"/>
      <c r="BG353" s="85"/>
      <c r="BH353" s="85"/>
      <c r="BI353" s="85"/>
      <c r="BJ353" s="85"/>
      <c r="BK353" s="84"/>
      <c r="BL353" s="92"/>
      <c r="BM353" s="92"/>
      <c r="BN353" s="82"/>
      <c r="BO353" s="46"/>
      <c r="BP353" s="46"/>
      <c r="BQ353" s="46"/>
      <c r="BR353" s="80"/>
      <c r="BS353" s="80"/>
      <c r="BT353" s="80"/>
      <c r="BU353" s="104"/>
      <c r="BV353" s="104"/>
      <c r="BW353" s="104"/>
      <c r="BX353" s="105"/>
      <c r="BY353" s="105"/>
      <c r="BZ353" s="105"/>
      <c r="CA353" s="33"/>
      <c r="CB353" s="33"/>
      <c r="CC353" s="33"/>
      <c r="CD353" s="27"/>
      <c r="CE353" s="27"/>
      <c r="CF353" s="27"/>
      <c r="CG353" s="9"/>
      <c r="CH353" s="9"/>
      <c r="CI353" s="9"/>
      <c r="CJ353" s="78"/>
      <c r="CK353" s="78"/>
      <c r="CL353" s="78"/>
      <c r="CM353" s="46"/>
      <c r="CN353" s="46"/>
      <c r="CO353" s="46"/>
    </row>
    <row r="354" spans="1:93" ht="12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4"/>
      <c r="S354" s="64"/>
      <c r="T354" s="14"/>
      <c r="U354" s="59"/>
      <c r="V354" s="60"/>
      <c r="W354" s="60"/>
      <c r="X354" s="60"/>
      <c r="Y354" s="60"/>
      <c r="Z354" s="60"/>
      <c r="AA354" s="60"/>
      <c r="AB354" s="60"/>
      <c r="AC354" s="60"/>
      <c r="AD354" s="60"/>
      <c r="AE354" s="10"/>
      <c r="AF354" s="87"/>
      <c r="AH354" s="86"/>
      <c r="AI354" s="10"/>
      <c r="AJ354" s="61"/>
      <c r="AK354" s="61"/>
      <c r="AL354" s="61"/>
      <c r="AM354" s="62"/>
      <c r="AN354" s="63"/>
      <c r="AO354" s="75"/>
      <c r="AP354" s="91"/>
      <c r="AQ354" s="75"/>
      <c r="AR354" s="79"/>
      <c r="AS354" s="75"/>
      <c r="AT354" s="11"/>
      <c r="AU354" s="11"/>
      <c r="AV354" s="11"/>
      <c r="AW354" s="11"/>
      <c r="AX354" s="11"/>
      <c r="AY354" s="75"/>
      <c r="BC354" s="19"/>
      <c r="BD354" s="19"/>
      <c r="BE354" s="19"/>
      <c r="BF354" s="70"/>
      <c r="BG354" s="85"/>
      <c r="BH354" s="85"/>
      <c r="BI354" s="85"/>
      <c r="BJ354" s="85"/>
      <c r="BK354" s="84"/>
      <c r="BL354" s="92"/>
      <c r="BM354" s="92"/>
      <c r="BN354" s="82"/>
      <c r="BO354" s="46"/>
      <c r="BP354" s="46"/>
      <c r="BQ354" s="46"/>
      <c r="BR354" s="80"/>
      <c r="BS354" s="80"/>
      <c r="BT354" s="80"/>
      <c r="BU354" s="104"/>
      <c r="BV354" s="104"/>
      <c r="BW354" s="104"/>
      <c r="BX354" s="105"/>
      <c r="BY354" s="105"/>
      <c r="BZ354" s="105"/>
      <c r="CA354" s="33"/>
      <c r="CB354" s="33"/>
      <c r="CC354" s="33"/>
      <c r="CD354" s="27"/>
      <c r="CE354" s="27"/>
      <c r="CF354" s="27"/>
      <c r="CG354" s="9"/>
      <c r="CH354" s="9"/>
      <c r="CI354" s="9"/>
      <c r="CJ354" s="78"/>
      <c r="CK354" s="78"/>
      <c r="CL354" s="78"/>
      <c r="CM354" s="46"/>
      <c r="CN354" s="46"/>
      <c r="CO354" s="46"/>
    </row>
    <row r="355" spans="1:93" ht="12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4"/>
      <c r="S355" s="64"/>
      <c r="T355" s="14"/>
      <c r="U355" s="59"/>
      <c r="V355" s="60"/>
      <c r="W355" s="60"/>
      <c r="X355" s="60"/>
      <c r="Y355" s="60"/>
      <c r="Z355" s="60"/>
      <c r="AA355" s="60"/>
      <c r="AB355" s="60"/>
      <c r="AC355" s="60"/>
      <c r="AD355" s="60"/>
      <c r="AE355" s="10"/>
      <c r="AF355" s="87"/>
      <c r="AH355" s="86"/>
      <c r="AI355" s="10"/>
      <c r="AJ355" s="61"/>
      <c r="AK355" s="61"/>
      <c r="AL355" s="61"/>
      <c r="AM355" s="62"/>
      <c r="AN355" s="63"/>
      <c r="AO355" s="75"/>
      <c r="AP355" s="91"/>
      <c r="AQ355" s="75"/>
      <c r="AR355" s="79"/>
      <c r="AS355" s="75"/>
      <c r="AT355" s="11"/>
      <c r="AU355" s="11"/>
      <c r="AV355" s="11"/>
      <c r="AW355" s="11"/>
      <c r="AX355" s="11"/>
      <c r="AY355" s="75"/>
      <c r="BC355" s="19"/>
      <c r="BD355" s="19"/>
      <c r="BE355" s="19"/>
      <c r="BF355" s="70"/>
      <c r="BG355" s="85"/>
      <c r="BH355" s="85"/>
      <c r="BI355" s="85"/>
      <c r="BJ355" s="85"/>
      <c r="BK355" s="84"/>
      <c r="BL355" s="92"/>
      <c r="BM355" s="92"/>
      <c r="BN355" s="82"/>
      <c r="BO355" s="46"/>
      <c r="BP355" s="46"/>
      <c r="BQ355" s="46"/>
      <c r="BR355" s="80"/>
      <c r="BS355" s="80"/>
      <c r="BT355" s="80"/>
      <c r="BU355" s="104"/>
      <c r="BV355" s="104"/>
      <c r="BW355" s="104"/>
      <c r="BX355" s="105"/>
      <c r="BY355" s="105"/>
      <c r="BZ355" s="105"/>
      <c r="CA355" s="33"/>
      <c r="CB355" s="33"/>
      <c r="CC355" s="33"/>
      <c r="CD355" s="27"/>
      <c r="CE355" s="27"/>
      <c r="CF355" s="27"/>
      <c r="CG355" s="9"/>
      <c r="CH355" s="9"/>
      <c r="CI355" s="9"/>
      <c r="CJ355" s="78"/>
      <c r="CK355" s="78"/>
      <c r="CL355" s="78"/>
      <c r="CM355" s="46"/>
      <c r="CN355" s="46"/>
      <c r="CO355" s="46"/>
    </row>
    <row r="356" spans="1:93" ht="12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4"/>
      <c r="S356" s="64"/>
      <c r="T356" s="14"/>
      <c r="U356" s="59"/>
      <c r="V356" s="60"/>
      <c r="W356" s="60"/>
      <c r="X356" s="60"/>
      <c r="Y356" s="60"/>
      <c r="Z356" s="60"/>
      <c r="AA356" s="60"/>
      <c r="AB356" s="60"/>
      <c r="AC356" s="60"/>
      <c r="AD356" s="60"/>
      <c r="AE356" s="10"/>
      <c r="AF356" s="87"/>
      <c r="AH356" s="86"/>
      <c r="AI356" s="10"/>
      <c r="AJ356" s="61"/>
      <c r="AK356" s="61"/>
      <c r="AL356" s="61"/>
      <c r="AM356" s="62"/>
      <c r="AN356" s="63"/>
      <c r="AO356" s="75"/>
      <c r="AP356" s="91"/>
      <c r="AQ356" s="75"/>
      <c r="AR356" s="79"/>
      <c r="AS356" s="75"/>
      <c r="AT356" s="11"/>
      <c r="AU356" s="11"/>
      <c r="AV356" s="11"/>
      <c r="AW356" s="11"/>
      <c r="AX356" s="11"/>
      <c r="AY356" s="75"/>
      <c r="BC356" s="19"/>
      <c r="BD356" s="19"/>
      <c r="BE356" s="19"/>
      <c r="BF356" s="70"/>
      <c r="BG356" s="85"/>
      <c r="BH356" s="85"/>
      <c r="BI356" s="85"/>
      <c r="BJ356" s="85"/>
      <c r="BK356" s="84"/>
      <c r="BL356" s="92"/>
      <c r="BM356" s="92"/>
      <c r="BN356" s="82"/>
      <c r="BO356" s="46"/>
      <c r="BP356" s="46"/>
      <c r="BQ356" s="46"/>
      <c r="BR356" s="80"/>
      <c r="BS356" s="80"/>
      <c r="BT356" s="80"/>
      <c r="BU356" s="104"/>
      <c r="BV356" s="104"/>
      <c r="BW356" s="104"/>
      <c r="BX356" s="105"/>
      <c r="BY356" s="105"/>
      <c r="BZ356" s="105"/>
      <c r="CA356" s="33"/>
      <c r="CB356" s="33"/>
      <c r="CC356" s="33"/>
      <c r="CD356" s="27"/>
      <c r="CE356" s="27"/>
      <c r="CF356" s="27"/>
      <c r="CG356" s="9"/>
      <c r="CH356" s="9"/>
      <c r="CI356" s="9"/>
      <c r="CJ356" s="78"/>
      <c r="CK356" s="78"/>
      <c r="CL356" s="78"/>
      <c r="CM356" s="46"/>
      <c r="CN356" s="46"/>
      <c r="CO356" s="46"/>
    </row>
    <row r="357" spans="1:93" ht="12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4"/>
      <c r="S357" s="64"/>
      <c r="T357" s="14"/>
      <c r="U357" s="59"/>
      <c r="V357" s="60"/>
      <c r="W357" s="60"/>
      <c r="X357" s="60"/>
      <c r="Y357" s="60"/>
      <c r="Z357" s="60"/>
      <c r="AA357" s="60"/>
      <c r="AB357" s="60"/>
      <c r="AC357" s="60"/>
      <c r="AD357" s="60"/>
      <c r="AE357" s="10"/>
      <c r="AF357" s="87"/>
      <c r="AH357" s="86"/>
      <c r="AI357" s="10"/>
      <c r="AJ357" s="61"/>
      <c r="AK357" s="61"/>
      <c r="AL357" s="61"/>
      <c r="AM357" s="62"/>
      <c r="AN357" s="63"/>
      <c r="AO357" s="75"/>
      <c r="AP357" s="91"/>
      <c r="AQ357" s="75"/>
      <c r="AR357" s="79"/>
      <c r="AS357" s="75"/>
      <c r="AT357" s="11"/>
      <c r="AU357" s="11"/>
      <c r="AV357" s="11"/>
      <c r="AW357" s="11"/>
      <c r="AX357" s="11"/>
      <c r="AY357" s="75"/>
      <c r="BC357" s="19"/>
      <c r="BD357" s="19"/>
      <c r="BE357" s="19"/>
      <c r="BF357" s="70"/>
      <c r="BG357" s="85"/>
      <c r="BH357" s="85"/>
      <c r="BI357" s="85"/>
      <c r="BJ357" s="85"/>
      <c r="BK357" s="84"/>
      <c r="BL357" s="92"/>
      <c r="BM357" s="92"/>
      <c r="BN357" s="82"/>
      <c r="BO357" s="46"/>
      <c r="BP357" s="46"/>
      <c r="BQ357" s="46"/>
      <c r="BR357" s="80"/>
      <c r="BS357" s="80"/>
      <c r="BT357" s="80"/>
      <c r="BU357" s="104"/>
      <c r="BV357" s="104"/>
      <c r="BW357" s="104"/>
      <c r="BX357" s="105"/>
      <c r="BY357" s="105"/>
      <c r="BZ357" s="105"/>
      <c r="CA357" s="33"/>
      <c r="CB357" s="33"/>
      <c r="CC357" s="33"/>
      <c r="CD357" s="27"/>
      <c r="CE357" s="27"/>
      <c r="CF357" s="27"/>
      <c r="CG357" s="9"/>
      <c r="CH357" s="9"/>
      <c r="CI357" s="9"/>
      <c r="CJ357" s="78"/>
      <c r="CK357" s="78"/>
      <c r="CL357" s="78"/>
      <c r="CM357" s="46"/>
      <c r="CN357" s="46"/>
      <c r="CO357" s="46"/>
    </row>
    <row r="358" spans="1:93" ht="12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4"/>
      <c r="S358" s="64"/>
      <c r="T358" s="14"/>
      <c r="U358" s="59"/>
      <c r="V358" s="60"/>
      <c r="W358" s="60"/>
      <c r="X358" s="60"/>
      <c r="Y358" s="60"/>
      <c r="Z358" s="60"/>
      <c r="AA358" s="60"/>
      <c r="AB358" s="60"/>
      <c r="AC358" s="60"/>
      <c r="AD358" s="60"/>
      <c r="AE358" s="10"/>
      <c r="AF358" s="87"/>
      <c r="AH358" s="86"/>
      <c r="AI358" s="10"/>
      <c r="AJ358" s="61"/>
      <c r="AK358" s="61"/>
      <c r="AL358" s="61"/>
      <c r="AM358" s="62"/>
      <c r="AN358" s="63"/>
      <c r="AO358" s="75"/>
      <c r="AP358" s="91"/>
      <c r="AQ358" s="75"/>
      <c r="AR358" s="79"/>
      <c r="AS358" s="75"/>
      <c r="AT358" s="11"/>
      <c r="AU358" s="11"/>
      <c r="AV358" s="11"/>
      <c r="AW358" s="11"/>
      <c r="AX358" s="11"/>
      <c r="AY358" s="75"/>
      <c r="BC358" s="19"/>
      <c r="BD358" s="19"/>
      <c r="BE358" s="19"/>
      <c r="BF358" s="70"/>
      <c r="BG358" s="85"/>
      <c r="BH358" s="85"/>
      <c r="BI358" s="85"/>
      <c r="BJ358" s="85"/>
      <c r="BK358" s="84"/>
      <c r="BL358" s="92"/>
      <c r="BM358" s="92"/>
      <c r="BN358" s="82"/>
      <c r="BO358" s="46"/>
      <c r="BP358" s="46"/>
      <c r="BQ358" s="46"/>
      <c r="BR358" s="80"/>
      <c r="BS358" s="80"/>
      <c r="BT358" s="80"/>
      <c r="BU358" s="104"/>
      <c r="BV358" s="104"/>
      <c r="BW358" s="104"/>
      <c r="BX358" s="105"/>
      <c r="BY358" s="105"/>
      <c r="BZ358" s="105"/>
      <c r="CA358" s="33"/>
      <c r="CB358" s="33"/>
      <c r="CC358" s="33"/>
      <c r="CD358" s="27"/>
      <c r="CE358" s="27"/>
      <c r="CF358" s="27"/>
      <c r="CG358" s="9"/>
      <c r="CH358" s="9"/>
      <c r="CI358" s="9"/>
      <c r="CJ358" s="78"/>
      <c r="CK358" s="78"/>
      <c r="CL358" s="78"/>
      <c r="CM358" s="46"/>
      <c r="CN358" s="46"/>
      <c r="CO358" s="46"/>
    </row>
    <row r="359" spans="1:93" ht="12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4"/>
      <c r="S359" s="64"/>
      <c r="T359" s="14"/>
      <c r="U359" s="59"/>
      <c r="V359" s="60"/>
      <c r="W359" s="60"/>
      <c r="X359" s="60"/>
      <c r="Y359" s="60"/>
      <c r="Z359" s="60"/>
      <c r="AA359" s="60"/>
      <c r="AB359" s="60"/>
      <c r="AC359" s="60"/>
      <c r="AD359" s="60"/>
      <c r="AE359" s="10"/>
      <c r="AF359" s="87"/>
      <c r="AH359" s="86"/>
      <c r="AI359" s="10"/>
      <c r="AJ359" s="61"/>
      <c r="AK359" s="61"/>
      <c r="AL359" s="61"/>
      <c r="AM359" s="62"/>
      <c r="AN359" s="63"/>
      <c r="AO359" s="75"/>
      <c r="AP359" s="91"/>
      <c r="AQ359" s="75"/>
      <c r="AR359" s="79"/>
      <c r="AS359" s="75"/>
      <c r="AT359" s="11"/>
      <c r="AU359" s="11"/>
      <c r="AV359" s="11"/>
      <c r="AW359" s="11"/>
      <c r="AX359" s="11"/>
      <c r="AY359" s="75"/>
      <c r="BC359" s="19"/>
      <c r="BD359" s="19"/>
      <c r="BE359" s="19"/>
      <c r="BF359" s="70"/>
      <c r="BG359" s="85"/>
      <c r="BH359" s="85"/>
      <c r="BI359" s="85"/>
      <c r="BJ359" s="85"/>
      <c r="BK359" s="84"/>
      <c r="BL359" s="92"/>
      <c r="BM359" s="92"/>
      <c r="BN359" s="82"/>
      <c r="BO359" s="46"/>
      <c r="BP359" s="46"/>
      <c r="BQ359" s="46"/>
      <c r="BR359" s="80"/>
      <c r="BS359" s="80"/>
      <c r="BT359" s="80"/>
      <c r="BU359" s="104"/>
      <c r="BV359" s="104"/>
      <c r="BW359" s="104"/>
      <c r="BX359" s="105"/>
      <c r="BY359" s="105"/>
      <c r="BZ359" s="105"/>
      <c r="CA359" s="33"/>
      <c r="CB359" s="33"/>
      <c r="CC359" s="33"/>
      <c r="CD359" s="27"/>
      <c r="CE359" s="27"/>
      <c r="CF359" s="27"/>
      <c r="CG359" s="9"/>
      <c r="CH359" s="9"/>
      <c r="CI359" s="9"/>
      <c r="CJ359" s="78"/>
      <c r="CK359" s="78"/>
      <c r="CL359" s="78"/>
      <c r="CM359" s="46"/>
      <c r="CN359" s="46"/>
      <c r="CO359" s="46"/>
    </row>
    <row r="360" spans="1:93" ht="12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4"/>
      <c r="S360" s="64"/>
      <c r="T360" s="14"/>
      <c r="U360" s="59"/>
      <c r="V360" s="60"/>
      <c r="W360" s="60"/>
      <c r="X360" s="60"/>
      <c r="Y360" s="60"/>
      <c r="Z360" s="60"/>
      <c r="AA360" s="60"/>
      <c r="AB360" s="60"/>
      <c r="AC360" s="60"/>
      <c r="AD360" s="60"/>
      <c r="AE360" s="10"/>
      <c r="AF360" s="87"/>
      <c r="AH360" s="86"/>
      <c r="AI360" s="10"/>
      <c r="AJ360" s="61"/>
      <c r="AK360" s="61"/>
      <c r="AL360" s="61"/>
      <c r="AM360" s="62"/>
      <c r="AN360" s="63"/>
      <c r="AO360" s="75"/>
      <c r="AP360" s="91"/>
      <c r="AQ360" s="75"/>
      <c r="AR360" s="79"/>
      <c r="AS360" s="75"/>
      <c r="AT360" s="11"/>
      <c r="AU360" s="11"/>
      <c r="AV360" s="11"/>
      <c r="AW360" s="11"/>
      <c r="AX360" s="11"/>
      <c r="AY360" s="75"/>
      <c r="BC360" s="19"/>
      <c r="BD360" s="19"/>
      <c r="BE360" s="19"/>
      <c r="BF360" s="70"/>
      <c r="BG360" s="85"/>
      <c r="BH360" s="85"/>
      <c r="BI360" s="85"/>
      <c r="BJ360" s="85"/>
      <c r="BK360" s="84"/>
      <c r="BL360" s="92"/>
      <c r="BM360" s="92"/>
      <c r="BN360" s="82"/>
      <c r="BO360" s="46"/>
      <c r="BP360" s="46"/>
      <c r="BQ360" s="46"/>
      <c r="BR360" s="80"/>
      <c r="BS360" s="80"/>
      <c r="BT360" s="80"/>
      <c r="BU360" s="104"/>
      <c r="BV360" s="104"/>
      <c r="BW360" s="104"/>
      <c r="BX360" s="105"/>
      <c r="BY360" s="105"/>
      <c r="BZ360" s="105"/>
      <c r="CA360" s="33"/>
      <c r="CB360" s="33"/>
      <c r="CC360" s="33"/>
      <c r="CD360" s="27"/>
      <c r="CE360" s="27"/>
      <c r="CF360" s="27"/>
      <c r="CG360" s="9"/>
      <c r="CH360" s="9"/>
      <c r="CI360" s="9"/>
      <c r="CJ360" s="78"/>
      <c r="CK360" s="78"/>
      <c r="CL360" s="78"/>
      <c r="CM360" s="46"/>
      <c r="CN360" s="46"/>
      <c r="CO360" s="46"/>
    </row>
    <row r="361" spans="1:93" ht="12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4"/>
      <c r="S361" s="64"/>
      <c r="T361" s="14"/>
      <c r="U361" s="59"/>
      <c r="V361" s="60"/>
      <c r="W361" s="60"/>
      <c r="X361" s="60"/>
      <c r="Y361" s="60"/>
      <c r="Z361" s="60"/>
      <c r="AA361" s="60"/>
      <c r="AB361" s="60"/>
      <c r="AC361" s="60"/>
      <c r="AD361" s="60"/>
      <c r="AE361" s="10"/>
      <c r="AF361" s="87"/>
      <c r="AH361" s="86"/>
      <c r="AI361" s="10"/>
      <c r="AJ361" s="61"/>
      <c r="AK361" s="61"/>
      <c r="AL361" s="61"/>
      <c r="AM361" s="62"/>
      <c r="AN361" s="63"/>
      <c r="AO361" s="75"/>
      <c r="AP361" s="91"/>
      <c r="AQ361" s="75"/>
      <c r="AR361" s="79"/>
      <c r="AS361" s="75"/>
      <c r="AT361" s="11"/>
      <c r="AU361" s="11"/>
      <c r="AV361" s="11"/>
      <c r="AW361" s="11"/>
      <c r="AX361" s="11"/>
      <c r="AY361" s="75"/>
      <c r="BC361" s="19"/>
      <c r="BD361" s="19"/>
      <c r="BE361" s="19"/>
      <c r="BF361" s="70"/>
      <c r="BG361" s="85"/>
      <c r="BH361" s="85"/>
      <c r="BI361" s="85"/>
      <c r="BJ361" s="85"/>
      <c r="BK361" s="84"/>
      <c r="BL361" s="92"/>
      <c r="BM361" s="92"/>
      <c r="BN361" s="82"/>
      <c r="BO361" s="46"/>
      <c r="BP361" s="46"/>
      <c r="BQ361" s="46"/>
      <c r="BR361" s="80"/>
      <c r="BS361" s="80"/>
      <c r="BT361" s="80"/>
      <c r="BU361" s="104"/>
      <c r="BV361" s="104"/>
      <c r="BW361" s="104"/>
      <c r="BX361" s="105"/>
      <c r="BY361" s="105"/>
      <c r="BZ361" s="105"/>
      <c r="CA361" s="33"/>
      <c r="CB361" s="33"/>
      <c r="CC361" s="33"/>
      <c r="CD361" s="27"/>
      <c r="CE361" s="27"/>
      <c r="CF361" s="27"/>
      <c r="CG361" s="9"/>
      <c r="CH361" s="9"/>
      <c r="CI361" s="9"/>
      <c r="CJ361" s="78"/>
      <c r="CK361" s="78"/>
      <c r="CL361" s="78"/>
      <c r="CM361" s="46"/>
      <c r="CN361" s="46"/>
      <c r="CO361" s="46"/>
    </row>
    <row r="362" spans="1:93" ht="1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4"/>
      <c r="S362" s="64"/>
      <c r="T362" s="14"/>
      <c r="U362" s="59"/>
      <c r="V362" s="60"/>
      <c r="W362" s="60"/>
      <c r="X362" s="60"/>
      <c r="Y362" s="60"/>
      <c r="Z362" s="60"/>
      <c r="AA362" s="60"/>
      <c r="AB362" s="60"/>
      <c r="AC362" s="60"/>
      <c r="AD362" s="60"/>
      <c r="AE362" s="10"/>
      <c r="AF362" s="87"/>
      <c r="AH362" s="86"/>
      <c r="AI362" s="10"/>
      <c r="AJ362" s="61"/>
      <c r="AK362" s="61"/>
      <c r="AL362" s="61"/>
      <c r="AM362" s="62"/>
      <c r="AN362" s="63"/>
      <c r="AO362" s="75"/>
      <c r="AP362" s="91"/>
      <c r="AQ362" s="75"/>
      <c r="AR362" s="79"/>
      <c r="AS362" s="75"/>
      <c r="AT362" s="11"/>
      <c r="AU362" s="11"/>
      <c r="AV362" s="11"/>
      <c r="AW362" s="11"/>
      <c r="AX362" s="11"/>
      <c r="AY362" s="75"/>
      <c r="BC362" s="19"/>
      <c r="BD362" s="19"/>
      <c r="BE362" s="19"/>
      <c r="BF362" s="70"/>
      <c r="BG362" s="85"/>
      <c r="BH362" s="85"/>
      <c r="BI362" s="85"/>
      <c r="BJ362" s="85"/>
      <c r="BK362" s="84"/>
      <c r="BL362" s="92"/>
      <c r="BM362" s="92"/>
      <c r="BN362" s="82"/>
      <c r="BO362" s="46"/>
      <c r="BP362" s="46"/>
      <c r="BQ362" s="46"/>
      <c r="BR362" s="80"/>
      <c r="BS362" s="80"/>
      <c r="BT362" s="80"/>
      <c r="BU362" s="104"/>
      <c r="BV362" s="104"/>
      <c r="BW362" s="104"/>
      <c r="BX362" s="105"/>
      <c r="BY362" s="105"/>
      <c r="BZ362" s="105"/>
      <c r="CA362" s="33"/>
      <c r="CB362" s="33"/>
      <c r="CC362" s="33"/>
      <c r="CD362" s="27"/>
      <c r="CE362" s="27"/>
      <c r="CF362" s="27"/>
      <c r="CG362" s="9"/>
      <c r="CH362" s="9"/>
      <c r="CI362" s="9"/>
      <c r="CJ362" s="78"/>
      <c r="CK362" s="78"/>
      <c r="CL362" s="78"/>
      <c r="CM362" s="46"/>
      <c r="CN362" s="46"/>
      <c r="CO362" s="46"/>
    </row>
    <row r="363" spans="1:93" ht="12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4"/>
      <c r="S363" s="64"/>
      <c r="T363" s="14"/>
      <c r="U363" s="59"/>
      <c r="V363" s="60"/>
      <c r="W363" s="60"/>
      <c r="X363" s="60"/>
      <c r="Y363" s="60"/>
      <c r="Z363" s="60"/>
      <c r="AA363" s="60"/>
      <c r="AB363" s="60"/>
      <c r="AC363" s="60"/>
      <c r="AD363" s="60"/>
      <c r="AE363" s="10"/>
      <c r="AF363" s="87"/>
      <c r="AH363" s="86"/>
      <c r="AI363" s="10"/>
      <c r="AJ363" s="61"/>
      <c r="AK363" s="61"/>
      <c r="AL363" s="61"/>
      <c r="AM363" s="62"/>
      <c r="AN363" s="63"/>
      <c r="AO363" s="75"/>
      <c r="AP363" s="91"/>
      <c r="AQ363" s="75"/>
      <c r="AR363" s="79"/>
      <c r="AS363" s="75"/>
      <c r="AT363" s="11"/>
      <c r="AU363" s="11"/>
      <c r="AV363" s="11"/>
      <c r="AW363" s="11"/>
      <c r="AX363" s="11"/>
      <c r="AY363" s="75"/>
      <c r="BC363" s="19"/>
      <c r="BD363" s="19"/>
      <c r="BE363" s="19"/>
      <c r="BF363" s="70"/>
      <c r="BG363" s="85"/>
      <c r="BH363" s="85"/>
      <c r="BI363" s="85"/>
      <c r="BJ363" s="85"/>
      <c r="BK363" s="84"/>
      <c r="BL363" s="92"/>
      <c r="BM363" s="92"/>
      <c r="BN363" s="82"/>
      <c r="BO363" s="46"/>
      <c r="BP363" s="46"/>
      <c r="BQ363" s="46"/>
      <c r="BR363" s="80"/>
      <c r="BS363" s="80"/>
      <c r="BT363" s="80"/>
      <c r="BU363" s="104"/>
      <c r="BV363" s="104"/>
      <c r="BW363" s="104"/>
      <c r="BX363" s="105"/>
      <c r="BY363" s="105"/>
      <c r="BZ363" s="105"/>
      <c r="CA363" s="33"/>
      <c r="CB363" s="33"/>
      <c r="CC363" s="33"/>
      <c r="CD363" s="27"/>
      <c r="CE363" s="27"/>
      <c r="CF363" s="27"/>
      <c r="CG363" s="9"/>
      <c r="CH363" s="9"/>
      <c r="CI363" s="9"/>
      <c r="CJ363" s="78"/>
      <c r="CK363" s="78"/>
      <c r="CL363" s="78"/>
      <c r="CM363" s="46"/>
      <c r="CN363" s="46"/>
      <c r="CO363" s="46"/>
    </row>
    <row r="364" spans="1:93" ht="12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4"/>
      <c r="S364" s="64"/>
      <c r="T364" s="14"/>
      <c r="U364" s="59"/>
      <c r="V364" s="60"/>
      <c r="W364" s="60"/>
      <c r="X364" s="60"/>
      <c r="Y364" s="60"/>
      <c r="Z364" s="60"/>
      <c r="AA364" s="60"/>
      <c r="AB364" s="60"/>
      <c r="AC364" s="60"/>
      <c r="AD364" s="60"/>
      <c r="AE364" s="10"/>
      <c r="AF364" s="87"/>
      <c r="AH364" s="86"/>
      <c r="AI364" s="10"/>
      <c r="AJ364" s="61"/>
      <c r="AK364" s="61"/>
      <c r="AL364" s="61"/>
      <c r="AM364" s="62"/>
      <c r="AN364" s="63"/>
      <c r="AO364" s="75"/>
      <c r="AP364" s="91"/>
      <c r="AQ364" s="75"/>
      <c r="AR364" s="79"/>
      <c r="AS364" s="75"/>
      <c r="AT364" s="11"/>
      <c r="AU364" s="11"/>
      <c r="AV364" s="11"/>
      <c r="AW364" s="11"/>
      <c r="AX364" s="11"/>
      <c r="AY364" s="75"/>
      <c r="BC364" s="19"/>
      <c r="BD364" s="19"/>
      <c r="BE364" s="19"/>
      <c r="BF364" s="70"/>
      <c r="BG364" s="85"/>
      <c r="BH364" s="85"/>
      <c r="BI364" s="85"/>
      <c r="BJ364" s="85"/>
      <c r="BK364" s="84"/>
      <c r="BL364" s="92"/>
      <c r="BM364" s="92"/>
      <c r="BN364" s="82"/>
      <c r="BO364" s="46"/>
      <c r="BP364" s="46"/>
      <c r="BQ364" s="46"/>
      <c r="BR364" s="80"/>
      <c r="BS364" s="80"/>
      <c r="BT364" s="80"/>
      <c r="BU364" s="104"/>
      <c r="BV364" s="104"/>
      <c r="BW364" s="104"/>
      <c r="BX364" s="105"/>
      <c r="BY364" s="105"/>
      <c r="BZ364" s="105"/>
      <c r="CA364" s="33"/>
      <c r="CB364" s="33"/>
      <c r="CC364" s="33"/>
      <c r="CD364" s="27"/>
      <c r="CE364" s="27"/>
      <c r="CF364" s="27"/>
      <c r="CG364" s="9"/>
      <c r="CH364" s="9"/>
      <c r="CI364" s="9"/>
      <c r="CJ364" s="78"/>
      <c r="CK364" s="78"/>
      <c r="CL364" s="78"/>
      <c r="CM364" s="46"/>
      <c r="CN364" s="46"/>
      <c r="CO364" s="46"/>
    </row>
    <row r="365" spans="1:93" ht="12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4"/>
      <c r="S365" s="64"/>
      <c r="T365" s="14"/>
      <c r="U365" s="59"/>
      <c r="V365" s="60"/>
      <c r="W365" s="60"/>
      <c r="X365" s="60"/>
      <c r="Y365" s="60"/>
      <c r="Z365" s="60"/>
      <c r="AA365" s="60"/>
      <c r="AB365" s="60"/>
      <c r="AC365" s="60"/>
      <c r="AD365" s="60"/>
      <c r="AE365" s="10"/>
      <c r="AF365" s="87"/>
      <c r="AH365" s="86"/>
      <c r="AI365" s="10"/>
      <c r="AJ365" s="61"/>
      <c r="AK365" s="61"/>
      <c r="AL365" s="61"/>
      <c r="AM365" s="62"/>
      <c r="AN365" s="63"/>
      <c r="AO365" s="75"/>
      <c r="AP365" s="91"/>
      <c r="AQ365" s="75"/>
      <c r="AR365" s="79"/>
      <c r="AS365" s="75"/>
      <c r="AT365" s="11"/>
      <c r="AU365" s="11"/>
      <c r="AV365" s="11"/>
      <c r="AW365" s="11"/>
      <c r="AX365" s="11"/>
      <c r="AY365" s="75"/>
      <c r="BC365" s="19"/>
      <c r="BD365" s="19"/>
      <c r="BE365" s="19"/>
      <c r="BF365" s="70"/>
      <c r="BG365" s="85"/>
      <c r="BH365" s="85"/>
      <c r="BI365" s="85"/>
      <c r="BJ365" s="85"/>
      <c r="BK365" s="84"/>
      <c r="BL365" s="92"/>
      <c r="BM365" s="92"/>
      <c r="BN365" s="82"/>
      <c r="BO365" s="46"/>
      <c r="BP365" s="46"/>
      <c r="BQ365" s="46"/>
      <c r="BR365" s="80"/>
      <c r="BS365" s="80"/>
      <c r="BT365" s="80"/>
      <c r="BU365" s="104"/>
      <c r="BV365" s="104"/>
      <c r="BW365" s="104"/>
      <c r="BX365" s="105"/>
      <c r="BY365" s="105"/>
      <c r="BZ365" s="105"/>
      <c r="CA365" s="33"/>
      <c r="CB365" s="33"/>
      <c r="CC365" s="33"/>
      <c r="CD365" s="27"/>
      <c r="CE365" s="27"/>
      <c r="CF365" s="27"/>
      <c r="CG365" s="9"/>
      <c r="CH365" s="9"/>
      <c r="CI365" s="9"/>
      <c r="CJ365" s="78"/>
      <c r="CK365" s="78"/>
      <c r="CL365" s="78"/>
      <c r="CM365" s="46"/>
      <c r="CN365" s="46"/>
      <c r="CO365" s="46"/>
    </row>
    <row r="366" spans="1:93" ht="12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4"/>
      <c r="S366" s="64"/>
      <c r="T366" s="14"/>
      <c r="U366" s="59"/>
      <c r="V366" s="60"/>
      <c r="W366" s="60"/>
      <c r="X366" s="60"/>
      <c r="Y366" s="60"/>
      <c r="Z366" s="60"/>
      <c r="AA366" s="60"/>
      <c r="AB366" s="60"/>
      <c r="AC366" s="60"/>
      <c r="AD366" s="60"/>
      <c r="AE366" s="10"/>
      <c r="AF366" s="87"/>
      <c r="AH366" s="86"/>
      <c r="AI366" s="10"/>
      <c r="AJ366" s="61"/>
      <c r="AK366" s="61"/>
      <c r="AL366" s="61"/>
      <c r="AM366" s="62"/>
      <c r="AN366" s="63"/>
      <c r="AO366" s="75"/>
      <c r="AP366" s="91"/>
      <c r="AQ366" s="75"/>
      <c r="AR366" s="79"/>
      <c r="AS366" s="75"/>
      <c r="AT366" s="11"/>
      <c r="AU366" s="11"/>
      <c r="AV366" s="11"/>
      <c r="AW366" s="11"/>
      <c r="AX366" s="11"/>
      <c r="AY366" s="75"/>
      <c r="BC366" s="19"/>
      <c r="BD366" s="19"/>
      <c r="BE366" s="19"/>
      <c r="BF366" s="70"/>
      <c r="BG366" s="85"/>
      <c r="BH366" s="85"/>
      <c r="BI366" s="85"/>
      <c r="BJ366" s="85"/>
      <c r="BK366" s="84"/>
      <c r="BL366" s="92"/>
      <c r="BM366" s="92"/>
      <c r="BN366" s="82"/>
      <c r="BO366" s="46"/>
      <c r="BP366" s="46"/>
      <c r="BQ366" s="46"/>
      <c r="BR366" s="80"/>
      <c r="BS366" s="80"/>
      <c r="BT366" s="80"/>
      <c r="BU366" s="104"/>
      <c r="BV366" s="104"/>
      <c r="BW366" s="104"/>
      <c r="BX366" s="105"/>
      <c r="BY366" s="105"/>
      <c r="BZ366" s="105"/>
      <c r="CA366" s="33"/>
      <c r="CB366" s="33"/>
      <c r="CC366" s="33"/>
      <c r="CD366" s="27"/>
      <c r="CE366" s="27"/>
      <c r="CF366" s="27"/>
      <c r="CG366" s="9"/>
      <c r="CH366" s="9"/>
      <c r="CI366" s="9"/>
      <c r="CJ366" s="78"/>
      <c r="CK366" s="78"/>
      <c r="CL366" s="78"/>
      <c r="CM366" s="46"/>
      <c r="CN366" s="46"/>
      <c r="CO366" s="46"/>
    </row>
    <row r="367" spans="1:93" ht="12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4"/>
      <c r="S367" s="64"/>
      <c r="T367" s="14"/>
      <c r="U367" s="59"/>
      <c r="V367" s="60"/>
      <c r="W367" s="60"/>
      <c r="X367" s="60"/>
      <c r="Y367" s="60"/>
      <c r="Z367" s="60"/>
      <c r="AA367" s="60"/>
      <c r="AB367" s="60"/>
      <c r="AC367" s="60"/>
      <c r="AD367" s="60"/>
      <c r="AE367" s="10"/>
      <c r="AF367" s="87"/>
      <c r="AH367" s="86"/>
      <c r="AI367" s="10"/>
      <c r="AJ367" s="61"/>
      <c r="AK367" s="61"/>
      <c r="AL367" s="61"/>
      <c r="AM367" s="62"/>
      <c r="AN367" s="63"/>
      <c r="AO367" s="75"/>
      <c r="AP367" s="91"/>
      <c r="AQ367" s="75"/>
      <c r="AR367" s="79"/>
      <c r="AS367" s="75"/>
      <c r="AT367" s="11"/>
      <c r="AU367" s="11"/>
      <c r="AV367" s="11"/>
      <c r="AW367" s="11"/>
      <c r="AX367" s="11"/>
      <c r="AY367" s="75"/>
      <c r="BC367" s="19"/>
      <c r="BD367" s="19"/>
      <c r="BE367" s="19"/>
      <c r="BF367" s="70"/>
      <c r="BG367" s="85"/>
      <c r="BH367" s="85"/>
      <c r="BI367" s="85"/>
      <c r="BJ367" s="85"/>
      <c r="BK367" s="84"/>
      <c r="BL367" s="92"/>
      <c r="BM367" s="92"/>
      <c r="BN367" s="82"/>
      <c r="BO367" s="46"/>
      <c r="BP367" s="46"/>
      <c r="BQ367" s="46"/>
      <c r="BR367" s="80"/>
      <c r="BS367" s="80"/>
      <c r="BT367" s="80"/>
      <c r="BU367" s="104"/>
      <c r="BV367" s="104"/>
      <c r="BW367" s="104"/>
      <c r="BX367" s="105"/>
      <c r="BY367" s="105"/>
      <c r="BZ367" s="105"/>
      <c r="CA367" s="33"/>
      <c r="CB367" s="33"/>
      <c r="CC367" s="33"/>
      <c r="CD367" s="27"/>
      <c r="CE367" s="27"/>
      <c r="CF367" s="27"/>
      <c r="CG367" s="9"/>
      <c r="CH367" s="9"/>
      <c r="CI367" s="9"/>
      <c r="CJ367" s="78"/>
      <c r="CK367" s="78"/>
      <c r="CL367" s="78"/>
      <c r="CM367" s="46"/>
      <c r="CN367" s="46"/>
      <c r="CO367" s="46"/>
    </row>
    <row r="368" spans="1:93" ht="12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4"/>
      <c r="S368" s="64"/>
      <c r="T368" s="14"/>
      <c r="U368" s="59"/>
      <c r="V368" s="60"/>
      <c r="W368" s="60"/>
      <c r="X368" s="60"/>
      <c r="Y368" s="60"/>
      <c r="Z368" s="60"/>
      <c r="AA368" s="60"/>
      <c r="AB368" s="60"/>
      <c r="AC368" s="60"/>
      <c r="AD368" s="60"/>
      <c r="AE368" s="10"/>
      <c r="AF368" s="87"/>
      <c r="AH368" s="86"/>
      <c r="AI368" s="10"/>
      <c r="AJ368" s="61"/>
      <c r="AK368" s="61"/>
      <c r="AL368" s="61"/>
      <c r="AM368" s="62"/>
      <c r="AN368" s="63"/>
      <c r="AO368" s="75"/>
      <c r="AP368" s="91"/>
      <c r="AQ368" s="75"/>
      <c r="AR368" s="79"/>
      <c r="AS368" s="75"/>
      <c r="AT368" s="11"/>
      <c r="AU368" s="11"/>
      <c r="AV368" s="11"/>
      <c r="AW368" s="11"/>
      <c r="AX368" s="11"/>
      <c r="AY368" s="75"/>
      <c r="BC368" s="19"/>
      <c r="BD368" s="19"/>
      <c r="BE368" s="19"/>
      <c r="BF368" s="70"/>
      <c r="BG368" s="85"/>
      <c r="BH368" s="85"/>
      <c r="BI368" s="85"/>
      <c r="BJ368" s="85"/>
      <c r="BK368" s="84"/>
      <c r="BL368" s="92"/>
      <c r="BM368" s="92"/>
      <c r="BN368" s="82"/>
      <c r="BO368" s="46"/>
      <c r="BP368" s="46"/>
      <c r="BQ368" s="46"/>
      <c r="BR368" s="80"/>
      <c r="BS368" s="80"/>
      <c r="BT368" s="80"/>
      <c r="BU368" s="104"/>
      <c r="BV368" s="104"/>
      <c r="BW368" s="104"/>
      <c r="BX368" s="105"/>
      <c r="BY368" s="105"/>
      <c r="BZ368" s="105"/>
      <c r="CA368" s="33"/>
      <c r="CB368" s="33"/>
      <c r="CC368" s="33"/>
      <c r="CD368" s="27"/>
      <c r="CE368" s="27"/>
      <c r="CF368" s="27"/>
      <c r="CG368" s="9"/>
      <c r="CH368" s="9"/>
      <c r="CI368" s="9"/>
      <c r="CJ368" s="78"/>
      <c r="CK368" s="78"/>
      <c r="CL368" s="78"/>
      <c r="CM368" s="46"/>
      <c r="CN368" s="46"/>
      <c r="CO368" s="46"/>
    </row>
    <row r="369" spans="1:93" ht="12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4"/>
      <c r="S369" s="64"/>
      <c r="T369" s="14"/>
      <c r="U369" s="59"/>
      <c r="V369" s="60"/>
      <c r="W369" s="60"/>
      <c r="X369" s="60"/>
      <c r="Y369" s="60"/>
      <c r="Z369" s="60"/>
      <c r="AA369" s="60"/>
      <c r="AB369" s="60"/>
      <c r="AC369" s="60"/>
      <c r="AD369" s="60"/>
      <c r="AE369" s="10"/>
      <c r="AF369" s="87"/>
      <c r="AH369" s="86"/>
      <c r="AI369" s="10"/>
      <c r="AJ369" s="61"/>
      <c r="AK369" s="61"/>
      <c r="AL369" s="61"/>
      <c r="AM369" s="62"/>
      <c r="AN369" s="63"/>
      <c r="AO369" s="75"/>
      <c r="AP369" s="91"/>
      <c r="AQ369" s="75"/>
      <c r="AR369" s="79"/>
      <c r="AS369" s="75"/>
      <c r="AT369" s="11"/>
      <c r="AU369" s="11"/>
      <c r="AV369" s="11"/>
      <c r="AW369" s="11"/>
      <c r="AX369" s="11"/>
      <c r="AY369" s="75"/>
      <c r="BC369" s="19"/>
      <c r="BD369" s="19"/>
      <c r="BE369" s="19"/>
      <c r="BF369" s="70"/>
      <c r="BG369" s="85"/>
      <c r="BH369" s="85"/>
      <c r="BI369" s="85"/>
      <c r="BJ369" s="85"/>
      <c r="BK369" s="84"/>
      <c r="BL369" s="92"/>
      <c r="BM369" s="92"/>
      <c r="BN369" s="82"/>
      <c r="BO369" s="46"/>
      <c r="BP369" s="46"/>
      <c r="BQ369" s="46"/>
      <c r="BR369" s="80"/>
      <c r="BS369" s="80"/>
      <c r="BT369" s="80"/>
      <c r="BU369" s="104"/>
      <c r="BV369" s="104"/>
      <c r="BW369" s="104"/>
      <c r="BX369" s="105"/>
      <c r="BY369" s="105"/>
      <c r="BZ369" s="105"/>
      <c r="CA369" s="33"/>
      <c r="CB369" s="33"/>
      <c r="CC369" s="33"/>
      <c r="CD369" s="27"/>
      <c r="CE369" s="27"/>
      <c r="CF369" s="27"/>
      <c r="CG369" s="9"/>
      <c r="CH369" s="9"/>
      <c r="CI369" s="9"/>
      <c r="CJ369" s="78"/>
      <c r="CK369" s="78"/>
      <c r="CL369" s="78"/>
      <c r="CM369" s="46"/>
      <c r="CN369" s="46"/>
      <c r="CO369" s="46"/>
    </row>
    <row r="370" spans="1:93" ht="12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4"/>
      <c r="S370" s="64"/>
      <c r="T370" s="14"/>
      <c r="U370" s="59"/>
      <c r="V370" s="60"/>
      <c r="W370" s="60"/>
      <c r="X370" s="60"/>
      <c r="Y370" s="60"/>
      <c r="Z370" s="60"/>
      <c r="AA370" s="60"/>
      <c r="AB370" s="60"/>
      <c r="AC370" s="60"/>
      <c r="AD370" s="60"/>
      <c r="AE370" s="10"/>
      <c r="AF370" s="87"/>
      <c r="AH370" s="86"/>
      <c r="AI370" s="10"/>
      <c r="AJ370" s="61"/>
      <c r="AK370" s="61"/>
      <c r="AL370" s="61"/>
      <c r="AM370" s="62"/>
      <c r="AN370" s="63"/>
      <c r="AO370" s="75"/>
      <c r="AP370" s="91"/>
      <c r="AQ370" s="75"/>
      <c r="AR370" s="79"/>
      <c r="AS370" s="75"/>
      <c r="AT370" s="11"/>
      <c r="AU370" s="11"/>
      <c r="AV370" s="11"/>
      <c r="AW370" s="11"/>
      <c r="AX370" s="11"/>
      <c r="AY370" s="75"/>
      <c r="BC370" s="19"/>
      <c r="BD370" s="19"/>
      <c r="BE370" s="19"/>
      <c r="BF370" s="70"/>
      <c r="BG370" s="85"/>
      <c r="BH370" s="85"/>
      <c r="BI370" s="85"/>
      <c r="BJ370" s="85"/>
      <c r="BK370" s="84"/>
      <c r="BL370" s="92"/>
      <c r="BM370" s="92"/>
      <c r="BN370" s="82"/>
      <c r="BO370" s="46"/>
      <c r="BP370" s="46"/>
      <c r="BQ370" s="46"/>
      <c r="BR370" s="80"/>
      <c r="BS370" s="80"/>
      <c r="BT370" s="80"/>
      <c r="BU370" s="104"/>
      <c r="BV370" s="104"/>
      <c r="BW370" s="104"/>
      <c r="BX370" s="105"/>
      <c r="BY370" s="105"/>
      <c r="BZ370" s="105"/>
      <c r="CA370" s="33"/>
      <c r="CB370" s="33"/>
      <c r="CC370" s="33"/>
      <c r="CD370" s="27"/>
      <c r="CE370" s="27"/>
      <c r="CF370" s="27"/>
      <c r="CG370" s="9"/>
      <c r="CH370" s="9"/>
      <c r="CI370" s="9"/>
      <c r="CJ370" s="78"/>
      <c r="CK370" s="78"/>
      <c r="CL370" s="78"/>
      <c r="CM370" s="46"/>
      <c r="CN370" s="46"/>
      <c r="CO370" s="46"/>
    </row>
    <row r="371" spans="1:93" ht="12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4"/>
      <c r="S371" s="64"/>
      <c r="T371" s="14"/>
      <c r="U371" s="59"/>
      <c r="V371" s="60"/>
      <c r="W371" s="60"/>
      <c r="X371" s="60"/>
      <c r="Y371" s="60"/>
      <c r="Z371" s="60"/>
      <c r="AA371" s="60"/>
      <c r="AB371" s="60"/>
      <c r="AC371" s="60"/>
      <c r="AD371" s="60"/>
      <c r="AE371" s="10"/>
      <c r="AF371" s="87"/>
      <c r="AH371" s="86"/>
      <c r="AI371" s="10"/>
      <c r="AJ371" s="61"/>
      <c r="AK371" s="61"/>
      <c r="AL371" s="61"/>
      <c r="AM371" s="62"/>
      <c r="AN371" s="63"/>
      <c r="AO371" s="75"/>
      <c r="AP371" s="91"/>
      <c r="AQ371" s="75"/>
      <c r="AR371" s="79"/>
      <c r="AS371" s="75"/>
      <c r="AT371" s="11"/>
      <c r="AU371" s="11"/>
      <c r="AV371" s="11"/>
      <c r="AW371" s="11"/>
      <c r="AX371" s="11"/>
      <c r="AY371" s="75"/>
      <c r="BC371" s="19"/>
      <c r="BD371" s="19"/>
      <c r="BE371" s="19"/>
      <c r="BF371" s="70"/>
      <c r="BG371" s="85"/>
      <c r="BH371" s="85"/>
      <c r="BI371" s="85"/>
      <c r="BJ371" s="85"/>
      <c r="BK371" s="84"/>
      <c r="BL371" s="92"/>
      <c r="BM371" s="92"/>
      <c r="BN371" s="82"/>
      <c r="BO371" s="46"/>
      <c r="BP371" s="46"/>
      <c r="BQ371" s="46"/>
      <c r="BR371" s="80"/>
      <c r="BS371" s="80"/>
      <c r="BT371" s="80"/>
      <c r="BU371" s="104"/>
      <c r="BV371" s="104"/>
      <c r="BW371" s="104"/>
      <c r="BX371" s="105"/>
      <c r="BY371" s="105"/>
      <c r="BZ371" s="105"/>
      <c r="CA371" s="33"/>
      <c r="CB371" s="33"/>
      <c r="CC371" s="33"/>
      <c r="CD371" s="27"/>
      <c r="CE371" s="27"/>
      <c r="CF371" s="27"/>
      <c r="CG371" s="9"/>
      <c r="CH371" s="9"/>
      <c r="CI371" s="9"/>
      <c r="CJ371" s="78"/>
      <c r="CK371" s="78"/>
      <c r="CL371" s="78"/>
      <c r="CM371" s="46"/>
      <c r="CN371" s="46"/>
      <c r="CO371" s="46"/>
    </row>
    <row r="372" spans="1:93" ht="1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4"/>
      <c r="S372" s="64"/>
      <c r="T372" s="14"/>
      <c r="U372" s="59"/>
      <c r="V372" s="60"/>
      <c r="W372" s="60"/>
      <c r="X372" s="60"/>
      <c r="Y372" s="60"/>
      <c r="Z372" s="60"/>
      <c r="AA372" s="60"/>
      <c r="AB372" s="60"/>
      <c r="AC372" s="60"/>
      <c r="AD372" s="60"/>
      <c r="AE372" s="10"/>
      <c r="AF372" s="87"/>
      <c r="AH372" s="86"/>
      <c r="AI372" s="10"/>
      <c r="AJ372" s="61"/>
      <c r="AK372" s="61"/>
      <c r="AL372" s="61"/>
      <c r="AM372" s="62"/>
      <c r="AN372" s="63"/>
      <c r="AO372" s="75"/>
      <c r="AP372" s="91"/>
      <c r="AQ372" s="75"/>
      <c r="AR372" s="79"/>
      <c r="AS372" s="75"/>
      <c r="AT372" s="11"/>
      <c r="AU372" s="11"/>
      <c r="AV372" s="11"/>
      <c r="AW372" s="11"/>
      <c r="AX372" s="11"/>
      <c r="AY372" s="75"/>
      <c r="BC372" s="19"/>
      <c r="BD372" s="19"/>
      <c r="BE372" s="19"/>
      <c r="BF372" s="70"/>
      <c r="BG372" s="85"/>
      <c r="BH372" s="85"/>
      <c r="BI372" s="85"/>
      <c r="BJ372" s="85"/>
      <c r="BK372" s="84"/>
      <c r="BL372" s="92"/>
      <c r="BM372" s="92"/>
      <c r="BN372" s="82"/>
      <c r="BO372" s="46"/>
      <c r="BP372" s="46"/>
      <c r="BQ372" s="46"/>
      <c r="BR372" s="80"/>
      <c r="BS372" s="80"/>
      <c r="BT372" s="80"/>
      <c r="BU372" s="104"/>
      <c r="BV372" s="104"/>
      <c r="BW372" s="104"/>
      <c r="BX372" s="105"/>
      <c r="BY372" s="105"/>
      <c r="BZ372" s="105"/>
      <c r="CA372" s="33"/>
      <c r="CB372" s="33"/>
      <c r="CC372" s="33"/>
      <c r="CD372" s="27"/>
      <c r="CE372" s="27"/>
      <c r="CF372" s="27"/>
      <c r="CG372" s="9"/>
      <c r="CH372" s="9"/>
      <c r="CI372" s="9"/>
      <c r="CJ372" s="78"/>
      <c r="CK372" s="78"/>
      <c r="CL372" s="78"/>
      <c r="CM372" s="46"/>
      <c r="CN372" s="46"/>
      <c r="CO372" s="46"/>
    </row>
    <row r="373" spans="1:93" ht="12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4"/>
      <c r="S373" s="64"/>
      <c r="T373" s="14"/>
      <c r="U373" s="59"/>
      <c r="V373" s="60"/>
      <c r="W373" s="60"/>
      <c r="X373" s="60"/>
      <c r="Y373" s="60"/>
      <c r="Z373" s="60"/>
      <c r="AA373" s="60"/>
      <c r="AB373" s="60"/>
      <c r="AC373" s="60"/>
      <c r="AD373" s="60"/>
      <c r="AE373" s="10"/>
      <c r="AF373" s="87"/>
      <c r="AH373" s="86"/>
      <c r="AI373" s="10"/>
      <c r="AJ373" s="61"/>
      <c r="AK373" s="61"/>
      <c r="AL373" s="61"/>
      <c r="AM373" s="62"/>
      <c r="AN373" s="63"/>
      <c r="AO373" s="75"/>
      <c r="AP373" s="91"/>
      <c r="AQ373" s="75"/>
      <c r="AR373" s="79"/>
      <c r="AS373" s="75"/>
      <c r="AT373" s="11"/>
      <c r="AU373" s="11"/>
      <c r="AV373" s="11"/>
      <c r="AW373" s="11"/>
      <c r="AX373" s="11"/>
      <c r="AY373" s="75"/>
      <c r="BC373" s="19"/>
      <c r="BD373" s="19"/>
      <c r="BE373" s="19"/>
      <c r="BF373" s="70"/>
      <c r="BG373" s="85"/>
      <c r="BH373" s="85"/>
      <c r="BI373" s="85"/>
      <c r="BJ373" s="85"/>
      <c r="BK373" s="84"/>
      <c r="BL373" s="92"/>
      <c r="BM373" s="92"/>
      <c r="BN373" s="82"/>
      <c r="BO373" s="46"/>
      <c r="BP373" s="46"/>
      <c r="BQ373" s="46"/>
      <c r="BR373" s="80"/>
      <c r="BS373" s="80"/>
      <c r="BT373" s="80"/>
      <c r="BU373" s="104"/>
      <c r="BV373" s="104"/>
      <c r="BW373" s="104"/>
      <c r="BX373" s="105"/>
      <c r="BY373" s="105"/>
      <c r="BZ373" s="105"/>
      <c r="CA373" s="33"/>
      <c r="CB373" s="33"/>
      <c r="CC373" s="33"/>
      <c r="CD373" s="27"/>
      <c r="CE373" s="27"/>
      <c r="CF373" s="27"/>
      <c r="CG373" s="9"/>
      <c r="CH373" s="9"/>
      <c r="CI373" s="9"/>
      <c r="CJ373" s="78"/>
      <c r="CK373" s="78"/>
      <c r="CL373" s="78"/>
      <c r="CM373" s="46"/>
      <c r="CN373" s="46"/>
      <c r="CO373" s="46"/>
    </row>
    <row r="374" spans="1:93" ht="12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4"/>
      <c r="S374" s="64"/>
      <c r="T374" s="14"/>
      <c r="U374" s="59"/>
      <c r="V374" s="60"/>
      <c r="W374" s="60"/>
      <c r="X374" s="60"/>
      <c r="Y374" s="60"/>
      <c r="Z374" s="60"/>
      <c r="AA374" s="60"/>
      <c r="AB374" s="60"/>
      <c r="AC374" s="60"/>
      <c r="AD374" s="60"/>
      <c r="AE374" s="10"/>
      <c r="AF374" s="87"/>
      <c r="AH374" s="86"/>
      <c r="AI374" s="10"/>
      <c r="AJ374" s="61"/>
      <c r="AK374" s="61"/>
      <c r="AL374" s="61"/>
      <c r="AM374" s="62"/>
      <c r="AN374" s="63"/>
      <c r="AO374" s="75"/>
      <c r="AP374" s="91"/>
      <c r="AQ374" s="75"/>
      <c r="AR374" s="79"/>
      <c r="AS374" s="75"/>
      <c r="AT374" s="11"/>
      <c r="AU374" s="11"/>
      <c r="AV374" s="11"/>
      <c r="AW374" s="11"/>
      <c r="AX374" s="11"/>
      <c r="AY374" s="75"/>
      <c r="BC374" s="19"/>
      <c r="BD374" s="19"/>
      <c r="BE374" s="19"/>
      <c r="BF374" s="70"/>
      <c r="BG374" s="85"/>
      <c r="BH374" s="85"/>
      <c r="BI374" s="85"/>
      <c r="BJ374" s="85"/>
      <c r="BK374" s="84"/>
      <c r="BL374" s="92"/>
      <c r="BM374" s="92"/>
      <c r="BN374" s="82"/>
      <c r="BO374" s="46"/>
      <c r="BP374" s="46"/>
      <c r="BQ374" s="46"/>
      <c r="BR374" s="80"/>
      <c r="BS374" s="80"/>
      <c r="BT374" s="80"/>
      <c r="BU374" s="104"/>
      <c r="BV374" s="104"/>
      <c r="BW374" s="104"/>
      <c r="BX374" s="105"/>
      <c r="BY374" s="105"/>
      <c r="BZ374" s="105"/>
      <c r="CA374" s="33"/>
      <c r="CB374" s="33"/>
      <c r="CC374" s="33"/>
      <c r="CD374" s="27"/>
      <c r="CE374" s="27"/>
      <c r="CF374" s="27"/>
      <c r="CG374" s="9"/>
      <c r="CH374" s="9"/>
      <c r="CI374" s="9"/>
      <c r="CJ374" s="78"/>
      <c r="CK374" s="78"/>
      <c r="CL374" s="78"/>
      <c r="CM374" s="46"/>
      <c r="CN374" s="46"/>
      <c r="CO374" s="46"/>
    </row>
    <row r="375" spans="1:93" ht="12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4"/>
      <c r="S375" s="64"/>
      <c r="T375" s="14"/>
      <c r="U375" s="59"/>
      <c r="V375" s="60"/>
      <c r="W375" s="60"/>
      <c r="X375" s="60"/>
      <c r="Y375" s="60"/>
      <c r="Z375" s="60"/>
      <c r="AA375" s="60"/>
      <c r="AB375" s="60"/>
      <c r="AC375" s="60"/>
      <c r="AD375" s="60"/>
      <c r="AE375" s="10"/>
      <c r="AF375" s="87"/>
      <c r="AH375" s="86"/>
      <c r="AI375" s="10"/>
      <c r="AJ375" s="61"/>
      <c r="AK375" s="61"/>
      <c r="AL375" s="61"/>
      <c r="AM375" s="62"/>
      <c r="AN375" s="63"/>
      <c r="AO375" s="75"/>
      <c r="AP375" s="91"/>
      <c r="AQ375" s="75"/>
      <c r="AR375" s="79"/>
      <c r="AS375" s="75"/>
      <c r="AT375" s="11"/>
      <c r="AU375" s="11"/>
      <c r="AV375" s="11"/>
      <c r="AW375" s="11"/>
      <c r="AX375" s="11"/>
      <c r="AY375" s="75"/>
      <c r="BC375" s="19"/>
      <c r="BD375" s="19"/>
      <c r="BE375" s="19"/>
      <c r="BF375" s="70"/>
      <c r="BG375" s="85"/>
      <c r="BH375" s="85"/>
      <c r="BI375" s="85"/>
      <c r="BJ375" s="85"/>
      <c r="BK375" s="84"/>
      <c r="BL375" s="92"/>
      <c r="BM375" s="92"/>
      <c r="BN375" s="82"/>
      <c r="BO375" s="46"/>
      <c r="BP375" s="46"/>
      <c r="BQ375" s="46"/>
      <c r="BR375" s="80"/>
      <c r="BS375" s="80"/>
      <c r="BT375" s="80"/>
      <c r="BU375" s="104"/>
      <c r="BV375" s="104"/>
      <c r="BW375" s="104"/>
      <c r="BX375" s="105"/>
      <c r="BY375" s="105"/>
      <c r="BZ375" s="105"/>
      <c r="CA375" s="33"/>
      <c r="CB375" s="33"/>
      <c r="CC375" s="33"/>
      <c r="CD375" s="27"/>
      <c r="CE375" s="27"/>
      <c r="CF375" s="27"/>
      <c r="CG375" s="9"/>
      <c r="CH375" s="9"/>
      <c r="CI375" s="9"/>
      <c r="CJ375" s="78"/>
      <c r="CK375" s="78"/>
      <c r="CL375" s="78"/>
      <c r="CM375" s="46"/>
      <c r="CN375" s="46"/>
      <c r="CO375" s="46"/>
    </row>
    <row r="376" spans="1:93" ht="12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4"/>
      <c r="S376" s="64"/>
      <c r="T376" s="14"/>
      <c r="U376" s="59"/>
      <c r="V376" s="60"/>
      <c r="W376" s="60"/>
      <c r="X376" s="60"/>
      <c r="Y376" s="60"/>
      <c r="Z376" s="60"/>
      <c r="AA376" s="60"/>
      <c r="AB376" s="60"/>
      <c r="AC376" s="60"/>
      <c r="AD376" s="60"/>
      <c r="AE376" s="10"/>
      <c r="AF376" s="87"/>
      <c r="AH376" s="86"/>
      <c r="AI376" s="10"/>
      <c r="AJ376" s="61"/>
      <c r="AK376" s="61"/>
      <c r="AL376" s="61"/>
      <c r="AM376" s="62"/>
      <c r="AN376" s="63"/>
      <c r="AO376" s="75"/>
      <c r="AP376" s="91"/>
      <c r="AQ376" s="75"/>
      <c r="AR376" s="79"/>
      <c r="AS376" s="75"/>
      <c r="AT376" s="11"/>
      <c r="AU376" s="11"/>
      <c r="AV376" s="11"/>
      <c r="AW376" s="11"/>
      <c r="AX376" s="11"/>
      <c r="AY376" s="75"/>
      <c r="BC376" s="19"/>
      <c r="BD376" s="19"/>
      <c r="BE376" s="19"/>
      <c r="BF376" s="70"/>
      <c r="BG376" s="85"/>
      <c r="BH376" s="85"/>
      <c r="BI376" s="85"/>
      <c r="BJ376" s="85"/>
      <c r="BK376" s="84"/>
      <c r="BL376" s="92"/>
      <c r="BM376" s="92"/>
      <c r="BN376" s="82"/>
      <c r="BO376" s="46"/>
      <c r="BP376" s="46"/>
      <c r="BQ376" s="46"/>
      <c r="BR376" s="80"/>
      <c r="BS376" s="80"/>
      <c r="BT376" s="80"/>
      <c r="BU376" s="104"/>
      <c r="BV376" s="104"/>
      <c r="BW376" s="104"/>
      <c r="BX376" s="105"/>
      <c r="BY376" s="105"/>
      <c r="BZ376" s="105"/>
      <c r="CA376" s="33"/>
      <c r="CB376" s="33"/>
      <c r="CC376" s="33"/>
      <c r="CD376" s="27"/>
      <c r="CE376" s="27"/>
      <c r="CF376" s="27"/>
      <c r="CG376" s="9"/>
      <c r="CH376" s="9"/>
      <c r="CI376" s="9"/>
      <c r="CJ376" s="78"/>
      <c r="CK376" s="78"/>
      <c r="CL376" s="78"/>
      <c r="CM376" s="46"/>
      <c r="CN376" s="46"/>
      <c r="CO376" s="46"/>
    </row>
    <row r="377" spans="1:93" ht="12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4"/>
      <c r="S377" s="64"/>
      <c r="T377" s="14"/>
      <c r="U377" s="59"/>
      <c r="V377" s="60"/>
      <c r="W377" s="60"/>
      <c r="X377" s="60"/>
      <c r="Y377" s="60"/>
      <c r="Z377" s="60"/>
      <c r="AA377" s="60"/>
      <c r="AB377" s="60"/>
      <c r="AC377" s="60"/>
      <c r="AD377" s="60"/>
      <c r="AE377" s="10"/>
      <c r="AF377" s="87"/>
      <c r="AH377" s="86"/>
      <c r="AI377" s="10"/>
      <c r="AJ377" s="61"/>
      <c r="AK377" s="61"/>
      <c r="AL377" s="61"/>
      <c r="AM377" s="62"/>
      <c r="AN377" s="63"/>
      <c r="AO377" s="75"/>
      <c r="AP377" s="91"/>
      <c r="AQ377" s="75"/>
      <c r="AR377" s="79"/>
      <c r="AS377" s="75"/>
      <c r="AT377" s="11"/>
      <c r="AU377" s="11"/>
      <c r="AV377" s="11"/>
      <c r="AW377" s="11"/>
      <c r="AX377" s="11"/>
      <c r="AY377" s="75"/>
      <c r="BC377" s="19"/>
      <c r="BD377" s="19"/>
      <c r="BE377" s="19"/>
      <c r="BF377" s="70"/>
      <c r="BG377" s="85"/>
      <c r="BH377" s="85"/>
      <c r="BI377" s="85"/>
      <c r="BJ377" s="85"/>
      <c r="BK377" s="84"/>
      <c r="BL377" s="92"/>
      <c r="BM377" s="92"/>
      <c r="BN377" s="82"/>
      <c r="BO377" s="46"/>
      <c r="BP377" s="46"/>
      <c r="BQ377" s="46"/>
      <c r="BR377" s="80"/>
      <c r="BS377" s="80"/>
      <c r="BT377" s="80"/>
      <c r="BU377" s="104"/>
      <c r="BV377" s="104"/>
      <c r="BW377" s="104"/>
      <c r="BX377" s="105"/>
      <c r="BY377" s="105"/>
      <c r="BZ377" s="105"/>
      <c r="CA377" s="33"/>
      <c r="CB377" s="33"/>
      <c r="CC377" s="33"/>
      <c r="CD377" s="27"/>
      <c r="CE377" s="27"/>
      <c r="CF377" s="27"/>
      <c r="CG377" s="9"/>
      <c r="CH377" s="9"/>
      <c r="CI377" s="9"/>
      <c r="CJ377" s="78"/>
      <c r="CK377" s="78"/>
      <c r="CL377" s="78"/>
      <c r="CM377" s="46"/>
      <c r="CN377" s="46"/>
      <c r="CO377" s="46"/>
    </row>
    <row r="378" spans="1:93" ht="12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4"/>
      <c r="S378" s="64"/>
      <c r="T378" s="14"/>
      <c r="U378" s="59"/>
      <c r="V378" s="60"/>
      <c r="W378" s="60"/>
      <c r="X378" s="60"/>
      <c r="Y378" s="60"/>
      <c r="Z378" s="60"/>
      <c r="AA378" s="60"/>
      <c r="AB378" s="60"/>
      <c r="AC378" s="60"/>
      <c r="AD378" s="60"/>
      <c r="AE378" s="10"/>
      <c r="AF378" s="87"/>
      <c r="AH378" s="86"/>
      <c r="AI378" s="10"/>
      <c r="AJ378" s="61"/>
      <c r="AK378" s="61"/>
      <c r="AL378" s="61"/>
      <c r="AM378" s="62"/>
      <c r="AN378" s="63"/>
      <c r="AO378" s="75"/>
      <c r="AP378" s="91"/>
      <c r="AQ378" s="75"/>
      <c r="AR378" s="79"/>
      <c r="AS378" s="75"/>
      <c r="AT378" s="11"/>
      <c r="AU378" s="11"/>
      <c r="AV378" s="11"/>
      <c r="AW378" s="11"/>
      <c r="AX378" s="11"/>
      <c r="AY378" s="75"/>
      <c r="BC378" s="19"/>
      <c r="BD378" s="19"/>
      <c r="BE378" s="19"/>
      <c r="BF378" s="70"/>
      <c r="BG378" s="85"/>
      <c r="BH378" s="85"/>
      <c r="BI378" s="85"/>
      <c r="BJ378" s="85"/>
      <c r="BK378" s="84"/>
      <c r="BL378" s="92"/>
      <c r="BM378" s="92"/>
      <c r="BN378" s="82"/>
      <c r="BO378" s="46"/>
      <c r="BP378" s="46"/>
      <c r="BQ378" s="46"/>
      <c r="BR378" s="80"/>
      <c r="BS378" s="80"/>
      <c r="BT378" s="80"/>
      <c r="BU378" s="104"/>
      <c r="BV378" s="104"/>
      <c r="BW378" s="104"/>
      <c r="BX378" s="105"/>
      <c r="BY378" s="105"/>
      <c r="BZ378" s="105"/>
      <c r="CA378" s="33"/>
      <c r="CB378" s="33"/>
      <c r="CC378" s="33"/>
      <c r="CD378" s="27"/>
      <c r="CE378" s="27"/>
      <c r="CF378" s="27"/>
      <c r="CG378" s="9"/>
      <c r="CH378" s="9"/>
      <c r="CI378" s="9"/>
      <c r="CJ378" s="78"/>
      <c r="CK378" s="78"/>
      <c r="CL378" s="78"/>
      <c r="CM378" s="46"/>
      <c r="CN378" s="46"/>
      <c r="CO378" s="46"/>
    </row>
    <row r="379" spans="1:93" ht="12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4"/>
      <c r="S379" s="64"/>
      <c r="T379" s="14"/>
      <c r="U379" s="59"/>
      <c r="V379" s="60"/>
      <c r="W379" s="60"/>
      <c r="X379" s="60"/>
      <c r="Y379" s="60"/>
      <c r="Z379" s="60"/>
      <c r="AA379" s="60"/>
      <c r="AB379" s="60"/>
      <c r="AC379" s="60"/>
      <c r="AD379" s="60"/>
      <c r="AE379" s="10"/>
      <c r="AF379" s="87"/>
      <c r="AH379" s="86"/>
      <c r="AI379" s="10"/>
      <c r="AJ379" s="61"/>
      <c r="AK379" s="61"/>
      <c r="AL379" s="61"/>
      <c r="AM379" s="62"/>
      <c r="AN379" s="63"/>
      <c r="AO379" s="75"/>
      <c r="AP379" s="91"/>
      <c r="AQ379" s="75"/>
      <c r="AR379" s="79"/>
      <c r="AS379" s="75"/>
      <c r="AT379" s="11"/>
      <c r="AU379" s="11"/>
      <c r="AV379" s="11"/>
      <c r="AW379" s="11"/>
      <c r="AX379" s="11"/>
      <c r="AY379" s="75"/>
      <c r="BC379" s="19"/>
      <c r="BD379" s="19"/>
      <c r="BE379" s="19"/>
      <c r="BF379" s="70"/>
      <c r="BG379" s="85"/>
      <c r="BH379" s="85"/>
      <c r="BI379" s="85"/>
      <c r="BJ379" s="85"/>
      <c r="BK379" s="84"/>
      <c r="BL379" s="92"/>
      <c r="BM379" s="92"/>
      <c r="BN379" s="82"/>
      <c r="BO379" s="46"/>
      <c r="BP379" s="46"/>
      <c r="BQ379" s="46"/>
      <c r="BR379" s="80"/>
      <c r="BS379" s="80"/>
      <c r="BT379" s="80"/>
      <c r="BU379" s="104"/>
      <c r="BV379" s="104"/>
      <c r="BW379" s="104"/>
      <c r="BX379" s="105"/>
      <c r="BY379" s="105"/>
      <c r="BZ379" s="105"/>
      <c r="CA379" s="33"/>
      <c r="CB379" s="33"/>
      <c r="CC379" s="33"/>
      <c r="CD379" s="27"/>
      <c r="CE379" s="27"/>
      <c r="CF379" s="27"/>
      <c r="CG379" s="9"/>
      <c r="CH379" s="9"/>
      <c r="CI379" s="9"/>
      <c r="CJ379" s="78"/>
      <c r="CK379" s="78"/>
      <c r="CL379" s="78"/>
      <c r="CM379" s="46"/>
      <c r="CN379" s="46"/>
      <c r="CO379" s="46"/>
    </row>
    <row r="380" spans="1:93" ht="12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4"/>
      <c r="S380" s="64"/>
      <c r="T380" s="14"/>
      <c r="U380" s="59"/>
      <c r="V380" s="60"/>
      <c r="W380" s="60"/>
      <c r="X380" s="60"/>
      <c r="Y380" s="60"/>
      <c r="Z380" s="60"/>
      <c r="AA380" s="60"/>
      <c r="AB380" s="60"/>
      <c r="AC380" s="60"/>
      <c r="AD380" s="60"/>
      <c r="AE380" s="10"/>
      <c r="AF380" s="87"/>
      <c r="AH380" s="86"/>
      <c r="AI380" s="10"/>
      <c r="AJ380" s="61"/>
      <c r="AK380" s="61"/>
      <c r="AL380" s="61"/>
      <c r="AM380" s="62"/>
      <c r="AN380" s="63"/>
      <c r="AO380" s="75"/>
      <c r="AP380" s="91"/>
      <c r="AQ380" s="75"/>
      <c r="AR380" s="79"/>
      <c r="AS380" s="75"/>
      <c r="AT380" s="11"/>
      <c r="AU380" s="11"/>
      <c r="AV380" s="11"/>
      <c r="AW380" s="11"/>
      <c r="AX380" s="11"/>
      <c r="AY380" s="75"/>
      <c r="BC380" s="19"/>
      <c r="BD380" s="19"/>
      <c r="BE380" s="19"/>
      <c r="BF380" s="70"/>
      <c r="BG380" s="85"/>
      <c r="BH380" s="85"/>
      <c r="BI380" s="85"/>
      <c r="BJ380" s="85"/>
      <c r="BK380" s="84"/>
      <c r="BL380" s="92"/>
      <c r="BM380" s="92"/>
      <c r="BN380" s="82"/>
      <c r="BO380" s="46"/>
      <c r="BP380" s="46"/>
      <c r="BQ380" s="46"/>
      <c r="BR380" s="80"/>
      <c r="BS380" s="80"/>
      <c r="BT380" s="80"/>
      <c r="BU380" s="104"/>
      <c r="BV380" s="104"/>
      <c r="BW380" s="104"/>
      <c r="BX380" s="105"/>
      <c r="BY380" s="105"/>
      <c r="BZ380" s="105"/>
      <c r="CA380" s="33"/>
      <c r="CB380" s="33"/>
      <c r="CC380" s="33"/>
      <c r="CD380" s="27"/>
      <c r="CE380" s="27"/>
      <c r="CF380" s="27"/>
      <c r="CG380" s="9"/>
      <c r="CH380" s="9"/>
      <c r="CI380" s="9"/>
      <c r="CJ380" s="78"/>
      <c r="CK380" s="78"/>
      <c r="CL380" s="78"/>
      <c r="CM380" s="46"/>
      <c r="CN380" s="46"/>
      <c r="CO380" s="46"/>
    </row>
    <row r="381" spans="1:93" ht="12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4"/>
      <c r="S381" s="64"/>
      <c r="T381" s="14"/>
      <c r="U381" s="59"/>
      <c r="V381" s="60"/>
      <c r="W381" s="60"/>
      <c r="X381" s="60"/>
      <c r="Y381" s="60"/>
      <c r="Z381" s="60"/>
      <c r="AA381" s="60"/>
      <c r="AB381" s="60"/>
      <c r="AC381" s="60"/>
      <c r="AD381" s="60"/>
      <c r="AE381" s="10"/>
      <c r="AF381" s="87"/>
      <c r="AH381" s="86"/>
      <c r="AI381" s="10"/>
      <c r="AJ381" s="61"/>
      <c r="AK381" s="61"/>
      <c r="AL381" s="61"/>
      <c r="AM381" s="62"/>
      <c r="AN381" s="63"/>
      <c r="AO381" s="75"/>
      <c r="AP381" s="91"/>
      <c r="AQ381" s="75"/>
      <c r="AR381" s="79"/>
      <c r="AS381" s="75"/>
      <c r="AT381" s="11"/>
      <c r="AU381" s="11"/>
      <c r="AV381" s="11"/>
      <c r="AW381" s="11"/>
      <c r="AX381" s="11"/>
      <c r="AY381" s="75"/>
      <c r="BC381" s="19"/>
      <c r="BD381" s="19"/>
      <c r="BE381" s="19"/>
      <c r="BF381" s="70"/>
      <c r="BG381" s="85"/>
      <c r="BH381" s="85"/>
      <c r="BI381" s="85"/>
      <c r="BJ381" s="85"/>
      <c r="BK381" s="84"/>
      <c r="BL381" s="92"/>
      <c r="BM381" s="92"/>
      <c r="BN381" s="82"/>
      <c r="BO381" s="46"/>
      <c r="BP381" s="46"/>
      <c r="BQ381" s="46"/>
      <c r="BR381" s="80"/>
      <c r="BS381" s="80"/>
      <c r="BT381" s="80"/>
      <c r="BU381" s="104"/>
      <c r="BV381" s="104"/>
      <c r="BW381" s="104"/>
      <c r="BX381" s="105"/>
      <c r="BY381" s="105"/>
      <c r="BZ381" s="105"/>
      <c r="CA381" s="33"/>
      <c r="CB381" s="33"/>
      <c r="CC381" s="33"/>
      <c r="CD381" s="27"/>
      <c r="CE381" s="27"/>
      <c r="CF381" s="27"/>
      <c r="CG381" s="9"/>
      <c r="CH381" s="9"/>
      <c r="CI381" s="9"/>
      <c r="CJ381" s="78"/>
      <c r="CK381" s="78"/>
      <c r="CL381" s="78"/>
      <c r="CM381" s="46"/>
      <c r="CN381" s="46"/>
      <c r="CO381" s="46"/>
    </row>
    <row r="382" spans="1:93" ht="1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4"/>
      <c r="S382" s="64"/>
      <c r="T382" s="14"/>
      <c r="U382" s="59"/>
      <c r="V382" s="60"/>
      <c r="W382" s="60"/>
      <c r="X382" s="60"/>
      <c r="Y382" s="60"/>
      <c r="Z382" s="60"/>
      <c r="AA382" s="60"/>
      <c r="AB382" s="60"/>
      <c r="AC382" s="60"/>
      <c r="AD382" s="60"/>
      <c r="AE382" s="10"/>
      <c r="AF382" s="87"/>
      <c r="AH382" s="86"/>
      <c r="AI382" s="10"/>
      <c r="AJ382" s="61"/>
      <c r="AK382" s="61"/>
      <c r="AL382" s="61"/>
      <c r="AM382" s="62"/>
      <c r="AN382" s="63"/>
      <c r="AO382" s="75"/>
      <c r="AP382" s="91"/>
      <c r="AQ382" s="75"/>
      <c r="AR382" s="79"/>
      <c r="AS382" s="75"/>
      <c r="AT382" s="11"/>
      <c r="AU382" s="11"/>
      <c r="AV382" s="11"/>
      <c r="AW382" s="11"/>
      <c r="AX382" s="11"/>
      <c r="AY382" s="75"/>
      <c r="BC382" s="19"/>
      <c r="BD382" s="19"/>
      <c r="BE382" s="19"/>
      <c r="BF382" s="70"/>
      <c r="BG382" s="85"/>
      <c r="BH382" s="85"/>
      <c r="BI382" s="85"/>
      <c r="BJ382" s="85"/>
      <c r="BK382" s="84"/>
      <c r="BL382" s="92"/>
      <c r="BM382" s="92"/>
      <c r="BN382" s="82"/>
      <c r="BO382" s="46"/>
      <c r="BP382" s="46"/>
      <c r="BQ382" s="46"/>
      <c r="BR382" s="80"/>
      <c r="BS382" s="80"/>
      <c r="BT382" s="80"/>
      <c r="BU382" s="104"/>
      <c r="BV382" s="104"/>
      <c r="BW382" s="104"/>
      <c r="BX382" s="105"/>
      <c r="BY382" s="105"/>
      <c r="BZ382" s="105"/>
      <c r="CA382" s="33"/>
      <c r="CB382" s="33"/>
      <c r="CC382" s="33"/>
      <c r="CD382" s="27"/>
      <c r="CE382" s="27"/>
      <c r="CF382" s="27"/>
      <c r="CG382" s="9"/>
      <c r="CH382" s="9"/>
      <c r="CI382" s="9"/>
      <c r="CJ382" s="78"/>
      <c r="CK382" s="78"/>
      <c r="CL382" s="78"/>
      <c r="CM382" s="46"/>
      <c r="CN382" s="46"/>
      <c r="CO382" s="46"/>
    </row>
    <row r="383" spans="1:93" ht="12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4"/>
      <c r="S383" s="64"/>
      <c r="T383" s="14"/>
      <c r="U383" s="59"/>
      <c r="V383" s="60"/>
      <c r="W383" s="60"/>
      <c r="X383" s="60"/>
      <c r="Y383" s="60"/>
      <c r="Z383" s="60"/>
      <c r="AA383" s="60"/>
      <c r="AB383" s="60"/>
      <c r="AC383" s="60"/>
      <c r="AD383" s="60"/>
      <c r="AE383" s="10"/>
      <c r="AF383" s="87"/>
      <c r="AH383" s="86"/>
      <c r="AI383" s="10"/>
      <c r="AJ383" s="61"/>
      <c r="AK383" s="61"/>
      <c r="AL383" s="61"/>
      <c r="AM383" s="62"/>
      <c r="AN383" s="63"/>
      <c r="AO383" s="75"/>
      <c r="AP383" s="91"/>
      <c r="AQ383" s="75"/>
      <c r="AR383" s="79"/>
      <c r="AS383" s="75"/>
      <c r="AT383" s="11"/>
      <c r="AU383" s="11"/>
      <c r="AV383" s="11"/>
      <c r="AW383" s="11"/>
      <c r="AX383" s="11"/>
      <c r="AY383" s="75"/>
      <c r="BC383" s="19"/>
      <c r="BD383" s="19"/>
      <c r="BE383" s="19"/>
      <c r="BF383" s="70"/>
      <c r="BG383" s="85"/>
      <c r="BH383" s="85"/>
      <c r="BI383" s="85"/>
      <c r="BJ383" s="85"/>
      <c r="BK383" s="84"/>
      <c r="BL383" s="92"/>
      <c r="BM383" s="92"/>
      <c r="BN383" s="82"/>
      <c r="BO383" s="46"/>
      <c r="BP383" s="46"/>
      <c r="BQ383" s="46"/>
      <c r="BR383" s="80"/>
      <c r="BS383" s="80"/>
      <c r="BT383" s="80"/>
      <c r="BU383" s="104"/>
      <c r="BV383" s="104"/>
      <c r="BW383" s="104"/>
      <c r="BX383" s="105"/>
      <c r="BY383" s="105"/>
      <c r="BZ383" s="105"/>
      <c r="CA383" s="33"/>
      <c r="CB383" s="33"/>
      <c r="CC383" s="33"/>
      <c r="CD383" s="27"/>
      <c r="CE383" s="27"/>
      <c r="CF383" s="27"/>
      <c r="CG383" s="9"/>
      <c r="CH383" s="9"/>
      <c r="CI383" s="9"/>
      <c r="CJ383" s="78"/>
      <c r="CK383" s="78"/>
      <c r="CL383" s="78"/>
      <c r="CM383" s="46"/>
      <c r="CN383" s="46"/>
      <c r="CO383" s="46"/>
    </row>
    <row r="384" spans="1:93" ht="12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4"/>
      <c r="S384" s="64"/>
      <c r="T384" s="14"/>
      <c r="U384" s="59"/>
      <c r="V384" s="60"/>
      <c r="W384" s="60"/>
      <c r="X384" s="60"/>
      <c r="Y384" s="60"/>
      <c r="Z384" s="60"/>
      <c r="AA384" s="60"/>
      <c r="AB384" s="60"/>
      <c r="AC384" s="60"/>
      <c r="AD384" s="60"/>
      <c r="AE384" s="10"/>
      <c r="AF384" s="87"/>
      <c r="AH384" s="86"/>
      <c r="AI384" s="10"/>
      <c r="AJ384" s="61"/>
      <c r="AK384" s="61"/>
      <c r="AL384" s="61"/>
      <c r="AM384" s="62"/>
      <c r="AN384" s="63"/>
      <c r="AO384" s="75"/>
      <c r="AP384" s="91"/>
      <c r="AQ384" s="75"/>
      <c r="AR384" s="79"/>
      <c r="AS384" s="75"/>
      <c r="AT384" s="11"/>
      <c r="AU384" s="11"/>
      <c r="AV384" s="11"/>
      <c r="AW384" s="11"/>
      <c r="AX384" s="11"/>
      <c r="AY384" s="75"/>
      <c r="BC384" s="19"/>
      <c r="BD384" s="19"/>
      <c r="BE384" s="19"/>
      <c r="BF384" s="70"/>
      <c r="BG384" s="85"/>
      <c r="BH384" s="85"/>
      <c r="BI384" s="85"/>
      <c r="BJ384" s="85"/>
      <c r="BK384" s="84"/>
      <c r="BL384" s="92"/>
      <c r="BM384" s="92"/>
      <c r="BN384" s="82"/>
      <c r="BO384" s="46"/>
      <c r="BP384" s="46"/>
      <c r="BQ384" s="46"/>
      <c r="BR384" s="80"/>
      <c r="BS384" s="80"/>
      <c r="BT384" s="80"/>
      <c r="BU384" s="104"/>
      <c r="BV384" s="104"/>
      <c r="BW384" s="104"/>
      <c r="BX384" s="105"/>
      <c r="BY384" s="105"/>
      <c r="BZ384" s="105"/>
      <c r="CA384" s="33"/>
      <c r="CB384" s="33"/>
      <c r="CC384" s="33"/>
      <c r="CD384" s="27"/>
      <c r="CE384" s="27"/>
      <c r="CF384" s="27"/>
      <c r="CG384" s="9"/>
      <c r="CH384" s="9"/>
      <c r="CI384" s="9"/>
      <c r="CJ384" s="78"/>
      <c r="CK384" s="78"/>
      <c r="CL384" s="78"/>
      <c r="CM384" s="46"/>
      <c r="CN384" s="46"/>
      <c r="CO384" s="46"/>
    </row>
    <row r="385" spans="1:93" ht="12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4"/>
      <c r="S385" s="64"/>
      <c r="T385" s="14"/>
      <c r="U385" s="59"/>
      <c r="V385" s="60"/>
      <c r="W385" s="60"/>
      <c r="X385" s="60"/>
      <c r="Y385" s="60"/>
      <c r="Z385" s="60"/>
      <c r="AA385" s="60"/>
      <c r="AB385" s="60"/>
      <c r="AC385" s="60"/>
      <c r="AD385" s="60"/>
      <c r="AE385" s="10"/>
      <c r="AF385" s="87"/>
      <c r="AH385" s="86"/>
      <c r="AI385" s="10"/>
      <c r="AJ385" s="61"/>
      <c r="AK385" s="61"/>
      <c r="AL385" s="61"/>
      <c r="AM385" s="62"/>
      <c r="AN385" s="63"/>
      <c r="AO385" s="75"/>
      <c r="AP385" s="91"/>
      <c r="AQ385" s="75"/>
      <c r="AR385" s="79"/>
      <c r="AS385" s="75"/>
      <c r="AT385" s="11"/>
      <c r="AU385" s="11"/>
      <c r="AV385" s="11"/>
      <c r="AW385" s="11"/>
      <c r="AX385" s="11"/>
      <c r="AY385" s="75"/>
      <c r="BC385" s="19"/>
      <c r="BD385" s="19"/>
      <c r="BE385" s="19"/>
      <c r="BF385" s="70"/>
      <c r="BG385" s="85"/>
      <c r="BH385" s="85"/>
      <c r="BI385" s="85"/>
      <c r="BJ385" s="85"/>
      <c r="BK385" s="84"/>
      <c r="BL385" s="92"/>
      <c r="BM385" s="92"/>
      <c r="BN385" s="82"/>
      <c r="BO385" s="46"/>
      <c r="BP385" s="46"/>
      <c r="BQ385" s="46"/>
      <c r="BR385" s="80"/>
      <c r="BS385" s="80"/>
      <c r="BT385" s="80"/>
      <c r="BU385" s="104"/>
      <c r="BV385" s="104"/>
      <c r="BW385" s="104"/>
      <c r="BX385" s="105"/>
      <c r="BY385" s="105"/>
      <c r="BZ385" s="105"/>
      <c r="CA385" s="33"/>
      <c r="CB385" s="33"/>
      <c r="CC385" s="33"/>
      <c r="CD385" s="27"/>
      <c r="CE385" s="27"/>
      <c r="CF385" s="27"/>
      <c r="CG385" s="9"/>
      <c r="CH385" s="9"/>
      <c r="CI385" s="9"/>
      <c r="CJ385" s="78"/>
      <c r="CK385" s="78"/>
      <c r="CL385" s="78"/>
      <c r="CM385" s="46"/>
      <c r="CN385" s="46"/>
      <c r="CO385" s="46"/>
    </row>
    <row r="386" spans="1:93" ht="12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4"/>
      <c r="S386" s="64"/>
      <c r="T386" s="14"/>
      <c r="U386" s="59"/>
      <c r="V386" s="60"/>
      <c r="W386" s="60"/>
      <c r="X386" s="60"/>
      <c r="Y386" s="60"/>
      <c r="Z386" s="60"/>
      <c r="AA386" s="60"/>
      <c r="AB386" s="60"/>
      <c r="AC386" s="60"/>
      <c r="AD386" s="60"/>
      <c r="AE386" s="10"/>
      <c r="AF386" s="87"/>
      <c r="AH386" s="86"/>
      <c r="AI386" s="10"/>
      <c r="AJ386" s="61"/>
      <c r="AK386" s="61"/>
      <c r="AL386" s="61"/>
      <c r="AM386" s="62"/>
      <c r="AN386" s="63"/>
      <c r="AO386" s="75"/>
      <c r="AP386" s="91"/>
      <c r="AQ386" s="75"/>
      <c r="AR386" s="79"/>
      <c r="AS386" s="75"/>
      <c r="AT386" s="11"/>
      <c r="AU386" s="11"/>
      <c r="AV386" s="11"/>
      <c r="AW386" s="11"/>
      <c r="AX386" s="11"/>
      <c r="AY386" s="75"/>
      <c r="BC386" s="19"/>
      <c r="BD386" s="19"/>
      <c r="BE386" s="19"/>
      <c r="BF386" s="70"/>
      <c r="BG386" s="85"/>
      <c r="BH386" s="85"/>
      <c r="BI386" s="85"/>
      <c r="BJ386" s="85"/>
      <c r="BK386" s="84"/>
      <c r="BL386" s="92"/>
      <c r="BM386" s="92"/>
      <c r="BN386" s="82"/>
      <c r="BO386" s="46"/>
      <c r="BP386" s="46"/>
      <c r="BQ386" s="46"/>
      <c r="BR386" s="80"/>
      <c r="BS386" s="80"/>
      <c r="BT386" s="80"/>
      <c r="BU386" s="104"/>
      <c r="BV386" s="104"/>
      <c r="BW386" s="104"/>
      <c r="BX386" s="105"/>
      <c r="BY386" s="105"/>
      <c r="BZ386" s="105"/>
      <c r="CA386" s="33"/>
      <c r="CB386" s="33"/>
      <c r="CC386" s="33"/>
      <c r="CD386" s="27"/>
      <c r="CE386" s="27"/>
      <c r="CF386" s="27"/>
      <c r="CG386" s="9"/>
      <c r="CH386" s="9"/>
      <c r="CI386" s="9"/>
      <c r="CJ386" s="78"/>
      <c r="CK386" s="78"/>
      <c r="CL386" s="78"/>
      <c r="CM386" s="46"/>
      <c r="CN386" s="46"/>
      <c r="CO386" s="46"/>
    </row>
    <row r="387" spans="1:93" ht="12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4"/>
      <c r="S387" s="64"/>
      <c r="T387" s="14"/>
      <c r="U387" s="59"/>
      <c r="V387" s="60"/>
      <c r="W387" s="60"/>
      <c r="X387" s="60"/>
      <c r="Y387" s="60"/>
      <c r="Z387" s="60"/>
      <c r="AA387" s="60"/>
      <c r="AB387" s="60"/>
      <c r="AC387" s="60"/>
      <c r="AD387" s="60"/>
      <c r="AE387" s="10"/>
      <c r="AF387" s="87"/>
      <c r="AH387" s="86"/>
      <c r="AI387" s="10"/>
      <c r="AJ387" s="61"/>
      <c r="AK387" s="61"/>
      <c r="AL387" s="61"/>
      <c r="AM387" s="62"/>
      <c r="AN387" s="63"/>
      <c r="AO387" s="75"/>
      <c r="AP387" s="91"/>
      <c r="AQ387" s="75"/>
      <c r="AR387" s="79"/>
      <c r="AS387" s="75"/>
      <c r="AT387" s="11"/>
      <c r="AU387" s="11"/>
      <c r="AV387" s="11"/>
      <c r="AW387" s="11"/>
      <c r="AX387" s="11"/>
      <c r="AY387" s="75"/>
      <c r="BC387" s="19"/>
      <c r="BD387" s="19"/>
      <c r="BE387" s="19"/>
      <c r="BF387" s="70"/>
      <c r="BG387" s="85"/>
      <c r="BH387" s="85"/>
      <c r="BI387" s="85"/>
      <c r="BJ387" s="85"/>
      <c r="BK387" s="84"/>
      <c r="BL387" s="92"/>
      <c r="BM387" s="92"/>
      <c r="BN387" s="82"/>
      <c r="BO387" s="46"/>
      <c r="BP387" s="46"/>
      <c r="BQ387" s="46"/>
      <c r="BR387" s="80"/>
      <c r="BS387" s="80"/>
      <c r="BT387" s="80"/>
      <c r="BU387" s="104"/>
      <c r="BV387" s="104"/>
      <c r="BW387" s="104"/>
      <c r="BX387" s="105"/>
      <c r="BY387" s="105"/>
      <c r="BZ387" s="105"/>
      <c r="CA387" s="33"/>
      <c r="CB387" s="33"/>
      <c r="CC387" s="33"/>
      <c r="CD387" s="27"/>
      <c r="CE387" s="27"/>
      <c r="CF387" s="27"/>
      <c r="CG387" s="9"/>
      <c r="CH387" s="9"/>
      <c r="CI387" s="9"/>
      <c r="CJ387" s="78"/>
      <c r="CK387" s="78"/>
      <c r="CL387" s="78"/>
      <c r="CM387" s="46"/>
      <c r="CN387" s="46"/>
      <c r="CO387" s="46"/>
    </row>
    <row r="388" spans="1:93" ht="12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4"/>
      <c r="S388" s="64"/>
      <c r="T388" s="14"/>
      <c r="U388" s="59"/>
      <c r="V388" s="60"/>
      <c r="W388" s="60"/>
      <c r="X388" s="60"/>
      <c r="Y388" s="60"/>
      <c r="Z388" s="60"/>
      <c r="AA388" s="60"/>
      <c r="AB388" s="60"/>
      <c r="AC388" s="60"/>
      <c r="AD388" s="60"/>
      <c r="AE388" s="10"/>
      <c r="AF388" s="87"/>
      <c r="AH388" s="86"/>
      <c r="AI388" s="10"/>
      <c r="AJ388" s="61"/>
      <c r="AK388" s="61"/>
      <c r="AL388" s="61"/>
      <c r="AM388" s="62"/>
      <c r="AN388" s="63"/>
      <c r="AO388" s="75"/>
      <c r="AP388" s="91"/>
      <c r="AQ388" s="75"/>
      <c r="AR388" s="79"/>
      <c r="AS388" s="75"/>
      <c r="AT388" s="11"/>
      <c r="AU388" s="11"/>
      <c r="AV388" s="11"/>
      <c r="AW388" s="11"/>
      <c r="AX388" s="11"/>
      <c r="AY388" s="75"/>
      <c r="BC388" s="19"/>
      <c r="BD388" s="19"/>
      <c r="BE388" s="19"/>
      <c r="BF388" s="70"/>
      <c r="BG388" s="85"/>
      <c r="BH388" s="85"/>
      <c r="BI388" s="85"/>
      <c r="BJ388" s="85"/>
      <c r="BK388" s="84"/>
      <c r="BL388" s="92"/>
      <c r="BM388" s="92"/>
      <c r="BN388" s="82"/>
      <c r="BO388" s="46"/>
      <c r="BP388" s="46"/>
      <c r="BQ388" s="46"/>
      <c r="BR388" s="80"/>
      <c r="BS388" s="80"/>
      <c r="BT388" s="80"/>
      <c r="BU388" s="104"/>
      <c r="BV388" s="104"/>
      <c r="BW388" s="104"/>
      <c r="BX388" s="105"/>
      <c r="BY388" s="105"/>
      <c r="BZ388" s="105"/>
      <c r="CA388" s="33"/>
      <c r="CB388" s="33"/>
      <c r="CC388" s="33"/>
      <c r="CD388" s="27"/>
      <c r="CE388" s="27"/>
      <c r="CF388" s="27"/>
      <c r="CG388" s="9"/>
      <c r="CH388" s="9"/>
      <c r="CI388" s="9"/>
      <c r="CJ388" s="78"/>
      <c r="CK388" s="78"/>
      <c r="CL388" s="78"/>
      <c r="CM388" s="46"/>
      <c r="CN388" s="46"/>
      <c r="CO388" s="46"/>
    </row>
    <row r="389" spans="1:93" ht="12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4"/>
      <c r="S389" s="64"/>
      <c r="T389" s="14"/>
      <c r="U389" s="59"/>
      <c r="V389" s="60"/>
      <c r="W389" s="60"/>
      <c r="X389" s="60"/>
      <c r="Y389" s="60"/>
      <c r="Z389" s="60"/>
      <c r="AA389" s="60"/>
      <c r="AB389" s="60"/>
      <c r="AC389" s="60"/>
      <c r="AD389" s="60"/>
      <c r="AE389" s="10"/>
      <c r="AF389" s="87"/>
      <c r="AH389" s="86"/>
      <c r="AI389" s="10"/>
      <c r="AJ389" s="61"/>
      <c r="AK389" s="61"/>
      <c r="AL389" s="61"/>
      <c r="AM389" s="62"/>
      <c r="AN389" s="63"/>
      <c r="AO389" s="75"/>
      <c r="AP389" s="91"/>
      <c r="AQ389" s="75"/>
      <c r="AR389" s="79"/>
      <c r="AS389" s="75"/>
      <c r="AT389" s="11"/>
      <c r="AU389" s="11"/>
      <c r="AV389" s="11"/>
      <c r="AW389" s="11"/>
      <c r="AX389" s="11"/>
      <c r="AY389" s="75"/>
      <c r="BC389" s="19"/>
      <c r="BD389" s="19"/>
      <c r="BE389" s="19"/>
      <c r="BF389" s="70"/>
      <c r="BG389" s="85"/>
      <c r="BH389" s="85"/>
      <c r="BI389" s="85"/>
      <c r="BJ389" s="85"/>
      <c r="BK389" s="84"/>
      <c r="BL389" s="92"/>
      <c r="BM389" s="92"/>
      <c r="BN389" s="82"/>
      <c r="BO389" s="46"/>
      <c r="BP389" s="46"/>
      <c r="BQ389" s="46"/>
      <c r="BR389" s="80"/>
      <c r="BS389" s="80"/>
      <c r="BT389" s="80"/>
      <c r="BU389" s="104"/>
      <c r="BV389" s="104"/>
      <c r="BW389" s="104"/>
      <c r="BX389" s="105"/>
      <c r="BY389" s="105"/>
      <c r="BZ389" s="105"/>
      <c r="CA389" s="33"/>
      <c r="CB389" s="33"/>
      <c r="CC389" s="33"/>
      <c r="CD389" s="27"/>
      <c r="CE389" s="27"/>
      <c r="CF389" s="27"/>
      <c r="CG389" s="9"/>
      <c r="CH389" s="9"/>
      <c r="CI389" s="9"/>
      <c r="CJ389" s="78"/>
      <c r="CK389" s="78"/>
      <c r="CL389" s="78"/>
      <c r="CM389" s="46"/>
      <c r="CN389" s="46"/>
      <c r="CO389" s="46"/>
    </row>
    <row r="390" spans="1:93" ht="12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4"/>
      <c r="S390" s="64"/>
      <c r="T390" s="14"/>
      <c r="U390" s="59"/>
      <c r="V390" s="60"/>
      <c r="W390" s="60"/>
      <c r="X390" s="60"/>
      <c r="Y390" s="60"/>
      <c r="Z390" s="60"/>
      <c r="AA390" s="60"/>
      <c r="AB390" s="60"/>
      <c r="AC390" s="60"/>
      <c r="AD390" s="60"/>
      <c r="AE390" s="10"/>
      <c r="AF390" s="87"/>
      <c r="AH390" s="86"/>
      <c r="AI390" s="10"/>
      <c r="AJ390" s="61"/>
      <c r="AK390" s="61"/>
      <c r="AL390" s="61"/>
      <c r="AM390" s="62"/>
      <c r="AN390" s="63"/>
      <c r="AO390" s="75"/>
      <c r="AP390" s="91"/>
      <c r="AQ390" s="75"/>
      <c r="AR390" s="79"/>
      <c r="AS390" s="75"/>
      <c r="AT390" s="11"/>
      <c r="AU390" s="11"/>
      <c r="AV390" s="11"/>
      <c r="AW390" s="11"/>
      <c r="AX390" s="11"/>
      <c r="AY390" s="75"/>
      <c r="BC390" s="19"/>
      <c r="BD390" s="19"/>
      <c r="BE390" s="19"/>
      <c r="BF390" s="70"/>
      <c r="BG390" s="85"/>
      <c r="BH390" s="85"/>
      <c r="BI390" s="85"/>
      <c r="BJ390" s="85"/>
      <c r="BK390" s="84"/>
      <c r="BL390" s="92"/>
      <c r="BM390" s="92"/>
      <c r="BN390" s="82"/>
      <c r="BO390" s="46"/>
      <c r="BP390" s="46"/>
      <c r="BQ390" s="46"/>
      <c r="BR390" s="80"/>
      <c r="BS390" s="80"/>
      <c r="BT390" s="80"/>
      <c r="BU390" s="104"/>
      <c r="BV390" s="104"/>
      <c r="BW390" s="104"/>
      <c r="BX390" s="105"/>
      <c r="BY390" s="105"/>
      <c r="BZ390" s="105"/>
      <c r="CA390" s="33"/>
      <c r="CB390" s="33"/>
      <c r="CC390" s="33"/>
      <c r="CD390" s="27"/>
      <c r="CE390" s="27"/>
      <c r="CF390" s="27"/>
      <c r="CG390" s="9"/>
      <c r="CH390" s="9"/>
      <c r="CI390" s="9"/>
      <c r="CJ390" s="78"/>
      <c r="CK390" s="78"/>
      <c r="CL390" s="78"/>
      <c r="CM390" s="46"/>
      <c r="CN390" s="46"/>
      <c r="CO390" s="46"/>
    </row>
    <row r="391" spans="1:93" ht="12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4"/>
      <c r="S391" s="64"/>
      <c r="T391" s="14"/>
      <c r="U391" s="59"/>
      <c r="V391" s="60"/>
      <c r="W391" s="60"/>
      <c r="X391" s="60"/>
      <c r="Y391" s="60"/>
      <c r="Z391" s="60"/>
      <c r="AA391" s="60"/>
      <c r="AB391" s="60"/>
      <c r="AC391" s="60"/>
      <c r="AD391" s="60"/>
      <c r="AE391" s="10"/>
      <c r="AF391" s="87"/>
      <c r="AH391" s="86"/>
      <c r="AI391" s="10"/>
      <c r="AJ391" s="61"/>
      <c r="AK391" s="61"/>
      <c r="AL391" s="61"/>
      <c r="AM391" s="62"/>
      <c r="AN391" s="63"/>
      <c r="AO391" s="75"/>
      <c r="AP391" s="91"/>
      <c r="AQ391" s="75"/>
      <c r="AR391" s="79"/>
      <c r="AS391" s="75"/>
      <c r="AT391" s="11"/>
      <c r="AU391" s="11"/>
      <c r="AV391" s="11"/>
      <c r="AW391" s="11"/>
      <c r="AX391" s="11"/>
      <c r="AY391" s="75"/>
      <c r="BC391" s="19"/>
      <c r="BD391" s="19"/>
      <c r="BE391" s="19"/>
      <c r="BF391" s="70"/>
      <c r="BG391" s="85"/>
      <c r="BH391" s="85"/>
      <c r="BI391" s="85"/>
      <c r="BJ391" s="85"/>
      <c r="BK391" s="84"/>
      <c r="BL391" s="92"/>
      <c r="BM391" s="92"/>
      <c r="BN391" s="82"/>
      <c r="BO391" s="46"/>
      <c r="BP391" s="46"/>
      <c r="BQ391" s="46"/>
      <c r="BR391" s="80"/>
      <c r="BS391" s="80"/>
      <c r="BT391" s="80"/>
      <c r="BU391" s="104"/>
      <c r="BV391" s="104"/>
      <c r="BW391" s="104"/>
      <c r="BX391" s="105"/>
      <c r="BY391" s="105"/>
      <c r="BZ391" s="105"/>
      <c r="CA391" s="33"/>
      <c r="CB391" s="33"/>
      <c r="CC391" s="33"/>
      <c r="CD391" s="27"/>
      <c r="CE391" s="27"/>
      <c r="CF391" s="27"/>
      <c r="CG391" s="9"/>
      <c r="CH391" s="9"/>
      <c r="CI391" s="9"/>
      <c r="CJ391" s="78"/>
      <c r="CK391" s="78"/>
      <c r="CL391" s="78"/>
      <c r="CM391" s="46"/>
      <c r="CN391" s="46"/>
      <c r="CO391" s="46"/>
    </row>
    <row r="392" spans="1:93" ht="1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4"/>
      <c r="S392" s="64"/>
      <c r="T392" s="14"/>
      <c r="U392" s="59"/>
      <c r="V392" s="60"/>
      <c r="W392" s="60"/>
      <c r="X392" s="60"/>
      <c r="Y392" s="60"/>
      <c r="Z392" s="60"/>
      <c r="AA392" s="60"/>
      <c r="AB392" s="60"/>
      <c r="AC392" s="60"/>
      <c r="AD392" s="60"/>
      <c r="AE392" s="10"/>
      <c r="AF392" s="87"/>
      <c r="AH392" s="86"/>
      <c r="AI392" s="10"/>
      <c r="AJ392" s="61"/>
      <c r="AK392" s="61"/>
      <c r="AL392" s="61"/>
      <c r="AM392" s="62"/>
      <c r="AN392" s="63"/>
      <c r="AO392" s="75"/>
      <c r="AP392" s="91"/>
      <c r="AQ392" s="75"/>
      <c r="AR392" s="79"/>
      <c r="AS392" s="75"/>
      <c r="AT392" s="11"/>
      <c r="AU392" s="11"/>
      <c r="AV392" s="11"/>
      <c r="AW392" s="11"/>
      <c r="AX392" s="11"/>
      <c r="AY392" s="75"/>
      <c r="BC392" s="19"/>
      <c r="BD392" s="19"/>
      <c r="BE392" s="19"/>
      <c r="BF392" s="70"/>
      <c r="BG392" s="85"/>
      <c r="BH392" s="85"/>
      <c r="BI392" s="85"/>
      <c r="BJ392" s="85"/>
      <c r="BK392" s="84"/>
      <c r="BL392" s="92"/>
      <c r="BM392" s="92"/>
      <c r="BN392" s="82"/>
      <c r="BO392" s="46"/>
      <c r="BP392" s="46"/>
      <c r="BQ392" s="46"/>
      <c r="BR392" s="80"/>
      <c r="BS392" s="80"/>
      <c r="BT392" s="80"/>
      <c r="BU392" s="104"/>
      <c r="BV392" s="104"/>
      <c r="BW392" s="104"/>
      <c r="BX392" s="105"/>
      <c r="BY392" s="105"/>
      <c r="BZ392" s="105"/>
      <c r="CA392" s="33"/>
      <c r="CB392" s="33"/>
      <c r="CC392" s="33"/>
      <c r="CD392" s="27"/>
      <c r="CE392" s="27"/>
      <c r="CF392" s="27"/>
      <c r="CG392" s="9"/>
      <c r="CH392" s="9"/>
      <c r="CI392" s="9"/>
      <c r="CJ392" s="78"/>
      <c r="CK392" s="78"/>
      <c r="CL392" s="78"/>
      <c r="CM392" s="46"/>
      <c r="CN392" s="46"/>
      <c r="CO392" s="46"/>
    </row>
    <row r="393" spans="1:93" ht="12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4"/>
      <c r="S393" s="64"/>
      <c r="T393" s="14"/>
      <c r="U393" s="59"/>
      <c r="V393" s="60"/>
      <c r="W393" s="60"/>
      <c r="X393" s="60"/>
      <c r="Y393" s="60"/>
      <c r="Z393" s="60"/>
      <c r="AA393" s="60"/>
      <c r="AB393" s="60"/>
      <c r="AC393" s="60"/>
      <c r="AD393" s="60"/>
      <c r="AE393" s="10"/>
      <c r="AF393" s="87"/>
      <c r="AH393" s="86"/>
      <c r="AI393" s="10"/>
      <c r="AJ393" s="61"/>
      <c r="AK393" s="61"/>
      <c r="AL393" s="61"/>
      <c r="AM393" s="62"/>
      <c r="AN393" s="63"/>
      <c r="AO393" s="75"/>
      <c r="AP393" s="91"/>
      <c r="AQ393" s="75"/>
      <c r="AR393" s="79"/>
      <c r="AS393" s="75"/>
      <c r="AT393" s="11"/>
      <c r="AU393" s="11"/>
      <c r="AV393" s="11"/>
      <c r="AW393" s="11"/>
      <c r="AX393" s="11"/>
      <c r="AY393" s="75"/>
      <c r="BC393" s="19"/>
      <c r="BD393" s="19"/>
      <c r="BE393" s="19"/>
      <c r="BF393" s="70"/>
      <c r="BG393" s="85"/>
      <c r="BH393" s="85"/>
      <c r="BI393" s="85"/>
      <c r="BJ393" s="85"/>
      <c r="BK393" s="84"/>
      <c r="BL393" s="92"/>
      <c r="BM393" s="92"/>
      <c r="BN393" s="82"/>
      <c r="BO393" s="46"/>
      <c r="BP393" s="46"/>
      <c r="BQ393" s="46"/>
      <c r="BR393" s="80"/>
      <c r="BS393" s="80"/>
      <c r="BT393" s="80"/>
      <c r="BU393" s="104"/>
      <c r="BV393" s="104"/>
      <c r="BW393" s="104"/>
      <c r="BX393" s="105"/>
      <c r="BY393" s="105"/>
      <c r="BZ393" s="105"/>
      <c r="CA393" s="33"/>
      <c r="CB393" s="33"/>
      <c r="CC393" s="33"/>
      <c r="CD393" s="27"/>
      <c r="CE393" s="27"/>
      <c r="CF393" s="27"/>
      <c r="CG393" s="9"/>
      <c r="CH393" s="9"/>
      <c r="CI393" s="9"/>
      <c r="CJ393" s="78"/>
      <c r="CK393" s="78"/>
      <c r="CL393" s="78"/>
      <c r="CM393" s="46"/>
      <c r="CN393" s="46"/>
      <c r="CO393" s="46"/>
    </row>
    <row r="394" spans="1:93" ht="12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4"/>
      <c r="S394" s="64"/>
      <c r="T394" s="14"/>
      <c r="U394" s="59"/>
      <c r="V394" s="60"/>
      <c r="W394" s="60"/>
      <c r="X394" s="60"/>
      <c r="Y394" s="60"/>
      <c r="Z394" s="60"/>
      <c r="AA394" s="60"/>
      <c r="AB394" s="60"/>
      <c r="AC394" s="60"/>
      <c r="AD394" s="60"/>
      <c r="AE394" s="10"/>
      <c r="AF394" s="87"/>
      <c r="AH394" s="86"/>
      <c r="AI394" s="10"/>
      <c r="AJ394" s="61"/>
      <c r="AK394" s="61"/>
      <c r="AL394" s="61"/>
      <c r="AM394" s="62"/>
      <c r="AN394" s="63"/>
      <c r="AO394" s="75"/>
      <c r="AP394" s="91"/>
      <c r="AQ394" s="75"/>
      <c r="AR394" s="79"/>
      <c r="AS394" s="75"/>
      <c r="AT394" s="11"/>
      <c r="AU394" s="11"/>
      <c r="AV394" s="11"/>
      <c r="AW394" s="11"/>
      <c r="AX394" s="11"/>
      <c r="AY394" s="75"/>
      <c r="BC394" s="19"/>
      <c r="BD394" s="19"/>
      <c r="BE394" s="19"/>
      <c r="BF394" s="70"/>
      <c r="BG394" s="85"/>
      <c r="BH394" s="85"/>
      <c r="BI394" s="85"/>
      <c r="BJ394" s="85"/>
      <c r="BK394" s="84"/>
      <c r="BL394" s="92"/>
      <c r="BM394" s="92"/>
      <c r="BN394" s="82"/>
      <c r="BO394" s="46"/>
      <c r="BP394" s="46"/>
      <c r="BQ394" s="46"/>
      <c r="BR394" s="80"/>
      <c r="BS394" s="80"/>
      <c r="BT394" s="80"/>
      <c r="BU394" s="104"/>
      <c r="BV394" s="104"/>
      <c r="BW394" s="104"/>
      <c r="BX394" s="105"/>
      <c r="BY394" s="105"/>
      <c r="BZ394" s="105"/>
      <c r="CA394" s="33"/>
      <c r="CB394" s="33"/>
      <c r="CC394" s="33"/>
      <c r="CD394" s="27"/>
      <c r="CE394" s="27"/>
      <c r="CF394" s="27"/>
      <c r="CG394" s="9"/>
      <c r="CH394" s="9"/>
      <c r="CI394" s="9"/>
      <c r="CJ394" s="78"/>
      <c r="CK394" s="78"/>
      <c r="CL394" s="78"/>
      <c r="CM394" s="46"/>
      <c r="CN394" s="46"/>
      <c r="CO394" s="46"/>
    </row>
    <row r="395" spans="1:93" ht="12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4"/>
      <c r="S395" s="64"/>
      <c r="T395" s="14"/>
      <c r="U395" s="59"/>
      <c r="V395" s="60"/>
      <c r="W395" s="60"/>
      <c r="X395" s="60"/>
      <c r="Y395" s="60"/>
      <c r="Z395" s="60"/>
      <c r="AA395" s="60"/>
      <c r="AB395" s="60"/>
      <c r="AC395" s="60"/>
      <c r="AD395" s="60"/>
      <c r="AE395" s="10"/>
      <c r="AF395" s="87"/>
      <c r="AH395" s="86"/>
      <c r="AI395" s="10"/>
      <c r="AJ395" s="61"/>
      <c r="AK395" s="61"/>
      <c r="AL395" s="61"/>
      <c r="AM395" s="62"/>
      <c r="AN395" s="63"/>
      <c r="AO395" s="75"/>
      <c r="AP395" s="91"/>
      <c r="AQ395" s="75"/>
      <c r="AR395" s="79"/>
      <c r="AS395" s="75"/>
      <c r="AT395" s="11"/>
      <c r="AU395" s="11"/>
      <c r="AV395" s="11"/>
      <c r="AW395" s="11"/>
      <c r="AX395" s="11"/>
      <c r="AY395" s="75"/>
      <c r="BC395" s="19"/>
      <c r="BD395" s="19"/>
      <c r="BE395" s="19"/>
      <c r="BF395" s="70"/>
      <c r="BG395" s="85"/>
      <c r="BH395" s="85"/>
      <c r="BI395" s="85"/>
      <c r="BJ395" s="85"/>
      <c r="BK395" s="84"/>
      <c r="BL395" s="92"/>
      <c r="BM395" s="92"/>
      <c r="BN395" s="82"/>
      <c r="BO395" s="46"/>
      <c r="BP395" s="46"/>
      <c r="BQ395" s="46"/>
      <c r="BR395" s="80"/>
      <c r="BS395" s="80"/>
      <c r="BT395" s="80"/>
      <c r="BU395" s="104"/>
      <c r="BV395" s="104"/>
      <c r="BW395" s="104"/>
      <c r="BX395" s="105"/>
      <c r="BY395" s="105"/>
      <c r="BZ395" s="105"/>
      <c r="CA395" s="33"/>
      <c r="CB395" s="33"/>
      <c r="CC395" s="33"/>
      <c r="CD395" s="27"/>
      <c r="CE395" s="27"/>
      <c r="CF395" s="27"/>
      <c r="CG395" s="9"/>
      <c r="CH395" s="9"/>
      <c r="CI395" s="9"/>
      <c r="CJ395" s="78"/>
      <c r="CK395" s="78"/>
      <c r="CL395" s="78"/>
      <c r="CM395" s="46"/>
      <c r="CN395" s="46"/>
      <c r="CO395" s="46"/>
    </row>
    <row r="396" spans="1:93" ht="12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4"/>
      <c r="S396" s="64"/>
      <c r="T396" s="14"/>
      <c r="U396" s="59"/>
      <c r="V396" s="60"/>
      <c r="W396" s="60"/>
      <c r="X396" s="60"/>
      <c r="Y396" s="60"/>
      <c r="Z396" s="60"/>
      <c r="AA396" s="60"/>
      <c r="AB396" s="60"/>
      <c r="AC396" s="60"/>
      <c r="AD396" s="60"/>
      <c r="AE396" s="10"/>
      <c r="AF396" s="87"/>
      <c r="AH396" s="86"/>
      <c r="AI396" s="10"/>
      <c r="AJ396" s="61"/>
      <c r="AK396" s="61"/>
      <c r="AL396" s="61"/>
      <c r="AM396" s="62"/>
      <c r="AN396" s="63"/>
      <c r="AO396" s="75"/>
      <c r="AP396" s="91"/>
      <c r="AQ396" s="75"/>
      <c r="AR396" s="79"/>
      <c r="AS396" s="75"/>
      <c r="AT396" s="11"/>
      <c r="AU396" s="11"/>
      <c r="AV396" s="11"/>
      <c r="AW396" s="11"/>
      <c r="AX396" s="11"/>
      <c r="AY396" s="75"/>
      <c r="BC396" s="19"/>
      <c r="BD396" s="19"/>
      <c r="BE396" s="19"/>
      <c r="BF396" s="70"/>
      <c r="BG396" s="85"/>
      <c r="BH396" s="85"/>
      <c r="BI396" s="85"/>
      <c r="BJ396" s="85"/>
      <c r="BK396" s="84"/>
      <c r="BL396" s="92"/>
      <c r="BM396" s="92"/>
      <c r="BN396" s="82"/>
      <c r="BO396" s="46"/>
      <c r="BP396" s="46"/>
      <c r="BQ396" s="46"/>
      <c r="BR396" s="80"/>
      <c r="BS396" s="80"/>
      <c r="BT396" s="80"/>
      <c r="BU396" s="104"/>
      <c r="BV396" s="104"/>
      <c r="BW396" s="104"/>
      <c r="BX396" s="105"/>
      <c r="BY396" s="105"/>
      <c r="BZ396" s="105"/>
      <c r="CA396" s="33"/>
      <c r="CB396" s="33"/>
      <c r="CC396" s="33"/>
      <c r="CD396" s="27"/>
      <c r="CE396" s="27"/>
      <c r="CF396" s="27"/>
      <c r="CG396" s="9"/>
      <c r="CH396" s="9"/>
      <c r="CI396" s="9"/>
      <c r="CJ396" s="78"/>
      <c r="CK396" s="78"/>
      <c r="CL396" s="78"/>
      <c r="CM396" s="46"/>
      <c r="CN396" s="46"/>
      <c r="CO396" s="46"/>
    </row>
    <row r="397" spans="1:93" ht="12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4"/>
      <c r="S397" s="64"/>
      <c r="T397" s="14"/>
      <c r="U397" s="59"/>
      <c r="V397" s="60"/>
      <c r="W397" s="60"/>
      <c r="X397" s="60"/>
      <c r="Y397" s="60"/>
      <c r="Z397" s="60"/>
      <c r="AA397" s="60"/>
      <c r="AB397" s="60"/>
      <c r="AC397" s="60"/>
      <c r="AD397" s="60"/>
      <c r="AE397" s="10"/>
      <c r="AF397" s="87"/>
      <c r="AH397" s="86"/>
      <c r="AI397" s="10"/>
      <c r="AJ397" s="61"/>
      <c r="AK397" s="61"/>
      <c r="AL397" s="61"/>
      <c r="AM397" s="62"/>
      <c r="AN397" s="63"/>
      <c r="AO397" s="75"/>
      <c r="AP397" s="91"/>
      <c r="AQ397" s="75"/>
      <c r="AR397" s="79"/>
      <c r="AS397" s="75"/>
      <c r="AT397" s="11"/>
      <c r="AU397" s="11"/>
      <c r="AV397" s="11"/>
      <c r="AW397" s="11"/>
      <c r="AX397" s="11"/>
      <c r="AY397" s="75"/>
      <c r="BC397" s="19"/>
      <c r="BD397" s="19"/>
      <c r="BE397" s="19"/>
      <c r="BF397" s="70"/>
      <c r="BG397" s="85"/>
      <c r="BH397" s="85"/>
      <c r="BI397" s="85"/>
      <c r="BJ397" s="85"/>
      <c r="BK397" s="84"/>
      <c r="BL397" s="92"/>
      <c r="BM397" s="92"/>
      <c r="BN397" s="82"/>
      <c r="BO397" s="46"/>
      <c r="BP397" s="46"/>
      <c r="BQ397" s="46"/>
      <c r="BR397" s="80"/>
      <c r="BS397" s="80"/>
      <c r="BT397" s="80"/>
      <c r="BU397" s="104"/>
      <c r="BV397" s="104"/>
      <c r="BW397" s="104"/>
      <c r="BX397" s="105"/>
      <c r="BY397" s="105"/>
      <c r="BZ397" s="105"/>
      <c r="CA397" s="33"/>
      <c r="CB397" s="33"/>
      <c r="CC397" s="33"/>
      <c r="CD397" s="27"/>
      <c r="CE397" s="27"/>
      <c r="CF397" s="27"/>
      <c r="CG397" s="9"/>
      <c r="CH397" s="9"/>
      <c r="CI397" s="9"/>
      <c r="CJ397" s="78"/>
      <c r="CK397" s="78"/>
      <c r="CL397" s="78"/>
      <c r="CM397" s="46"/>
      <c r="CN397" s="46"/>
      <c r="CO397" s="46"/>
    </row>
    <row r="398" spans="1:93" ht="12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4"/>
      <c r="S398" s="64"/>
      <c r="T398" s="14"/>
      <c r="U398" s="59"/>
      <c r="V398" s="60"/>
      <c r="W398" s="60"/>
      <c r="X398" s="60"/>
      <c r="Y398" s="60"/>
      <c r="Z398" s="60"/>
      <c r="AA398" s="60"/>
      <c r="AB398" s="60"/>
      <c r="AC398" s="60"/>
      <c r="AD398" s="60"/>
      <c r="AE398" s="10"/>
      <c r="AF398" s="87"/>
      <c r="AH398" s="86"/>
      <c r="AI398" s="10"/>
      <c r="AJ398" s="61"/>
      <c r="AK398" s="61"/>
      <c r="AL398" s="61"/>
      <c r="AM398" s="62"/>
      <c r="AN398" s="63"/>
      <c r="AO398" s="75"/>
      <c r="AP398" s="91"/>
      <c r="AQ398" s="75"/>
      <c r="AR398" s="79"/>
      <c r="AS398" s="75"/>
      <c r="AT398" s="11"/>
      <c r="AU398" s="11"/>
      <c r="AV398" s="11"/>
      <c r="AW398" s="11"/>
      <c r="AX398" s="11"/>
      <c r="AY398" s="75"/>
      <c r="BC398" s="19"/>
      <c r="BD398" s="19"/>
      <c r="BE398" s="19"/>
      <c r="BF398" s="70"/>
      <c r="BG398" s="85"/>
      <c r="BH398" s="85"/>
      <c r="BI398" s="85"/>
      <c r="BJ398" s="85"/>
      <c r="BK398" s="84"/>
      <c r="BL398" s="92"/>
      <c r="BM398" s="92"/>
      <c r="BN398" s="82"/>
      <c r="BO398" s="46"/>
      <c r="BP398" s="46"/>
      <c r="BQ398" s="46"/>
      <c r="BR398" s="80"/>
      <c r="BS398" s="80"/>
      <c r="BT398" s="80"/>
      <c r="BU398" s="104"/>
      <c r="BV398" s="104"/>
      <c r="BW398" s="104"/>
      <c r="BX398" s="105"/>
      <c r="BY398" s="105"/>
      <c r="BZ398" s="105"/>
      <c r="CA398" s="33"/>
      <c r="CB398" s="33"/>
      <c r="CC398" s="33"/>
      <c r="CD398" s="27"/>
      <c r="CE398" s="27"/>
      <c r="CF398" s="27"/>
      <c r="CG398" s="9"/>
      <c r="CH398" s="9"/>
      <c r="CI398" s="9"/>
      <c r="CJ398" s="78"/>
      <c r="CK398" s="78"/>
      <c r="CL398" s="78"/>
      <c r="CM398" s="46"/>
      <c r="CN398" s="46"/>
      <c r="CO398" s="46"/>
    </row>
    <row r="399" spans="1:93" ht="12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4"/>
      <c r="S399" s="64"/>
      <c r="T399" s="14"/>
      <c r="U399" s="59"/>
      <c r="V399" s="60"/>
      <c r="W399" s="60"/>
      <c r="X399" s="60"/>
      <c r="Y399" s="60"/>
      <c r="Z399" s="60"/>
      <c r="AA399" s="60"/>
      <c r="AB399" s="60"/>
      <c r="AC399" s="60"/>
      <c r="AD399" s="60"/>
      <c r="AE399" s="10"/>
      <c r="AF399" s="87"/>
      <c r="AH399" s="86"/>
      <c r="AI399" s="10"/>
      <c r="AJ399" s="61"/>
      <c r="AK399" s="61"/>
      <c r="AL399" s="61"/>
      <c r="AM399" s="62"/>
      <c r="AN399" s="63"/>
      <c r="AO399" s="75"/>
      <c r="AP399" s="91"/>
      <c r="AQ399" s="75"/>
      <c r="AR399" s="79"/>
      <c r="AS399" s="75"/>
      <c r="AT399" s="11"/>
      <c r="AU399" s="11"/>
      <c r="AV399" s="11"/>
      <c r="AW399" s="11"/>
      <c r="AX399" s="11"/>
      <c r="AY399" s="75"/>
      <c r="BC399" s="19"/>
      <c r="BD399" s="19"/>
      <c r="BE399" s="19"/>
      <c r="BF399" s="70"/>
      <c r="BG399" s="85"/>
      <c r="BH399" s="85"/>
      <c r="BI399" s="85"/>
      <c r="BJ399" s="85"/>
      <c r="BK399" s="84"/>
      <c r="BL399" s="92"/>
      <c r="BM399" s="92"/>
      <c r="BN399" s="82"/>
      <c r="BO399" s="46"/>
      <c r="BP399" s="46"/>
      <c r="BQ399" s="46"/>
      <c r="BR399" s="80"/>
      <c r="BS399" s="80"/>
      <c r="BT399" s="80"/>
      <c r="BU399" s="104"/>
      <c r="BV399" s="104"/>
      <c r="BW399" s="104"/>
      <c r="BX399" s="105"/>
      <c r="BY399" s="105"/>
      <c r="BZ399" s="105"/>
      <c r="CA399" s="33"/>
      <c r="CB399" s="33"/>
      <c r="CC399" s="33"/>
      <c r="CD399" s="27"/>
      <c r="CE399" s="27"/>
      <c r="CF399" s="27"/>
      <c r="CG399" s="9"/>
      <c r="CH399" s="9"/>
      <c r="CI399" s="9"/>
      <c r="CJ399" s="78"/>
      <c r="CK399" s="78"/>
      <c r="CL399" s="78"/>
      <c r="CM399" s="46"/>
      <c r="CN399" s="46"/>
      <c r="CO399" s="46"/>
    </row>
    <row r="400" spans="1:93" ht="12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4"/>
      <c r="S400" s="64"/>
      <c r="T400" s="14"/>
      <c r="U400" s="59"/>
      <c r="V400" s="60"/>
      <c r="W400" s="60"/>
      <c r="X400" s="60"/>
      <c r="Y400" s="60"/>
      <c r="Z400" s="60"/>
      <c r="AA400" s="60"/>
      <c r="AB400" s="60"/>
      <c r="AC400" s="60"/>
      <c r="AD400" s="60"/>
      <c r="AE400" s="10"/>
      <c r="AF400" s="87"/>
      <c r="AH400" s="86"/>
      <c r="AI400" s="10"/>
      <c r="AJ400" s="61"/>
      <c r="AK400" s="61"/>
      <c r="AL400" s="61"/>
      <c r="AM400" s="62"/>
      <c r="AN400" s="63"/>
      <c r="AO400" s="75"/>
      <c r="AP400" s="91"/>
      <c r="AQ400" s="75"/>
      <c r="AR400" s="79"/>
      <c r="AS400" s="75"/>
      <c r="AT400" s="11"/>
      <c r="AU400" s="11"/>
      <c r="AV400" s="11"/>
      <c r="AW400" s="11"/>
      <c r="AX400" s="11"/>
      <c r="AY400" s="75"/>
      <c r="BC400" s="19"/>
      <c r="BD400" s="19"/>
      <c r="BE400" s="19"/>
      <c r="BF400" s="70"/>
      <c r="BG400" s="85"/>
      <c r="BH400" s="85"/>
      <c r="BI400" s="85"/>
      <c r="BJ400" s="85"/>
      <c r="BK400" s="84"/>
      <c r="BL400" s="92"/>
      <c r="BM400" s="92"/>
      <c r="BN400" s="82"/>
      <c r="BO400" s="46"/>
      <c r="BP400" s="46"/>
      <c r="BQ400" s="46"/>
      <c r="BR400" s="80"/>
      <c r="BS400" s="80"/>
      <c r="BT400" s="80"/>
      <c r="BU400" s="104"/>
      <c r="BV400" s="104"/>
      <c r="BW400" s="104"/>
      <c r="BX400" s="105"/>
      <c r="BY400" s="105"/>
      <c r="BZ400" s="105"/>
      <c r="CA400" s="33"/>
      <c r="CB400" s="33"/>
      <c r="CC400" s="33"/>
      <c r="CD400" s="27"/>
      <c r="CE400" s="27"/>
      <c r="CF400" s="27"/>
      <c r="CG400" s="9"/>
      <c r="CH400" s="9"/>
      <c r="CI400" s="9"/>
      <c r="CJ400" s="78"/>
      <c r="CK400" s="78"/>
      <c r="CL400" s="78"/>
      <c r="CM400" s="46"/>
      <c r="CN400" s="46"/>
      <c r="CO400" s="46"/>
    </row>
    <row r="401" spans="1:93" ht="12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4"/>
      <c r="S401" s="64"/>
      <c r="T401" s="14"/>
      <c r="U401" s="59"/>
      <c r="V401" s="60"/>
      <c r="W401" s="60"/>
      <c r="X401" s="60"/>
      <c r="Y401" s="60"/>
      <c r="Z401" s="60"/>
      <c r="AA401" s="60"/>
      <c r="AB401" s="60"/>
      <c r="AC401" s="60"/>
      <c r="AD401" s="60"/>
      <c r="AE401" s="10"/>
      <c r="AF401" s="87"/>
      <c r="AH401" s="86"/>
      <c r="AI401" s="10"/>
      <c r="AJ401" s="61"/>
      <c r="AK401" s="61"/>
      <c r="AL401" s="61"/>
      <c r="AM401" s="62"/>
      <c r="AN401" s="63"/>
      <c r="AO401" s="75"/>
      <c r="AP401" s="91"/>
      <c r="AQ401" s="75"/>
      <c r="AR401" s="79"/>
      <c r="AS401" s="75"/>
      <c r="AT401" s="11"/>
      <c r="AU401" s="11"/>
      <c r="AV401" s="11"/>
      <c r="AW401" s="11"/>
      <c r="AX401" s="11"/>
      <c r="AY401" s="75"/>
      <c r="BC401" s="19"/>
      <c r="BD401" s="19"/>
      <c r="BE401" s="19"/>
      <c r="BF401" s="70"/>
      <c r="BG401" s="85"/>
      <c r="BH401" s="85"/>
      <c r="BI401" s="85"/>
      <c r="BJ401" s="85"/>
      <c r="BK401" s="84"/>
      <c r="BL401" s="92"/>
      <c r="BM401" s="92"/>
      <c r="BN401" s="82"/>
      <c r="BO401" s="46"/>
      <c r="BP401" s="46"/>
      <c r="BQ401" s="46"/>
      <c r="BR401" s="80"/>
      <c r="BS401" s="80"/>
      <c r="BT401" s="80"/>
      <c r="BU401" s="104"/>
      <c r="BV401" s="104"/>
      <c r="BW401" s="104"/>
      <c r="BX401" s="105"/>
      <c r="BY401" s="105"/>
      <c r="BZ401" s="105"/>
      <c r="CA401" s="33"/>
      <c r="CB401" s="33"/>
      <c r="CC401" s="33"/>
      <c r="CD401" s="27"/>
      <c r="CE401" s="27"/>
      <c r="CF401" s="27"/>
      <c r="CG401" s="9"/>
      <c r="CH401" s="9"/>
      <c r="CI401" s="9"/>
      <c r="CJ401" s="78"/>
      <c r="CK401" s="78"/>
      <c r="CL401" s="78"/>
      <c r="CM401" s="46"/>
      <c r="CN401" s="46"/>
      <c r="CO401" s="46"/>
    </row>
    <row r="402" spans="1:93" ht="1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4"/>
      <c r="S402" s="64"/>
      <c r="T402" s="14"/>
      <c r="U402" s="59"/>
      <c r="V402" s="60"/>
      <c r="W402" s="60"/>
      <c r="X402" s="60"/>
      <c r="Y402" s="60"/>
      <c r="Z402" s="60"/>
      <c r="AA402" s="60"/>
      <c r="AB402" s="60"/>
      <c r="AC402" s="60"/>
      <c r="AD402" s="60"/>
      <c r="AE402" s="10"/>
      <c r="AF402" s="87"/>
      <c r="AH402" s="86"/>
      <c r="AI402" s="10"/>
      <c r="AJ402" s="61"/>
      <c r="AK402" s="61"/>
      <c r="AL402" s="61"/>
      <c r="AM402" s="62"/>
      <c r="AN402" s="63"/>
      <c r="AO402" s="75"/>
      <c r="AP402" s="91"/>
      <c r="AQ402" s="75"/>
      <c r="AR402" s="79"/>
      <c r="AS402" s="75"/>
      <c r="AT402" s="11"/>
      <c r="AU402" s="11"/>
      <c r="AV402" s="11"/>
      <c r="AW402" s="11"/>
      <c r="AX402" s="11"/>
      <c r="AY402" s="75"/>
      <c r="BC402" s="19"/>
      <c r="BD402" s="19"/>
      <c r="BE402" s="19"/>
      <c r="BF402" s="70"/>
      <c r="BG402" s="85"/>
      <c r="BH402" s="85"/>
      <c r="BI402" s="85"/>
      <c r="BJ402" s="85"/>
      <c r="BK402" s="84"/>
      <c r="BL402" s="92"/>
      <c r="BM402" s="92"/>
      <c r="BN402" s="82"/>
      <c r="BO402" s="46"/>
      <c r="BP402" s="46"/>
      <c r="BQ402" s="46"/>
      <c r="BR402" s="80"/>
      <c r="BS402" s="80"/>
      <c r="BT402" s="80"/>
      <c r="BU402" s="104"/>
      <c r="BV402" s="104"/>
      <c r="BW402" s="104"/>
      <c r="BX402" s="105"/>
      <c r="BY402" s="105"/>
      <c r="BZ402" s="105"/>
      <c r="CA402" s="33"/>
      <c r="CB402" s="33"/>
      <c r="CC402" s="33"/>
      <c r="CD402" s="27"/>
      <c r="CE402" s="27"/>
      <c r="CF402" s="27"/>
      <c r="CG402" s="9"/>
      <c r="CH402" s="9"/>
      <c r="CI402" s="9"/>
      <c r="CJ402" s="78"/>
      <c r="CK402" s="78"/>
      <c r="CL402" s="78"/>
      <c r="CM402" s="46"/>
      <c r="CN402" s="46"/>
      <c r="CO402" s="46"/>
    </row>
    <row r="403" spans="1:93" ht="12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4"/>
      <c r="S403" s="64"/>
      <c r="T403" s="14"/>
      <c r="U403" s="59"/>
      <c r="V403" s="60"/>
      <c r="W403" s="60"/>
      <c r="X403" s="60"/>
      <c r="Y403" s="60"/>
      <c r="Z403" s="60"/>
      <c r="AA403" s="60"/>
      <c r="AB403" s="60"/>
      <c r="AC403" s="60"/>
      <c r="AD403" s="60"/>
      <c r="AE403" s="10"/>
      <c r="AF403" s="87"/>
      <c r="AH403" s="86"/>
      <c r="AI403" s="10"/>
      <c r="AJ403" s="61"/>
      <c r="AK403" s="61"/>
      <c r="AL403" s="61"/>
      <c r="AM403" s="62"/>
      <c r="AN403" s="63"/>
      <c r="AO403" s="75"/>
      <c r="AP403" s="91"/>
      <c r="AQ403" s="75"/>
      <c r="AR403" s="79"/>
      <c r="AS403" s="75"/>
      <c r="AT403" s="11"/>
      <c r="AU403" s="11"/>
      <c r="AV403" s="11"/>
      <c r="AW403" s="11"/>
      <c r="AX403" s="11"/>
      <c r="AY403" s="75"/>
      <c r="BC403" s="19"/>
      <c r="BD403" s="19"/>
      <c r="BE403" s="19"/>
      <c r="BF403" s="70"/>
      <c r="BG403" s="85"/>
      <c r="BH403" s="85"/>
      <c r="BI403" s="85"/>
      <c r="BJ403" s="85"/>
      <c r="BK403" s="84"/>
      <c r="BL403" s="92"/>
      <c r="BM403" s="92"/>
      <c r="BN403" s="82"/>
      <c r="BO403" s="46"/>
      <c r="BP403" s="46"/>
      <c r="BQ403" s="46"/>
      <c r="BR403" s="80"/>
      <c r="BS403" s="80"/>
      <c r="BT403" s="80"/>
      <c r="BU403" s="104"/>
      <c r="BV403" s="104"/>
      <c r="BW403" s="104"/>
      <c r="BX403" s="105"/>
      <c r="BY403" s="105"/>
      <c r="BZ403" s="105"/>
      <c r="CA403" s="33"/>
      <c r="CB403" s="33"/>
      <c r="CC403" s="33"/>
      <c r="CD403" s="27"/>
      <c r="CE403" s="27"/>
      <c r="CF403" s="27"/>
      <c r="CG403" s="9"/>
      <c r="CH403" s="9"/>
      <c r="CI403" s="9"/>
      <c r="CJ403" s="78"/>
      <c r="CK403" s="78"/>
      <c r="CL403" s="78"/>
      <c r="CM403" s="46"/>
      <c r="CN403" s="46"/>
      <c r="CO403" s="46"/>
    </row>
    <row r="404" spans="1:93" ht="12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4"/>
      <c r="S404" s="64"/>
      <c r="T404" s="14"/>
      <c r="U404" s="59"/>
      <c r="V404" s="60"/>
      <c r="W404" s="60"/>
      <c r="X404" s="60"/>
      <c r="Y404" s="60"/>
      <c r="Z404" s="60"/>
      <c r="AA404" s="60"/>
      <c r="AB404" s="60"/>
      <c r="AC404" s="60"/>
      <c r="AD404" s="60"/>
      <c r="AE404" s="10"/>
      <c r="AF404" s="87"/>
      <c r="AH404" s="86"/>
      <c r="AI404" s="10"/>
      <c r="AJ404" s="61"/>
      <c r="AK404" s="61"/>
      <c r="AL404" s="61"/>
      <c r="AM404" s="62"/>
      <c r="AN404" s="63"/>
      <c r="AO404" s="75"/>
      <c r="AP404" s="91"/>
      <c r="AQ404" s="75"/>
      <c r="AR404" s="79"/>
      <c r="AS404" s="75"/>
      <c r="AT404" s="11"/>
      <c r="AU404" s="11"/>
      <c r="AV404" s="11"/>
      <c r="AW404" s="11"/>
      <c r="AX404" s="11"/>
      <c r="AY404" s="75"/>
      <c r="BC404" s="19"/>
      <c r="BD404" s="19"/>
      <c r="BE404" s="19"/>
      <c r="BF404" s="70"/>
      <c r="BG404" s="85"/>
      <c r="BH404" s="85"/>
      <c r="BI404" s="85"/>
      <c r="BJ404" s="85"/>
      <c r="BK404" s="84"/>
      <c r="BL404" s="92"/>
      <c r="BM404" s="92"/>
      <c r="BN404" s="82"/>
      <c r="BO404" s="46"/>
      <c r="BP404" s="46"/>
      <c r="BQ404" s="46"/>
      <c r="BR404" s="80"/>
      <c r="BS404" s="80"/>
      <c r="BT404" s="80"/>
      <c r="BU404" s="104"/>
      <c r="BV404" s="104"/>
      <c r="BW404" s="104"/>
      <c r="BX404" s="105"/>
      <c r="BY404" s="105"/>
      <c r="BZ404" s="105"/>
      <c r="CA404" s="33"/>
      <c r="CB404" s="33"/>
      <c r="CC404" s="33"/>
      <c r="CD404" s="27"/>
      <c r="CE404" s="27"/>
      <c r="CF404" s="27"/>
      <c r="CG404" s="9"/>
      <c r="CH404" s="9"/>
      <c r="CI404" s="9"/>
      <c r="CJ404" s="78"/>
      <c r="CK404" s="78"/>
      <c r="CL404" s="78"/>
      <c r="CM404" s="46"/>
      <c r="CN404" s="46"/>
      <c r="CO404" s="46"/>
    </row>
    <row r="405" spans="1:93" ht="12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4"/>
      <c r="S405" s="64"/>
      <c r="T405" s="14"/>
      <c r="U405" s="59"/>
      <c r="V405" s="60"/>
      <c r="W405" s="60"/>
      <c r="X405" s="60"/>
      <c r="Y405" s="60"/>
      <c r="Z405" s="60"/>
      <c r="AA405" s="60"/>
      <c r="AB405" s="60"/>
      <c r="AC405" s="60"/>
      <c r="AD405" s="60"/>
      <c r="AE405" s="10"/>
      <c r="AF405" s="87"/>
      <c r="AH405" s="86"/>
      <c r="AI405" s="10"/>
      <c r="AJ405" s="61"/>
      <c r="AK405" s="61"/>
      <c r="AL405" s="61"/>
      <c r="AM405" s="62"/>
      <c r="AN405" s="63"/>
      <c r="AO405" s="75"/>
      <c r="AP405" s="91"/>
      <c r="AQ405" s="75"/>
      <c r="AR405" s="79"/>
      <c r="AS405" s="75"/>
      <c r="AT405" s="11"/>
      <c r="AU405" s="11"/>
      <c r="AV405" s="11"/>
      <c r="AW405" s="11"/>
      <c r="AX405" s="11"/>
      <c r="AY405" s="75"/>
      <c r="BC405" s="19"/>
      <c r="BD405" s="19"/>
      <c r="BE405" s="19"/>
      <c r="BF405" s="70"/>
      <c r="BG405" s="85"/>
      <c r="BH405" s="85"/>
      <c r="BI405" s="85"/>
      <c r="BJ405" s="85"/>
      <c r="BK405" s="84"/>
      <c r="BL405" s="92"/>
      <c r="BM405" s="92"/>
      <c r="BN405" s="82"/>
      <c r="BO405" s="46"/>
      <c r="BP405" s="46"/>
      <c r="BQ405" s="46"/>
      <c r="BR405" s="80"/>
      <c r="BS405" s="80"/>
      <c r="BT405" s="80"/>
      <c r="BU405" s="104"/>
      <c r="BV405" s="104"/>
      <c r="BW405" s="104"/>
      <c r="BX405" s="105"/>
      <c r="BY405" s="105"/>
      <c r="BZ405" s="105"/>
      <c r="CA405" s="33"/>
      <c r="CB405" s="33"/>
      <c r="CC405" s="33"/>
      <c r="CD405" s="27"/>
      <c r="CE405" s="27"/>
      <c r="CF405" s="27"/>
      <c r="CG405" s="9"/>
      <c r="CH405" s="9"/>
      <c r="CI405" s="9"/>
      <c r="CJ405" s="78"/>
      <c r="CK405" s="78"/>
      <c r="CL405" s="78"/>
      <c r="CM405" s="46"/>
      <c r="CN405" s="46"/>
      <c r="CO405" s="46"/>
    </row>
    <row r="406" spans="1:93" ht="12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4"/>
      <c r="S406" s="64"/>
      <c r="T406" s="14"/>
      <c r="U406" s="59"/>
      <c r="V406" s="60"/>
      <c r="W406" s="60"/>
      <c r="X406" s="60"/>
      <c r="Y406" s="60"/>
      <c r="Z406" s="60"/>
      <c r="AA406" s="60"/>
      <c r="AB406" s="60"/>
      <c r="AC406" s="60"/>
      <c r="AD406" s="60"/>
      <c r="AE406" s="10"/>
      <c r="AF406" s="87"/>
      <c r="AH406" s="86"/>
      <c r="AI406" s="10"/>
      <c r="AJ406" s="61"/>
      <c r="AK406" s="61"/>
      <c r="AL406" s="61"/>
      <c r="AM406" s="62"/>
      <c r="AN406" s="63"/>
      <c r="AO406" s="75"/>
      <c r="AP406" s="91"/>
      <c r="AQ406" s="75"/>
      <c r="AR406" s="79"/>
      <c r="AS406" s="75"/>
      <c r="AT406" s="11"/>
      <c r="AU406" s="11"/>
      <c r="AV406" s="11"/>
      <c r="AW406" s="11"/>
      <c r="AX406" s="11"/>
      <c r="AY406" s="75"/>
      <c r="BC406" s="19"/>
      <c r="BD406" s="19"/>
      <c r="BE406" s="19"/>
      <c r="BF406" s="70"/>
      <c r="BG406" s="85"/>
      <c r="BH406" s="85"/>
      <c r="BI406" s="85"/>
      <c r="BJ406" s="85"/>
      <c r="BK406" s="84"/>
      <c r="BL406" s="92"/>
      <c r="BM406" s="92"/>
      <c r="BN406" s="82"/>
      <c r="BO406" s="46"/>
      <c r="BP406" s="46"/>
      <c r="BQ406" s="46"/>
      <c r="BR406" s="80"/>
      <c r="BS406" s="80"/>
      <c r="BT406" s="80"/>
      <c r="BU406" s="104"/>
      <c r="BV406" s="104"/>
      <c r="BW406" s="104"/>
      <c r="BX406" s="105"/>
      <c r="BY406" s="105"/>
      <c r="BZ406" s="105"/>
      <c r="CA406" s="33"/>
      <c r="CB406" s="33"/>
      <c r="CC406" s="33"/>
      <c r="CD406" s="27"/>
      <c r="CE406" s="27"/>
      <c r="CF406" s="27"/>
      <c r="CG406" s="9"/>
      <c r="CH406" s="9"/>
      <c r="CI406" s="9"/>
      <c r="CJ406" s="78"/>
      <c r="CK406" s="78"/>
      <c r="CL406" s="78"/>
      <c r="CM406" s="46"/>
      <c r="CN406" s="46"/>
      <c r="CO406" s="46"/>
    </row>
    <row r="407" spans="1:93" ht="12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4"/>
      <c r="S407" s="64"/>
      <c r="T407" s="14"/>
      <c r="U407" s="59"/>
      <c r="V407" s="60"/>
      <c r="W407" s="60"/>
      <c r="X407" s="60"/>
      <c r="Y407" s="60"/>
      <c r="Z407" s="60"/>
      <c r="AA407" s="60"/>
      <c r="AB407" s="60"/>
      <c r="AC407" s="60"/>
      <c r="AD407" s="60"/>
      <c r="AE407" s="10"/>
      <c r="AF407" s="87"/>
      <c r="AH407" s="86"/>
      <c r="AI407" s="10"/>
      <c r="AJ407" s="61"/>
      <c r="AK407" s="61"/>
      <c r="AL407" s="61"/>
      <c r="AM407" s="62"/>
      <c r="AN407" s="63"/>
      <c r="AO407" s="75"/>
      <c r="AP407" s="91"/>
      <c r="AQ407" s="75"/>
      <c r="AR407" s="79"/>
      <c r="AS407" s="75"/>
      <c r="AT407" s="11"/>
      <c r="AU407" s="11"/>
      <c r="AV407" s="11"/>
      <c r="AW407" s="11"/>
      <c r="AX407" s="11"/>
      <c r="AY407" s="75"/>
      <c r="BC407" s="19"/>
      <c r="BD407" s="19"/>
      <c r="BE407" s="19"/>
      <c r="BF407" s="70"/>
      <c r="BG407" s="85"/>
      <c r="BH407" s="85"/>
      <c r="BI407" s="85"/>
      <c r="BJ407" s="85"/>
      <c r="BK407" s="84"/>
      <c r="BL407" s="92"/>
      <c r="BM407" s="92"/>
      <c r="BN407" s="82"/>
      <c r="BO407" s="46"/>
      <c r="BP407" s="46"/>
      <c r="BQ407" s="46"/>
      <c r="BR407" s="80"/>
      <c r="BS407" s="80"/>
      <c r="BT407" s="80"/>
      <c r="BU407" s="104"/>
      <c r="BV407" s="104"/>
      <c r="BW407" s="104"/>
      <c r="BX407" s="105"/>
      <c r="BY407" s="105"/>
      <c r="BZ407" s="105"/>
      <c r="CA407" s="33"/>
      <c r="CB407" s="33"/>
      <c r="CC407" s="33"/>
      <c r="CD407" s="27"/>
      <c r="CE407" s="27"/>
      <c r="CF407" s="27"/>
      <c r="CG407" s="9"/>
      <c r="CH407" s="9"/>
      <c r="CI407" s="9"/>
      <c r="CJ407" s="78"/>
      <c r="CK407" s="78"/>
      <c r="CL407" s="78"/>
      <c r="CM407" s="46"/>
      <c r="CN407" s="46"/>
      <c r="CO407" s="46"/>
    </row>
    <row r="408" spans="1:93" ht="12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4"/>
      <c r="S408" s="64"/>
      <c r="T408" s="14"/>
      <c r="U408" s="59"/>
      <c r="V408" s="60"/>
      <c r="W408" s="60"/>
      <c r="X408" s="60"/>
      <c r="Y408" s="60"/>
      <c r="Z408" s="60"/>
      <c r="AA408" s="60"/>
      <c r="AB408" s="60"/>
      <c r="AC408" s="60"/>
      <c r="AD408" s="60"/>
      <c r="AE408" s="10"/>
      <c r="AF408" s="87"/>
      <c r="AH408" s="86"/>
      <c r="AI408" s="10"/>
      <c r="AJ408" s="61"/>
      <c r="AK408" s="61"/>
      <c r="AL408" s="61"/>
      <c r="AM408" s="62"/>
      <c r="AN408" s="63"/>
      <c r="AO408" s="75"/>
      <c r="AP408" s="91"/>
      <c r="AQ408" s="75"/>
      <c r="AR408" s="79"/>
      <c r="AS408" s="75"/>
      <c r="AT408" s="11"/>
      <c r="AU408" s="11"/>
      <c r="AV408" s="11"/>
      <c r="AW408" s="11"/>
      <c r="AX408" s="11"/>
      <c r="AY408" s="75"/>
      <c r="BC408" s="19"/>
      <c r="BD408" s="19"/>
      <c r="BE408" s="19"/>
      <c r="BF408" s="70"/>
      <c r="BG408" s="85"/>
      <c r="BH408" s="85"/>
      <c r="BI408" s="85"/>
      <c r="BJ408" s="85"/>
      <c r="BK408" s="84"/>
      <c r="BL408" s="92"/>
      <c r="BM408" s="92"/>
      <c r="BN408" s="82"/>
      <c r="BO408" s="46"/>
      <c r="BP408" s="46"/>
      <c r="BQ408" s="46"/>
      <c r="BR408" s="80"/>
      <c r="BS408" s="80"/>
      <c r="BT408" s="80"/>
      <c r="BU408" s="104"/>
      <c r="BV408" s="104"/>
      <c r="BW408" s="104"/>
      <c r="BX408" s="105"/>
      <c r="BY408" s="105"/>
      <c r="BZ408" s="105"/>
      <c r="CA408" s="33"/>
      <c r="CB408" s="33"/>
      <c r="CC408" s="33"/>
      <c r="CD408" s="27"/>
      <c r="CE408" s="27"/>
      <c r="CF408" s="27"/>
      <c r="CG408" s="9"/>
      <c r="CH408" s="9"/>
      <c r="CI408" s="9"/>
      <c r="CJ408" s="78"/>
      <c r="CK408" s="78"/>
      <c r="CL408" s="78"/>
      <c r="CM408" s="46"/>
      <c r="CN408" s="46"/>
      <c r="CO408" s="46"/>
    </row>
    <row r="409" spans="1:93" ht="12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4"/>
      <c r="S409" s="64"/>
      <c r="T409" s="14"/>
      <c r="U409" s="59"/>
      <c r="V409" s="60"/>
      <c r="W409" s="60"/>
      <c r="X409" s="60"/>
      <c r="Y409" s="60"/>
      <c r="Z409" s="60"/>
      <c r="AA409" s="60"/>
      <c r="AB409" s="60"/>
      <c r="AC409" s="60"/>
      <c r="AD409" s="60"/>
      <c r="AE409" s="10"/>
      <c r="AF409" s="87"/>
      <c r="AH409" s="86"/>
      <c r="AI409" s="10"/>
      <c r="AJ409" s="61"/>
      <c r="AK409" s="61"/>
      <c r="AL409" s="61"/>
      <c r="AM409" s="62"/>
      <c r="AN409" s="63"/>
      <c r="AO409" s="75"/>
      <c r="AP409" s="91"/>
      <c r="AQ409" s="75"/>
      <c r="AR409" s="79"/>
      <c r="AS409" s="75"/>
      <c r="AT409" s="11"/>
      <c r="AU409" s="11"/>
      <c r="AV409" s="11"/>
      <c r="AW409" s="11"/>
      <c r="AX409" s="11"/>
      <c r="AY409" s="75"/>
      <c r="BC409" s="19"/>
      <c r="BD409" s="19"/>
      <c r="BE409" s="19"/>
      <c r="BF409" s="70"/>
      <c r="BG409" s="85"/>
      <c r="BH409" s="85"/>
      <c r="BI409" s="85"/>
      <c r="BJ409" s="85"/>
      <c r="BK409" s="84"/>
      <c r="BL409" s="92"/>
      <c r="BM409" s="92"/>
      <c r="BN409" s="82"/>
      <c r="BO409" s="46"/>
      <c r="BP409" s="46"/>
      <c r="BQ409" s="46"/>
      <c r="BR409" s="80"/>
      <c r="BS409" s="80"/>
      <c r="BT409" s="80"/>
      <c r="BU409" s="104"/>
      <c r="BV409" s="104"/>
      <c r="BW409" s="104"/>
      <c r="BX409" s="105"/>
      <c r="BY409" s="105"/>
      <c r="BZ409" s="105"/>
      <c r="CA409" s="33"/>
      <c r="CB409" s="33"/>
      <c r="CC409" s="33"/>
      <c r="CD409" s="27"/>
      <c r="CE409" s="27"/>
      <c r="CF409" s="27"/>
      <c r="CG409" s="9"/>
      <c r="CH409" s="9"/>
      <c r="CI409" s="9"/>
      <c r="CJ409" s="78"/>
      <c r="CK409" s="78"/>
      <c r="CL409" s="78"/>
      <c r="CM409" s="46"/>
      <c r="CN409" s="46"/>
      <c r="CO409" s="46"/>
    </row>
    <row r="410" spans="1:93" ht="12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4"/>
      <c r="S410" s="64"/>
      <c r="T410" s="14"/>
      <c r="U410" s="59"/>
      <c r="V410" s="60"/>
      <c r="W410" s="60"/>
      <c r="X410" s="60"/>
      <c r="Y410" s="60"/>
      <c r="Z410" s="60"/>
      <c r="AA410" s="60"/>
      <c r="AB410" s="60"/>
      <c r="AC410" s="60"/>
      <c r="AD410" s="60"/>
      <c r="AE410" s="10"/>
      <c r="AF410" s="87"/>
      <c r="AH410" s="86"/>
      <c r="AI410" s="10"/>
      <c r="AJ410" s="61"/>
      <c r="AK410" s="61"/>
      <c r="AL410" s="61"/>
      <c r="AM410" s="62"/>
      <c r="AN410" s="63"/>
      <c r="AO410" s="75"/>
      <c r="AP410" s="91"/>
      <c r="AQ410" s="75"/>
      <c r="AR410" s="79"/>
      <c r="AS410" s="75"/>
      <c r="AT410" s="11"/>
      <c r="AU410" s="11"/>
      <c r="AV410" s="11"/>
      <c r="AW410" s="11"/>
      <c r="AX410" s="11"/>
      <c r="AY410" s="75"/>
      <c r="BC410" s="19"/>
      <c r="BD410" s="19"/>
      <c r="BE410" s="19"/>
      <c r="BF410" s="70"/>
      <c r="BG410" s="85"/>
      <c r="BH410" s="85"/>
      <c r="BI410" s="85"/>
      <c r="BJ410" s="85"/>
      <c r="BK410" s="84"/>
      <c r="BL410" s="92"/>
      <c r="BM410" s="92"/>
      <c r="BN410" s="82"/>
      <c r="BO410" s="46"/>
      <c r="BP410" s="46"/>
      <c r="BQ410" s="46"/>
      <c r="BR410" s="80"/>
      <c r="BS410" s="80"/>
      <c r="BT410" s="80"/>
      <c r="BU410" s="104"/>
      <c r="BV410" s="104"/>
      <c r="BW410" s="104"/>
      <c r="BX410" s="105"/>
      <c r="BY410" s="105"/>
      <c r="BZ410" s="105"/>
      <c r="CA410" s="33"/>
      <c r="CB410" s="33"/>
      <c r="CC410" s="33"/>
      <c r="CD410" s="27"/>
      <c r="CE410" s="27"/>
      <c r="CF410" s="27"/>
      <c r="CG410" s="9"/>
      <c r="CH410" s="9"/>
      <c r="CI410" s="9"/>
      <c r="CJ410" s="78"/>
      <c r="CK410" s="78"/>
      <c r="CL410" s="78"/>
      <c r="CM410" s="46"/>
      <c r="CN410" s="46"/>
      <c r="CO410" s="46"/>
    </row>
    <row r="411" spans="1:93" ht="12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4"/>
      <c r="S411" s="64"/>
      <c r="T411" s="14"/>
      <c r="U411" s="59"/>
      <c r="V411" s="60"/>
      <c r="W411" s="60"/>
      <c r="X411" s="60"/>
      <c r="Y411" s="60"/>
      <c r="Z411" s="60"/>
      <c r="AA411" s="60"/>
      <c r="AB411" s="60"/>
      <c r="AC411" s="60"/>
      <c r="AD411" s="60"/>
      <c r="AE411" s="10"/>
      <c r="AF411" s="87"/>
      <c r="AH411" s="86"/>
      <c r="AI411" s="10"/>
      <c r="AJ411" s="61"/>
      <c r="AK411" s="61"/>
      <c r="AL411" s="61"/>
      <c r="AM411" s="62"/>
      <c r="AN411" s="63"/>
      <c r="AO411" s="75"/>
      <c r="AP411" s="91"/>
      <c r="AQ411" s="75"/>
      <c r="AR411" s="79"/>
      <c r="AS411" s="75"/>
      <c r="AT411" s="11"/>
      <c r="AU411" s="11"/>
      <c r="AV411" s="11"/>
      <c r="AW411" s="11"/>
      <c r="AX411" s="11"/>
      <c r="AY411" s="75"/>
      <c r="BC411" s="19"/>
      <c r="BD411" s="19"/>
      <c r="BE411" s="19"/>
      <c r="BF411" s="70"/>
      <c r="BG411" s="85"/>
      <c r="BH411" s="85"/>
      <c r="BI411" s="85"/>
      <c r="BJ411" s="85"/>
      <c r="BK411" s="84"/>
      <c r="BL411" s="92"/>
      <c r="BM411" s="92"/>
      <c r="BN411" s="82"/>
      <c r="BO411" s="46"/>
      <c r="BP411" s="46"/>
      <c r="BQ411" s="46"/>
      <c r="BR411" s="80"/>
      <c r="BS411" s="80"/>
      <c r="BT411" s="80"/>
      <c r="BU411" s="104"/>
      <c r="BV411" s="104"/>
      <c r="BW411" s="104"/>
      <c r="BX411" s="105"/>
      <c r="BY411" s="105"/>
      <c r="BZ411" s="105"/>
      <c r="CA411" s="33"/>
      <c r="CB411" s="33"/>
      <c r="CC411" s="33"/>
      <c r="CD411" s="27"/>
      <c r="CE411" s="27"/>
      <c r="CF411" s="27"/>
      <c r="CG411" s="9"/>
      <c r="CH411" s="9"/>
      <c r="CI411" s="9"/>
      <c r="CJ411" s="78"/>
      <c r="CK411" s="78"/>
      <c r="CL411" s="78"/>
      <c r="CM411" s="46"/>
      <c r="CN411" s="46"/>
      <c r="CO411" s="46"/>
    </row>
    <row r="412" spans="1:93" ht="1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4"/>
      <c r="S412" s="64"/>
      <c r="T412" s="14"/>
      <c r="U412" s="59"/>
      <c r="V412" s="60"/>
      <c r="W412" s="60"/>
      <c r="X412" s="60"/>
      <c r="Y412" s="60"/>
      <c r="Z412" s="60"/>
      <c r="AA412" s="60"/>
      <c r="AB412" s="60"/>
      <c r="AC412" s="60"/>
      <c r="AD412" s="60"/>
      <c r="AE412" s="10"/>
      <c r="AF412" s="87"/>
      <c r="AH412" s="86"/>
      <c r="AI412" s="10"/>
      <c r="AJ412" s="61"/>
      <c r="AK412" s="61"/>
      <c r="AL412" s="61"/>
      <c r="AM412" s="62"/>
      <c r="AN412" s="63"/>
      <c r="AO412" s="75"/>
      <c r="AP412" s="91"/>
      <c r="AQ412" s="75"/>
      <c r="AR412" s="79"/>
      <c r="AS412" s="75"/>
      <c r="AT412" s="11"/>
      <c r="AU412" s="11"/>
      <c r="AV412" s="11"/>
      <c r="AW412" s="11"/>
      <c r="AX412" s="11"/>
      <c r="AY412" s="75"/>
      <c r="BC412" s="19"/>
      <c r="BD412" s="19"/>
      <c r="BE412" s="19"/>
      <c r="BF412" s="70"/>
      <c r="BG412" s="85"/>
      <c r="BH412" s="85"/>
      <c r="BI412" s="85"/>
      <c r="BJ412" s="85"/>
      <c r="BK412" s="84"/>
      <c r="BL412" s="92"/>
      <c r="BM412" s="92"/>
      <c r="BN412" s="82"/>
      <c r="BO412" s="46"/>
      <c r="BP412" s="46"/>
      <c r="BQ412" s="46"/>
      <c r="BR412" s="80"/>
      <c r="BS412" s="80"/>
      <c r="BT412" s="80"/>
      <c r="BU412" s="104"/>
      <c r="BV412" s="104"/>
      <c r="BW412" s="104"/>
      <c r="BX412" s="105"/>
      <c r="BY412" s="105"/>
      <c r="BZ412" s="105"/>
      <c r="CA412" s="33"/>
      <c r="CB412" s="33"/>
      <c r="CC412" s="33"/>
      <c r="CD412" s="27"/>
      <c r="CE412" s="27"/>
      <c r="CF412" s="27"/>
      <c r="CG412" s="9"/>
      <c r="CH412" s="9"/>
      <c r="CI412" s="9"/>
      <c r="CJ412" s="78"/>
      <c r="CK412" s="78"/>
      <c r="CL412" s="78"/>
      <c r="CM412" s="46"/>
      <c r="CN412" s="46"/>
      <c r="CO412" s="46"/>
    </row>
    <row r="413" spans="1:93" ht="12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4"/>
      <c r="S413" s="64"/>
      <c r="T413" s="14"/>
      <c r="U413" s="59"/>
      <c r="V413" s="60"/>
      <c r="W413" s="60"/>
      <c r="X413" s="60"/>
      <c r="Y413" s="60"/>
      <c r="Z413" s="60"/>
      <c r="AA413" s="60"/>
      <c r="AB413" s="60"/>
      <c r="AC413" s="60"/>
      <c r="AD413" s="60"/>
      <c r="AE413" s="10"/>
      <c r="AF413" s="87"/>
      <c r="AH413" s="86"/>
      <c r="AI413" s="10"/>
      <c r="AJ413" s="61"/>
      <c r="AK413" s="61"/>
      <c r="AL413" s="61"/>
      <c r="AM413" s="62"/>
      <c r="AN413" s="63"/>
      <c r="AO413" s="75"/>
      <c r="AP413" s="91"/>
      <c r="AQ413" s="75"/>
      <c r="AR413" s="79"/>
      <c r="AS413" s="75"/>
      <c r="AT413" s="11"/>
      <c r="AU413" s="11"/>
      <c r="AV413" s="11"/>
      <c r="AW413" s="11"/>
      <c r="AX413" s="11"/>
      <c r="AY413" s="75"/>
      <c r="BC413" s="19"/>
      <c r="BD413" s="19"/>
      <c r="BE413" s="19"/>
      <c r="BF413" s="70"/>
      <c r="BG413" s="85"/>
      <c r="BH413" s="85"/>
      <c r="BI413" s="85"/>
      <c r="BJ413" s="85"/>
      <c r="BK413" s="84"/>
      <c r="BL413" s="92"/>
      <c r="BM413" s="92"/>
      <c r="BN413" s="82"/>
      <c r="BO413" s="46"/>
      <c r="BP413" s="46"/>
      <c r="BQ413" s="46"/>
      <c r="BR413" s="80"/>
      <c r="BS413" s="80"/>
      <c r="BT413" s="80"/>
      <c r="BU413" s="104"/>
      <c r="BV413" s="104"/>
      <c r="BW413" s="104"/>
      <c r="BX413" s="105"/>
      <c r="BY413" s="105"/>
      <c r="BZ413" s="105"/>
      <c r="CA413" s="33"/>
      <c r="CB413" s="33"/>
      <c r="CC413" s="33"/>
      <c r="CD413" s="27"/>
      <c r="CE413" s="27"/>
      <c r="CF413" s="27"/>
      <c r="CG413" s="9"/>
      <c r="CH413" s="9"/>
      <c r="CI413" s="9"/>
      <c r="CJ413" s="78"/>
      <c r="CK413" s="78"/>
      <c r="CL413" s="78"/>
      <c r="CM413" s="46"/>
      <c r="CN413" s="46"/>
      <c r="CO413" s="46"/>
    </row>
    <row r="414" spans="1:93" ht="12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4"/>
      <c r="S414" s="64"/>
      <c r="T414" s="14"/>
      <c r="U414" s="59"/>
      <c r="V414" s="60"/>
      <c r="W414" s="60"/>
      <c r="X414" s="60"/>
      <c r="Y414" s="60"/>
      <c r="Z414" s="60"/>
      <c r="AA414" s="60"/>
      <c r="AB414" s="60"/>
      <c r="AC414" s="60"/>
      <c r="AD414" s="60"/>
      <c r="AE414" s="10"/>
      <c r="AF414" s="87"/>
      <c r="AH414" s="86"/>
      <c r="AI414" s="10"/>
      <c r="AJ414" s="61"/>
      <c r="AK414" s="61"/>
      <c r="AL414" s="61"/>
      <c r="AM414" s="62"/>
      <c r="AN414" s="63"/>
      <c r="AO414" s="75"/>
      <c r="AP414" s="91"/>
      <c r="AQ414" s="75"/>
      <c r="AR414" s="79"/>
      <c r="AS414" s="75"/>
      <c r="AT414" s="11"/>
      <c r="AU414" s="11"/>
      <c r="AV414" s="11"/>
      <c r="AW414" s="11"/>
      <c r="AX414" s="11"/>
      <c r="AY414" s="75"/>
      <c r="BC414" s="19"/>
      <c r="BD414" s="19"/>
      <c r="BE414" s="19"/>
      <c r="BF414" s="70"/>
      <c r="BG414" s="85"/>
      <c r="BH414" s="85"/>
      <c r="BI414" s="85"/>
      <c r="BJ414" s="85"/>
      <c r="BK414" s="84"/>
      <c r="BL414" s="92"/>
      <c r="BM414" s="92"/>
      <c r="BN414" s="82"/>
      <c r="BO414" s="46"/>
      <c r="BP414" s="46"/>
      <c r="BQ414" s="46"/>
      <c r="BR414" s="80"/>
      <c r="BS414" s="80"/>
      <c r="BT414" s="80"/>
      <c r="BU414" s="104"/>
      <c r="BV414" s="104"/>
      <c r="BW414" s="104"/>
      <c r="BX414" s="105"/>
      <c r="BY414" s="105"/>
      <c r="BZ414" s="105"/>
      <c r="CA414" s="33"/>
      <c r="CB414" s="33"/>
      <c r="CC414" s="33"/>
      <c r="CD414" s="27"/>
      <c r="CE414" s="27"/>
      <c r="CF414" s="27"/>
      <c r="CG414" s="9"/>
      <c r="CH414" s="9"/>
      <c r="CI414" s="9"/>
      <c r="CJ414" s="78"/>
      <c r="CK414" s="78"/>
      <c r="CL414" s="78"/>
      <c r="CM414" s="46"/>
      <c r="CN414" s="46"/>
      <c r="CO414" s="46"/>
    </row>
    <row r="415" spans="1:93" ht="12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4"/>
      <c r="S415" s="64"/>
      <c r="T415" s="14"/>
      <c r="U415" s="59"/>
      <c r="V415" s="60"/>
      <c r="W415" s="60"/>
      <c r="X415" s="60"/>
      <c r="Y415" s="60"/>
      <c r="Z415" s="60"/>
      <c r="AA415" s="60"/>
      <c r="AB415" s="60"/>
      <c r="AC415" s="60"/>
      <c r="AD415" s="60"/>
      <c r="AE415" s="10"/>
      <c r="AF415" s="87"/>
      <c r="AH415" s="86"/>
      <c r="AI415" s="10"/>
      <c r="AJ415" s="61"/>
      <c r="AK415" s="61"/>
      <c r="AL415" s="61"/>
      <c r="AM415" s="62"/>
      <c r="AN415" s="63"/>
      <c r="AO415" s="75"/>
      <c r="AP415" s="91"/>
      <c r="AQ415" s="75"/>
      <c r="AR415" s="79"/>
      <c r="AS415" s="75"/>
      <c r="AT415" s="11"/>
      <c r="AU415" s="11"/>
      <c r="AV415" s="11"/>
      <c r="AW415" s="11"/>
      <c r="AX415" s="11"/>
      <c r="AY415" s="75"/>
      <c r="BC415" s="19"/>
      <c r="BD415" s="19"/>
      <c r="BE415" s="19"/>
      <c r="BF415" s="70"/>
      <c r="BG415" s="85"/>
      <c r="BH415" s="85"/>
      <c r="BI415" s="85"/>
      <c r="BJ415" s="85"/>
      <c r="BK415" s="84"/>
      <c r="BL415" s="92"/>
      <c r="BM415" s="92"/>
      <c r="BN415" s="82"/>
      <c r="BO415" s="46"/>
      <c r="BP415" s="46"/>
      <c r="BQ415" s="46"/>
      <c r="BR415" s="80"/>
      <c r="BS415" s="80"/>
      <c r="BT415" s="80"/>
      <c r="BU415" s="104"/>
      <c r="BV415" s="104"/>
      <c r="BW415" s="104"/>
      <c r="BX415" s="105"/>
      <c r="BY415" s="105"/>
      <c r="BZ415" s="105"/>
      <c r="CA415" s="33"/>
      <c r="CB415" s="33"/>
      <c r="CC415" s="33"/>
      <c r="CD415" s="27"/>
      <c r="CE415" s="27"/>
      <c r="CF415" s="27"/>
      <c r="CG415" s="9"/>
      <c r="CH415" s="9"/>
      <c r="CI415" s="9"/>
      <c r="CJ415" s="78"/>
      <c r="CK415" s="78"/>
      <c r="CL415" s="78"/>
      <c r="CM415" s="46"/>
      <c r="CN415" s="46"/>
      <c r="CO415" s="46"/>
    </row>
    <row r="416" spans="1:93" ht="12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4"/>
      <c r="S416" s="64"/>
      <c r="T416" s="14"/>
      <c r="U416" s="59"/>
      <c r="V416" s="60"/>
      <c r="W416" s="60"/>
      <c r="X416" s="60"/>
      <c r="Y416" s="60"/>
      <c r="Z416" s="60"/>
      <c r="AA416" s="60"/>
      <c r="AB416" s="60"/>
      <c r="AC416" s="60"/>
      <c r="AD416" s="60"/>
      <c r="AE416" s="10"/>
      <c r="AF416" s="87"/>
      <c r="AH416" s="86"/>
      <c r="AI416" s="10"/>
      <c r="AJ416" s="61"/>
      <c r="AK416" s="61"/>
      <c r="AL416" s="61"/>
      <c r="AM416" s="62"/>
      <c r="AN416" s="63"/>
      <c r="AO416" s="75"/>
      <c r="AP416" s="91"/>
      <c r="AQ416" s="75"/>
      <c r="AR416" s="79"/>
      <c r="AS416" s="75"/>
      <c r="AT416" s="11"/>
      <c r="AU416" s="11"/>
      <c r="AV416" s="11"/>
      <c r="AW416" s="11"/>
      <c r="AX416" s="11"/>
      <c r="AY416" s="75"/>
      <c r="BC416" s="19"/>
      <c r="BD416" s="19"/>
      <c r="BE416" s="19"/>
      <c r="BF416" s="70"/>
      <c r="BG416" s="85"/>
      <c r="BH416" s="85"/>
      <c r="BI416" s="85"/>
      <c r="BJ416" s="85"/>
      <c r="BK416" s="84"/>
      <c r="BL416" s="92"/>
      <c r="BM416" s="92"/>
      <c r="BN416" s="82"/>
      <c r="BO416" s="46"/>
      <c r="BP416" s="46"/>
      <c r="BQ416" s="46"/>
      <c r="BR416" s="80"/>
      <c r="BS416" s="80"/>
      <c r="BT416" s="80"/>
      <c r="BU416" s="104"/>
      <c r="BV416" s="104"/>
      <c r="BW416" s="104"/>
      <c r="BX416" s="105"/>
      <c r="BY416" s="105"/>
      <c r="BZ416" s="105"/>
      <c r="CA416" s="33"/>
      <c r="CB416" s="33"/>
      <c r="CC416" s="33"/>
      <c r="CD416" s="27"/>
      <c r="CE416" s="27"/>
      <c r="CF416" s="27"/>
      <c r="CG416" s="9"/>
      <c r="CH416" s="9"/>
      <c r="CI416" s="9"/>
      <c r="CJ416" s="78"/>
      <c r="CK416" s="78"/>
      <c r="CL416" s="78"/>
      <c r="CM416" s="46"/>
      <c r="CN416" s="46"/>
      <c r="CO416" s="46"/>
    </row>
    <row r="417" spans="1:93" ht="12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4"/>
      <c r="S417" s="64"/>
      <c r="T417" s="14"/>
      <c r="U417" s="59"/>
      <c r="V417" s="60"/>
      <c r="W417" s="60"/>
      <c r="X417" s="60"/>
      <c r="Y417" s="60"/>
      <c r="Z417" s="60"/>
      <c r="AA417" s="60"/>
      <c r="AB417" s="60"/>
      <c r="AC417" s="60"/>
      <c r="AD417" s="60"/>
      <c r="AE417" s="10"/>
      <c r="AF417" s="87"/>
      <c r="AH417" s="86"/>
      <c r="AI417" s="10"/>
      <c r="AJ417" s="61"/>
      <c r="AK417" s="61"/>
      <c r="AL417" s="61"/>
      <c r="AM417" s="62"/>
      <c r="AN417" s="63"/>
      <c r="AO417" s="75"/>
      <c r="AP417" s="91"/>
      <c r="AQ417" s="75"/>
      <c r="AR417" s="79"/>
      <c r="AS417" s="75"/>
      <c r="AT417" s="11"/>
      <c r="AU417" s="11"/>
      <c r="AV417" s="11"/>
      <c r="AW417" s="11"/>
      <c r="AX417" s="11"/>
      <c r="AY417" s="75"/>
      <c r="BC417" s="19"/>
      <c r="BD417" s="19"/>
      <c r="BE417" s="19"/>
      <c r="BF417" s="70"/>
      <c r="BG417" s="85"/>
      <c r="BH417" s="85"/>
      <c r="BI417" s="85"/>
      <c r="BJ417" s="85"/>
      <c r="BK417" s="84"/>
      <c r="BL417" s="92"/>
      <c r="BM417" s="92"/>
      <c r="BN417" s="82"/>
      <c r="BO417" s="46"/>
      <c r="BP417" s="46"/>
      <c r="BQ417" s="46"/>
      <c r="BR417" s="80"/>
      <c r="BS417" s="80"/>
      <c r="BT417" s="80"/>
      <c r="BU417" s="104"/>
      <c r="BV417" s="104"/>
      <c r="BW417" s="104"/>
      <c r="BX417" s="105"/>
      <c r="BY417" s="105"/>
      <c r="BZ417" s="105"/>
      <c r="CA417" s="33"/>
      <c r="CB417" s="33"/>
      <c r="CC417" s="33"/>
      <c r="CD417" s="27"/>
      <c r="CE417" s="27"/>
      <c r="CF417" s="27"/>
      <c r="CG417" s="9"/>
      <c r="CH417" s="9"/>
      <c r="CI417" s="9"/>
      <c r="CJ417" s="78"/>
      <c r="CK417" s="78"/>
      <c r="CL417" s="78"/>
      <c r="CM417" s="46"/>
      <c r="CN417" s="46"/>
      <c r="CO417" s="46"/>
    </row>
    <row r="418" spans="1:93" ht="12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4"/>
      <c r="S418" s="64"/>
      <c r="T418" s="14"/>
      <c r="U418" s="59"/>
      <c r="V418" s="60"/>
      <c r="W418" s="60"/>
      <c r="X418" s="60"/>
      <c r="Y418" s="60"/>
      <c r="Z418" s="60"/>
      <c r="AA418" s="60"/>
      <c r="AB418" s="60"/>
      <c r="AC418" s="60"/>
      <c r="AD418" s="60"/>
      <c r="AE418" s="10"/>
      <c r="AF418" s="87"/>
      <c r="AH418" s="86"/>
      <c r="AI418" s="10"/>
      <c r="AJ418" s="61"/>
      <c r="AK418" s="61"/>
      <c r="AL418" s="61"/>
      <c r="AM418" s="62"/>
      <c r="AN418" s="63"/>
      <c r="AO418" s="75"/>
      <c r="AP418" s="91"/>
      <c r="AQ418" s="75"/>
      <c r="AR418" s="79"/>
      <c r="AS418" s="75"/>
      <c r="AT418" s="11"/>
      <c r="AU418" s="11"/>
      <c r="AV418" s="11"/>
      <c r="AW418" s="11"/>
      <c r="AX418" s="11"/>
      <c r="AY418" s="75"/>
      <c r="BC418" s="19"/>
      <c r="BD418" s="19"/>
      <c r="BE418" s="19"/>
      <c r="BF418" s="70"/>
      <c r="BG418" s="85"/>
      <c r="BH418" s="85"/>
      <c r="BI418" s="85"/>
      <c r="BJ418" s="85"/>
      <c r="BK418" s="84"/>
      <c r="BL418" s="92"/>
      <c r="BM418" s="92"/>
      <c r="BN418" s="82"/>
      <c r="BO418" s="46"/>
      <c r="BP418" s="46"/>
      <c r="BQ418" s="46"/>
      <c r="BR418" s="80"/>
      <c r="BS418" s="80"/>
      <c r="BT418" s="80"/>
      <c r="BU418" s="104"/>
      <c r="BV418" s="104"/>
      <c r="BW418" s="104"/>
      <c r="BX418" s="105"/>
      <c r="BY418" s="105"/>
      <c r="BZ418" s="105"/>
      <c r="CA418" s="33"/>
      <c r="CB418" s="33"/>
      <c r="CC418" s="33"/>
      <c r="CD418" s="27"/>
      <c r="CE418" s="27"/>
      <c r="CF418" s="27"/>
      <c r="CG418" s="9"/>
      <c r="CH418" s="9"/>
      <c r="CI418" s="9"/>
      <c r="CJ418" s="78"/>
      <c r="CK418" s="78"/>
      <c r="CL418" s="78"/>
      <c r="CM418" s="46"/>
      <c r="CN418" s="46"/>
      <c r="CO418" s="46"/>
    </row>
    <row r="419" spans="1:93" ht="12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4"/>
      <c r="S419" s="64"/>
      <c r="T419" s="14"/>
      <c r="U419" s="59"/>
      <c r="V419" s="60"/>
      <c r="W419" s="60"/>
      <c r="X419" s="60"/>
      <c r="Y419" s="60"/>
      <c r="Z419" s="60"/>
      <c r="AA419" s="60"/>
      <c r="AB419" s="60"/>
      <c r="AC419" s="60"/>
      <c r="AD419" s="60"/>
      <c r="AE419" s="10"/>
      <c r="AF419" s="87"/>
      <c r="AH419" s="86"/>
      <c r="AI419" s="10"/>
      <c r="AJ419" s="61"/>
      <c r="AK419" s="61"/>
      <c r="AL419" s="61"/>
      <c r="AM419" s="62"/>
      <c r="AN419" s="63"/>
      <c r="AO419" s="75"/>
      <c r="AP419" s="91"/>
      <c r="AQ419" s="75"/>
      <c r="AR419" s="79"/>
      <c r="AS419" s="75"/>
      <c r="AT419" s="11"/>
      <c r="AU419" s="11"/>
      <c r="AV419" s="11"/>
      <c r="AW419" s="11"/>
      <c r="AX419" s="11"/>
      <c r="AY419" s="75"/>
      <c r="BC419" s="19"/>
      <c r="BD419" s="19"/>
      <c r="BE419" s="19"/>
      <c r="BF419" s="70"/>
      <c r="BG419" s="85"/>
      <c r="BH419" s="85"/>
      <c r="BI419" s="85"/>
      <c r="BJ419" s="85"/>
      <c r="BK419" s="84"/>
      <c r="BL419" s="92"/>
      <c r="BM419" s="92"/>
      <c r="BN419" s="82"/>
      <c r="BO419" s="46"/>
      <c r="BP419" s="46"/>
      <c r="BQ419" s="46"/>
      <c r="BR419" s="80"/>
      <c r="BS419" s="80"/>
      <c r="BT419" s="80"/>
      <c r="BU419" s="104"/>
      <c r="BV419" s="104"/>
      <c r="BW419" s="104"/>
      <c r="BX419" s="105"/>
      <c r="BY419" s="105"/>
      <c r="BZ419" s="105"/>
      <c r="CA419" s="33"/>
      <c r="CB419" s="33"/>
      <c r="CC419" s="33"/>
      <c r="CD419" s="27"/>
      <c r="CE419" s="27"/>
      <c r="CF419" s="27"/>
      <c r="CG419" s="9"/>
      <c r="CH419" s="9"/>
      <c r="CI419" s="9"/>
      <c r="CJ419" s="78"/>
      <c r="CK419" s="78"/>
      <c r="CL419" s="78"/>
      <c r="CM419" s="46"/>
      <c r="CN419" s="46"/>
      <c r="CO419" s="46"/>
    </row>
    <row r="420" spans="1:93" ht="12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4"/>
      <c r="S420" s="64"/>
      <c r="T420" s="14"/>
      <c r="U420" s="59"/>
      <c r="V420" s="60"/>
      <c r="W420" s="60"/>
      <c r="X420" s="60"/>
      <c r="Y420" s="60"/>
      <c r="Z420" s="60"/>
      <c r="AA420" s="60"/>
      <c r="AB420" s="60"/>
      <c r="AC420" s="60"/>
      <c r="AD420" s="60"/>
      <c r="AE420" s="10"/>
      <c r="AF420" s="87"/>
      <c r="AH420" s="86"/>
      <c r="AI420" s="10"/>
      <c r="AJ420" s="61"/>
      <c r="AK420" s="61"/>
      <c r="AL420" s="61"/>
      <c r="AM420" s="62"/>
      <c r="AN420" s="63"/>
      <c r="AO420" s="75"/>
      <c r="AP420" s="91"/>
      <c r="AQ420" s="75"/>
      <c r="AR420" s="79"/>
      <c r="AS420" s="75"/>
      <c r="AT420" s="11"/>
      <c r="AU420" s="11"/>
      <c r="AV420" s="11"/>
      <c r="AW420" s="11"/>
      <c r="AX420" s="11"/>
      <c r="AY420" s="75"/>
      <c r="BC420" s="19"/>
      <c r="BD420" s="19"/>
      <c r="BE420" s="19"/>
      <c r="BF420" s="70"/>
      <c r="BG420" s="85"/>
      <c r="BH420" s="85"/>
      <c r="BI420" s="85"/>
      <c r="BJ420" s="85"/>
      <c r="BK420" s="84"/>
      <c r="BL420" s="92"/>
      <c r="BM420" s="92"/>
      <c r="BN420" s="82"/>
      <c r="BO420" s="46"/>
      <c r="BP420" s="46"/>
      <c r="BQ420" s="46"/>
      <c r="BR420" s="80"/>
      <c r="BS420" s="80"/>
      <c r="BT420" s="80"/>
      <c r="BU420" s="104"/>
      <c r="BV420" s="104"/>
      <c r="BW420" s="104"/>
      <c r="BX420" s="105"/>
      <c r="BY420" s="105"/>
      <c r="BZ420" s="105"/>
      <c r="CA420" s="33"/>
      <c r="CB420" s="33"/>
      <c r="CC420" s="33"/>
      <c r="CD420" s="27"/>
      <c r="CE420" s="27"/>
      <c r="CF420" s="27"/>
      <c r="CG420" s="9"/>
      <c r="CH420" s="9"/>
      <c r="CI420" s="9"/>
      <c r="CJ420" s="78"/>
      <c r="CK420" s="78"/>
      <c r="CL420" s="78"/>
      <c r="CM420" s="46"/>
      <c r="CN420" s="46"/>
      <c r="CO420" s="46"/>
    </row>
    <row r="421" spans="1:93" ht="12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4"/>
      <c r="S421" s="64"/>
      <c r="T421" s="14"/>
      <c r="U421" s="59"/>
      <c r="V421" s="60"/>
      <c r="W421" s="60"/>
      <c r="X421" s="60"/>
      <c r="Y421" s="60"/>
      <c r="Z421" s="60"/>
      <c r="AA421" s="60"/>
      <c r="AB421" s="60"/>
      <c r="AC421" s="60"/>
      <c r="AD421" s="60"/>
      <c r="AE421" s="10"/>
      <c r="AF421" s="87"/>
      <c r="AH421" s="86"/>
      <c r="AI421" s="10"/>
      <c r="AJ421" s="61"/>
      <c r="AK421" s="61"/>
      <c r="AL421" s="61"/>
      <c r="AM421" s="62"/>
      <c r="AN421" s="63"/>
      <c r="AO421" s="75"/>
      <c r="AP421" s="91"/>
      <c r="AQ421" s="75"/>
      <c r="AR421" s="79"/>
      <c r="AS421" s="75"/>
      <c r="AT421" s="11"/>
      <c r="AU421" s="11"/>
      <c r="AV421" s="11"/>
      <c r="AW421" s="11"/>
      <c r="AX421" s="11"/>
      <c r="AY421" s="75"/>
      <c r="BC421" s="19"/>
      <c r="BD421" s="19"/>
      <c r="BE421" s="19"/>
      <c r="BF421" s="70"/>
      <c r="BG421" s="85"/>
      <c r="BH421" s="85"/>
      <c r="BI421" s="85"/>
      <c r="BJ421" s="85"/>
      <c r="BK421" s="84"/>
      <c r="BL421" s="92"/>
      <c r="BM421" s="92"/>
      <c r="BN421" s="82"/>
      <c r="BO421" s="46"/>
      <c r="BP421" s="46"/>
      <c r="BQ421" s="46"/>
      <c r="BR421" s="80"/>
      <c r="BS421" s="80"/>
      <c r="BT421" s="80"/>
      <c r="BU421" s="104"/>
      <c r="BV421" s="104"/>
      <c r="BW421" s="104"/>
      <c r="BX421" s="105"/>
      <c r="BY421" s="105"/>
      <c r="BZ421" s="105"/>
      <c r="CA421" s="33"/>
      <c r="CB421" s="33"/>
      <c r="CC421" s="33"/>
      <c r="CD421" s="27"/>
      <c r="CE421" s="27"/>
      <c r="CF421" s="27"/>
      <c r="CG421" s="9"/>
      <c r="CH421" s="9"/>
      <c r="CI421" s="9"/>
      <c r="CJ421" s="78"/>
      <c r="CK421" s="78"/>
      <c r="CL421" s="78"/>
      <c r="CM421" s="46"/>
      <c r="CN421" s="46"/>
      <c r="CO421" s="46"/>
    </row>
    <row r="422" spans="1:93" ht="1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4"/>
      <c r="S422" s="64"/>
      <c r="T422" s="14"/>
      <c r="U422" s="59"/>
      <c r="V422" s="60"/>
      <c r="W422" s="60"/>
      <c r="X422" s="60"/>
      <c r="Y422" s="60"/>
      <c r="Z422" s="60"/>
      <c r="AA422" s="60"/>
      <c r="AB422" s="60"/>
      <c r="AC422" s="60"/>
      <c r="AD422" s="60"/>
      <c r="AE422" s="10"/>
      <c r="AF422" s="87"/>
      <c r="AH422" s="86"/>
      <c r="AI422" s="10"/>
      <c r="AJ422" s="61"/>
      <c r="AK422" s="61"/>
      <c r="AL422" s="61"/>
      <c r="AM422" s="62"/>
      <c r="AN422" s="63"/>
      <c r="AO422" s="75"/>
      <c r="AP422" s="91"/>
      <c r="AQ422" s="75"/>
      <c r="AR422" s="79"/>
      <c r="AS422" s="75"/>
      <c r="AT422" s="11"/>
      <c r="AU422" s="11"/>
      <c r="AV422" s="11"/>
      <c r="AW422" s="11"/>
      <c r="AX422" s="11"/>
      <c r="AY422" s="75"/>
      <c r="BC422" s="19"/>
      <c r="BD422" s="19"/>
      <c r="BE422" s="19"/>
      <c r="BF422" s="70"/>
      <c r="BG422" s="85"/>
      <c r="BH422" s="85"/>
      <c r="BI422" s="85"/>
      <c r="BJ422" s="85"/>
      <c r="BK422" s="84"/>
      <c r="BL422" s="92"/>
      <c r="BM422" s="92"/>
      <c r="BN422" s="82"/>
      <c r="BO422" s="46"/>
      <c r="BP422" s="46"/>
      <c r="BQ422" s="46"/>
      <c r="BR422" s="80"/>
      <c r="BS422" s="80"/>
      <c r="BT422" s="80"/>
      <c r="BU422" s="104"/>
      <c r="BV422" s="104"/>
      <c r="BW422" s="104"/>
      <c r="BX422" s="105"/>
      <c r="BY422" s="105"/>
      <c r="BZ422" s="105"/>
      <c r="CA422" s="33"/>
      <c r="CB422" s="33"/>
      <c r="CC422" s="33"/>
      <c r="CD422" s="27"/>
      <c r="CE422" s="27"/>
      <c r="CF422" s="27"/>
      <c r="CG422" s="9"/>
      <c r="CH422" s="9"/>
      <c r="CI422" s="9"/>
      <c r="CJ422" s="78"/>
      <c r="CK422" s="78"/>
      <c r="CL422" s="78"/>
      <c r="CM422" s="46"/>
      <c r="CN422" s="46"/>
      <c r="CO422" s="46"/>
    </row>
    <row r="423" spans="1:93" ht="12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4"/>
      <c r="S423" s="64"/>
      <c r="T423" s="14"/>
      <c r="U423" s="59"/>
      <c r="V423" s="60"/>
      <c r="W423" s="60"/>
      <c r="X423" s="60"/>
      <c r="Y423" s="60"/>
      <c r="Z423" s="60"/>
      <c r="AA423" s="60"/>
      <c r="AB423" s="60"/>
      <c r="AC423" s="60"/>
      <c r="AD423" s="60"/>
      <c r="AE423" s="10"/>
      <c r="AF423" s="87"/>
      <c r="AH423" s="86"/>
      <c r="AI423" s="10"/>
      <c r="AJ423" s="61"/>
      <c r="AK423" s="61"/>
      <c r="AL423" s="61"/>
      <c r="AM423" s="62"/>
      <c r="AN423" s="63"/>
      <c r="AO423" s="75"/>
      <c r="AP423" s="91"/>
      <c r="AQ423" s="75"/>
      <c r="AR423" s="79"/>
      <c r="AS423" s="75"/>
      <c r="AT423" s="11"/>
      <c r="AU423" s="11"/>
      <c r="AV423" s="11"/>
      <c r="AW423" s="11"/>
      <c r="AX423" s="11"/>
      <c r="AY423" s="75"/>
      <c r="BC423" s="19"/>
      <c r="BD423" s="19"/>
      <c r="BE423" s="19"/>
      <c r="BF423" s="70"/>
      <c r="BG423" s="85"/>
      <c r="BH423" s="85"/>
      <c r="BI423" s="85"/>
      <c r="BJ423" s="85"/>
      <c r="BK423" s="84"/>
      <c r="BL423" s="92"/>
      <c r="BM423" s="92"/>
      <c r="BN423" s="82"/>
      <c r="BO423" s="46"/>
      <c r="BP423" s="46"/>
      <c r="BQ423" s="46"/>
      <c r="BR423" s="80"/>
      <c r="BS423" s="80"/>
      <c r="BT423" s="80"/>
      <c r="BU423" s="104"/>
      <c r="BV423" s="104"/>
      <c r="BW423" s="104"/>
      <c r="BX423" s="105"/>
      <c r="BY423" s="105"/>
      <c r="BZ423" s="105"/>
      <c r="CA423" s="33"/>
      <c r="CB423" s="33"/>
      <c r="CC423" s="33"/>
      <c r="CD423" s="27"/>
      <c r="CE423" s="27"/>
      <c r="CF423" s="27"/>
      <c r="CG423" s="9"/>
      <c r="CH423" s="9"/>
      <c r="CI423" s="9"/>
      <c r="CJ423" s="78"/>
      <c r="CK423" s="78"/>
      <c r="CL423" s="78"/>
      <c r="CM423" s="46"/>
      <c r="CN423" s="46"/>
      <c r="CO423" s="46"/>
    </row>
    <row r="424" spans="1:93" ht="12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4"/>
      <c r="S424" s="64"/>
      <c r="T424" s="14"/>
      <c r="U424" s="59"/>
      <c r="V424" s="60"/>
      <c r="W424" s="60"/>
      <c r="X424" s="60"/>
      <c r="Y424" s="60"/>
      <c r="Z424" s="60"/>
      <c r="AA424" s="60"/>
      <c r="AB424" s="60"/>
      <c r="AC424" s="60"/>
      <c r="AD424" s="60"/>
      <c r="AE424" s="10"/>
      <c r="AF424" s="87"/>
      <c r="AH424" s="86"/>
      <c r="AI424" s="10"/>
      <c r="AJ424" s="61"/>
      <c r="AK424" s="61"/>
      <c r="AL424" s="61"/>
      <c r="AM424" s="62"/>
      <c r="AN424" s="63"/>
      <c r="AO424" s="75"/>
      <c r="AP424" s="91"/>
      <c r="AQ424" s="75"/>
      <c r="AR424" s="79"/>
      <c r="AS424" s="75"/>
      <c r="AT424" s="11"/>
      <c r="AU424" s="11"/>
      <c r="AV424" s="11"/>
      <c r="AW424" s="11"/>
      <c r="AX424" s="11"/>
      <c r="AY424" s="75"/>
      <c r="BC424" s="19"/>
      <c r="BD424" s="19"/>
      <c r="BE424" s="19"/>
      <c r="BF424" s="70"/>
      <c r="BG424" s="85"/>
      <c r="BH424" s="85"/>
      <c r="BI424" s="85"/>
      <c r="BJ424" s="85"/>
      <c r="BK424" s="84"/>
      <c r="BL424" s="92"/>
      <c r="BM424" s="92"/>
      <c r="BN424" s="82"/>
      <c r="BO424" s="46"/>
      <c r="BP424" s="46"/>
      <c r="BQ424" s="46"/>
      <c r="BR424" s="80"/>
      <c r="BS424" s="80"/>
      <c r="BT424" s="80"/>
      <c r="BU424" s="104"/>
      <c r="BV424" s="104"/>
      <c r="BW424" s="104"/>
      <c r="BX424" s="105"/>
      <c r="BY424" s="105"/>
      <c r="BZ424" s="105"/>
      <c r="CA424" s="33"/>
      <c r="CB424" s="33"/>
      <c r="CC424" s="33"/>
      <c r="CD424" s="27"/>
      <c r="CE424" s="27"/>
      <c r="CF424" s="27"/>
      <c r="CG424" s="9"/>
      <c r="CH424" s="9"/>
      <c r="CI424" s="9"/>
      <c r="CJ424" s="78"/>
      <c r="CK424" s="78"/>
      <c r="CL424" s="78"/>
      <c r="CM424" s="46"/>
      <c r="CN424" s="46"/>
      <c r="CO424" s="46"/>
    </row>
    <row r="425" spans="1:93" ht="12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4"/>
      <c r="S425" s="64"/>
      <c r="T425" s="14"/>
      <c r="U425" s="59"/>
      <c r="V425" s="60"/>
      <c r="W425" s="60"/>
      <c r="X425" s="60"/>
      <c r="Y425" s="60"/>
      <c r="Z425" s="60"/>
      <c r="AA425" s="60"/>
      <c r="AB425" s="60"/>
      <c r="AC425" s="60"/>
      <c r="AD425" s="60"/>
      <c r="AE425" s="10"/>
      <c r="AF425" s="87"/>
      <c r="AH425" s="86"/>
      <c r="AI425" s="10"/>
      <c r="AJ425" s="61"/>
      <c r="AK425" s="61"/>
      <c r="AL425" s="61"/>
      <c r="AM425" s="62"/>
      <c r="AN425" s="63"/>
      <c r="AO425" s="75"/>
      <c r="AP425" s="91"/>
      <c r="AQ425" s="75"/>
      <c r="AR425" s="79"/>
      <c r="AS425" s="75"/>
      <c r="AT425" s="11"/>
      <c r="AU425" s="11"/>
      <c r="AV425" s="11"/>
      <c r="AW425" s="11"/>
      <c r="AX425" s="11"/>
      <c r="AY425" s="75"/>
      <c r="BC425" s="19"/>
      <c r="BD425" s="19"/>
      <c r="BE425" s="19"/>
      <c r="BF425" s="70"/>
      <c r="BG425" s="85"/>
      <c r="BH425" s="85"/>
      <c r="BI425" s="85"/>
      <c r="BJ425" s="85"/>
      <c r="BK425" s="84"/>
      <c r="BL425" s="92"/>
      <c r="BM425" s="92"/>
      <c r="BN425" s="82"/>
      <c r="BO425" s="46"/>
      <c r="BP425" s="46"/>
      <c r="BQ425" s="46"/>
      <c r="BR425" s="80"/>
      <c r="BS425" s="80"/>
      <c r="BT425" s="80"/>
      <c r="BU425" s="104"/>
      <c r="BV425" s="104"/>
      <c r="BW425" s="104"/>
      <c r="BX425" s="105"/>
      <c r="BY425" s="105"/>
      <c r="BZ425" s="105"/>
      <c r="CA425" s="33"/>
      <c r="CB425" s="33"/>
      <c r="CC425" s="33"/>
      <c r="CD425" s="27"/>
      <c r="CE425" s="27"/>
      <c r="CF425" s="27"/>
      <c r="CG425" s="9"/>
      <c r="CH425" s="9"/>
      <c r="CI425" s="9"/>
      <c r="CJ425" s="78"/>
      <c r="CK425" s="78"/>
      <c r="CL425" s="78"/>
      <c r="CM425" s="46"/>
      <c r="CN425" s="46"/>
      <c r="CO425" s="46"/>
    </row>
    <row r="426" spans="1:93" ht="12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4"/>
      <c r="S426" s="64"/>
      <c r="T426" s="14"/>
      <c r="U426" s="59"/>
      <c r="V426" s="60"/>
      <c r="W426" s="60"/>
      <c r="X426" s="60"/>
      <c r="Y426" s="60"/>
      <c r="Z426" s="60"/>
      <c r="AA426" s="60"/>
      <c r="AB426" s="60"/>
      <c r="AC426" s="60"/>
      <c r="AD426" s="60"/>
      <c r="AE426" s="10"/>
      <c r="AF426" s="87"/>
      <c r="AH426" s="86"/>
      <c r="AI426" s="10"/>
      <c r="AJ426" s="61"/>
      <c r="AK426" s="61"/>
      <c r="AL426" s="61"/>
      <c r="AM426" s="62"/>
      <c r="AN426" s="63"/>
      <c r="AO426" s="75"/>
      <c r="AP426" s="91"/>
      <c r="AQ426" s="75"/>
      <c r="AR426" s="79"/>
      <c r="AS426" s="75"/>
      <c r="AT426" s="11"/>
      <c r="AU426" s="11"/>
      <c r="AV426" s="11"/>
      <c r="AW426" s="11"/>
      <c r="AX426" s="11"/>
      <c r="AY426" s="75"/>
      <c r="BC426" s="19"/>
      <c r="BD426" s="19"/>
      <c r="BE426" s="19"/>
      <c r="BF426" s="70"/>
      <c r="BG426" s="85"/>
      <c r="BH426" s="85"/>
      <c r="BI426" s="85"/>
      <c r="BJ426" s="85"/>
      <c r="BK426" s="84"/>
      <c r="BL426" s="92"/>
      <c r="BM426" s="92"/>
      <c r="BN426" s="82"/>
      <c r="BO426" s="46"/>
      <c r="BP426" s="46"/>
      <c r="BQ426" s="46"/>
      <c r="BR426" s="80"/>
      <c r="BS426" s="80"/>
      <c r="BT426" s="80"/>
      <c r="BU426" s="104"/>
      <c r="BV426" s="104"/>
      <c r="BW426" s="104"/>
      <c r="BX426" s="105"/>
      <c r="BY426" s="105"/>
      <c r="BZ426" s="105"/>
      <c r="CA426" s="33"/>
      <c r="CB426" s="33"/>
      <c r="CC426" s="33"/>
      <c r="CD426" s="27"/>
      <c r="CE426" s="27"/>
      <c r="CF426" s="27"/>
      <c r="CG426" s="9"/>
      <c r="CH426" s="9"/>
      <c r="CI426" s="9"/>
      <c r="CJ426" s="78"/>
      <c r="CK426" s="78"/>
      <c r="CL426" s="78"/>
      <c r="CM426" s="46"/>
      <c r="CN426" s="46"/>
      <c r="CO426" s="46"/>
    </row>
    <row r="427" spans="1:93" ht="12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4"/>
      <c r="S427" s="64"/>
      <c r="T427" s="14"/>
      <c r="U427" s="59"/>
      <c r="V427" s="60"/>
      <c r="W427" s="60"/>
      <c r="X427" s="60"/>
      <c r="Y427" s="60"/>
      <c r="Z427" s="60"/>
      <c r="AA427" s="60"/>
      <c r="AB427" s="60"/>
      <c r="AC427" s="60"/>
      <c r="AD427" s="60"/>
      <c r="AE427" s="10"/>
      <c r="AF427" s="87"/>
      <c r="AH427" s="86"/>
      <c r="AI427" s="10"/>
      <c r="AJ427" s="61"/>
      <c r="AK427" s="61"/>
      <c r="AL427" s="61"/>
      <c r="AM427" s="62"/>
      <c r="AN427" s="63"/>
      <c r="AO427" s="75"/>
      <c r="AP427" s="91"/>
      <c r="AQ427" s="75"/>
      <c r="AR427" s="79"/>
      <c r="AS427" s="75"/>
      <c r="AT427" s="11"/>
      <c r="AU427" s="11"/>
      <c r="AV427" s="11"/>
      <c r="AW427" s="11"/>
      <c r="AX427" s="11"/>
      <c r="AY427" s="75"/>
      <c r="BC427" s="19"/>
      <c r="BD427" s="19"/>
      <c r="BE427" s="19"/>
      <c r="BF427" s="70"/>
      <c r="BG427" s="85"/>
      <c r="BH427" s="85"/>
      <c r="BI427" s="85"/>
      <c r="BJ427" s="85"/>
      <c r="BK427" s="84"/>
      <c r="BL427" s="92"/>
      <c r="BM427" s="92"/>
      <c r="BN427" s="82"/>
      <c r="BO427" s="46"/>
      <c r="BP427" s="46"/>
      <c r="BQ427" s="46"/>
      <c r="BR427" s="80"/>
      <c r="BS427" s="80"/>
      <c r="BT427" s="80"/>
      <c r="BU427" s="104"/>
      <c r="BV427" s="104"/>
      <c r="BW427" s="104"/>
      <c r="BX427" s="105"/>
      <c r="BY427" s="105"/>
      <c r="BZ427" s="105"/>
      <c r="CA427" s="33"/>
      <c r="CB427" s="33"/>
      <c r="CC427" s="33"/>
      <c r="CD427" s="27"/>
      <c r="CE427" s="27"/>
      <c r="CF427" s="27"/>
      <c r="CG427" s="9"/>
      <c r="CH427" s="9"/>
      <c r="CI427" s="9"/>
      <c r="CJ427" s="78"/>
      <c r="CK427" s="78"/>
      <c r="CL427" s="78"/>
      <c r="CM427" s="46"/>
      <c r="CN427" s="46"/>
      <c r="CO427" s="46"/>
    </row>
    <row r="428" spans="1:93" ht="12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4"/>
      <c r="S428" s="64"/>
      <c r="T428" s="14"/>
      <c r="U428" s="59"/>
      <c r="V428" s="60"/>
      <c r="W428" s="60"/>
      <c r="X428" s="60"/>
      <c r="Y428" s="60"/>
      <c r="Z428" s="60"/>
      <c r="AA428" s="60"/>
      <c r="AB428" s="60"/>
      <c r="AC428" s="60"/>
      <c r="AD428" s="60"/>
      <c r="AE428" s="10"/>
      <c r="AF428" s="87"/>
      <c r="AH428" s="86"/>
      <c r="AI428" s="10"/>
      <c r="AJ428" s="61"/>
      <c r="AK428" s="61"/>
      <c r="AL428" s="61"/>
      <c r="AM428" s="62"/>
      <c r="AN428" s="63"/>
      <c r="AO428" s="75"/>
      <c r="AP428" s="91"/>
      <c r="AQ428" s="75"/>
      <c r="AR428" s="79"/>
      <c r="AS428" s="75"/>
      <c r="AT428" s="11"/>
      <c r="AU428" s="11"/>
      <c r="AV428" s="11"/>
      <c r="AW428" s="11"/>
      <c r="AX428" s="11"/>
      <c r="AY428" s="75"/>
      <c r="BC428" s="19"/>
      <c r="BD428" s="19"/>
      <c r="BE428" s="19"/>
      <c r="BF428" s="70"/>
      <c r="BG428" s="85"/>
      <c r="BH428" s="85"/>
      <c r="BI428" s="85"/>
      <c r="BJ428" s="85"/>
      <c r="BK428" s="84"/>
      <c r="BL428" s="92"/>
      <c r="BM428" s="92"/>
      <c r="BN428" s="82"/>
      <c r="BO428" s="46"/>
      <c r="BP428" s="46"/>
      <c r="BQ428" s="46"/>
      <c r="BR428" s="80"/>
      <c r="BS428" s="80"/>
      <c r="BT428" s="80"/>
      <c r="BU428" s="104"/>
      <c r="BV428" s="104"/>
      <c r="BW428" s="104"/>
      <c r="BX428" s="105"/>
      <c r="BY428" s="105"/>
      <c r="BZ428" s="105"/>
      <c r="CA428" s="33"/>
      <c r="CB428" s="33"/>
      <c r="CC428" s="33"/>
      <c r="CD428" s="27"/>
      <c r="CE428" s="27"/>
      <c r="CF428" s="27"/>
      <c r="CG428" s="9"/>
      <c r="CH428" s="9"/>
      <c r="CI428" s="9"/>
      <c r="CJ428" s="78"/>
      <c r="CK428" s="78"/>
      <c r="CL428" s="78"/>
      <c r="CM428" s="46"/>
      <c r="CN428" s="46"/>
      <c r="CO428" s="46"/>
    </row>
    <row r="429" spans="1:93" ht="12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4"/>
      <c r="S429" s="64"/>
      <c r="T429" s="14"/>
      <c r="U429" s="59"/>
      <c r="V429" s="60"/>
      <c r="W429" s="60"/>
      <c r="X429" s="60"/>
      <c r="Y429" s="60"/>
      <c r="Z429" s="60"/>
      <c r="AA429" s="60"/>
      <c r="AB429" s="60"/>
      <c r="AC429" s="60"/>
      <c r="AD429" s="60"/>
      <c r="AE429" s="10"/>
      <c r="AF429" s="87"/>
      <c r="AH429" s="86"/>
      <c r="AI429" s="10"/>
      <c r="AJ429" s="61"/>
      <c r="AK429" s="61"/>
      <c r="AL429" s="61"/>
      <c r="AM429" s="62"/>
      <c r="AN429" s="63"/>
      <c r="AO429" s="75"/>
      <c r="AP429" s="91"/>
      <c r="AQ429" s="75"/>
      <c r="AR429" s="79"/>
      <c r="AS429" s="75"/>
      <c r="AT429" s="11"/>
      <c r="AU429" s="11"/>
      <c r="AV429" s="11"/>
      <c r="AW429" s="11"/>
      <c r="AX429" s="11"/>
      <c r="AY429" s="75"/>
      <c r="BC429" s="19"/>
      <c r="BD429" s="19"/>
      <c r="BE429" s="19"/>
      <c r="BF429" s="70"/>
      <c r="BG429" s="85"/>
      <c r="BH429" s="85"/>
      <c r="BI429" s="85"/>
      <c r="BJ429" s="85"/>
      <c r="BK429" s="84"/>
      <c r="BL429" s="92"/>
      <c r="BM429" s="92"/>
      <c r="BN429" s="82"/>
      <c r="BO429" s="46"/>
      <c r="BP429" s="46"/>
      <c r="BQ429" s="46"/>
      <c r="BR429" s="80"/>
      <c r="BS429" s="80"/>
      <c r="BT429" s="80"/>
      <c r="BU429" s="104"/>
      <c r="BV429" s="104"/>
      <c r="BW429" s="104"/>
      <c r="BX429" s="105"/>
      <c r="BY429" s="105"/>
      <c r="BZ429" s="105"/>
      <c r="CA429" s="33"/>
      <c r="CB429" s="33"/>
      <c r="CC429" s="33"/>
      <c r="CD429" s="27"/>
      <c r="CE429" s="27"/>
      <c r="CF429" s="27"/>
      <c r="CG429" s="9"/>
      <c r="CH429" s="9"/>
      <c r="CI429" s="9"/>
      <c r="CJ429" s="78"/>
      <c r="CK429" s="78"/>
      <c r="CL429" s="78"/>
      <c r="CM429" s="46"/>
      <c r="CN429" s="46"/>
      <c r="CO429" s="46"/>
    </row>
    <row r="430" spans="1:93" ht="12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4"/>
      <c r="S430" s="64"/>
      <c r="T430" s="14"/>
      <c r="U430" s="59"/>
      <c r="V430" s="60"/>
      <c r="W430" s="60"/>
      <c r="X430" s="60"/>
      <c r="Y430" s="60"/>
      <c r="Z430" s="60"/>
      <c r="AA430" s="60"/>
      <c r="AB430" s="60"/>
      <c r="AC430" s="60"/>
      <c r="AD430" s="60"/>
      <c r="AE430" s="10"/>
      <c r="AF430" s="87"/>
      <c r="AH430" s="86"/>
      <c r="AI430" s="10"/>
      <c r="AJ430" s="61"/>
      <c r="AK430" s="61"/>
      <c r="AL430" s="61"/>
      <c r="AM430" s="62"/>
      <c r="AN430" s="63"/>
      <c r="AO430" s="75"/>
      <c r="AP430" s="91"/>
      <c r="AQ430" s="75"/>
      <c r="AR430" s="79"/>
      <c r="AS430" s="75"/>
      <c r="AT430" s="11"/>
      <c r="AU430" s="11"/>
      <c r="AV430" s="11"/>
      <c r="AW430" s="11"/>
      <c r="AX430" s="11"/>
      <c r="AY430" s="75"/>
      <c r="BC430" s="19"/>
      <c r="BD430" s="19"/>
      <c r="BE430" s="19"/>
      <c r="BF430" s="70"/>
      <c r="BG430" s="85"/>
      <c r="BH430" s="85"/>
      <c r="BI430" s="85"/>
      <c r="BJ430" s="85"/>
      <c r="BK430" s="84"/>
      <c r="BL430" s="92"/>
      <c r="BM430" s="92"/>
      <c r="BN430" s="82"/>
      <c r="BO430" s="46"/>
      <c r="BP430" s="46"/>
      <c r="BQ430" s="46"/>
      <c r="BR430" s="80"/>
      <c r="BS430" s="80"/>
      <c r="BT430" s="80"/>
      <c r="BU430" s="104"/>
      <c r="BV430" s="104"/>
      <c r="BW430" s="104"/>
      <c r="BX430" s="105"/>
      <c r="BY430" s="105"/>
      <c r="BZ430" s="105"/>
      <c r="CA430" s="33"/>
      <c r="CB430" s="33"/>
      <c r="CC430" s="33"/>
      <c r="CD430" s="27"/>
      <c r="CE430" s="27"/>
      <c r="CF430" s="27"/>
      <c r="CG430" s="9"/>
      <c r="CH430" s="9"/>
      <c r="CI430" s="9"/>
      <c r="CJ430" s="78"/>
      <c r="CK430" s="78"/>
      <c r="CL430" s="78"/>
      <c r="CM430" s="46"/>
      <c r="CN430" s="46"/>
      <c r="CO430" s="46"/>
    </row>
    <row r="431" spans="1:93" ht="12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4"/>
      <c r="S431" s="64"/>
      <c r="T431" s="14"/>
      <c r="U431" s="59"/>
      <c r="V431" s="60"/>
      <c r="W431" s="60"/>
      <c r="X431" s="60"/>
      <c r="Y431" s="60"/>
      <c r="Z431" s="60"/>
      <c r="AA431" s="60"/>
      <c r="AB431" s="60"/>
      <c r="AC431" s="60"/>
      <c r="AD431" s="60"/>
      <c r="AE431" s="10"/>
      <c r="AF431" s="87"/>
      <c r="AH431" s="86"/>
      <c r="AI431" s="10"/>
      <c r="AJ431" s="61"/>
      <c r="AK431" s="61"/>
      <c r="AL431" s="61"/>
      <c r="AM431" s="62"/>
      <c r="AN431" s="63"/>
      <c r="AO431" s="75"/>
      <c r="AP431" s="91"/>
      <c r="AQ431" s="75"/>
      <c r="AR431" s="79"/>
      <c r="AS431" s="75"/>
      <c r="AT431" s="11"/>
      <c r="AU431" s="11"/>
      <c r="AV431" s="11"/>
      <c r="AW431" s="11"/>
      <c r="AX431" s="11"/>
      <c r="AY431" s="75"/>
      <c r="BC431" s="19"/>
      <c r="BD431" s="19"/>
      <c r="BE431" s="19"/>
      <c r="BF431" s="70"/>
      <c r="BG431" s="85"/>
      <c r="BH431" s="85"/>
      <c r="BI431" s="85"/>
      <c r="BJ431" s="85"/>
      <c r="BK431" s="84"/>
      <c r="BL431" s="92"/>
      <c r="BM431" s="92"/>
      <c r="BN431" s="82"/>
      <c r="BO431" s="46"/>
      <c r="BP431" s="46"/>
      <c r="BQ431" s="46"/>
      <c r="BR431" s="80"/>
      <c r="BS431" s="80"/>
      <c r="BT431" s="80"/>
      <c r="BU431" s="104"/>
      <c r="BV431" s="104"/>
      <c r="BW431" s="104"/>
      <c r="BX431" s="105"/>
      <c r="BY431" s="105"/>
      <c r="BZ431" s="105"/>
      <c r="CA431" s="33"/>
      <c r="CB431" s="33"/>
      <c r="CC431" s="33"/>
      <c r="CD431" s="27"/>
      <c r="CE431" s="27"/>
      <c r="CF431" s="27"/>
      <c r="CG431" s="9"/>
      <c r="CH431" s="9"/>
      <c r="CI431" s="9"/>
      <c r="CJ431" s="78"/>
      <c r="CK431" s="78"/>
      <c r="CL431" s="78"/>
      <c r="CM431" s="46"/>
      <c r="CN431" s="46"/>
      <c r="CO431" s="46"/>
    </row>
    <row r="432" spans="1:93" ht="1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4"/>
      <c r="S432" s="64"/>
      <c r="T432" s="14"/>
      <c r="U432" s="59"/>
      <c r="V432" s="60"/>
      <c r="W432" s="60"/>
      <c r="X432" s="60"/>
      <c r="Y432" s="60"/>
      <c r="Z432" s="60"/>
      <c r="AA432" s="60"/>
      <c r="AB432" s="60"/>
      <c r="AC432" s="60"/>
      <c r="AD432" s="60"/>
      <c r="AE432" s="10"/>
      <c r="AF432" s="87"/>
      <c r="AH432" s="86"/>
      <c r="AI432" s="10"/>
      <c r="AJ432" s="61"/>
      <c r="AK432" s="61"/>
      <c r="AL432" s="61"/>
      <c r="AM432" s="62"/>
      <c r="AN432" s="63"/>
      <c r="AO432" s="75"/>
      <c r="AP432" s="91"/>
      <c r="AQ432" s="75"/>
      <c r="AR432" s="79"/>
      <c r="AS432" s="75"/>
      <c r="AT432" s="11"/>
      <c r="AU432" s="11"/>
      <c r="AV432" s="11"/>
      <c r="AW432" s="11"/>
      <c r="AX432" s="11"/>
      <c r="AY432" s="75"/>
      <c r="BC432" s="19"/>
      <c r="BD432" s="19"/>
      <c r="BE432" s="19"/>
      <c r="BF432" s="70"/>
      <c r="BG432" s="85"/>
      <c r="BH432" s="85"/>
      <c r="BI432" s="85"/>
      <c r="BJ432" s="85"/>
      <c r="BK432" s="84"/>
      <c r="BL432" s="92"/>
      <c r="BM432" s="92"/>
      <c r="BN432" s="82"/>
      <c r="BO432" s="46"/>
      <c r="BP432" s="46"/>
      <c r="BQ432" s="46"/>
      <c r="BR432" s="80"/>
      <c r="BS432" s="80"/>
      <c r="BT432" s="80"/>
      <c r="BU432" s="104"/>
      <c r="BV432" s="104"/>
      <c r="BW432" s="104"/>
      <c r="BX432" s="105"/>
      <c r="BY432" s="105"/>
      <c r="BZ432" s="105"/>
      <c r="CA432" s="33"/>
      <c r="CB432" s="33"/>
      <c r="CC432" s="33"/>
      <c r="CD432" s="27"/>
      <c r="CE432" s="27"/>
      <c r="CF432" s="27"/>
      <c r="CG432" s="9"/>
      <c r="CH432" s="9"/>
      <c r="CI432" s="9"/>
      <c r="CJ432" s="78"/>
      <c r="CK432" s="78"/>
      <c r="CL432" s="78"/>
      <c r="CM432" s="46"/>
      <c r="CN432" s="46"/>
      <c r="CO432" s="46"/>
    </row>
    <row r="433" spans="1:93" ht="12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4"/>
      <c r="S433" s="64"/>
      <c r="T433" s="14"/>
      <c r="U433" s="59"/>
      <c r="V433" s="60"/>
      <c r="W433" s="60"/>
      <c r="X433" s="60"/>
      <c r="Y433" s="60"/>
      <c r="Z433" s="60"/>
      <c r="AA433" s="60"/>
      <c r="AB433" s="60"/>
      <c r="AC433" s="60"/>
      <c r="AD433" s="60"/>
      <c r="AE433" s="10"/>
      <c r="AF433" s="87"/>
      <c r="AH433" s="86"/>
      <c r="AI433" s="10"/>
      <c r="AJ433" s="61"/>
      <c r="AK433" s="61"/>
      <c r="AL433" s="61"/>
      <c r="AM433" s="62"/>
      <c r="AN433" s="63"/>
      <c r="AO433" s="75"/>
      <c r="AP433" s="91"/>
      <c r="AQ433" s="75"/>
      <c r="AR433" s="79"/>
      <c r="AS433" s="75"/>
      <c r="AT433" s="11"/>
      <c r="AU433" s="11"/>
      <c r="AV433" s="11"/>
      <c r="AW433" s="11"/>
      <c r="AX433" s="11"/>
      <c r="AY433" s="75"/>
      <c r="BC433" s="19"/>
      <c r="BD433" s="19"/>
      <c r="BE433" s="19"/>
      <c r="BF433" s="70"/>
      <c r="BG433" s="85"/>
      <c r="BH433" s="85"/>
      <c r="BI433" s="85"/>
      <c r="BJ433" s="85"/>
      <c r="BK433" s="84"/>
      <c r="BL433" s="92"/>
      <c r="BM433" s="92"/>
      <c r="BN433" s="82"/>
      <c r="BO433" s="46"/>
      <c r="BP433" s="46"/>
      <c r="BQ433" s="46"/>
      <c r="BR433" s="80"/>
      <c r="BS433" s="80"/>
      <c r="BT433" s="80"/>
      <c r="BU433" s="104"/>
      <c r="BV433" s="104"/>
      <c r="BW433" s="104"/>
      <c r="BX433" s="105"/>
      <c r="BY433" s="105"/>
      <c r="BZ433" s="105"/>
      <c r="CA433" s="33"/>
      <c r="CB433" s="33"/>
      <c r="CC433" s="33"/>
      <c r="CD433" s="27"/>
      <c r="CE433" s="27"/>
      <c r="CF433" s="27"/>
      <c r="CG433" s="9"/>
      <c r="CH433" s="9"/>
      <c r="CI433" s="9"/>
      <c r="CJ433" s="78"/>
      <c r="CK433" s="78"/>
      <c r="CL433" s="78"/>
      <c r="CM433" s="46"/>
      <c r="CN433" s="46"/>
      <c r="CO433" s="46"/>
    </row>
    <row r="434" spans="1:93" ht="12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4"/>
      <c r="S434" s="64"/>
      <c r="T434" s="14"/>
      <c r="U434" s="59"/>
      <c r="V434" s="60"/>
      <c r="W434" s="60"/>
      <c r="X434" s="60"/>
      <c r="Y434" s="60"/>
      <c r="Z434" s="60"/>
      <c r="AA434" s="60"/>
      <c r="AB434" s="60"/>
      <c r="AC434" s="60"/>
      <c r="AD434" s="60"/>
      <c r="AE434" s="10"/>
      <c r="AF434" s="87"/>
      <c r="AH434" s="86"/>
      <c r="AI434" s="10"/>
      <c r="AJ434" s="61"/>
      <c r="AK434" s="61"/>
      <c r="AL434" s="61"/>
      <c r="AM434" s="62"/>
      <c r="AN434" s="63"/>
      <c r="AO434" s="75"/>
      <c r="AP434" s="91"/>
      <c r="AQ434" s="75"/>
      <c r="AR434" s="79"/>
      <c r="AS434" s="75"/>
      <c r="AT434" s="11"/>
      <c r="AU434" s="11"/>
      <c r="AV434" s="11"/>
      <c r="AW434" s="11"/>
      <c r="AX434" s="11"/>
      <c r="AY434" s="75"/>
      <c r="BC434" s="19"/>
      <c r="BD434" s="19"/>
      <c r="BE434" s="19"/>
      <c r="BF434" s="70"/>
      <c r="BG434" s="85"/>
      <c r="BH434" s="85"/>
      <c r="BI434" s="85"/>
      <c r="BJ434" s="85"/>
      <c r="BK434" s="84"/>
      <c r="BL434" s="92"/>
      <c r="BM434" s="92"/>
      <c r="BN434" s="82"/>
      <c r="BO434" s="46"/>
      <c r="BP434" s="46"/>
      <c r="BQ434" s="46"/>
      <c r="BR434" s="80"/>
      <c r="BS434" s="80"/>
      <c r="BT434" s="80"/>
      <c r="BU434" s="104"/>
      <c r="BV434" s="104"/>
      <c r="BW434" s="104"/>
      <c r="BX434" s="105"/>
      <c r="BY434" s="105"/>
      <c r="BZ434" s="105"/>
      <c r="CA434" s="33"/>
      <c r="CB434" s="33"/>
      <c r="CC434" s="33"/>
      <c r="CD434" s="27"/>
      <c r="CE434" s="27"/>
      <c r="CF434" s="27"/>
      <c r="CG434" s="9"/>
      <c r="CH434" s="9"/>
      <c r="CI434" s="9"/>
      <c r="CJ434" s="78"/>
      <c r="CK434" s="78"/>
      <c r="CL434" s="78"/>
      <c r="CM434" s="46"/>
      <c r="CN434" s="46"/>
      <c r="CO434" s="46"/>
    </row>
    <row r="435" spans="1:93" ht="12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4"/>
      <c r="S435" s="64"/>
      <c r="T435" s="14"/>
      <c r="U435" s="59"/>
      <c r="V435" s="60"/>
      <c r="W435" s="60"/>
      <c r="X435" s="60"/>
      <c r="Y435" s="60"/>
      <c r="Z435" s="60"/>
      <c r="AA435" s="60"/>
      <c r="AB435" s="60"/>
      <c r="AC435" s="60"/>
      <c r="AD435" s="60"/>
      <c r="AE435" s="10"/>
      <c r="AF435" s="87"/>
      <c r="AH435" s="86"/>
      <c r="AI435" s="10"/>
      <c r="AJ435" s="61"/>
      <c r="AK435" s="61"/>
      <c r="AL435" s="61"/>
      <c r="AM435" s="62"/>
      <c r="AN435" s="63"/>
      <c r="AO435" s="75"/>
      <c r="AP435" s="91"/>
      <c r="AQ435" s="75"/>
      <c r="AR435" s="79"/>
      <c r="AS435" s="75"/>
      <c r="AT435" s="11"/>
      <c r="AU435" s="11"/>
      <c r="AV435" s="11"/>
      <c r="AW435" s="11"/>
      <c r="AX435" s="11"/>
      <c r="AY435" s="75"/>
      <c r="BC435" s="19"/>
      <c r="BD435" s="19"/>
      <c r="BE435" s="19"/>
      <c r="BF435" s="70"/>
      <c r="BG435" s="85"/>
      <c r="BH435" s="85"/>
      <c r="BI435" s="85"/>
      <c r="BJ435" s="85"/>
      <c r="BK435" s="84"/>
      <c r="BL435" s="92"/>
      <c r="BM435" s="92"/>
      <c r="BN435" s="82"/>
      <c r="BO435" s="46"/>
      <c r="BP435" s="46"/>
      <c r="BQ435" s="46"/>
      <c r="BR435" s="80"/>
      <c r="BS435" s="80"/>
      <c r="BT435" s="80"/>
      <c r="BU435" s="104"/>
      <c r="BV435" s="104"/>
      <c r="BW435" s="104"/>
      <c r="BX435" s="105"/>
      <c r="BY435" s="105"/>
      <c r="BZ435" s="105"/>
      <c r="CA435" s="33"/>
      <c r="CB435" s="33"/>
      <c r="CC435" s="33"/>
      <c r="CD435" s="27"/>
      <c r="CE435" s="27"/>
      <c r="CF435" s="27"/>
      <c r="CG435" s="9"/>
      <c r="CH435" s="9"/>
      <c r="CI435" s="9"/>
      <c r="CJ435" s="78"/>
      <c r="CK435" s="78"/>
      <c r="CL435" s="78"/>
      <c r="CM435" s="46"/>
      <c r="CN435" s="46"/>
      <c r="CO435" s="46"/>
    </row>
    <row r="436" spans="1:93" ht="12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4"/>
      <c r="S436" s="64"/>
      <c r="T436" s="14"/>
      <c r="U436" s="59"/>
      <c r="V436" s="60"/>
      <c r="W436" s="60"/>
      <c r="X436" s="60"/>
      <c r="Y436" s="60"/>
      <c r="Z436" s="60"/>
      <c r="AA436" s="60"/>
      <c r="AB436" s="60"/>
      <c r="AC436" s="60"/>
      <c r="AD436" s="60"/>
      <c r="AE436" s="10"/>
      <c r="AF436" s="87"/>
      <c r="AH436" s="86"/>
      <c r="AI436" s="10"/>
      <c r="AJ436" s="61"/>
      <c r="AK436" s="61"/>
      <c r="AL436" s="61"/>
      <c r="AM436" s="62"/>
      <c r="AN436" s="63"/>
      <c r="AO436" s="75"/>
      <c r="AP436" s="91"/>
      <c r="AQ436" s="75"/>
      <c r="AR436" s="79"/>
      <c r="AS436" s="75"/>
      <c r="AT436" s="11"/>
      <c r="AU436" s="11"/>
      <c r="AV436" s="11"/>
      <c r="AW436" s="11"/>
      <c r="AX436" s="11"/>
      <c r="AY436" s="75"/>
      <c r="BC436" s="19"/>
      <c r="BD436" s="19"/>
      <c r="BE436" s="19"/>
      <c r="BF436" s="70"/>
      <c r="BG436" s="85"/>
      <c r="BH436" s="85"/>
      <c r="BI436" s="85"/>
      <c r="BJ436" s="85"/>
      <c r="BK436" s="84"/>
      <c r="BL436" s="92"/>
      <c r="BM436" s="92"/>
      <c r="BN436" s="82"/>
      <c r="BO436" s="46"/>
      <c r="BP436" s="46"/>
      <c r="BQ436" s="46"/>
      <c r="BR436" s="80"/>
      <c r="BS436" s="80"/>
      <c r="BT436" s="80"/>
      <c r="BU436" s="104"/>
      <c r="BV436" s="104"/>
      <c r="BW436" s="104"/>
      <c r="BX436" s="105"/>
      <c r="BY436" s="105"/>
      <c r="BZ436" s="105"/>
      <c r="CA436" s="33"/>
      <c r="CB436" s="33"/>
      <c r="CC436" s="33"/>
      <c r="CD436" s="27"/>
      <c r="CE436" s="27"/>
      <c r="CF436" s="27"/>
      <c r="CG436" s="9"/>
      <c r="CH436" s="9"/>
      <c r="CI436" s="9"/>
      <c r="CJ436" s="78"/>
      <c r="CK436" s="78"/>
      <c r="CL436" s="78"/>
      <c r="CM436" s="46"/>
      <c r="CN436" s="46"/>
      <c r="CO436" s="46"/>
    </row>
    <row r="437" spans="1:93" ht="12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4"/>
      <c r="S437" s="64"/>
      <c r="T437" s="14"/>
      <c r="U437" s="59"/>
      <c r="V437" s="60"/>
      <c r="W437" s="60"/>
      <c r="X437" s="60"/>
      <c r="Y437" s="60"/>
      <c r="Z437" s="60"/>
      <c r="AA437" s="60"/>
      <c r="AB437" s="60"/>
      <c r="AC437" s="60"/>
      <c r="AD437" s="60"/>
      <c r="AE437" s="10"/>
      <c r="AF437" s="87"/>
      <c r="AH437" s="86"/>
      <c r="AI437" s="10"/>
      <c r="AJ437" s="61"/>
      <c r="AK437" s="61"/>
      <c r="AL437" s="61"/>
      <c r="AM437" s="62"/>
      <c r="AN437" s="63"/>
      <c r="AO437" s="75"/>
      <c r="AP437" s="91"/>
      <c r="AQ437" s="75"/>
      <c r="AR437" s="79"/>
      <c r="AS437" s="75"/>
      <c r="AT437" s="11"/>
      <c r="AU437" s="11"/>
      <c r="AV437" s="11"/>
      <c r="AW437" s="11"/>
      <c r="AX437" s="11"/>
      <c r="AY437" s="75"/>
      <c r="BC437" s="19"/>
      <c r="BD437" s="19"/>
      <c r="BE437" s="19"/>
      <c r="BF437" s="70"/>
      <c r="BG437" s="85"/>
      <c r="BH437" s="85"/>
      <c r="BI437" s="85"/>
      <c r="BJ437" s="85"/>
      <c r="BK437" s="84"/>
      <c r="BL437" s="92"/>
      <c r="BM437" s="92"/>
      <c r="BN437" s="82"/>
      <c r="BO437" s="46"/>
      <c r="BP437" s="46"/>
      <c r="BQ437" s="46"/>
      <c r="BR437" s="80"/>
      <c r="BS437" s="80"/>
      <c r="BT437" s="80"/>
      <c r="BU437" s="104"/>
      <c r="BV437" s="104"/>
      <c r="BW437" s="104"/>
      <c r="BX437" s="105"/>
      <c r="BY437" s="105"/>
      <c r="BZ437" s="105"/>
      <c r="CA437" s="33"/>
      <c r="CB437" s="33"/>
      <c r="CC437" s="33"/>
      <c r="CD437" s="27"/>
      <c r="CE437" s="27"/>
      <c r="CF437" s="27"/>
      <c r="CG437" s="9"/>
      <c r="CH437" s="9"/>
      <c r="CI437" s="9"/>
      <c r="CJ437" s="78"/>
      <c r="CK437" s="78"/>
      <c r="CL437" s="78"/>
      <c r="CM437" s="46"/>
      <c r="CN437" s="46"/>
      <c r="CO437" s="46"/>
    </row>
    <row r="438" spans="1:93" ht="12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4"/>
      <c r="S438" s="64"/>
      <c r="T438" s="14"/>
      <c r="U438" s="59"/>
      <c r="V438" s="60"/>
      <c r="W438" s="60"/>
      <c r="X438" s="60"/>
      <c r="Y438" s="60"/>
      <c r="Z438" s="60"/>
      <c r="AA438" s="60"/>
      <c r="AB438" s="60"/>
      <c r="AC438" s="60"/>
      <c r="AD438" s="60"/>
      <c r="AE438" s="10"/>
      <c r="AF438" s="87"/>
      <c r="AH438" s="86"/>
      <c r="AI438" s="10"/>
      <c r="AJ438" s="61"/>
      <c r="AK438" s="61"/>
      <c r="AL438" s="61"/>
      <c r="AM438" s="62"/>
      <c r="AN438" s="63"/>
      <c r="AO438" s="75"/>
      <c r="AP438" s="91"/>
      <c r="AQ438" s="75"/>
      <c r="AR438" s="79"/>
      <c r="AS438" s="75"/>
      <c r="AT438" s="11"/>
      <c r="AU438" s="11"/>
      <c r="AV438" s="11"/>
      <c r="AW438" s="11"/>
      <c r="AX438" s="11"/>
      <c r="AY438" s="75"/>
      <c r="BC438" s="19"/>
      <c r="BD438" s="19"/>
      <c r="BE438" s="19"/>
      <c r="BF438" s="70"/>
      <c r="BG438" s="85"/>
      <c r="BH438" s="85"/>
      <c r="BI438" s="85"/>
      <c r="BJ438" s="85"/>
      <c r="BK438" s="84"/>
      <c r="BL438" s="92"/>
      <c r="BM438" s="92"/>
      <c r="BN438" s="82"/>
      <c r="BO438" s="46"/>
      <c r="BP438" s="46"/>
      <c r="BQ438" s="46"/>
      <c r="BR438" s="80"/>
      <c r="BS438" s="80"/>
      <c r="BT438" s="80"/>
      <c r="BU438" s="104"/>
      <c r="BV438" s="104"/>
      <c r="BW438" s="104"/>
      <c r="BX438" s="105"/>
      <c r="BY438" s="105"/>
      <c r="BZ438" s="105"/>
      <c r="CA438" s="33"/>
      <c r="CB438" s="33"/>
      <c r="CC438" s="33"/>
      <c r="CD438" s="27"/>
      <c r="CE438" s="27"/>
      <c r="CF438" s="27"/>
      <c r="CG438" s="9"/>
      <c r="CH438" s="9"/>
      <c r="CI438" s="9"/>
      <c r="CJ438" s="78"/>
      <c r="CK438" s="78"/>
      <c r="CL438" s="78"/>
      <c r="CM438" s="46"/>
      <c r="CN438" s="46"/>
      <c r="CO438" s="46"/>
    </row>
    <row r="439" spans="1:93" ht="12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4"/>
      <c r="S439" s="64"/>
      <c r="T439" s="14"/>
      <c r="U439" s="59"/>
      <c r="V439" s="60"/>
      <c r="W439" s="60"/>
      <c r="X439" s="60"/>
      <c r="Y439" s="60"/>
      <c r="Z439" s="60"/>
      <c r="AA439" s="60"/>
      <c r="AB439" s="60"/>
      <c r="AC439" s="60"/>
      <c r="AD439" s="60"/>
      <c r="AE439" s="10"/>
      <c r="AF439" s="87"/>
      <c r="AH439" s="86"/>
      <c r="AI439" s="10"/>
      <c r="AJ439" s="61"/>
      <c r="AK439" s="61"/>
      <c r="AL439" s="61"/>
      <c r="AM439" s="62"/>
      <c r="AN439" s="63"/>
      <c r="AO439" s="75"/>
      <c r="AP439" s="91"/>
      <c r="AQ439" s="75"/>
      <c r="AR439" s="79"/>
      <c r="AS439" s="75"/>
      <c r="AT439" s="11"/>
      <c r="AU439" s="11"/>
      <c r="AV439" s="11"/>
      <c r="AW439" s="11"/>
      <c r="AX439" s="11"/>
      <c r="AY439" s="75"/>
      <c r="BC439" s="19"/>
      <c r="BD439" s="19"/>
      <c r="BE439" s="19"/>
      <c r="BF439" s="70"/>
      <c r="BG439" s="85"/>
      <c r="BH439" s="85"/>
      <c r="BI439" s="85"/>
      <c r="BJ439" s="85"/>
      <c r="BK439" s="84"/>
      <c r="BL439" s="92"/>
      <c r="BM439" s="92"/>
      <c r="BN439" s="82"/>
      <c r="BO439" s="46"/>
      <c r="BP439" s="46"/>
      <c r="BQ439" s="46"/>
      <c r="BR439" s="80"/>
      <c r="BS439" s="80"/>
      <c r="BT439" s="80"/>
      <c r="BU439" s="104"/>
      <c r="BV439" s="104"/>
      <c r="BW439" s="104"/>
      <c r="BX439" s="105"/>
      <c r="BY439" s="105"/>
      <c r="BZ439" s="105"/>
      <c r="CA439" s="33"/>
      <c r="CB439" s="33"/>
      <c r="CC439" s="33"/>
      <c r="CD439" s="27"/>
      <c r="CE439" s="27"/>
      <c r="CF439" s="27"/>
      <c r="CG439" s="9"/>
      <c r="CH439" s="9"/>
      <c r="CI439" s="9"/>
      <c r="CJ439" s="78"/>
      <c r="CK439" s="78"/>
      <c r="CL439" s="78"/>
      <c r="CM439" s="46"/>
      <c r="CN439" s="46"/>
      <c r="CO439" s="46"/>
    </row>
    <row r="440" spans="1:93" ht="12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4"/>
      <c r="S440" s="64"/>
      <c r="T440" s="14"/>
      <c r="U440" s="59"/>
      <c r="V440" s="60"/>
      <c r="W440" s="60"/>
      <c r="X440" s="60"/>
      <c r="Y440" s="60"/>
      <c r="Z440" s="60"/>
      <c r="AA440" s="60"/>
      <c r="AB440" s="60"/>
      <c r="AC440" s="60"/>
      <c r="AD440" s="60"/>
      <c r="AE440" s="10"/>
      <c r="AF440" s="87"/>
      <c r="AH440" s="86"/>
      <c r="AI440" s="10"/>
      <c r="AJ440" s="61"/>
      <c r="AK440" s="61"/>
      <c r="AL440" s="61"/>
      <c r="AM440" s="62"/>
      <c r="AN440" s="63"/>
      <c r="AO440" s="75"/>
      <c r="AP440" s="91"/>
      <c r="AQ440" s="75"/>
      <c r="AR440" s="79"/>
      <c r="AS440" s="75"/>
      <c r="AT440" s="11"/>
      <c r="AU440" s="11"/>
      <c r="AV440" s="11"/>
      <c r="AW440" s="11"/>
      <c r="AX440" s="11"/>
      <c r="AY440" s="75"/>
      <c r="BC440" s="19"/>
      <c r="BD440" s="19"/>
      <c r="BE440" s="19"/>
      <c r="BF440" s="70"/>
      <c r="BG440" s="85"/>
      <c r="BH440" s="85"/>
      <c r="BI440" s="85"/>
      <c r="BJ440" s="85"/>
      <c r="BK440" s="84"/>
      <c r="BL440" s="92"/>
      <c r="BM440" s="92"/>
      <c r="BN440" s="82"/>
      <c r="BO440" s="46"/>
      <c r="BP440" s="46"/>
      <c r="BQ440" s="46"/>
      <c r="BR440" s="80"/>
      <c r="BS440" s="80"/>
      <c r="BT440" s="80"/>
      <c r="BU440" s="104"/>
      <c r="BV440" s="104"/>
      <c r="BW440" s="104"/>
      <c r="BX440" s="105"/>
      <c r="BY440" s="105"/>
      <c r="BZ440" s="105"/>
      <c r="CA440" s="33"/>
      <c r="CB440" s="33"/>
      <c r="CC440" s="33"/>
      <c r="CD440" s="27"/>
      <c r="CE440" s="27"/>
      <c r="CF440" s="27"/>
      <c r="CG440" s="9"/>
      <c r="CH440" s="9"/>
      <c r="CI440" s="9"/>
      <c r="CJ440" s="78"/>
      <c r="CK440" s="78"/>
      <c r="CL440" s="78"/>
      <c r="CM440" s="46"/>
      <c r="CN440" s="46"/>
      <c r="CO440" s="46"/>
    </row>
    <row r="441" spans="1:93" ht="12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4"/>
      <c r="S441" s="64"/>
      <c r="T441" s="14"/>
      <c r="U441" s="59"/>
      <c r="V441" s="60"/>
      <c r="W441" s="60"/>
      <c r="X441" s="60"/>
      <c r="Y441" s="60"/>
      <c r="Z441" s="60"/>
      <c r="AA441" s="60"/>
      <c r="AB441" s="60"/>
      <c r="AC441" s="60"/>
      <c r="AD441" s="60"/>
      <c r="AE441" s="10"/>
      <c r="AF441" s="87"/>
      <c r="AH441" s="86"/>
      <c r="AI441" s="10"/>
      <c r="AJ441" s="61"/>
      <c r="AK441" s="61"/>
      <c r="AL441" s="61"/>
      <c r="AM441" s="62"/>
      <c r="AN441" s="63"/>
      <c r="AO441" s="75"/>
      <c r="AP441" s="91"/>
      <c r="AQ441" s="75"/>
      <c r="AR441" s="79"/>
      <c r="AS441" s="75"/>
      <c r="AT441" s="11"/>
      <c r="AU441" s="11"/>
      <c r="AV441" s="11"/>
      <c r="AW441" s="11"/>
      <c r="AX441" s="11"/>
      <c r="AY441" s="75"/>
      <c r="BC441" s="19"/>
      <c r="BD441" s="19"/>
      <c r="BE441" s="19"/>
      <c r="BF441" s="70"/>
      <c r="BG441" s="85"/>
      <c r="BH441" s="85"/>
      <c r="BI441" s="85"/>
      <c r="BJ441" s="85"/>
      <c r="BK441" s="84"/>
      <c r="BL441" s="92"/>
      <c r="BM441" s="92"/>
      <c r="BN441" s="82"/>
      <c r="BO441" s="46"/>
      <c r="BP441" s="46"/>
      <c r="BQ441" s="46"/>
      <c r="BR441" s="80"/>
      <c r="BS441" s="80"/>
      <c r="BT441" s="80"/>
      <c r="BU441" s="104"/>
      <c r="BV441" s="104"/>
      <c r="BW441" s="104"/>
      <c r="BX441" s="105"/>
      <c r="BY441" s="105"/>
      <c r="BZ441" s="105"/>
      <c r="CA441" s="33"/>
      <c r="CB441" s="33"/>
      <c r="CC441" s="33"/>
      <c r="CD441" s="27"/>
      <c r="CE441" s="27"/>
      <c r="CF441" s="27"/>
      <c r="CG441" s="9"/>
      <c r="CH441" s="9"/>
      <c r="CI441" s="9"/>
      <c r="CJ441" s="78"/>
      <c r="CK441" s="78"/>
      <c r="CL441" s="78"/>
      <c r="CM441" s="46"/>
      <c r="CN441" s="46"/>
      <c r="CO441" s="46"/>
    </row>
    <row r="442" spans="1:93" ht="1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4"/>
      <c r="S442" s="64"/>
      <c r="T442" s="14"/>
      <c r="U442" s="59"/>
      <c r="V442" s="60"/>
      <c r="W442" s="60"/>
      <c r="X442" s="60"/>
      <c r="Y442" s="60"/>
      <c r="Z442" s="60"/>
      <c r="AA442" s="60"/>
      <c r="AB442" s="60"/>
      <c r="AC442" s="60"/>
      <c r="AD442" s="60"/>
      <c r="AE442" s="10"/>
      <c r="AF442" s="87"/>
      <c r="AH442" s="86"/>
      <c r="AI442" s="10"/>
      <c r="AJ442" s="61"/>
      <c r="AK442" s="61"/>
      <c r="AL442" s="61"/>
      <c r="AM442" s="62"/>
      <c r="AN442" s="63"/>
      <c r="AO442" s="75"/>
      <c r="AP442" s="91"/>
      <c r="AQ442" s="75"/>
      <c r="AR442" s="79"/>
      <c r="AS442" s="75"/>
      <c r="AT442" s="11"/>
      <c r="AU442" s="11"/>
      <c r="AV442" s="11"/>
      <c r="AW442" s="11"/>
      <c r="AX442" s="11"/>
      <c r="AY442" s="75"/>
      <c r="BC442" s="19"/>
      <c r="BD442" s="19"/>
      <c r="BE442" s="19"/>
      <c r="BF442" s="70"/>
      <c r="BG442" s="85"/>
      <c r="BH442" s="85"/>
      <c r="BI442" s="85"/>
      <c r="BJ442" s="85"/>
      <c r="BK442" s="84"/>
      <c r="BL442" s="92"/>
      <c r="BM442" s="92"/>
      <c r="BN442" s="82"/>
      <c r="BO442" s="46"/>
      <c r="BP442" s="46"/>
      <c r="BQ442" s="46"/>
      <c r="BR442" s="80"/>
      <c r="BS442" s="80"/>
      <c r="BT442" s="80"/>
      <c r="BU442" s="104"/>
      <c r="BV442" s="104"/>
      <c r="BW442" s="104"/>
      <c r="BX442" s="105"/>
      <c r="BY442" s="105"/>
      <c r="BZ442" s="105"/>
      <c r="CA442" s="33"/>
      <c r="CB442" s="33"/>
      <c r="CC442" s="33"/>
      <c r="CD442" s="27"/>
      <c r="CE442" s="27"/>
      <c r="CF442" s="27"/>
      <c r="CG442" s="9"/>
      <c r="CH442" s="9"/>
      <c r="CI442" s="9"/>
      <c r="CJ442" s="78"/>
      <c r="CK442" s="78"/>
      <c r="CL442" s="78"/>
      <c r="CM442" s="46"/>
      <c r="CN442" s="46"/>
      <c r="CO442" s="46"/>
    </row>
    <row r="443" spans="1:93" ht="12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4"/>
      <c r="S443" s="64"/>
      <c r="T443" s="14"/>
      <c r="U443" s="59"/>
      <c r="V443" s="60"/>
      <c r="W443" s="60"/>
      <c r="X443" s="60"/>
      <c r="Y443" s="60"/>
      <c r="Z443" s="60"/>
      <c r="AA443" s="60"/>
      <c r="AB443" s="60"/>
      <c r="AC443" s="60"/>
      <c r="AD443" s="60"/>
      <c r="AE443" s="10"/>
      <c r="AF443" s="87"/>
      <c r="AH443" s="86"/>
      <c r="AI443" s="10"/>
      <c r="AJ443" s="61"/>
      <c r="AK443" s="61"/>
      <c r="AL443" s="61"/>
      <c r="AM443" s="62"/>
      <c r="AN443" s="63"/>
      <c r="AO443" s="75"/>
      <c r="AP443" s="91"/>
      <c r="AQ443" s="75"/>
      <c r="AR443" s="79"/>
      <c r="AS443" s="75"/>
      <c r="AT443" s="11"/>
      <c r="AU443" s="11"/>
      <c r="AV443" s="11"/>
      <c r="AW443" s="11"/>
      <c r="AX443" s="11"/>
      <c r="AY443" s="75"/>
      <c r="BC443" s="19"/>
      <c r="BD443" s="19"/>
      <c r="BE443" s="19"/>
      <c r="BF443" s="70"/>
      <c r="BG443" s="85"/>
      <c r="BH443" s="85"/>
      <c r="BI443" s="85"/>
      <c r="BJ443" s="85"/>
      <c r="BK443" s="84"/>
      <c r="BL443" s="92"/>
      <c r="BM443" s="92"/>
      <c r="BN443" s="82"/>
      <c r="BO443" s="46"/>
      <c r="BP443" s="46"/>
      <c r="BQ443" s="46"/>
      <c r="BR443" s="80"/>
      <c r="BS443" s="80"/>
      <c r="BT443" s="80"/>
      <c r="BU443" s="104"/>
      <c r="BV443" s="104"/>
      <c r="BW443" s="104"/>
      <c r="BX443" s="105"/>
      <c r="BY443" s="105"/>
      <c r="BZ443" s="105"/>
      <c r="CA443" s="33"/>
      <c r="CB443" s="33"/>
      <c r="CC443" s="33"/>
      <c r="CD443" s="27"/>
      <c r="CE443" s="27"/>
      <c r="CF443" s="27"/>
      <c r="CG443" s="9"/>
      <c r="CH443" s="9"/>
      <c r="CI443" s="9"/>
      <c r="CJ443" s="78"/>
      <c r="CK443" s="78"/>
      <c r="CL443" s="78"/>
      <c r="CM443" s="46"/>
      <c r="CN443" s="46"/>
      <c r="CO443" s="46"/>
    </row>
    <row r="444" spans="1:93" ht="12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4"/>
      <c r="S444" s="64"/>
      <c r="T444" s="14"/>
      <c r="U444" s="59"/>
      <c r="V444" s="60"/>
      <c r="W444" s="60"/>
      <c r="X444" s="60"/>
      <c r="Y444" s="60"/>
      <c r="Z444" s="60"/>
      <c r="AA444" s="60"/>
      <c r="AB444" s="60"/>
      <c r="AC444" s="60"/>
      <c r="AD444" s="60"/>
      <c r="AE444" s="10"/>
      <c r="AF444" s="87"/>
      <c r="AH444" s="86"/>
      <c r="AI444" s="10"/>
      <c r="AJ444" s="61"/>
      <c r="AK444" s="61"/>
      <c r="AL444" s="61"/>
      <c r="AM444" s="62"/>
      <c r="AN444" s="63"/>
      <c r="AO444" s="75"/>
      <c r="AP444" s="91"/>
      <c r="AQ444" s="75"/>
      <c r="AR444" s="79"/>
      <c r="AS444" s="75"/>
      <c r="AT444" s="11"/>
      <c r="AU444" s="11"/>
      <c r="AV444" s="11"/>
      <c r="AW444" s="11"/>
      <c r="AX444" s="11"/>
      <c r="AY444" s="75"/>
      <c r="BC444" s="19"/>
      <c r="BD444" s="19"/>
      <c r="BE444" s="19"/>
      <c r="BF444" s="70"/>
      <c r="BG444" s="85"/>
      <c r="BH444" s="85"/>
      <c r="BI444" s="85"/>
      <c r="BJ444" s="85"/>
      <c r="BK444" s="84"/>
      <c r="BL444" s="92"/>
      <c r="BM444" s="92"/>
      <c r="BN444" s="82"/>
      <c r="BO444" s="46"/>
      <c r="BP444" s="46"/>
      <c r="BQ444" s="46"/>
      <c r="BR444" s="80"/>
      <c r="BS444" s="80"/>
      <c r="BT444" s="80"/>
      <c r="BU444" s="104"/>
      <c r="BV444" s="104"/>
      <c r="BW444" s="104"/>
      <c r="BX444" s="105"/>
      <c r="BY444" s="105"/>
      <c r="BZ444" s="105"/>
      <c r="CA444" s="33"/>
      <c r="CB444" s="33"/>
      <c r="CC444" s="33"/>
      <c r="CD444" s="27"/>
      <c r="CE444" s="27"/>
      <c r="CF444" s="27"/>
      <c r="CG444" s="9"/>
      <c r="CH444" s="9"/>
      <c r="CI444" s="9"/>
      <c r="CJ444" s="78"/>
      <c r="CK444" s="78"/>
      <c r="CL444" s="78"/>
      <c r="CM444" s="46"/>
      <c r="CN444" s="46"/>
      <c r="CO444" s="46"/>
    </row>
    <row r="445" spans="1:93" ht="12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4"/>
      <c r="S445" s="64"/>
      <c r="T445" s="14"/>
      <c r="U445" s="59"/>
      <c r="V445" s="60"/>
      <c r="W445" s="60"/>
      <c r="X445" s="60"/>
      <c r="Y445" s="60"/>
      <c r="Z445" s="60"/>
      <c r="AA445" s="60"/>
      <c r="AB445" s="60"/>
      <c r="AC445" s="60"/>
      <c r="AD445" s="60"/>
      <c r="AE445" s="10"/>
      <c r="AF445" s="87"/>
      <c r="AH445" s="86"/>
      <c r="AI445" s="10"/>
      <c r="AJ445" s="61"/>
      <c r="AK445" s="61"/>
      <c r="AL445" s="61"/>
      <c r="AM445" s="62"/>
      <c r="AN445" s="63"/>
      <c r="AO445" s="75"/>
      <c r="AP445" s="91"/>
      <c r="AQ445" s="75"/>
      <c r="AR445" s="79"/>
      <c r="AS445" s="75"/>
      <c r="AT445" s="11"/>
      <c r="AU445" s="11"/>
      <c r="AV445" s="11"/>
      <c r="AW445" s="11"/>
      <c r="AX445" s="11"/>
      <c r="AY445" s="75"/>
      <c r="BC445" s="19"/>
      <c r="BD445" s="19"/>
      <c r="BE445" s="19"/>
      <c r="BF445" s="70"/>
      <c r="BG445" s="85"/>
      <c r="BH445" s="85"/>
      <c r="BI445" s="85"/>
      <c r="BJ445" s="85"/>
      <c r="BK445" s="84"/>
      <c r="BL445" s="92"/>
      <c r="BM445" s="92"/>
      <c r="BN445" s="82"/>
      <c r="BO445" s="46"/>
      <c r="BP445" s="46"/>
      <c r="BQ445" s="46"/>
      <c r="BR445" s="80"/>
      <c r="BS445" s="80"/>
      <c r="BT445" s="80"/>
      <c r="BU445" s="104"/>
      <c r="BV445" s="104"/>
      <c r="BW445" s="104"/>
      <c r="BX445" s="105"/>
      <c r="BY445" s="105"/>
      <c r="BZ445" s="105"/>
      <c r="CA445" s="33"/>
      <c r="CB445" s="33"/>
      <c r="CC445" s="33"/>
      <c r="CD445" s="27"/>
      <c r="CE445" s="27"/>
      <c r="CF445" s="27"/>
      <c r="CG445" s="9"/>
      <c r="CH445" s="9"/>
      <c r="CI445" s="9"/>
      <c r="CJ445" s="78"/>
      <c r="CK445" s="78"/>
      <c r="CL445" s="78"/>
      <c r="CM445" s="46"/>
      <c r="CN445" s="46"/>
      <c r="CO445" s="46"/>
    </row>
    <row r="446" spans="1:93" ht="12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4"/>
      <c r="S446" s="64"/>
      <c r="T446" s="14"/>
      <c r="U446" s="59"/>
      <c r="V446" s="60"/>
      <c r="W446" s="60"/>
      <c r="X446" s="60"/>
      <c r="Y446" s="60"/>
      <c r="Z446" s="60"/>
      <c r="AA446" s="60"/>
      <c r="AB446" s="60"/>
      <c r="AC446" s="60"/>
      <c r="AD446" s="60"/>
      <c r="AE446" s="10"/>
      <c r="AF446" s="87"/>
      <c r="AH446" s="86"/>
      <c r="AI446" s="10"/>
      <c r="AJ446" s="61"/>
      <c r="AK446" s="61"/>
      <c r="AL446" s="61"/>
      <c r="AM446" s="62"/>
      <c r="AN446" s="63"/>
      <c r="AO446" s="75"/>
      <c r="AP446" s="91"/>
      <c r="AQ446" s="75"/>
      <c r="AR446" s="79"/>
      <c r="AS446" s="75"/>
      <c r="AT446" s="11"/>
      <c r="AU446" s="11"/>
      <c r="AV446" s="11"/>
      <c r="AW446" s="11"/>
      <c r="AX446" s="11"/>
      <c r="AY446" s="75"/>
      <c r="BC446" s="19"/>
      <c r="BD446" s="19"/>
      <c r="BE446" s="19"/>
      <c r="BF446" s="70"/>
      <c r="BG446" s="85"/>
      <c r="BH446" s="85"/>
      <c r="BI446" s="85"/>
      <c r="BJ446" s="85"/>
      <c r="BK446" s="84"/>
      <c r="BL446" s="92"/>
      <c r="BM446" s="92"/>
      <c r="BN446" s="82"/>
      <c r="BO446" s="46"/>
      <c r="BP446" s="46"/>
      <c r="BQ446" s="46"/>
      <c r="BR446" s="80"/>
      <c r="BS446" s="80"/>
      <c r="BT446" s="80"/>
      <c r="BU446" s="104"/>
      <c r="BV446" s="104"/>
      <c r="BW446" s="104"/>
      <c r="BX446" s="105"/>
      <c r="BY446" s="105"/>
      <c r="BZ446" s="105"/>
      <c r="CA446" s="33"/>
      <c r="CB446" s="33"/>
      <c r="CC446" s="33"/>
      <c r="CD446" s="27"/>
      <c r="CE446" s="27"/>
      <c r="CF446" s="27"/>
      <c r="CG446" s="9"/>
      <c r="CH446" s="9"/>
      <c r="CI446" s="9"/>
      <c r="CJ446" s="78"/>
      <c r="CK446" s="78"/>
      <c r="CL446" s="78"/>
      <c r="CM446" s="46"/>
      <c r="CN446" s="46"/>
      <c r="CO446" s="46"/>
    </row>
    <row r="447" spans="1:93" ht="12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4"/>
      <c r="S447" s="64"/>
      <c r="T447" s="14"/>
      <c r="U447" s="59"/>
      <c r="V447" s="60"/>
      <c r="W447" s="60"/>
      <c r="X447" s="60"/>
      <c r="Y447" s="60"/>
      <c r="Z447" s="60"/>
      <c r="AA447" s="60"/>
      <c r="AB447" s="60"/>
      <c r="AC447" s="60"/>
      <c r="AD447" s="60"/>
      <c r="AE447" s="10"/>
      <c r="AF447" s="87"/>
      <c r="AH447" s="86"/>
      <c r="AI447" s="10"/>
      <c r="AJ447" s="61"/>
      <c r="AK447" s="61"/>
      <c r="AL447" s="61"/>
      <c r="AM447" s="62"/>
      <c r="AN447" s="63"/>
      <c r="AO447" s="75"/>
      <c r="AP447" s="91"/>
      <c r="AQ447" s="75"/>
      <c r="AR447" s="79"/>
      <c r="AS447" s="75"/>
      <c r="AT447" s="11"/>
      <c r="AU447" s="11"/>
      <c r="AV447" s="11"/>
      <c r="AW447" s="11"/>
      <c r="AX447" s="11"/>
      <c r="AY447" s="75"/>
      <c r="BC447" s="19"/>
      <c r="BD447" s="19"/>
      <c r="BE447" s="19"/>
      <c r="BF447" s="70"/>
      <c r="BG447" s="85"/>
      <c r="BH447" s="85"/>
      <c r="BI447" s="85"/>
      <c r="BJ447" s="85"/>
      <c r="BK447" s="84"/>
      <c r="BL447" s="92"/>
      <c r="BM447" s="92"/>
      <c r="BN447" s="82"/>
      <c r="BO447" s="46"/>
      <c r="BP447" s="46"/>
      <c r="BQ447" s="46"/>
      <c r="BR447" s="80"/>
      <c r="BS447" s="80"/>
      <c r="BT447" s="80"/>
      <c r="BU447" s="104"/>
      <c r="BV447" s="104"/>
      <c r="BW447" s="104"/>
      <c r="BX447" s="105"/>
      <c r="BY447" s="105"/>
      <c r="BZ447" s="105"/>
      <c r="CA447" s="33"/>
      <c r="CB447" s="33"/>
      <c r="CC447" s="33"/>
      <c r="CD447" s="27"/>
      <c r="CE447" s="27"/>
      <c r="CF447" s="27"/>
      <c r="CG447" s="9"/>
      <c r="CH447" s="9"/>
      <c r="CI447" s="9"/>
      <c r="CJ447" s="78"/>
      <c r="CK447" s="78"/>
      <c r="CL447" s="78"/>
      <c r="CM447" s="46"/>
      <c r="CN447" s="46"/>
      <c r="CO447" s="46"/>
    </row>
    <row r="448" spans="1:93" ht="12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4"/>
      <c r="S448" s="64"/>
      <c r="T448" s="14"/>
      <c r="U448" s="59"/>
      <c r="V448" s="60"/>
      <c r="W448" s="60"/>
      <c r="X448" s="60"/>
      <c r="Y448" s="60"/>
      <c r="Z448" s="60"/>
      <c r="AA448" s="60"/>
      <c r="AB448" s="60"/>
      <c r="AC448" s="60"/>
      <c r="AD448" s="60"/>
      <c r="AE448" s="10"/>
      <c r="AF448" s="87"/>
      <c r="AH448" s="86"/>
      <c r="AI448" s="10"/>
      <c r="AJ448" s="61"/>
      <c r="AK448" s="61"/>
      <c r="AL448" s="61"/>
      <c r="AM448" s="62"/>
      <c r="AN448" s="63"/>
      <c r="AO448" s="75"/>
      <c r="AP448" s="91"/>
      <c r="AQ448" s="75"/>
      <c r="AR448" s="79"/>
      <c r="AS448" s="75"/>
      <c r="AT448" s="11"/>
      <c r="AU448" s="11"/>
      <c r="AV448" s="11"/>
      <c r="AW448" s="11"/>
      <c r="AX448" s="11"/>
      <c r="AY448" s="75"/>
      <c r="BC448" s="19"/>
      <c r="BD448" s="19"/>
      <c r="BE448" s="19"/>
      <c r="BF448" s="70"/>
      <c r="BG448" s="85"/>
      <c r="BH448" s="85"/>
      <c r="BI448" s="85"/>
      <c r="BJ448" s="85"/>
      <c r="BK448" s="84"/>
      <c r="BL448" s="92"/>
      <c r="BM448" s="92"/>
      <c r="BN448" s="82"/>
      <c r="BO448" s="46"/>
      <c r="BP448" s="46"/>
      <c r="BQ448" s="46"/>
      <c r="BR448" s="80"/>
      <c r="BS448" s="80"/>
      <c r="BT448" s="80"/>
      <c r="BU448" s="104"/>
      <c r="BV448" s="104"/>
      <c r="BW448" s="104"/>
      <c r="BX448" s="105"/>
      <c r="BY448" s="105"/>
      <c r="BZ448" s="105"/>
      <c r="CA448" s="33"/>
      <c r="CB448" s="33"/>
      <c r="CC448" s="33"/>
      <c r="CD448" s="27"/>
      <c r="CE448" s="27"/>
      <c r="CF448" s="27"/>
      <c r="CG448" s="9"/>
      <c r="CH448" s="9"/>
      <c r="CI448" s="9"/>
      <c r="CJ448" s="78"/>
      <c r="CK448" s="78"/>
      <c r="CL448" s="78"/>
      <c r="CM448" s="46"/>
      <c r="CN448" s="46"/>
      <c r="CO448" s="46"/>
    </row>
    <row r="449" spans="1:93" ht="12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4"/>
      <c r="S449" s="64"/>
      <c r="T449" s="14"/>
      <c r="U449" s="59"/>
      <c r="V449" s="60"/>
      <c r="W449" s="60"/>
      <c r="X449" s="60"/>
      <c r="Y449" s="60"/>
      <c r="Z449" s="60"/>
      <c r="AA449" s="60"/>
      <c r="AB449" s="60"/>
      <c r="AC449" s="60"/>
      <c r="AD449" s="60"/>
      <c r="AE449" s="10"/>
      <c r="AF449" s="87"/>
      <c r="AH449" s="86"/>
      <c r="AI449" s="10"/>
      <c r="AJ449" s="61"/>
      <c r="AK449" s="61"/>
      <c r="AL449" s="61"/>
      <c r="AM449" s="62"/>
      <c r="AN449" s="63"/>
      <c r="AO449" s="75"/>
      <c r="AP449" s="91"/>
      <c r="AQ449" s="75"/>
      <c r="AR449" s="79"/>
      <c r="AS449" s="75"/>
      <c r="AT449" s="11"/>
      <c r="AU449" s="11"/>
      <c r="AV449" s="11"/>
      <c r="AW449" s="11"/>
      <c r="AX449" s="11"/>
      <c r="AY449" s="75"/>
      <c r="BC449" s="19"/>
      <c r="BD449" s="19"/>
      <c r="BE449" s="19"/>
      <c r="BF449" s="70"/>
      <c r="BG449" s="85"/>
      <c r="BH449" s="85"/>
      <c r="BI449" s="85"/>
      <c r="BJ449" s="85"/>
      <c r="BK449" s="84"/>
      <c r="BL449" s="92"/>
      <c r="BM449" s="92"/>
      <c r="BN449" s="82"/>
      <c r="BO449" s="46"/>
      <c r="BP449" s="46"/>
      <c r="BQ449" s="46"/>
      <c r="BR449" s="80"/>
      <c r="BS449" s="80"/>
      <c r="BT449" s="80"/>
      <c r="BU449" s="104"/>
      <c r="BV449" s="104"/>
      <c r="BW449" s="104"/>
      <c r="BX449" s="105"/>
      <c r="BY449" s="105"/>
      <c r="BZ449" s="105"/>
      <c r="CA449" s="33"/>
      <c r="CB449" s="33"/>
      <c r="CC449" s="33"/>
      <c r="CD449" s="27"/>
      <c r="CE449" s="27"/>
      <c r="CF449" s="27"/>
      <c r="CG449" s="9"/>
      <c r="CH449" s="9"/>
      <c r="CI449" s="9"/>
      <c r="CJ449" s="78"/>
      <c r="CK449" s="78"/>
      <c r="CL449" s="78"/>
      <c r="CM449" s="46"/>
      <c r="CN449" s="46"/>
      <c r="CO449" s="46"/>
    </row>
    <row r="450" spans="1:93" ht="12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4"/>
      <c r="S450" s="64"/>
      <c r="T450" s="14"/>
      <c r="U450" s="59"/>
      <c r="V450" s="60"/>
      <c r="W450" s="60"/>
      <c r="X450" s="60"/>
      <c r="Y450" s="60"/>
      <c r="Z450" s="60"/>
      <c r="AA450" s="60"/>
      <c r="AB450" s="60"/>
      <c r="AC450" s="60"/>
      <c r="AD450" s="60"/>
      <c r="AE450" s="10"/>
      <c r="AF450" s="87"/>
      <c r="AH450" s="86"/>
      <c r="AI450" s="10"/>
      <c r="AJ450" s="61"/>
      <c r="AK450" s="61"/>
      <c r="AL450" s="61"/>
      <c r="AM450" s="62"/>
      <c r="AN450" s="63"/>
      <c r="AO450" s="75"/>
      <c r="AP450" s="91"/>
      <c r="AQ450" s="75"/>
      <c r="AR450" s="79"/>
      <c r="AS450" s="75"/>
      <c r="AT450" s="11"/>
      <c r="AU450" s="11"/>
      <c r="AV450" s="11"/>
      <c r="AW450" s="11"/>
      <c r="AX450" s="11"/>
      <c r="AY450" s="75"/>
      <c r="BC450" s="19"/>
      <c r="BD450" s="19"/>
      <c r="BE450" s="19"/>
      <c r="BF450" s="70"/>
      <c r="BG450" s="85"/>
      <c r="BH450" s="85"/>
      <c r="BI450" s="85"/>
      <c r="BJ450" s="85"/>
      <c r="BK450" s="84"/>
      <c r="BL450" s="92"/>
      <c r="BM450" s="92"/>
      <c r="BN450" s="82"/>
      <c r="BO450" s="46"/>
      <c r="BP450" s="46"/>
      <c r="BQ450" s="46"/>
      <c r="BR450" s="80"/>
      <c r="BS450" s="80"/>
      <c r="BT450" s="80"/>
      <c r="BU450" s="104"/>
      <c r="BV450" s="104"/>
      <c r="BW450" s="104"/>
      <c r="BX450" s="105"/>
      <c r="BY450" s="105"/>
      <c r="BZ450" s="105"/>
      <c r="CA450" s="33"/>
      <c r="CB450" s="33"/>
      <c r="CC450" s="33"/>
      <c r="CD450" s="27"/>
      <c r="CE450" s="27"/>
      <c r="CF450" s="27"/>
      <c r="CG450" s="9"/>
      <c r="CH450" s="9"/>
      <c r="CI450" s="9"/>
      <c r="CJ450" s="78"/>
      <c r="CK450" s="78"/>
      <c r="CL450" s="78"/>
      <c r="CM450" s="46"/>
      <c r="CN450" s="46"/>
      <c r="CO450" s="46"/>
    </row>
    <row r="451" spans="1:93" ht="12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4"/>
      <c r="S451" s="64"/>
      <c r="T451" s="14"/>
      <c r="U451" s="59"/>
      <c r="V451" s="60"/>
      <c r="W451" s="60"/>
      <c r="X451" s="60"/>
      <c r="Y451" s="60"/>
      <c r="Z451" s="60"/>
      <c r="AA451" s="60"/>
      <c r="AB451" s="60"/>
      <c r="AC451" s="60"/>
      <c r="AD451" s="60"/>
      <c r="AE451" s="10"/>
      <c r="AF451" s="87"/>
      <c r="AH451" s="86"/>
      <c r="AI451" s="10"/>
      <c r="AJ451" s="61"/>
      <c r="AK451" s="61"/>
      <c r="AL451" s="61"/>
      <c r="AM451" s="62"/>
      <c r="AN451" s="63"/>
      <c r="AO451" s="75"/>
      <c r="AP451" s="91"/>
      <c r="AQ451" s="75"/>
      <c r="AR451" s="79"/>
      <c r="AS451" s="75"/>
      <c r="AT451" s="11"/>
      <c r="AU451" s="11"/>
      <c r="AV451" s="11"/>
      <c r="AW451" s="11"/>
      <c r="AX451" s="11"/>
      <c r="AY451" s="75"/>
      <c r="BC451" s="19"/>
      <c r="BD451" s="19"/>
      <c r="BE451" s="19"/>
      <c r="BF451" s="70"/>
      <c r="BG451" s="85"/>
      <c r="BH451" s="85"/>
      <c r="BI451" s="85"/>
      <c r="BJ451" s="85"/>
      <c r="BK451" s="84"/>
      <c r="BL451" s="92"/>
      <c r="BM451" s="92"/>
      <c r="BN451" s="82"/>
      <c r="BO451" s="46"/>
      <c r="BP451" s="46"/>
      <c r="BQ451" s="46"/>
      <c r="BR451" s="80"/>
      <c r="BS451" s="80"/>
      <c r="BT451" s="80"/>
      <c r="BU451" s="104"/>
      <c r="BV451" s="104"/>
      <c r="BW451" s="104"/>
      <c r="BX451" s="105"/>
      <c r="BY451" s="105"/>
      <c r="BZ451" s="105"/>
      <c r="CA451" s="33"/>
      <c r="CB451" s="33"/>
      <c r="CC451" s="33"/>
      <c r="CD451" s="27"/>
      <c r="CE451" s="27"/>
      <c r="CF451" s="27"/>
      <c r="CG451" s="9"/>
      <c r="CH451" s="9"/>
      <c r="CI451" s="9"/>
      <c r="CJ451" s="78"/>
      <c r="CK451" s="78"/>
      <c r="CL451" s="78"/>
      <c r="CM451" s="46"/>
      <c r="CN451" s="46"/>
      <c r="CO451" s="46"/>
    </row>
    <row r="452" spans="1:93" ht="1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4"/>
      <c r="S452" s="64"/>
      <c r="T452" s="14"/>
      <c r="U452" s="59"/>
      <c r="V452" s="60"/>
      <c r="W452" s="60"/>
      <c r="X452" s="60"/>
      <c r="Y452" s="60"/>
      <c r="Z452" s="60"/>
      <c r="AA452" s="60"/>
      <c r="AB452" s="60"/>
      <c r="AC452" s="60"/>
      <c r="AD452" s="60"/>
      <c r="AE452" s="10"/>
      <c r="AF452" s="87"/>
      <c r="AH452" s="86"/>
      <c r="AI452" s="10"/>
      <c r="AJ452" s="61"/>
      <c r="AK452" s="61"/>
      <c r="AL452" s="61"/>
      <c r="AM452" s="62"/>
      <c r="AN452" s="63"/>
      <c r="AO452" s="75"/>
      <c r="AP452" s="91"/>
      <c r="AQ452" s="75"/>
      <c r="AR452" s="79"/>
      <c r="AS452" s="75"/>
      <c r="AT452" s="11"/>
      <c r="AU452" s="11"/>
      <c r="AV452" s="11"/>
      <c r="AW452" s="11"/>
      <c r="AX452" s="11"/>
      <c r="AY452" s="75"/>
      <c r="BC452" s="19"/>
      <c r="BD452" s="19"/>
      <c r="BE452" s="19"/>
      <c r="BF452" s="70"/>
      <c r="BG452" s="85"/>
      <c r="BH452" s="85"/>
      <c r="BI452" s="85"/>
      <c r="BJ452" s="85"/>
      <c r="BK452" s="84"/>
      <c r="BL452" s="92"/>
      <c r="BM452" s="92"/>
      <c r="BN452" s="82"/>
      <c r="BO452" s="46"/>
      <c r="BP452" s="46"/>
      <c r="BQ452" s="46"/>
      <c r="BR452" s="80"/>
      <c r="BS452" s="80"/>
      <c r="BT452" s="80"/>
      <c r="BU452" s="104"/>
      <c r="BV452" s="104"/>
      <c r="BW452" s="104"/>
      <c r="BX452" s="105"/>
      <c r="BY452" s="105"/>
      <c r="BZ452" s="105"/>
      <c r="CA452" s="33"/>
      <c r="CB452" s="33"/>
      <c r="CC452" s="33"/>
      <c r="CD452" s="27"/>
      <c r="CE452" s="27"/>
      <c r="CF452" s="27"/>
      <c r="CG452" s="9"/>
      <c r="CH452" s="9"/>
      <c r="CI452" s="9"/>
      <c r="CJ452" s="78"/>
      <c r="CK452" s="78"/>
      <c r="CL452" s="78"/>
      <c r="CM452" s="46"/>
      <c r="CN452" s="46"/>
      <c r="CO452" s="46"/>
    </row>
    <row r="453" spans="1:93" ht="12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4"/>
      <c r="S453" s="64"/>
      <c r="T453" s="14"/>
      <c r="U453" s="59"/>
      <c r="V453" s="60"/>
      <c r="W453" s="60"/>
      <c r="X453" s="60"/>
      <c r="Y453" s="60"/>
      <c r="Z453" s="60"/>
      <c r="AA453" s="60"/>
      <c r="AB453" s="60"/>
      <c r="AC453" s="60"/>
      <c r="AD453" s="60"/>
      <c r="AE453" s="10"/>
      <c r="AF453" s="87"/>
      <c r="AH453" s="86"/>
      <c r="AI453" s="10"/>
      <c r="AJ453" s="61"/>
      <c r="AK453" s="61"/>
      <c r="AL453" s="61"/>
      <c r="AM453" s="62"/>
      <c r="AN453" s="63"/>
      <c r="AO453" s="75"/>
      <c r="AP453" s="91"/>
      <c r="AQ453" s="75"/>
      <c r="AR453" s="79"/>
      <c r="AS453" s="75"/>
      <c r="AT453" s="11"/>
      <c r="AU453" s="11"/>
      <c r="AV453" s="11"/>
      <c r="AW453" s="11"/>
      <c r="AX453" s="11"/>
      <c r="AY453" s="75"/>
      <c r="BC453" s="19"/>
      <c r="BD453" s="19"/>
      <c r="BE453" s="19"/>
      <c r="BF453" s="70"/>
      <c r="BG453" s="85"/>
      <c r="BH453" s="85"/>
      <c r="BI453" s="85"/>
      <c r="BJ453" s="85"/>
      <c r="BK453" s="84"/>
      <c r="BL453" s="92"/>
      <c r="BM453" s="92"/>
      <c r="BN453" s="82"/>
      <c r="BO453" s="46"/>
      <c r="BP453" s="46"/>
      <c r="BQ453" s="46"/>
      <c r="BR453" s="80"/>
      <c r="BS453" s="80"/>
      <c r="BT453" s="80"/>
      <c r="BU453" s="104"/>
      <c r="BV453" s="104"/>
      <c r="BW453" s="104"/>
      <c r="BX453" s="105"/>
      <c r="BY453" s="105"/>
      <c r="BZ453" s="105"/>
      <c r="CA453" s="33"/>
      <c r="CB453" s="33"/>
      <c r="CC453" s="33"/>
      <c r="CD453" s="27"/>
      <c r="CE453" s="27"/>
      <c r="CF453" s="27"/>
      <c r="CG453" s="9"/>
      <c r="CH453" s="9"/>
      <c r="CI453" s="9"/>
      <c r="CJ453" s="78"/>
      <c r="CK453" s="78"/>
      <c r="CL453" s="78"/>
      <c r="CM453" s="46"/>
      <c r="CN453" s="46"/>
      <c r="CO453" s="46"/>
    </row>
    <row r="454" spans="1:93" ht="12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4"/>
      <c r="S454" s="64"/>
      <c r="T454" s="14"/>
      <c r="U454" s="59"/>
      <c r="V454" s="60"/>
      <c r="W454" s="60"/>
      <c r="X454" s="60"/>
      <c r="Y454" s="60"/>
      <c r="Z454" s="60"/>
      <c r="AA454" s="60"/>
      <c r="AB454" s="60"/>
      <c r="AC454" s="60"/>
      <c r="AD454" s="60"/>
      <c r="AE454" s="10"/>
      <c r="AF454" s="87"/>
      <c r="AH454" s="86"/>
      <c r="AI454" s="10"/>
      <c r="AJ454" s="61"/>
      <c r="AK454" s="61"/>
      <c r="AL454" s="61"/>
      <c r="AM454" s="62"/>
      <c r="AN454" s="63"/>
      <c r="AO454" s="75"/>
      <c r="AP454" s="91"/>
      <c r="AQ454" s="75"/>
      <c r="AR454" s="79"/>
      <c r="AS454" s="75"/>
      <c r="AT454" s="11"/>
      <c r="AU454" s="11"/>
      <c r="AV454" s="11"/>
      <c r="AW454" s="11"/>
      <c r="AX454" s="11"/>
      <c r="AY454" s="75"/>
      <c r="BC454" s="19"/>
      <c r="BD454" s="19"/>
      <c r="BE454" s="19"/>
      <c r="BF454" s="70"/>
      <c r="BG454" s="85"/>
      <c r="BH454" s="85"/>
      <c r="BI454" s="85"/>
      <c r="BJ454" s="85"/>
      <c r="BK454" s="84"/>
      <c r="BL454" s="92"/>
      <c r="BM454" s="92"/>
      <c r="BN454" s="82"/>
      <c r="BO454" s="46"/>
      <c r="BP454" s="46"/>
      <c r="BQ454" s="46"/>
      <c r="BR454" s="80"/>
      <c r="BS454" s="80"/>
      <c r="BT454" s="80"/>
      <c r="BU454" s="104"/>
      <c r="BV454" s="104"/>
      <c r="BW454" s="104"/>
      <c r="BX454" s="105"/>
      <c r="BY454" s="105"/>
      <c r="BZ454" s="105"/>
      <c r="CA454" s="33"/>
      <c r="CB454" s="33"/>
      <c r="CC454" s="33"/>
      <c r="CD454" s="27"/>
      <c r="CE454" s="27"/>
      <c r="CF454" s="27"/>
      <c r="CG454" s="9"/>
      <c r="CH454" s="9"/>
      <c r="CI454" s="9"/>
      <c r="CJ454" s="78"/>
      <c r="CK454" s="78"/>
      <c r="CL454" s="78"/>
      <c r="CM454" s="46"/>
      <c r="CN454" s="46"/>
      <c r="CO454" s="46"/>
    </row>
    <row r="455" spans="1:93" ht="12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4"/>
      <c r="S455" s="64"/>
      <c r="T455" s="14"/>
      <c r="U455" s="59"/>
      <c r="V455" s="60"/>
      <c r="W455" s="60"/>
      <c r="X455" s="60"/>
      <c r="Y455" s="60"/>
      <c r="Z455" s="60"/>
      <c r="AA455" s="60"/>
      <c r="AB455" s="60"/>
      <c r="AC455" s="60"/>
      <c r="AD455" s="60"/>
      <c r="AE455" s="10"/>
      <c r="AF455" s="87"/>
      <c r="AH455" s="86"/>
      <c r="AI455" s="10"/>
      <c r="AJ455" s="61"/>
      <c r="AK455" s="61"/>
      <c r="AL455" s="61"/>
      <c r="AM455" s="62"/>
      <c r="AN455" s="63"/>
      <c r="AO455" s="75"/>
      <c r="AP455" s="91"/>
      <c r="AQ455" s="75"/>
      <c r="AR455" s="79"/>
      <c r="AS455" s="75"/>
      <c r="AT455" s="11"/>
      <c r="AU455" s="11"/>
      <c r="AV455" s="11"/>
      <c r="AW455" s="11"/>
      <c r="AX455" s="11"/>
      <c r="AY455" s="75"/>
      <c r="BC455" s="19"/>
      <c r="BD455" s="19"/>
      <c r="BE455" s="19"/>
      <c r="BF455" s="70"/>
      <c r="BG455" s="85"/>
      <c r="BH455" s="85"/>
      <c r="BI455" s="85"/>
      <c r="BJ455" s="85"/>
      <c r="BK455" s="84"/>
      <c r="BL455" s="92"/>
      <c r="BM455" s="92"/>
      <c r="BN455" s="82"/>
      <c r="BO455" s="46"/>
      <c r="BP455" s="46"/>
      <c r="BQ455" s="46"/>
      <c r="BR455" s="80"/>
      <c r="BS455" s="80"/>
      <c r="BT455" s="80"/>
      <c r="BU455" s="104"/>
      <c r="BV455" s="104"/>
      <c r="BW455" s="104"/>
      <c r="BX455" s="105"/>
      <c r="BY455" s="105"/>
      <c r="BZ455" s="105"/>
      <c r="CA455" s="33"/>
      <c r="CB455" s="33"/>
      <c r="CC455" s="33"/>
      <c r="CD455" s="27"/>
      <c r="CE455" s="27"/>
      <c r="CF455" s="27"/>
      <c r="CG455" s="9"/>
      <c r="CH455" s="9"/>
      <c r="CI455" s="9"/>
      <c r="CJ455" s="78"/>
      <c r="CK455" s="78"/>
      <c r="CL455" s="78"/>
      <c r="CM455" s="46"/>
      <c r="CN455" s="46"/>
      <c r="CO455" s="46"/>
    </row>
    <row r="456" spans="1:93" ht="12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4"/>
      <c r="S456" s="64"/>
      <c r="T456" s="14"/>
      <c r="U456" s="59"/>
      <c r="V456" s="60"/>
      <c r="W456" s="60"/>
      <c r="X456" s="60"/>
      <c r="Y456" s="60"/>
      <c r="Z456" s="60"/>
      <c r="AA456" s="60"/>
      <c r="AB456" s="60"/>
      <c r="AC456" s="60"/>
      <c r="AD456" s="60"/>
      <c r="AE456" s="10"/>
      <c r="AF456" s="87"/>
      <c r="AH456" s="86"/>
      <c r="AI456" s="10"/>
      <c r="AJ456" s="61"/>
      <c r="AK456" s="61"/>
      <c r="AL456" s="61"/>
      <c r="AM456" s="62"/>
      <c r="AN456" s="63"/>
      <c r="AO456" s="75"/>
      <c r="AP456" s="91"/>
      <c r="AQ456" s="75"/>
      <c r="AR456" s="79"/>
      <c r="AS456" s="75"/>
      <c r="AT456" s="11"/>
      <c r="AU456" s="11"/>
      <c r="AV456" s="11"/>
      <c r="AW456" s="11"/>
      <c r="AX456" s="11"/>
      <c r="AY456" s="75"/>
      <c r="BC456" s="19"/>
      <c r="BD456" s="19"/>
      <c r="BE456" s="19"/>
      <c r="BF456" s="70"/>
      <c r="BG456" s="85"/>
      <c r="BH456" s="85"/>
      <c r="BI456" s="85"/>
      <c r="BJ456" s="85"/>
      <c r="BK456" s="84"/>
      <c r="BL456" s="92"/>
      <c r="BM456" s="92"/>
      <c r="BN456" s="82"/>
      <c r="BO456" s="46"/>
      <c r="BP456" s="46"/>
      <c r="BQ456" s="46"/>
      <c r="BR456" s="80"/>
      <c r="BS456" s="80"/>
      <c r="BT456" s="80"/>
      <c r="BU456" s="104"/>
      <c r="BV456" s="104"/>
      <c r="BW456" s="104"/>
      <c r="BX456" s="105"/>
      <c r="BY456" s="105"/>
      <c r="BZ456" s="105"/>
      <c r="CA456" s="33"/>
      <c r="CB456" s="33"/>
      <c r="CC456" s="33"/>
      <c r="CD456" s="27"/>
      <c r="CE456" s="27"/>
      <c r="CF456" s="27"/>
      <c r="CG456" s="9"/>
      <c r="CH456" s="9"/>
      <c r="CI456" s="9"/>
      <c r="CJ456" s="78"/>
      <c r="CK456" s="78"/>
      <c r="CL456" s="78"/>
      <c r="CM456" s="46"/>
      <c r="CN456" s="46"/>
      <c r="CO456" s="46"/>
    </row>
    <row r="457" spans="1:93" ht="12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4"/>
      <c r="S457" s="64"/>
      <c r="T457" s="14"/>
      <c r="U457" s="59"/>
      <c r="V457" s="60"/>
      <c r="W457" s="60"/>
      <c r="X457" s="60"/>
      <c r="Y457" s="60"/>
      <c r="Z457" s="60"/>
      <c r="AA457" s="60"/>
      <c r="AB457" s="60"/>
      <c r="AC457" s="60"/>
      <c r="AD457" s="60"/>
      <c r="AE457" s="10"/>
      <c r="AF457" s="87"/>
      <c r="AH457" s="86"/>
      <c r="AI457" s="10"/>
      <c r="AJ457" s="61"/>
      <c r="AK457" s="61"/>
      <c r="AL457" s="61"/>
      <c r="AM457" s="62"/>
      <c r="AN457" s="63"/>
      <c r="AO457" s="75"/>
      <c r="AP457" s="91"/>
      <c r="AQ457" s="75"/>
      <c r="AR457" s="79"/>
      <c r="AS457" s="75"/>
      <c r="AT457" s="11"/>
      <c r="AU457" s="11"/>
      <c r="AV457" s="11"/>
      <c r="AW457" s="11"/>
      <c r="AX457" s="11"/>
      <c r="AY457" s="75"/>
      <c r="BC457" s="19"/>
      <c r="BD457" s="19"/>
      <c r="BE457" s="19"/>
      <c r="BF457" s="70"/>
      <c r="BG457" s="85"/>
      <c r="BH457" s="85"/>
      <c r="BI457" s="85"/>
      <c r="BJ457" s="85"/>
      <c r="BK457" s="84"/>
      <c r="BL457" s="92"/>
      <c r="BM457" s="92"/>
      <c r="BN457" s="82"/>
      <c r="BO457" s="46"/>
      <c r="BP457" s="46"/>
      <c r="BQ457" s="46"/>
      <c r="BR457" s="80"/>
      <c r="BS457" s="80"/>
      <c r="BT457" s="80"/>
      <c r="BU457" s="104"/>
      <c r="BV457" s="104"/>
      <c r="BW457" s="104"/>
      <c r="BX457" s="105"/>
      <c r="BY457" s="105"/>
      <c r="BZ457" s="105"/>
      <c r="CA457" s="33"/>
      <c r="CB457" s="33"/>
      <c r="CC457" s="33"/>
      <c r="CD457" s="27"/>
      <c r="CE457" s="27"/>
      <c r="CF457" s="27"/>
      <c r="CG457" s="9"/>
      <c r="CH457" s="9"/>
      <c r="CI457" s="9"/>
      <c r="CJ457" s="78"/>
      <c r="CK457" s="78"/>
      <c r="CL457" s="78"/>
      <c r="CM457" s="46"/>
      <c r="CN457" s="46"/>
      <c r="CO457" s="46"/>
    </row>
    <row r="458" spans="1:93" ht="12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4"/>
      <c r="S458" s="64"/>
      <c r="T458" s="14"/>
      <c r="U458" s="59"/>
      <c r="V458" s="60"/>
      <c r="W458" s="60"/>
      <c r="X458" s="60"/>
      <c r="Y458" s="60"/>
      <c r="Z458" s="60"/>
      <c r="AA458" s="60"/>
      <c r="AB458" s="60"/>
      <c r="AC458" s="60"/>
      <c r="AD458" s="60"/>
      <c r="AE458" s="10"/>
      <c r="AF458" s="87"/>
      <c r="AH458" s="86"/>
      <c r="AI458" s="10"/>
      <c r="AJ458" s="61"/>
      <c r="AK458" s="61"/>
      <c r="AL458" s="61"/>
      <c r="AM458" s="62"/>
      <c r="AN458" s="63"/>
      <c r="AO458" s="75"/>
      <c r="AP458" s="91"/>
      <c r="AQ458" s="75"/>
      <c r="AR458" s="79"/>
      <c r="AS458" s="75"/>
      <c r="AT458" s="11"/>
      <c r="AU458" s="11"/>
      <c r="AV458" s="11"/>
      <c r="AW458" s="11"/>
      <c r="AX458" s="11"/>
      <c r="AY458" s="75"/>
      <c r="BC458" s="19"/>
      <c r="BD458" s="19"/>
      <c r="BE458" s="19"/>
      <c r="BF458" s="70"/>
      <c r="BG458" s="85"/>
      <c r="BH458" s="85"/>
      <c r="BI458" s="85"/>
      <c r="BJ458" s="85"/>
      <c r="BK458" s="84"/>
      <c r="BL458" s="92"/>
      <c r="BM458" s="92"/>
      <c r="BN458" s="82"/>
      <c r="BO458" s="46"/>
      <c r="BP458" s="46"/>
      <c r="BQ458" s="46"/>
      <c r="BR458" s="80"/>
      <c r="BS458" s="80"/>
      <c r="BT458" s="80"/>
      <c r="BU458" s="104"/>
      <c r="BV458" s="104"/>
      <c r="BW458" s="104"/>
      <c r="BX458" s="105"/>
      <c r="BY458" s="105"/>
      <c r="BZ458" s="105"/>
      <c r="CA458" s="33"/>
      <c r="CB458" s="33"/>
      <c r="CC458" s="33"/>
      <c r="CD458" s="27"/>
      <c r="CE458" s="27"/>
      <c r="CF458" s="27"/>
      <c r="CG458" s="9"/>
      <c r="CH458" s="9"/>
      <c r="CI458" s="9"/>
      <c r="CJ458" s="78"/>
      <c r="CK458" s="78"/>
      <c r="CL458" s="78"/>
      <c r="CM458" s="46"/>
      <c r="CN458" s="46"/>
      <c r="CO458" s="46"/>
    </row>
    <row r="459" spans="1:93" ht="12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4"/>
      <c r="S459" s="64"/>
      <c r="T459" s="14"/>
      <c r="U459" s="59"/>
      <c r="V459" s="60"/>
      <c r="W459" s="60"/>
      <c r="X459" s="60"/>
      <c r="Y459" s="60"/>
      <c r="Z459" s="60"/>
      <c r="AA459" s="60"/>
      <c r="AB459" s="60"/>
      <c r="AC459" s="60"/>
      <c r="AD459" s="60"/>
      <c r="AE459" s="10"/>
      <c r="AF459" s="87"/>
      <c r="AH459" s="86"/>
      <c r="AI459" s="10"/>
      <c r="AJ459" s="61"/>
      <c r="AK459" s="61"/>
      <c r="AL459" s="61"/>
      <c r="AM459" s="62"/>
      <c r="AN459" s="63"/>
      <c r="AO459" s="75"/>
      <c r="AP459" s="91"/>
      <c r="AQ459" s="75"/>
      <c r="AR459" s="79"/>
      <c r="AS459" s="75"/>
      <c r="AT459" s="11"/>
      <c r="AU459" s="11"/>
      <c r="AV459" s="11"/>
      <c r="AW459" s="11"/>
      <c r="AX459" s="11"/>
      <c r="AY459" s="75"/>
      <c r="BC459" s="19"/>
      <c r="BD459" s="19"/>
      <c r="BE459" s="19"/>
      <c r="BF459" s="70"/>
      <c r="BG459" s="85"/>
      <c r="BH459" s="85"/>
      <c r="BI459" s="85"/>
      <c r="BJ459" s="85"/>
      <c r="BK459" s="84"/>
      <c r="BL459" s="92"/>
      <c r="BM459" s="92"/>
      <c r="BN459" s="82"/>
      <c r="BO459" s="46"/>
      <c r="BP459" s="46"/>
      <c r="BQ459" s="46"/>
      <c r="BR459" s="80"/>
      <c r="BS459" s="80"/>
      <c r="BT459" s="80"/>
      <c r="BU459" s="104"/>
      <c r="BV459" s="104"/>
      <c r="BW459" s="104"/>
      <c r="BX459" s="105"/>
      <c r="BY459" s="105"/>
      <c r="BZ459" s="105"/>
      <c r="CA459" s="33"/>
      <c r="CB459" s="33"/>
      <c r="CC459" s="33"/>
      <c r="CD459" s="27"/>
      <c r="CE459" s="27"/>
      <c r="CF459" s="27"/>
      <c r="CG459" s="9"/>
      <c r="CH459" s="9"/>
      <c r="CI459" s="9"/>
      <c r="CJ459" s="78"/>
      <c r="CK459" s="78"/>
      <c r="CL459" s="78"/>
      <c r="CM459" s="46"/>
      <c r="CN459" s="46"/>
      <c r="CO459" s="46"/>
    </row>
    <row r="460" spans="1:93" ht="12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4"/>
      <c r="S460" s="64"/>
      <c r="T460" s="14"/>
      <c r="U460" s="59"/>
      <c r="V460" s="60"/>
      <c r="W460" s="60"/>
      <c r="X460" s="60"/>
      <c r="Y460" s="60"/>
      <c r="Z460" s="60"/>
      <c r="AA460" s="60"/>
      <c r="AB460" s="60"/>
      <c r="AC460" s="60"/>
      <c r="AD460" s="60"/>
      <c r="AE460" s="10"/>
      <c r="AF460" s="87"/>
      <c r="AH460" s="86"/>
      <c r="AI460" s="10"/>
      <c r="AJ460" s="61"/>
      <c r="AK460" s="61"/>
      <c r="AL460" s="61"/>
      <c r="AM460" s="62"/>
      <c r="AN460" s="63"/>
      <c r="AO460" s="75"/>
      <c r="AP460" s="91"/>
      <c r="AQ460" s="75"/>
      <c r="AR460" s="79"/>
      <c r="AS460" s="75"/>
      <c r="AT460" s="11"/>
      <c r="AU460" s="11"/>
      <c r="AV460" s="11"/>
      <c r="AW460" s="11"/>
      <c r="AX460" s="11"/>
      <c r="AY460" s="75"/>
      <c r="BC460" s="19"/>
      <c r="BD460" s="19"/>
      <c r="BE460" s="19"/>
      <c r="BF460" s="70"/>
      <c r="BG460" s="85"/>
      <c r="BH460" s="85"/>
      <c r="BI460" s="85"/>
      <c r="BJ460" s="85"/>
      <c r="BK460" s="84"/>
      <c r="BL460" s="92"/>
      <c r="BM460" s="92"/>
      <c r="BN460" s="82"/>
      <c r="BO460" s="46"/>
      <c r="BP460" s="46"/>
      <c r="BQ460" s="46"/>
      <c r="BR460" s="80"/>
      <c r="BS460" s="80"/>
      <c r="BT460" s="80"/>
      <c r="BU460" s="104"/>
      <c r="BV460" s="104"/>
      <c r="BW460" s="104"/>
      <c r="BX460" s="105"/>
      <c r="BY460" s="105"/>
      <c r="BZ460" s="105"/>
      <c r="CA460" s="33"/>
      <c r="CB460" s="33"/>
      <c r="CC460" s="33"/>
      <c r="CD460" s="27"/>
      <c r="CE460" s="27"/>
      <c r="CF460" s="27"/>
      <c r="CG460" s="9"/>
      <c r="CH460" s="9"/>
      <c r="CI460" s="9"/>
      <c r="CJ460" s="78"/>
      <c r="CK460" s="78"/>
      <c r="CL460" s="78"/>
      <c r="CM460" s="46"/>
      <c r="CN460" s="46"/>
      <c r="CO460" s="46"/>
    </row>
    <row r="461" spans="1:93" ht="12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4"/>
      <c r="S461" s="64"/>
      <c r="T461" s="14"/>
      <c r="U461" s="59"/>
      <c r="V461" s="60"/>
      <c r="W461" s="60"/>
      <c r="X461" s="60"/>
      <c r="Y461" s="60"/>
      <c r="Z461" s="60"/>
      <c r="AA461" s="60"/>
      <c r="AB461" s="60"/>
      <c r="AC461" s="60"/>
      <c r="AD461" s="60"/>
      <c r="AE461" s="10"/>
      <c r="AF461" s="87"/>
      <c r="AH461" s="86"/>
      <c r="AI461" s="10"/>
      <c r="AJ461" s="61"/>
      <c r="AK461" s="61"/>
      <c r="AL461" s="61"/>
      <c r="AM461" s="62"/>
      <c r="AN461" s="63"/>
      <c r="AO461" s="75"/>
      <c r="AP461" s="91"/>
      <c r="AQ461" s="75"/>
      <c r="AR461" s="79"/>
      <c r="AS461" s="75"/>
      <c r="AT461" s="11"/>
      <c r="AU461" s="11"/>
      <c r="AV461" s="11"/>
      <c r="AW461" s="11"/>
      <c r="AX461" s="11"/>
      <c r="AY461" s="75"/>
      <c r="BC461" s="19"/>
      <c r="BD461" s="19"/>
      <c r="BE461" s="19"/>
      <c r="BF461" s="70"/>
      <c r="BG461" s="85"/>
      <c r="BH461" s="85"/>
      <c r="BI461" s="85"/>
      <c r="BJ461" s="85"/>
      <c r="BK461" s="84"/>
      <c r="BL461" s="92"/>
      <c r="BM461" s="92"/>
      <c r="BN461" s="82"/>
      <c r="BO461" s="46"/>
      <c r="BP461" s="46"/>
      <c r="BQ461" s="46"/>
      <c r="BR461" s="80"/>
      <c r="BS461" s="80"/>
      <c r="BT461" s="80"/>
      <c r="BU461" s="104"/>
      <c r="BV461" s="104"/>
      <c r="BW461" s="104"/>
      <c r="BX461" s="105"/>
      <c r="BY461" s="105"/>
      <c r="BZ461" s="105"/>
      <c r="CA461" s="33"/>
      <c r="CB461" s="33"/>
      <c r="CC461" s="33"/>
      <c r="CD461" s="27"/>
      <c r="CE461" s="27"/>
      <c r="CF461" s="27"/>
      <c r="CG461" s="9"/>
      <c r="CH461" s="9"/>
      <c r="CI461" s="9"/>
      <c r="CJ461" s="78"/>
      <c r="CK461" s="78"/>
      <c r="CL461" s="78"/>
      <c r="CM461" s="46"/>
      <c r="CN461" s="46"/>
      <c r="CO461" s="46"/>
    </row>
    <row r="462" spans="1:93" ht="1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4"/>
      <c r="S462" s="64"/>
      <c r="T462" s="14"/>
      <c r="U462" s="59"/>
      <c r="V462" s="60"/>
      <c r="W462" s="60"/>
      <c r="X462" s="60"/>
      <c r="Y462" s="60"/>
      <c r="Z462" s="60"/>
      <c r="AA462" s="60"/>
      <c r="AB462" s="60"/>
      <c r="AC462" s="60"/>
      <c r="AD462" s="60"/>
      <c r="AE462" s="10"/>
      <c r="AF462" s="87"/>
      <c r="AH462" s="86"/>
      <c r="AI462" s="10"/>
      <c r="AJ462" s="61"/>
      <c r="AK462" s="61"/>
      <c r="AL462" s="61"/>
      <c r="AM462" s="62"/>
      <c r="AN462" s="63"/>
      <c r="AO462" s="75"/>
      <c r="AP462" s="91"/>
      <c r="AQ462" s="75"/>
      <c r="AR462" s="79"/>
      <c r="AS462" s="75"/>
      <c r="AT462" s="11"/>
      <c r="AU462" s="11"/>
      <c r="AV462" s="11"/>
      <c r="AW462" s="11"/>
      <c r="AX462" s="11"/>
      <c r="AY462" s="75"/>
      <c r="BC462" s="19"/>
      <c r="BD462" s="19"/>
      <c r="BE462" s="19"/>
      <c r="BF462" s="70"/>
      <c r="BG462" s="85"/>
      <c r="BH462" s="85"/>
      <c r="BI462" s="85"/>
      <c r="BJ462" s="85"/>
      <c r="BK462" s="84"/>
      <c r="BL462" s="92"/>
      <c r="BM462" s="92"/>
      <c r="BN462" s="82"/>
      <c r="BO462" s="46"/>
      <c r="BP462" s="46"/>
      <c r="BQ462" s="46"/>
      <c r="BR462" s="80"/>
      <c r="BS462" s="80"/>
      <c r="BT462" s="80"/>
      <c r="BU462" s="104"/>
      <c r="BV462" s="104"/>
      <c r="BW462" s="104"/>
      <c r="BX462" s="105"/>
      <c r="BY462" s="105"/>
      <c r="BZ462" s="105"/>
      <c r="CA462" s="33"/>
      <c r="CB462" s="33"/>
      <c r="CC462" s="33"/>
      <c r="CD462" s="27"/>
      <c r="CE462" s="27"/>
      <c r="CF462" s="27"/>
      <c r="CG462" s="9"/>
      <c r="CH462" s="9"/>
      <c r="CI462" s="9"/>
      <c r="CJ462" s="78"/>
      <c r="CK462" s="78"/>
      <c r="CL462" s="78"/>
      <c r="CM462" s="46"/>
      <c r="CN462" s="46"/>
      <c r="CO462" s="46"/>
    </row>
    <row r="463" spans="1:93" ht="12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4"/>
      <c r="S463" s="64"/>
      <c r="T463" s="14"/>
      <c r="U463" s="59"/>
      <c r="V463" s="60"/>
      <c r="W463" s="60"/>
      <c r="X463" s="60"/>
      <c r="Y463" s="60"/>
      <c r="Z463" s="60"/>
      <c r="AA463" s="60"/>
      <c r="AB463" s="60"/>
      <c r="AC463" s="60"/>
      <c r="AD463" s="60"/>
      <c r="AE463" s="10"/>
      <c r="AF463" s="87"/>
      <c r="AH463" s="86"/>
      <c r="AI463" s="10"/>
      <c r="AJ463" s="61"/>
      <c r="AK463" s="61"/>
      <c r="AL463" s="61"/>
      <c r="AM463" s="62"/>
      <c r="AN463" s="63"/>
      <c r="AO463" s="75"/>
      <c r="AP463" s="91"/>
      <c r="AQ463" s="75"/>
      <c r="AR463" s="79"/>
      <c r="AS463" s="75"/>
      <c r="AT463" s="11"/>
      <c r="AU463" s="11"/>
      <c r="AV463" s="11"/>
      <c r="AW463" s="11"/>
      <c r="AX463" s="11"/>
      <c r="AY463" s="75"/>
      <c r="BC463" s="19"/>
      <c r="BD463" s="19"/>
      <c r="BE463" s="19"/>
      <c r="BF463" s="70"/>
      <c r="BG463" s="85"/>
      <c r="BH463" s="85"/>
      <c r="BI463" s="85"/>
      <c r="BJ463" s="85"/>
      <c r="BK463" s="84"/>
      <c r="BL463" s="92"/>
      <c r="BM463" s="92"/>
      <c r="BN463" s="82"/>
      <c r="BO463" s="46"/>
      <c r="BP463" s="46"/>
      <c r="BQ463" s="46"/>
      <c r="BR463" s="80"/>
      <c r="BS463" s="80"/>
      <c r="BT463" s="80"/>
      <c r="BU463" s="104"/>
      <c r="BV463" s="104"/>
      <c r="BW463" s="104"/>
      <c r="BX463" s="105"/>
      <c r="BY463" s="105"/>
      <c r="BZ463" s="105"/>
      <c r="CA463" s="33"/>
      <c r="CB463" s="33"/>
      <c r="CC463" s="33"/>
      <c r="CD463" s="27"/>
      <c r="CE463" s="27"/>
      <c r="CF463" s="27"/>
      <c r="CG463" s="9"/>
      <c r="CH463" s="9"/>
      <c r="CI463" s="9"/>
      <c r="CJ463" s="78"/>
      <c r="CK463" s="78"/>
      <c r="CL463" s="78"/>
      <c r="CM463" s="46"/>
      <c r="CN463" s="46"/>
      <c r="CO463" s="46"/>
    </row>
    <row r="464" spans="1:93" ht="12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4"/>
      <c r="S464" s="64"/>
      <c r="T464" s="14"/>
      <c r="U464" s="59"/>
      <c r="V464" s="60"/>
      <c r="W464" s="60"/>
      <c r="X464" s="60"/>
      <c r="Y464" s="60"/>
      <c r="Z464" s="60"/>
      <c r="AA464" s="60"/>
      <c r="AB464" s="60"/>
      <c r="AC464" s="60"/>
      <c r="AD464" s="60"/>
      <c r="AE464" s="10"/>
      <c r="AF464" s="87"/>
      <c r="AH464" s="86"/>
      <c r="AI464" s="10"/>
      <c r="AJ464" s="61"/>
      <c r="AK464" s="61"/>
      <c r="AL464" s="61"/>
      <c r="AM464" s="62"/>
      <c r="AN464" s="63"/>
      <c r="AO464" s="75"/>
      <c r="AP464" s="91"/>
      <c r="AQ464" s="75"/>
      <c r="AR464" s="79"/>
      <c r="AS464" s="75"/>
      <c r="AT464" s="11"/>
      <c r="AU464" s="11"/>
      <c r="AV464" s="11"/>
      <c r="AW464" s="11"/>
      <c r="AX464" s="11"/>
      <c r="AY464" s="75"/>
      <c r="BC464" s="19"/>
      <c r="BD464" s="19"/>
      <c r="BE464" s="19"/>
      <c r="BF464" s="70"/>
      <c r="BG464" s="85"/>
      <c r="BH464" s="85"/>
      <c r="BI464" s="85"/>
      <c r="BJ464" s="85"/>
      <c r="BK464" s="84"/>
      <c r="BL464" s="92"/>
      <c r="BM464" s="92"/>
      <c r="BN464" s="82"/>
      <c r="BO464" s="46"/>
      <c r="BP464" s="46"/>
      <c r="BQ464" s="46"/>
      <c r="BR464" s="80"/>
      <c r="BS464" s="80"/>
      <c r="BT464" s="80"/>
      <c r="BU464" s="104"/>
      <c r="BV464" s="104"/>
      <c r="BW464" s="104"/>
      <c r="BX464" s="105"/>
      <c r="BY464" s="105"/>
      <c r="BZ464" s="105"/>
      <c r="CA464" s="33"/>
      <c r="CB464" s="33"/>
      <c r="CC464" s="33"/>
      <c r="CD464" s="27"/>
      <c r="CE464" s="27"/>
      <c r="CF464" s="27"/>
      <c r="CG464" s="9"/>
      <c r="CH464" s="9"/>
      <c r="CI464" s="9"/>
      <c r="CJ464" s="78"/>
      <c r="CK464" s="78"/>
      <c r="CL464" s="78"/>
      <c r="CM464" s="46"/>
      <c r="CN464" s="46"/>
      <c r="CO464" s="46"/>
    </row>
    <row r="465" spans="1:93" ht="12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4"/>
      <c r="S465" s="64"/>
      <c r="T465" s="14"/>
      <c r="U465" s="59"/>
      <c r="V465" s="60"/>
      <c r="W465" s="60"/>
      <c r="X465" s="60"/>
      <c r="Y465" s="60"/>
      <c r="Z465" s="60"/>
      <c r="AA465" s="60"/>
      <c r="AB465" s="60"/>
      <c r="AC465" s="60"/>
      <c r="AD465" s="60"/>
      <c r="AE465" s="10"/>
      <c r="AF465" s="87"/>
      <c r="AH465" s="86"/>
      <c r="AI465" s="10"/>
      <c r="AJ465" s="61"/>
      <c r="AK465" s="61"/>
      <c r="AL465" s="61"/>
      <c r="AM465" s="62"/>
      <c r="AN465" s="63"/>
      <c r="AO465" s="75"/>
      <c r="AP465" s="91"/>
      <c r="AQ465" s="75"/>
      <c r="AR465" s="79"/>
      <c r="AS465" s="75"/>
      <c r="AT465" s="11"/>
      <c r="AU465" s="11"/>
      <c r="AV465" s="11"/>
      <c r="AW465" s="11"/>
      <c r="AX465" s="11"/>
      <c r="AY465" s="75"/>
      <c r="BC465" s="19"/>
      <c r="BD465" s="19"/>
      <c r="BE465" s="19"/>
      <c r="BF465" s="70"/>
      <c r="BG465" s="85"/>
      <c r="BH465" s="85"/>
      <c r="BI465" s="85"/>
      <c r="BJ465" s="85"/>
      <c r="BK465" s="84"/>
      <c r="BL465" s="92"/>
      <c r="BM465" s="92"/>
      <c r="BN465" s="82"/>
      <c r="BO465" s="46"/>
      <c r="BP465" s="46"/>
      <c r="BQ465" s="46"/>
      <c r="BR465" s="80"/>
      <c r="BS465" s="80"/>
      <c r="BT465" s="80"/>
      <c r="BU465" s="104"/>
      <c r="BV465" s="104"/>
      <c r="BW465" s="104"/>
      <c r="BX465" s="105"/>
      <c r="BY465" s="105"/>
      <c r="BZ465" s="105"/>
      <c r="CA465" s="33"/>
      <c r="CB465" s="33"/>
      <c r="CC465" s="33"/>
      <c r="CD465" s="27"/>
      <c r="CE465" s="27"/>
      <c r="CF465" s="27"/>
      <c r="CG465" s="9"/>
      <c r="CH465" s="9"/>
      <c r="CI465" s="9"/>
      <c r="CJ465" s="78"/>
      <c r="CK465" s="78"/>
      <c r="CL465" s="78"/>
      <c r="CM465" s="46"/>
      <c r="CN465" s="46"/>
      <c r="CO465" s="46"/>
    </row>
    <row r="466" spans="1:93" ht="12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4"/>
      <c r="S466" s="64"/>
      <c r="T466" s="14"/>
      <c r="U466" s="59"/>
      <c r="V466" s="60"/>
      <c r="W466" s="60"/>
      <c r="X466" s="60"/>
      <c r="Y466" s="60"/>
      <c r="Z466" s="60"/>
      <c r="AA466" s="60"/>
      <c r="AB466" s="60"/>
      <c r="AC466" s="60"/>
      <c r="AD466" s="60"/>
      <c r="AE466" s="10"/>
      <c r="AF466" s="87"/>
      <c r="AH466" s="86"/>
      <c r="AI466" s="10"/>
      <c r="AJ466" s="61"/>
      <c r="AK466" s="61"/>
      <c r="AL466" s="61"/>
      <c r="AM466" s="62"/>
      <c r="AN466" s="63"/>
      <c r="AO466" s="75"/>
      <c r="AP466" s="91"/>
      <c r="AQ466" s="75"/>
      <c r="AR466" s="79"/>
      <c r="AS466" s="75"/>
      <c r="AT466" s="11"/>
      <c r="AU466" s="11"/>
      <c r="AV466" s="11"/>
      <c r="AW466" s="11"/>
      <c r="AX466" s="11"/>
      <c r="AY466" s="75"/>
      <c r="BC466" s="19"/>
      <c r="BD466" s="19"/>
      <c r="BE466" s="19"/>
      <c r="BF466" s="70"/>
      <c r="BG466" s="85"/>
      <c r="BH466" s="85"/>
      <c r="BI466" s="85"/>
      <c r="BJ466" s="85"/>
      <c r="BK466" s="84"/>
      <c r="BL466" s="92"/>
      <c r="BM466" s="92"/>
      <c r="BN466" s="82"/>
      <c r="BO466" s="46"/>
      <c r="BP466" s="46"/>
      <c r="BQ466" s="46"/>
      <c r="BR466" s="80"/>
      <c r="BS466" s="80"/>
      <c r="BT466" s="80"/>
      <c r="BU466" s="104"/>
      <c r="BV466" s="104"/>
      <c r="BW466" s="104"/>
      <c r="BX466" s="105"/>
      <c r="BY466" s="105"/>
      <c r="BZ466" s="105"/>
      <c r="CA466" s="33"/>
      <c r="CB466" s="33"/>
      <c r="CC466" s="33"/>
      <c r="CD466" s="27"/>
      <c r="CE466" s="27"/>
      <c r="CF466" s="27"/>
      <c r="CG466" s="9"/>
      <c r="CH466" s="9"/>
      <c r="CI466" s="9"/>
      <c r="CJ466" s="78"/>
      <c r="CK466" s="78"/>
      <c r="CL466" s="78"/>
      <c r="CM466" s="46"/>
      <c r="CN466" s="46"/>
      <c r="CO466" s="46"/>
    </row>
    <row r="467" spans="1:93" ht="12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4"/>
      <c r="S467" s="64"/>
      <c r="T467" s="14"/>
      <c r="U467" s="59"/>
      <c r="V467" s="60"/>
      <c r="W467" s="60"/>
      <c r="X467" s="60"/>
      <c r="Y467" s="60"/>
      <c r="Z467" s="60"/>
      <c r="AA467" s="60"/>
      <c r="AB467" s="60"/>
      <c r="AC467" s="60"/>
      <c r="AD467" s="60"/>
      <c r="AE467" s="10"/>
      <c r="AF467" s="87"/>
      <c r="AH467" s="86"/>
      <c r="AI467" s="10"/>
      <c r="AJ467" s="61"/>
      <c r="AK467" s="61"/>
      <c r="AL467" s="61"/>
      <c r="AM467" s="62"/>
      <c r="AN467" s="63"/>
      <c r="AO467" s="75"/>
      <c r="AP467" s="91"/>
      <c r="AQ467" s="75"/>
      <c r="AR467" s="79"/>
      <c r="AS467" s="75"/>
      <c r="AT467" s="11"/>
      <c r="AU467" s="11"/>
      <c r="AV467" s="11"/>
      <c r="AW467" s="11"/>
      <c r="AX467" s="11"/>
      <c r="AY467" s="75"/>
      <c r="BC467" s="19"/>
      <c r="BD467" s="19"/>
      <c r="BE467" s="19"/>
      <c r="BF467" s="70"/>
      <c r="BG467" s="85"/>
      <c r="BH467" s="85"/>
      <c r="BI467" s="85"/>
      <c r="BJ467" s="85"/>
      <c r="BK467" s="84"/>
      <c r="BL467" s="92"/>
      <c r="BM467" s="92"/>
      <c r="BN467" s="82"/>
      <c r="BO467" s="46"/>
      <c r="BP467" s="46"/>
      <c r="BQ467" s="46"/>
      <c r="BR467" s="80"/>
      <c r="BS467" s="80"/>
      <c r="BT467" s="80"/>
      <c r="BU467" s="104"/>
      <c r="BV467" s="104"/>
      <c r="BW467" s="104"/>
      <c r="BX467" s="105"/>
      <c r="BY467" s="105"/>
      <c r="BZ467" s="105"/>
      <c r="CA467" s="33"/>
      <c r="CB467" s="33"/>
      <c r="CC467" s="33"/>
      <c r="CD467" s="27"/>
      <c r="CE467" s="27"/>
      <c r="CF467" s="27"/>
      <c r="CG467" s="9"/>
      <c r="CH467" s="9"/>
      <c r="CI467" s="9"/>
      <c r="CJ467" s="78"/>
      <c r="CK467" s="78"/>
      <c r="CL467" s="78"/>
      <c r="CM467" s="46"/>
      <c r="CN467" s="46"/>
      <c r="CO467" s="46"/>
    </row>
    <row r="468" spans="1:93" ht="12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4"/>
      <c r="S468" s="64"/>
      <c r="T468" s="14"/>
      <c r="U468" s="59"/>
      <c r="V468" s="60"/>
      <c r="W468" s="60"/>
      <c r="X468" s="60"/>
      <c r="Y468" s="60"/>
      <c r="Z468" s="60"/>
      <c r="AA468" s="60"/>
      <c r="AB468" s="60"/>
      <c r="AC468" s="60"/>
      <c r="AD468" s="60"/>
      <c r="AE468" s="10"/>
      <c r="AF468" s="87"/>
      <c r="AH468" s="86"/>
      <c r="AI468" s="10"/>
      <c r="AJ468" s="61"/>
      <c r="AK468" s="61"/>
      <c r="AL468" s="61"/>
      <c r="AM468" s="62"/>
      <c r="AN468" s="63"/>
      <c r="AO468" s="75"/>
      <c r="AP468" s="91"/>
      <c r="AQ468" s="75"/>
      <c r="AR468" s="79"/>
      <c r="AS468" s="75"/>
      <c r="AT468" s="11"/>
      <c r="AU468" s="11"/>
      <c r="AV468" s="11"/>
      <c r="AW468" s="11"/>
      <c r="AX468" s="11"/>
      <c r="AY468" s="75"/>
      <c r="BC468" s="19"/>
      <c r="BD468" s="19"/>
      <c r="BE468" s="19"/>
      <c r="BF468" s="70"/>
      <c r="BG468" s="85"/>
      <c r="BH468" s="85"/>
      <c r="BI468" s="85"/>
      <c r="BJ468" s="85"/>
      <c r="BK468" s="84"/>
      <c r="BL468" s="92"/>
      <c r="BM468" s="92"/>
      <c r="BN468" s="82"/>
      <c r="BO468" s="46"/>
      <c r="BP468" s="46"/>
      <c r="BQ468" s="46"/>
      <c r="BR468" s="80"/>
      <c r="BS468" s="80"/>
      <c r="BT468" s="80"/>
      <c r="BU468" s="104"/>
      <c r="BV468" s="104"/>
      <c r="BW468" s="104"/>
      <c r="BX468" s="105"/>
      <c r="BY468" s="105"/>
      <c r="BZ468" s="105"/>
      <c r="CA468" s="33"/>
      <c r="CB468" s="33"/>
      <c r="CC468" s="33"/>
      <c r="CD468" s="27"/>
      <c r="CE468" s="27"/>
      <c r="CF468" s="27"/>
      <c r="CG468" s="9"/>
      <c r="CH468" s="9"/>
      <c r="CI468" s="9"/>
      <c r="CJ468" s="78"/>
      <c r="CK468" s="78"/>
      <c r="CL468" s="78"/>
      <c r="CM468" s="46"/>
      <c r="CN468" s="46"/>
      <c r="CO468" s="46"/>
    </row>
    <row r="469" spans="1:93" ht="12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4"/>
      <c r="S469" s="64"/>
      <c r="T469" s="14"/>
      <c r="U469" s="59"/>
      <c r="V469" s="60"/>
      <c r="W469" s="60"/>
      <c r="X469" s="60"/>
      <c r="Y469" s="60"/>
      <c r="Z469" s="60"/>
      <c r="AA469" s="60"/>
      <c r="AB469" s="60"/>
      <c r="AC469" s="60"/>
      <c r="AD469" s="60"/>
      <c r="AE469" s="10"/>
      <c r="AF469" s="87"/>
      <c r="AH469" s="86"/>
      <c r="AI469" s="10"/>
      <c r="AJ469" s="61"/>
      <c r="AK469" s="61"/>
      <c r="AL469" s="61"/>
      <c r="AM469" s="62"/>
      <c r="AN469" s="63"/>
      <c r="AO469" s="75"/>
      <c r="AP469" s="91"/>
      <c r="AQ469" s="75"/>
      <c r="AR469" s="79"/>
      <c r="AS469" s="75"/>
      <c r="AT469" s="11"/>
      <c r="AU469" s="11"/>
      <c r="AV469" s="11"/>
      <c r="AW469" s="11"/>
      <c r="AX469" s="11"/>
      <c r="AY469" s="75"/>
      <c r="BC469" s="19"/>
      <c r="BD469" s="19"/>
      <c r="BE469" s="19"/>
      <c r="BF469" s="70"/>
      <c r="BG469" s="85"/>
      <c r="BH469" s="85"/>
      <c r="BI469" s="85"/>
      <c r="BJ469" s="85"/>
      <c r="BK469" s="84"/>
      <c r="BL469" s="92"/>
      <c r="BM469" s="92"/>
      <c r="BN469" s="82"/>
      <c r="BO469" s="46"/>
      <c r="BP469" s="46"/>
      <c r="BQ469" s="46"/>
      <c r="BR469" s="80"/>
      <c r="BS469" s="80"/>
      <c r="BT469" s="80"/>
      <c r="BU469" s="104"/>
      <c r="BV469" s="104"/>
      <c r="BW469" s="104"/>
      <c r="BX469" s="105"/>
      <c r="BY469" s="105"/>
      <c r="BZ469" s="105"/>
      <c r="CA469" s="33"/>
      <c r="CB469" s="33"/>
      <c r="CC469" s="33"/>
      <c r="CD469" s="27"/>
      <c r="CE469" s="27"/>
      <c r="CF469" s="27"/>
      <c r="CG469" s="9"/>
      <c r="CH469" s="9"/>
      <c r="CI469" s="9"/>
      <c r="CJ469" s="78"/>
      <c r="CK469" s="78"/>
      <c r="CL469" s="78"/>
      <c r="CM469" s="46"/>
      <c r="CN469" s="46"/>
      <c r="CO469" s="46"/>
    </row>
    <row r="470" spans="1:93" ht="12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4"/>
      <c r="S470" s="64"/>
      <c r="T470" s="14"/>
      <c r="U470" s="59"/>
      <c r="V470" s="60"/>
      <c r="W470" s="60"/>
      <c r="X470" s="60"/>
      <c r="Y470" s="60"/>
      <c r="Z470" s="60"/>
      <c r="AA470" s="60"/>
      <c r="AB470" s="60"/>
      <c r="AC470" s="60"/>
      <c r="AD470" s="60"/>
      <c r="AE470" s="10"/>
      <c r="AF470" s="87"/>
      <c r="AH470" s="86"/>
      <c r="AI470" s="10"/>
      <c r="AJ470" s="61"/>
      <c r="AK470" s="61"/>
      <c r="AL470" s="61"/>
      <c r="AM470" s="62"/>
      <c r="AN470" s="63"/>
      <c r="AO470" s="75"/>
      <c r="AP470" s="91"/>
      <c r="AQ470" s="75"/>
      <c r="AR470" s="79"/>
      <c r="AS470" s="75"/>
      <c r="AT470" s="11"/>
      <c r="AU470" s="11"/>
      <c r="AV470" s="11"/>
      <c r="AW470" s="11"/>
      <c r="AX470" s="11"/>
      <c r="AY470" s="75"/>
      <c r="BC470" s="19"/>
      <c r="BD470" s="19"/>
      <c r="BE470" s="19"/>
      <c r="BF470" s="70"/>
      <c r="BG470" s="85"/>
      <c r="BH470" s="85"/>
      <c r="BI470" s="85"/>
      <c r="BJ470" s="85"/>
      <c r="BK470" s="84"/>
      <c r="BL470" s="92"/>
      <c r="BM470" s="92"/>
      <c r="BN470" s="82"/>
      <c r="BO470" s="46"/>
      <c r="BP470" s="46"/>
      <c r="BQ470" s="46"/>
      <c r="BR470" s="80"/>
      <c r="BS470" s="80"/>
      <c r="BT470" s="80"/>
      <c r="BU470" s="104"/>
      <c r="BV470" s="104"/>
      <c r="BW470" s="104"/>
      <c r="BX470" s="105"/>
      <c r="BY470" s="105"/>
      <c r="BZ470" s="105"/>
      <c r="CA470" s="33"/>
      <c r="CB470" s="33"/>
      <c r="CC470" s="33"/>
      <c r="CD470" s="27"/>
      <c r="CE470" s="27"/>
      <c r="CF470" s="27"/>
      <c r="CG470" s="9"/>
      <c r="CH470" s="9"/>
      <c r="CI470" s="9"/>
      <c r="CJ470" s="78"/>
      <c r="CK470" s="78"/>
      <c r="CL470" s="78"/>
      <c r="CM470" s="46"/>
      <c r="CN470" s="46"/>
      <c r="CO470" s="46"/>
    </row>
    <row r="471" spans="1:93" ht="12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4"/>
      <c r="S471" s="64"/>
      <c r="T471" s="14"/>
      <c r="U471" s="59"/>
      <c r="V471" s="60"/>
      <c r="W471" s="60"/>
      <c r="X471" s="60"/>
      <c r="Y471" s="60"/>
      <c r="Z471" s="60"/>
      <c r="AA471" s="60"/>
      <c r="AB471" s="60"/>
      <c r="AC471" s="60"/>
      <c r="AD471" s="60"/>
      <c r="AE471" s="10"/>
      <c r="AF471" s="87"/>
      <c r="AH471" s="86"/>
      <c r="AI471" s="10"/>
      <c r="AJ471" s="61"/>
      <c r="AK471" s="61"/>
      <c r="AL471" s="61"/>
      <c r="AM471" s="62"/>
      <c r="AN471" s="63"/>
      <c r="AO471" s="75"/>
      <c r="AP471" s="91"/>
      <c r="AQ471" s="75"/>
      <c r="AR471" s="79"/>
      <c r="AS471" s="75"/>
      <c r="AT471" s="11"/>
      <c r="AU471" s="11"/>
      <c r="AV471" s="11"/>
      <c r="AW471" s="11"/>
      <c r="AX471" s="11"/>
      <c r="AY471" s="75"/>
      <c r="BC471" s="19"/>
      <c r="BD471" s="19"/>
      <c r="BE471" s="19"/>
      <c r="BF471" s="70"/>
      <c r="BG471" s="85"/>
      <c r="BH471" s="85"/>
      <c r="BI471" s="85"/>
      <c r="BJ471" s="85"/>
      <c r="BK471" s="84"/>
      <c r="BL471" s="92"/>
      <c r="BM471" s="92"/>
      <c r="BN471" s="82"/>
      <c r="BO471" s="46"/>
      <c r="BP471" s="46"/>
      <c r="BQ471" s="46"/>
      <c r="BR471" s="80"/>
      <c r="BS471" s="80"/>
      <c r="BT471" s="80"/>
      <c r="BU471" s="104"/>
      <c r="BV471" s="104"/>
      <c r="BW471" s="104"/>
      <c r="BX471" s="105"/>
      <c r="BY471" s="105"/>
      <c r="BZ471" s="105"/>
      <c r="CA471" s="33"/>
      <c r="CB471" s="33"/>
      <c r="CC471" s="33"/>
      <c r="CD471" s="27"/>
      <c r="CE471" s="27"/>
      <c r="CF471" s="27"/>
      <c r="CG471" s="9"/>
      <c r="CH471" s="9"/>
      <c r="CI471" s="9"/>
      <c r="CJ471" s="78"/>
      <c r="CK471" s="78"/>
      <c r="CL471" s="78"/>
      <c r="CM471" s="46"/>
      <c r="CN471" s="46"/>
      <c r="CO471" s="46"/>
    </row>
    <row r="472" spans="1:93" ht="1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4"/>
      <c r="S472" s="64"/>
      <c r="T472" s="14"/>
      <c r="U472" s="59"/>
      <c r="V472" s="60"/>
      <c r="W472" s="60"/>
      <c r="X472" s="60"/>
      <c r="Y472" s="60"/>
      <c r="Z472" s="60"/>
      <c r="AA472" s="60"/>
      <c r="AB472" s="60"/>
      <c r="AC472" s="60"/>
      <c r="AD472" s="60"/>
      <c r="AE472" s="10"/>
      <c r="AF472" s="87"/>
      <c r="AH472" s="86"/>
      <c r="AI472" s="10"/>
      <c r="AJ472" s="61"/>
      <c r="AK472" s="61"/>
      <c r="AL472" s="61"/>
      <c r="AM472" s="62"/>
      <c r="AN472" s="63"/>
      <c r="AO472" s="75"/>
      <c r="AP472" s="91"/>
      <c r="AQ472" s="75"/>
      <c r="AR472" s="79"/>
      <c r="AS472" s="75"/>
      <c r="AT472" s="11"/>
      <c r="AU472" s="11"/>
      <c r="AV472" s="11"/>
      <c r="AW472" s="11"/>
      <c r="AX472" s="11"/>
      <c r="AY472" s="75"/>
      <c r="BC472" s="19"/>
      <c r="BD472" s="19"/>
      <c r="BE472" s="19"/>
      <c r="BF472" s="70"/>
      <c r="BG472" s="85"/>
      <c r="BH472" s="85"/>
      <c r="BI472" s="85"/>
      <c r="BJ472" s="85"/>
      <c r="BK472" s="84"/>
      <c r="BL472" s="92"/>
      <c r="BM472" s="92"/>
      <c r="BN472" s="82"/>
      <c r="BO472" s="46"/>
      <c r="BP472" s="46"/>
      <c r="BQ472" s="46"/>
      <c r="BR472" s="80"/>
      <c r="BS472" s="80"/>
      <c r="BT472" s="80"/>
      <c r="BU472" s="104"/>
      <c r="BV472" s="104"/>
      <c r="BW472" s="104"/>
      <c r="BX472" s="105"/>
      <c r="BY472" s="105"/>
      <c r="BZ472" s="105"/>
      <c r="CA472" s="33"/>
      <c r="CB472" s="33"/>
      <c r="CC472" s="33"/>
      <c r="CD472" s="27"/>
      <c r="CE472" s="27"/>
      <c r="CF472" s="27"/>
      <c r="CG472" s="9"/>
      <c r="CH472" s="9"/>
      <c r="CI472" s="9"/>
      <c r="CJ472" s="78"/>
      <c r="CK472" s="78"/>
      <c r="CL472" s="78"/>
      <c r="CM472" s="46"/>
      <c r="CN472" s="46"/>
      <c r="CO472" s="46"/>
    </row>
    <row r="473" spans="1:93" ht="12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4"/>
      <c r="S473" s="64"/>
      <c r="T473" s="14"/>
      <c r="U473" s="59"/>
      <c r="V473" s="60"/>
      <c r="W473" s="60"/>
      <c r="X473" s="60"/>
      <c r="Y473" s="60"/>
      <c r="Z473" s="60"/>
      <c r="AA473" s="60"/>
      <c r="AB473" s="60"/>
      <c r="AC473" s="60"/>
      <c r="AD473" s="60"/>
      <c r="AE473" s="10"/>
      <c r="AF473" s="87"/>
      <c r="AH473" s="86"/>
      <c r="AI473" s="10"/>
      <c r="AJ473" s="61"/>
      <c r="AK473" s="61"/>
      <c r="AL473" s="61"/>
      <c r="AM473" s="62"/>
      <c r="AN473" s="63"/>
      <c r="AO473" s="75"/>
      <c r="AP473" s="91"/>
      <c r="AQ473" s="75"/>
      <c r="AR473" s="79"/>
      <c r="AS473" s="75"/>
      <c r="AT473" s="11"/>
      <c r="AU473" s="11"/>
      <c r="AV473" s="11"/>
      <c r="AW473" s="11"/>
      <c r="AX473" s="11"/>
      <c r="AY473" s="75"/>
      <c r="BC473" s="19"/>
      <c r="BD473" s="19"/>
      <c r="BE473" s="19"/>
      <c r="BF473" s="70"/>
      <c r="BG473" s="85"/>
      <c r="BH473" s="85"/>
      <c r="BI473" s="85"/>
      <c r="BJ473" s="85"/>
      <c r="BK473" s="84"/>
      <c r="BL473" s="92"/>
      <c r="BM473" s="92"/>
      <c r="BN473" s="82"/>
      <c r="BO473" s="46"/>
      <c r="BP473" s="46"/>
      <c r="BQ473" s="46"/>
      <c r="BR473" s="80"/>
      <c r="BS473" s="80"/>
      <c r="BT473" s="80"/>
      <c r="BU473" s="104"/>
      <c r="BV473" s="104"/>
      <c r="BW473" s="104"/>
      <c r="BX473" s="105"/>
      <c r="BY473" s="105"/>
      <c r="BZ473" s="105"/>
      <c r="CA473" s="33"/>
      <c r="CB473" s="33"/>
      <c r="CC473" s="33"/>
      <c r="CD473" s="27"/>
      <c r="CE473" s="27"/>
      <c r="CF473" s="27"/>
      <c r="CG473" s="9"/>
      <c r="CH473" s="9"/>
      <c r="CI473" s="9"/>
      <c r="CJ473" s="78"/>
      <c r="CK473" s="78"/>
      <c r="CL473" s="78"/>
      <c r="CM473" s="46"/>
      <c r="CN473" s="46"/>
      <c r="CO473" s="46"/>
    </row>
    <row r="474" spans="1:93" ht="12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4"/>
      <c r="S474" s="64"/>
      <c r="T474" s="14"/>
      <c r="U474" s="59"/>
      <c r="V474" s="60"/>
      <c r="W474" s="60"/>
      <c r="X474" s="60"/>
      <c r="Y474" s="60"/>
      <c r="Z474" s="60"/>
      <c r="AA474" s="60"/>
      <c r="AB474" s="60"/>
      <c r="AC474" s="60"/>
      <c r="AD474" s="60"/>
      <c r="AE474" s="10"/>
      <c r="AF474" s="87"/>
      <c r="AH474" s="86"/>
      <c r="AI474" s="10"/>
      <c r="AJ474" s="61"/>
      <c r="AK474" s="61"/>
      <c r="AL474" s="61"/>
      <c r="AM474" s="62"/>
      <c r="AN474" s="63"/>
      <c r="AO474" s="75"/>
      <c r="AP474" s="91"/>
      <c r="AQ474" s="75"/>
      <c r="AR474" s="79"/>
      <c r="AS474" s="75"/>
      <c r="AT474" s="11"/>
      <c r="AU474" s="11"/>
      <c r="AV474" s="11"/>
      <c r="AW474" s="11"/>
      <c r="AX474" s="11"/>
      <c r="AY474" s="75"/>
      <c r="BC474" s="19"/>
      <c r="BD474" s="19"/>
      <c r="BE474" s="19"/>
      <c r="BF474" s="70"/>
      <c r="BG474" s="85"/>
      <c r="BH474" s="85"/>
      <c r="BI474" s="85"/>
      <c r="BJ474" s="85"/>
      <c r="BK474" s="84"/>
      <c r="BL474" s="92"/>
      <c r="BM474" s="92"/>
      <c r="BN474" s="82"/>
      <c r="BO474" s="46"/>
      <c r="BP474" s="46"/>
      <c r="BQ474" s="46"/>
      <c r="BR474" s="80"/>
      <c r="BS474" s="80"/>
      <c r="BT474" s="80"/>
      <c r="BU474" s="104"/>
      <c r="BV474" s="104"/>
      <c r="BW474" s="104"/>
      <c r="BX474" s="105"/>
      <c r="BY474" s="105"/>
      <c r="BZ474" s="105"/>
      <c r="CA474" s="33"/>
      <c r="CB474" s="33"/>
      <c r="CC474" s="33"/>
      <c r="CD474" s="27"/>
      <c r="CE474" s="27"/>
      <c r="CF474" s="27"/>
      <c r="CG474" s="9"/>
      <c r="CH474" s="9"/>
      <c r="CI474" s="9"/>
      <c r="CJ474" s="78"/>
      <c r="CK474" s="78"/>
      <c r="CL474" s="78"/>
      <c r="CM474" s="46"/>
      <c r="CN474" s="46"/>
      <c r="CO474" s="46"/>
    </row>
    <row r="475" spans="1:93" ht="12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4"/>
      <c r="S475" s="64"/>
      <c r="T475" s="14"/>
      <c r="U475" s="59"/>
      <c r="V475" s="60"/>
      <c r="W475" s="60"/>
      <c r="X475" s="60"/>
      <c r="Y475" s="60"/>
      <c r="Z475" s="60"/>
      <c r="AA475" s="60"/>
      <c r="AB475" s="60"/>
      <c r="AC475" s="60"/>
      <c r="AD475" s="60"/>
      <c r="AE475" s="10"/>
      <c r="AF475" s="87"/>
      <c r="AH475" s="86"/>
      <c r="AI475" s="10"/>
      <c r="AJ475" s="61"/>
      <c r="AK475" s="61"/>
      <c r="AL475" s="61"/>
      <c r="AM475" s="62"/>
      <c r="AN475" s="63"/>
      <c r="AO475" s="75"/>
      <c r="AP475" s="91"/>
      <c r="AQ475" s="75"/>
      <c r="AR475" s="79"/>
      <c r="AS475" s="75"/>
      <c r="AT475" s="11"/>
      <c r="AU475" s="11"/>
      <c r="AV475" s="11"/>
      <c r="AW475" s="11"/>
      <c r="AX475" s="11"/>
      <c r="AY475" s="75"/>
      <c r="BC475" s="19"/>
      <c r="BD475" s="19"/>
      <c r="BE475" s="19"/>
      <c r="BF475" s="70"/>
      <c r="BG475" s="85"/>
      <c r="BH475" s="85"/>
      <c r="BI475" s="85"/>
      <c r="BJ475" s="85"/>
      <c r="BK475" s="84"/>
      <c r="BL475" s="92"/>
      <c r="BM475" s="92"/>
      <c r="BN475" s="82"/>
      <c r="BO475" s="46"/>
      <c r="BP475" s="46"/>
      <c r="BQ475" s="46"/>
      <c r="BR475" s="80"/>
      <c r="BS475" s="80"/>
      <c r="BT475" s="80"/>
      <c r="BU475" s="104"/>
      <c r="BV475" s="104"/>
      <c r="BW475" s="104"/>
      <c r="BX475" s="105"/>
      <c r="BY475" s="105"/>
      <c r="BZ475" s="105"/>
      <c r="CA475" s="33"/>
      <c r="CB475" s="33"/>
      <c r="CC475" s="33"/>
      <c r="CD475" s="27"/>
      <c r="CE475" s="27"/>
      <c r="CF475" s="27"/>
      <c r="CG475" s="9"/>
      <c r="CH475" s="9"/>
      <c r="CI475" s="9"/>
      <c r="CJ475" s="78"/>
      <c r="CK475" s="78"/>
      <c r="CL475" s="78"/>
      <c r="CM475" s="46"/>
      <c r="CN475" s="46"/>
      <c r="CO475" s="46"/>
    </row>
    <row r="476" spans="1:93" ht="12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4"/>
      <c r="S476" s="64"/>
      <c r="T476" s="14"/>
      <c r="U476" s="59"/>
      <c r="V476" s="60"/>
      <c r="W476" s="60"/>
      <c r="X476" s="60"/>
      <c r="Y476" s="60"/>
      <c r="Z476" s="60"/>
      <c r="AA476" s="60"/>
      <c r="AB476" s="60"/>
      <c r="AC476" s="60"/>
      <c r="AD476" s="60"/>
      <c r="AE476" s="10"/>
      <c r="AF476" s="87"/>
      <c r="AH476" s="86"/>
      <c r="AI476" s="10"/>
      <c r="AJ476" s="61"/>
      <c r="AK476" s="61"/>
      <c r="AL476" s="61"/>
      <c r="AM476" s="62"/>
      <c r="AN476" s="63"/>
      <c r="AO476" s="75"/>
      <c r="AP476" s="91"/>
      <c r="AQ476" s="75"/>
      <c r="AR476" s="79"/>
      <c r="AS476" s="75"/>
      <c r="AT476" s="11"/>
      <c r="AU476" s="11"/>
      <c r="AV476" s="11"/>
      <c r="AW476" s="11"/>
      <c r="AX476" s="11"/>
      <c r="AY476" s="75"/>
      <c r="BC476" s="19"/>
      <c r="BD476" s="19"/>
      <c r="BE476" s="19"/>
      <c r="BF476" s="70"/>
      <c r="BG476" s="85"/>
      <c r="BH476" s="85"/>
      <c r="BI476" s="85"/>
      <c r="BJ476" s="85"/>
      <c r="BK476" s="84"/>
      <c r="BL476" s="92"/>
      <c r="BM476" s="92"/>
      <c r="BN476" s="82"/>
      <c r="BO476" s="46"/>
      <c r="BP476" s="46"/>
      <c r="BQ476" s="46"/>
      <c r="BR476" s="80"/>
      <c r="BS476" s="80"/>
      <c r="BT476" s="80"/>
      <c r="BU476" s="104"/>
      <c r="BV476" s="104"/>
      <c r="BW476" s="104"/>
      <c r="BX476" s="105"/>
      <c r="BY476" s="105"/>
      <c r="BZ476" s="105"/>
      <c r="CA476" s="33"/>
      <c r="CB476" s="33"/>
      <c r="CC476" s="33"/>
      <c r="CD476" s="27"/>
      <c r="CE476" s="27"/>
      <c r="CF476" s="27"/>
      <c r="CG476" s="9"/>
      <c r="CH476" s="9"/>
      <c r="CI476" s="9"/>
      <c r="CJ476" s="78"/>
      <c r="CK476" s="78"/>
      <c r="CL476" s="78"/>
      <c r="CM476" s="46"/>
      <c r="CN476" s="46"/>
      <c r="CO476" s="46"/>
    </row>
    <row r="477" spans="1:93" ht="12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4"/>
      <c r="S477" s="64"/>
      <c r="T477" s="14"/>
      <c r="U477" s="59"/>
      <c r="V477" s="60"/>
      <c r="W477" s="60"/>
      <c r="X477" s="60"/>
      <c r="Y477" s="60"/>
      <c r="Z477" s="60"/>
      <c r="AA477" s="60"/>
      <c r="AB477" s="60"/>
      <c r="AC477" s="60"/>
      <c r="AD477" s="60"/>
      <c r="AE477" s="10"/>
      <c r="AF477" s="87"/>
      <c r="AH477" s="86"/>
      <c r="AI477" s="10"/>
      <c r="AJ477" s="61"/>
      <c r="AK477" s="61"/>
      <c r="AL477" s="61"/>
      <c r="AM477" s="62"/>
      <c r="AN477" s="63"/>
      <c r="AO477" s="75"/>
      <c r="AP477" s="91"/>
      <c r="AQ477" s="75"/>
      <c r="AR477" s="79"/>
      <c r="AS477" s="75"/>
      <c r="AT477" s="11"/>
      <c r="AU477" s="11"/>
      <c r="AV477" s="11"/>
      <c r="AW477" s="11"/>
      <c r="AX477" s="11"/>
      <c r="AY477" s="75"/>
      <c r="BC477" s="19"/>
      <c r="BD477" s="19"/>
      <c r="BE477" s="19"/>
      <c r="BF477" s="70"/>
      <c r="BG477" s="85"/>
      <c r="BH477" s="85"/>
      <c r="BI477" s="85"/>
      <c r="BJ477" s="85"/>
      <c r="BK477" s="84"/>
      <c r="BL477" s="92"/>
      <c r="BM477" s="92"/>
      <c r="BN477" s="82"/>
      <c r="BO477" s="46"/>
      <c r="BP477" s="46"/>
      <c r="BQ477" s="46"/>
      <c r="BR477" s="80"/>
      <c r="BS477" s="80"/>
      <c r="BT477" s="80"/>
      <c r="BU477" s="104"/>
      <c r="BV477" s="104"/>
      <c r="BW477" s="104"/>
      <c r="BX477" s="105"/>
      <c r="BY477" s="105"/>
      <c r="BZ477" s="105"/>
      <c r="CA477" s="33"/>
      <c r="CB477" s="33"/>
      <c r="CC477" s="33"/>
      <c r="CD477" s="27"/>
      <c r="CE477" s="27"/>
      <c r="CF477" s="27"/>
      <c r="CG477" s="9"/>
      <c r="CH477" s="9"/>
      <c r="CI477" s="9"/>
      <c r="CJ477" s="78"/>
      <c r="CK477" s="78"/>
      <c r="CL477" s="78"/>
      <c r="CM477" s="46"/>
      <c r="CN477" s="46"/>
      <c r="CO477" s="46"/>
    </row>
    <row r="478" spans="1:93" ht="12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4"/>
      <c r="S478" s="64"/>
      <c r="T478" s="14"/>
      <c r="U478" s="59"/>
      <c r="V478" s="60"/>
      <c r="W478" s="60"/>
      <c r="X478" s="60"/>
      <c r="Y478" s="60"/>
      <c r="Z478" s="60"/>
      <c r="AA478" s="60"/>
      <c r="AB478" s="60"/>
      <c r="AC478" s="60"/>
      <c r="AD478" s="60"/>
      <c r="AE478" s="10"/>
      <c r="AF478" s="87"/>
      <c r="AH478" s="86"/>
      <c r="AI478" s="10"/>
      <c r="AJ478" s="61"/>
      <c r="AK478" s="61"/>
      <c r="AL478" s="61"/>
      <c r="AM478" s="62"/>
      <c r="AN478" s="63"/>
      <c r="AO478" s="75"/>
      <c r="AP478" s="91"/>
      <c r="AQ478" s="75"/>
      <c r="AR478" s="79"/>
      <c r="AS478" s="75"/>
      <c r="AT478" s="11"/>
      <c r="AU478" s="11"/>
      <c r="AV478" s="11"/>
      <c r="AW478" s="11"/>
      <c r="AX478" s="11"/>
      <c r="AY478" s="75"/>
      <c r="BC478" s="19"/>
      <c r="BD478" s="19"/>
      <c r="BE478" s="19"/>
      <c r="BF478" s="70"/>
      <c r="BG478" s="85"/>
      <c r="BH478" s="85"/>
      <c r="BI478" s="85"/>
      <c r="BJ478" s="85"/>
      <c r="BK478" s="84"/>
      <c r="BL478" s="92"/>
      <c r="BM478" s="92"/>
      <c r="BN478" s="82"/>
      <c r="BO478" s="46"/>
      <c r="BP478" s="46"/>
      <c r="BQ478" s="46"/>
      <c r="BR478" s="80"/>
      <c r="BS478" s="80"/>
      <c r="BT478" s="80"/>
      <c r="BU478" s="104"/>
      <c r="BV478" s="104"/>
      <c r="BW478" s="104"/>
      <c r="BX478" s="105"/>
      <c r="BY478" s="105"/>
      <c r="BZ478" s="105"/>
      <c r="CA478" s="33"/>
      <c r="CB478" s="33"/>
      <c r="CC478" s="33"/>
      <c r="CD478" s="27"/>
      <c r="CE478" s="27"/>
      <c r="CF478" s="27"/>
      <c r="CG478" s="9"/>
      <c r="CH478" s="9"/>
      <c r="CI478" s="9"/>
      <c r="CJ478" s="78"/>
      <c r="CK478" s="78"/>
      <c r="CL478" s="78"/>
      <c r="CM478" s="46"/>
      <c r="CN478" s="46"/>
      <c r="CO478" s="46"/>
    </row>
    <row r="479" spans="1:93" ht="12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4"/>
      <c r="S479" s="64"/>
      <c r="T479" s="14"/>
      <c r="U479" s="59"/>
      <c r="V479" s="60"/>
      <c r="W479" s="60"/>
      <c r="X479" s="60"/>
      <c r="Y479" s="60"/>
      <c r="Z479" s="60"/>
      <c r="AA479" s="60"/>
      <c r="AB479" s="60"/>
      <c r="AC479" s="60"/>
      <c r="AD479" s="60"/>
      <c r="AE479" s="10"/>
      <c r="AF479" s="87"/>
      <c r="AH479" s="86"/>
      <c r="AI479" s="10"/>
      <c r="AJ479" s="61"/>
      <c r="AK479" s="61"/>
      <c r="AL479" s="61"/>
      <c r="AM479" s="62"/>
      <c r="AN479" s="63"/>
      <c r="AO479" s="75"/>
      <c r="AP479" s="91"/>
      <c r="AQ479" s="75"/>
      <c r="AR479" s="79"/>
      <c r="AS479" s="75"/>
      <c r="AT479" s="11"/>
      <c r="AU479" s="11"/>
      <c r="AV479" s="11"/>
      <c r="AW479" s="11"/>
      <c r="AX479" s="11"/>
      <c r="AY479" s="75"/>
      <c r="BC479" s="19"/>
      <c r="BD479" s="19"/>
      <c r="BE479" s="19"/>
      <c r="BF479" s="70"/>
      <c r="BG479" s="85"/>
      <c r="BH479" s="85"/>
      <c r="BI479" s="85"/>
      <c r="BJ479" s="85"/>
      <c r="BK479" s="84"/>
      <c r="BL479" s="92"/>
      <c r="BM479" s="92"/>
      <c r="BN479" s="82"/>
      <c r="BO479" s="46"/>
      <c r="BP479" s="46"/>
      <c r="BQ479" s="46"/>
      <c r="BR479" s="80"/>
      <c r="BS479" s="80"/>
      <c r="BT479" s="80"/>
      <c r="BU479" s="104"/>
      <c r="BV479" s="104"/>
      <c r="BW479" s="104"/>
      <c r="BX479" s="105"/>
      <c r="BY479" s="105"/>
      <c r="BZ479" s="105"/>
      <c r="CA479" s="33"/>
      <c r="CB479" s="33"/>
      <c r="CC479" s="33"/>
      <c r="CD479" s="27"/>
      <c r="CE479" s="27"/>
      <c r="CF479" s="27"/>
      <c r="CG479" s="9"/>
      <c r="CH479" s="9"/>
      <c r="CI479" s="9"/>
      <c r="CJ479" s="78"/>
      <c r="CK479" s="78"/>
      <c r="CL479" s="78"/>
      <c r="CM479" s="46"/>
      <c r="CN479" s="46"/>
      <c r="CO479" s="46"/>
    </row>
    <row r="480" spans="1:93" ht="12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4"/>
      <c r="S480" s="64"/>
      <c r="T480" s="14"/>
      <c r="U480" s="59"/>
      <c r="V480" s="60"/>
      <c r="W480" s="60"/>
      <c r="X480" s="60"/>
      <c r="Y480" s="60"/>
      <c r="Z480" s="60"/>
      <c r="AA480" s="60"/>
      <c r="AB480" s="60"/>
      <c r="AC480" s="60"/>
      <c r="AD480" s="60"/>
      <c r="AE480" s="10"/>
      <c r="AF480" s="87"/>
      <c r="AH480" s="86"/>
      <c r="AI480" s="10"/>
      <c r="AJ480" s="61"/>
      <c r="AK480" s="61"/>
      <c r="AL480" s="61"/>
      <c r="AM480" s="62"/>
      <c r="AN480" s="63"/>
      <c r="AO480" s="75"/>
      <c r="AP480" s="91"/>
      <c r="AQ480" s="75"/>
      <c r="AR480" s="79"/>
      <c r="AS480" s="75"/>
      <c r="AT480" s="11"/>
      <c r="AU480" s="11"/>
      <c r="AV480" s="11"/>
      <c r="AW480" s="11"/>
      <c r="AX480" s="11"/>
      <c r="AY480" s="75"/>
      <c r="BC480" s="19"/>
      <c r="BD480" s="19"/>
      <c r="BE480" s="19"/>
      <c r="BF480" s="70"/>
      <c r="BG480" s="85"/>
      <c r="BH480" s="85"/>
      <c r="BI480" s="85"/>
      <c r="BJ480" s="85"/>
      <c r="BK480" s="84"/>
      <c r="BL480" s="92"/>
      <c r="BM480" s="92"/>
      <c r="BN480" s="82"/>
      <c r="BO480" s="46"/>
      <c r="BP480" s="46"/>
      <c r="BQ480" s="46"/>
      <c r="BR480" s="80"/>
      <c r="BS480" s="80"/>
      <c r="BT480" s="80"/>
      <c r="BU480" s="104"/>
      <c r="BV480" s="104"/>
      <c r="BW480" s="104"/>
      <c r="BX480" s="105"/>
      <c r="BY480" s="105"/>
      <c r="BZ480" s="105"/>
      <c r="CA480" s="33"/>
      <c r="CB480" s="33"/>
      <c r="CC480" s="33"/>
      <c r="CD480" s="27"/>
      <c r="CE480" s="27"/>
      <c r="CF480" s="27"/>
      <c r="CG480" s="9"/>
      <c r="CH480" s="9"/>
      <c r="CI480" s="9"/>
      <c r="CJ480" s="78"/>
      <c r="CK480" s="78"/>
      <c r="CL480" s="78"/>
      <c r="CM480" s="46"/>
      <c r="CN480" s="46"/>
      <c r="CO480" s="46"/>
    </row>
    <row r="481" spans="1:93" ht="12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4"/>
      <c r="S481" s="64"/>
      <c r="T481" s="14"/>
      <c r="U481" s="59"/>
      <c r="V481" s="60"/>
      <c r="W481" s="60"/>
      <c r="X481" s="60"/>
      <c r="Y481" s="60"/>
      <c r="Z481" s="60"/>
      <c r="AA481" s="60"/>
      <c r="AB481" s="60"/>
      <c r="AC481" s="60"/>
      <c r="AD481" s="60"/>
      <c r="AE481" s="10"/>
      <c r="AF481" s="87"/>
      <c r="AH481" s="86"/>
      <c r="AI481" s="10"/>
      <c r="AJ481" s="61"/>
      <c r="AK481" s="61"/>
      <c r="AL481" s="61"/>
      <c r="AM481" s="62"/>
      <c r="AN481" s="63"/>
      <c r="AO481" s="75"/>
      <c r="AP481" s="91"/>
      <c r="AQ481" s="75"/>
      <c r="AR481" s="79"/>
      <c r="AS481" s="75"/>
      <c r="AT481" s="11"/>
      <c r="AU481" s="11"/>
      <c r="AV481" s="11"/>
      <c r="AW481" s="11"/>
      <c r="AX481" s="11"/>
      <c r="AY481" s="75"/>
      <c r="BC481" s="19"/>
      <c r="BD481" s="19"/>
      <c r="BE481" s="19"/>
      <c r="BF481" s="70"/>
      <c r="BG481" s="85"/>
      <c r="BH481" s="85"/>
      <c r="BI481" s="85"/>
      <c r="BJ481" s="85"/>
      <c r="BK481" s="84"/>
      <c r="BL481" s="92"/>
      <c r="BM481" s="92"/>
      <c r="BN481" s="82"/>
      <c r="BO481" s="46"/>
      <c r="BP481" s="46"/>
      <c r="BQ481" s="46"/>
      <c r="BR481" s="80"/>
      <c r="BS481" s="80"/>
      <c r="BT481" s="80"/>
      <c r="BU481" s="104"/>
      <c r="BV481" s="104"/>
      <c r="BW481" s="104"/>
      <c r="BX481" s="105"/>
      <c r="BY481" s="105"/>
      <c r="BZ481" s="105"/>
      <c r="CA481" s="33"/>
      <c r="CB481" s="33"/>
      <c r="CC481" s="33"/>
      <c r="CD481" s="27"/>
      <c r="CE481" s="27"/>
      <c r="CF481" s="27"/>
      <c r="CG481" s="9"/>
      <c r="CH481" s="9"/>
      <c r="CI481" s="9"/>
      <c r="CJ481" s="78"/>
      <c r="CK481" s="78"/>
      <c r="CL481" s="78"/>
      <c r="CM481" s="46"/>
      <c r="CN481" s="46"/>
      <c r="CO481" s="46"/>
    </row>
    <row r="482" spans="1:93" ht="1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4"/>
      <c r="S482" s="64"/>
      <c r="T482" s="14"/>
      <c r="U482" s="59"/>
      <c r="V482" s="60"/>
      <c r="W482" s="60"/>
      <c r="X482" s="60"/>
      <c r="Y482" s="60"/>
      <c r="Z482" s="60"/>
      <c r="AA482" s="60"/>
      <c r="AB482" s="60"/>
      <c r="AC482" s="60"/>
      <c r="AD482" s="60"/>
      <c r="AE482" s="10"/>
      <c r="AF482" s="87"/>
      <c r="AH482" s="86"/>
      <c r="AI482" s="10"/>
      <c r="AJ482" s="61"/>
      <c r="AK482" s="61"/>
      <c r="AL482" s="61"/>
      <c r="AM482" s="62"/>
      <c r="AN482" s="63"/>
      <c r="AO482" s="75"/>
      <c r="AP482" s="91"/>
      <c r="AQ482" s="75"/>
      <c r="AR482" s="79"/>
      <c r="AS482" s="75"/>
      <c r="AT482" s="11"/>
      <c r="AU482" s="11"/>
      <c r="AV482" s="11"/>
      <c r="AW482" s="11"/>
      <c r="AX482" s="11"/>
      <c r="AY482" s="75"/>
      <c r="BC482" s="19"/>
      <c r="BD482" s="19"/>
      <c r="BE482" s="19"/>
      <c r="BF482" s="70"/>
      <c r="BG482" s="85"/>
      <c r="BH482" s="85"/>
      <c r="BI482" s="85"/>
      <c r="BJ482" s="85"/>
      <c r="BK482" s="84"/>
      <c r="BL482" s="92"/>
      <c r="BM482" s="92"/>
      <c r="BN482" s="82"/>
      <c r="BO482" s="46"/>
      <c r="BP482" s="46"/>
      <c r="BQ482" s="46"/>
      <c r="BR482" s="80"/>
      <c r="BS482" s="80"/>
      <c r="BT482" s="80"/>
      <c r="BU482" s="104"/>
      <c r="BV482" s="104"/>
      <c r="BW482" s="104"/>
      <c r="BX482" s="105"/>
      <c r="BY482" s="105"/>
      <c r="BZ482" s="105"/>
      <c r="CA482" s="33"/>
      <c r="CB482" s="33"/>
      <c r="CC482" s="33"/>
      <c r="CD482" s="27"/>
      <c r="CE482" s="27"/>
      <c r="CF482" s="27"/>
      <c r="CG482" s="9"/>
      <c r="CH482" s="9"/>
      <c r="CI482" s="9"/>
      <c r="CJ482" s="78"/>
      <c r="CK482" s="78"/>
      <c r="CL482" s="78"/>
      <c r="CM482" s="46"/>
      <c r="CN482" s="46"/>
      <c r="CO482" s="46"/>
    </row>
    <row r="483" spans="1:93" ht="12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4"/>
      <c r="S483" s="64"/>
      <c r="T483" s="14"/>
      <c r="U483" s="59"/>
      <c r="V483" s="60"/>
      <c r="W483" s="60"/>
      <c r="X483" s="60"/>
      <c r="Y483" s="60"/>
      <c r="Z483" s="60"/>
      <c r="AA483" s="60"/>
      <c r="AB483" s="60"/>
      <c r="AC483" s="60"/>
      <c r="AD483" s="60"/>
      <c r="AE483" s="10"/>
      <c r="AF483" s="87"/>
      <c r="AH483" s="86"/>
      <c r="AI483" s="10"/>
      <c r="AJ483" s="61"/>
      <c r="AK483" s="61"/>
      <c r="AL483" s="61"/>
      <c r="AM483" s="62"/>
      <c r="AN483" s="63"/>
      <c r="AO483" s="75"/>
      <c r="AP483" s="91"/>
      <c r="AQ483" s="75"/>
      <c r="AR483" s="79"/>
      <c r="AS483" s="75"/>
      <c r="AT483" s="11"/>
      <c r="AU483" s="11"/>
      <c r="AV483" s="11"/>
      <c r="AW483" s="11"/>
      <c r="AX483" s="11"/>
      <c r="AY483" s="75"/>
      <c r="BC483" s="19"/>
      <c r="BD483" s="19"/>
      <c r="BE483" s="19"/>
      <c r="BF483" s="70"/>
      <c r="BG483" s="85"/>
      <c r="BH483" s="85"/>
      <c r="BI483" s="85"/>
      <c r="BJ483" s="85"/>
      <c r="BK483" s="84"/>
      <c r="BL483" s="92"/>
      <c r="BM483" s="92"/>
      <c r="BN483" s="82"/>
      <c r="BO483" s="46"/>
      <c r="BP483" s="46"/>
      <c r="BQ483" s="46"/>
      <c r="BR483" s="80"/>
      <c r="BS483" s="80"/>
      <c r="BT483" s="80"/>
      <c r="BU483" s="104"/>
      <c r="BV483" s="104"/>
      <c r="BW483" s="104"/>
      <c r="BX483" s="105"/>
      <c r="BY483" s="105"/>
      <c r="BZ483" s="105"/>
      <c r="CA483" s="33"/>
      <c r="CB483" s="33"/>
      <c r="CC483" s="33"/>
      <c r="CD483" s="27"/>
      <c r="CE483" s="27"/>
      <c r="CF483" s="27"/>
      <c r="CG483" s="9"/>
      <c r="CH483" s="9"/>
      <c r="CI483" s="9"/>
      <c r="CJ483" s="78"/>
      <c r="CK483" s="78"/>
      <c r="CL483" s="78"/>
      <c r="CM483" s="46"/>
      <c r="CN483" s="46"/>
      <c r="CO483" s="46"/>
    </row>
    <row r="484" spans="1:93" ht="12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4"/>
      <c r="S484" s="64"/>
      <c r="T484" s="14"/>
      <c r="U484" s="59"/>
      <c r="V484" s="60"/>
      <c r="W484" s="60"/>
      <c r="X484" s="60"/>
      <c r="Y484" s="60"/>
      <c r="Z484" s="60"/>
      <c r="AA484" s="60"/>
      <c r="AB484" s="60"/>
      <c r="AC484" s="60"/>
      <c r="AD484" s="60"/>
      <c r="AE484" s="10"/>
      <c r="AF484" s="87"/>
      <c r="AH484" s="86"/>
      <c r="AI484" s="10"/>
      <c r="AJ484" s="61"/>
      <c r="AK484" s="61"/>
      <c r="AL484" s="61"/>
      <c r="AM484" s="62"/>
      <c r="AN484" s="63"/>
      <c r="AO484" s="75"/>
      <c r="AP484" s="91"/>
      <c r="AQ484" s="75"/>
      <c r="AR484" s="79"/>
      <c r="AS484" s="75"/>
      <c r="AT484" s="11"/>
      <c r="AU484" s="11"/>
      <c r="AV484" s="11"/>
      <c r="AW484" s="11"/>
      <c r="AX484" s="11"/>
      <c r="AY484" s="75"/>
      <c r="BC484" s="19"/>
      <c r="BD484" s="19"/>
      <c r="BE484" s="19"/>
      <c r="BF484" s="70"/>
      <c r="BG484" s="85"/>
      <c r="BH484" s="85"/>
      <c r="BI484" s="85"/>
      <c r="BJ484" s="85"/>
      <c r="BK484" s="84"/>
      <c r="BL484" s="92"/>
      <c r="BM484" s="92"/>
      <c r="BN484" s="82"/>
      <c r="BO484" s="46"/>
      <c r="BP484" s="46"/>
      <c r="BQ484" s="46"/>
      <c r="BR484" s="80"/>
      <c r="BS484" s="80"/>
      <c r="BT484" s="80"/>
      <c r="BU484" s="104"/>
      <c r="BV484" s="104"/>
      <c r="BW484" s="104"/>
      <c r="BX484" s="105"/>
      <c r="BY484" s="105"/>
      <c r="BZ484" s="105"/>
      <c r="CA484" s="33"/>
      <c r="CB484" s="33"/>
      <c r="CC484" s="33"/>
      <c r="CD484" s="27"/>
      <c r="CE484" s="27"/>
      <c r="CF484" s="27"/>
      <c r="CG484" s="9"/>
      <c r="CH484" s="9"/>
      <c r="CI484" s="9"/>
      <c r="CJ484" s="78"/>
      <c r="CK484" s="78"/>
      <c r="CL484" s="78"/>
      <c r="CM484" s="46"/>
      <c r="CN484" s="46"/>
      <c r="CO484" s="46"/>
    </row>
    <row r="485" spans="1:93" ht="12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4"/>
      <c r="S485" s="64"/>
      <c r="T485" s="14"/>
      <c r="U485" s="59"/>
      <c r="V485" s="60"/>
      <c r="W485" s="60"/>
      <c r="X485" s="60"/>
      <c r="Y485" s="60"/>
      <c r="Z485" s="60"/>
      <c r="AA485" s="60"/>
      <c r="AB485" s="60"/>
      <c r="AC485" s="60"/>
      <c r="AD485" s="60"/>
      <c r="AE485" s="10"/>
      <c r="AF485" s="87"/>
      <c r="AH485" s="86"/>
      <c r="AI485" s="10"/>
      <c r="AJ485" s="61"/>
      <c r="AK485" s="61"/>
      <c r="AL485" s="61"/>
      <c r="AM485" s="62"/>
      <c r="AN485" s="63"/>
      <c r="AO485" s="75"/>
      <c r="AP485" s="91"/>
      <c r="AQ485" s="75"/>
      <c r="AR485" s="79"/>
      <c r="AS485" s="75"/>
      <c r="AT485" s="11"/>
      <c r="AU485" s="11"/>
      <c r="AV485" s="11"/>
      <c r="AW485" s="11"/>
      <c r="AX485" s="11"/>
      <c r="AY485" s="75"/>
      <c r="BC485" s="19"/>
      <c r="BD485" s="19"/>
      <c r="BE485" s="19"/>
      <c r="BF485" s="70"/>
      <c r="BG485" s="85"/>
      <c r="BH485" s="85"/>
      <c r="BI485" s="85"/>
      <c r="BJ485" s="85"/>
      <c r="BK485" s="84"/>
      <c r="BL485" s="92"/>
      <c r="BM485" s="92"/>
      <c r="BN485" s="82"/>
      <c r="BO485" s="46"/>
      <c r="BP485" s="46"/>
      <c r="BQ485" s="46"/>
      <c r="BR485" s="80"/>
      <c r="BS485" s="80"/>
      <c r="BT485" s="80"/>
      <c r="BU485" s="104"/>
      <c r="BV485" s="104"/>
      <c r="BW485" s="104"/>
      <c r="BX485" s="105"/>
      <c r="BY485" s="105"/>
      <c r="BZ485" s="105"/>
      <c r="CA485" s="33"/>
      <c r="CB485" s="33"/>
      <c r="CC485" s="33"/>
      <c r="CD485" s="27"/>
      <c r="CE485" s="27"/>
      <c r="CF485" s="27"/>
      <c r="CG485" s="9"/>
      <c r="CH485" s="9"/>
      <c r="CI485" s="9"/>
      <c r="CJ485" s="78"/>
      <c r="CK485" s="78"/>
      <c r="CL485" s="78"/>
      <c r="CM485" s="46"/>
      <c r="CN485" s="46"/>
      <c r="CO485" s="46"/>
    </row>
    <row r="486" spans="1:93" ht="12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4"/>
      <c r="S486" s="64"/>
      <c r="T486" s="14"/>
      <c r="U486" s="59"/>
      <c r="V486" s="60"/>
      <c r="W486" s="60"/>
      <c r="X486" s="60"/>
      <c r="Y486" s="60"/>
      <c r="Z486" s="60"/>
      <c r="AA486" s="60"/>
      <c r="AB486" s="60"/>
      <c r="AC486" s="60"/>
      <c r="AD486" s="60"/>
      <c r="AE486" s="10"/>
      <c r="AF486" s="87"/>
      <c r="AH486" s="86"/>
      <c r="AI486" s="10"/>
      <c r="AJ486" s="61"/>
      <c r="AK486" s="61"/>
      <c r="AL486" s="61"/>
      <c r="AM486" s="62"/>
      <c r="AN486" s="63"/>
      <c r="AO486" s="75"/>
      <c r="AP486" s="91"/>
      <c r="AQ486" s="75"/>
      <c r="AR486" s="79"/>
      <c r="AS486" s="75"/>
      <c r="AT486" s="11"/>
      <c r="AU486" s="11"/>
      <c r="AV486" s="11"/>
      <c r="AW486" s="11"/>
      <c r="AX486" s="11"/>
      <c r="AY486" s="75"/>
      <c r="BC486" s="19"/>
      <c r="BD486" s="19"/>
      <c r="BE486" s="19"/>
      <c r="BF486" s="70"/>
      <c r="BG486" s="85"/>
      <c r="BH486" s="85"/>
      <c r="BI486" s="85"/>
      <c r="BJ486" s="85"/>
      <c r="BK486" s="84"/>
      <c r="BL486" s="92"/>
      <c r="BM486" s="92"/>
      <c r="BN486" s="82"/>
      <c r="BO486" s="46"/>
      <c r="BP486" s="46"/>
      <c r="BQ486" s="46"/>
      <c r="BR486" s="80"/>
      <c r="BS486" s="80"/>
      <c r="BT486" s="80"/>
      <c r="BU486" s="104"/>
      <c r="BV486" s="104"/>
      <c r="BW486" s="104"/>
      <c r="BX486" s="105"/>
      <c r="BY486" s="105"/>
      <c r="BZ486" s="105"/>
      <c r="CA486" s="33"/>
      <c r="CB486" s="33"/>
      <c r="CC486" s="33"/>
      <c r="CD486" s="27"/>
      <c r="CE486" s="27"/>
      <c r="CF486" s="27"/>
      <c r="CG486" s="9"/>
      <c r="CH486" s="9"/>
      <c r="CI486" s="9"/>
      <c r="CJ486" s="78"/>
      <c r="CK486" s="78"/>
      <c r="CL486" s="78"/>
      <c r="CM486" s="46"/>
      <c r="CN486" s="46"/>
      <c r="CO486" s="46"/>
    </row>
    <row r="487" spans="1:93" ht="12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4"/>
      <c r="S487" s="64"/>
      <c r="T487" s="14"/>
      <c r="U487" s="59"/>
      <c r="V487" s="60"/>
      <c r="W487" s="60"/>
      <c r="X487" s="60"/>
      <c r="Y487" s="60"/>
      <c r="Z487" s="60"/>
      <c r="AA487" s="60"/>
      <c r="AB487" s="60"/>
      <c r="AC487" s="60"/>
      <c r="AD487" s="60"/>
      <c r="AE487" s="10"/>
      <c r="AF487" s="87"/>
      <c r="AH487" s="86"/>
      <c r="AI487" s="10"/>
      <c r="AJ487" s="61"/>
      <c r="AK487" s="61"/>
      <c r="AL487" s="61"/>
      <c r="AM487" s="62"/>
      <c r="AN487" s="63"/>
      <c r="AO487" s="75"/>
      <c r="AP487" s="91"/>
      <c r="AQ487" s="75"/>
      <c r="AR487" s="79"/>
      <c r="AS487" s="75"/>
      <c r="AT487" s="11"/>
      <c r="AU487" s="11"/>
      <c r="AV487" s="11"/>
      <c r="AW487" s="11"/>
      <c r="AX487" s="11"/>
      <c r="AY487" s="75"/>
      <c r="BC487" s="19"/>
      <c r="BD487" s="19"/>
      <c r="BE487" s="19"/>
      <c r="BF487" s="70"/>
      <c r="BG487" s="85"/>
      <c r="BH487" s="85"/>
      <c r="BI487" s="85"/>
      <c r="BJ487" s="85"/>
      <c r="BK487" s="84"/>
      <c r="BL487" s="92"/>
      <c r="BM487" s="92"/>
      <c r="BN487" s="82"/>
      <c r="BO487" s="46"/>
      <c r="BP487" s="46"/>
      <c r="BQ487" s="46"/>
      <c r="BR487" s="80"/>
      <c r="BS487" s="80"/>
      <c r="BT487" s="80"/>
      <c r="BU487" s="104"/>
      <c r="BV487" s="104"/>
      <c r="BW487" s="104"/>
      <c r="BX487" s="105"/>
      <c r="BY487" s="105"/>
      <c r="BZ487" s="105"/>
      <c r="CA487" s="33"/>
      <c r="CB487" s="33"/>
      <c r="CC487" s="33"/>
      <c r="CD487" s="27"/>
      <c r="CE487" s="27"/>
      <c r="CF487" s="27"/>
      <c r="CG487" s="9"/>
      <c r="CH487" s="9"/>
      <c r="CI487" s="9"/>
      <c r="CJ487" s="78"/>
      <c r="CK487" s="78"/>
      <c r="CL487" s="78"/>
      <c r="CM487" s="46"/>
      <c r="CN487" s="46"/>
      <c r="CO487" s="46"/>
    </row>
    <row r="488" spans="1:93" ht="12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4"/>
      <c r="S488" s="64"/>
      <c r="T488" s="14"/>
      <c r="U488" s="59"/>
      <c r="V488" s="60"/>
      <c r="W488" s="60"/>
      <c r="X488" s="60"/>
      <c r="Y488" s="60"/>
      <c r="Z488" s="60"/>
      <c r="AA488" s="60"/>
      <c r="AB488" s="60"/>
      <c r="AC488" s="60"/>
      <c r="AD488" s="60"/>
      <c r="AE488" s="10"/>
      <c r="AF488" s="87"/>
      <c r="AH488" s="86"/>
      <c r="AI488" s="10"/>
      <c r="AJ488" s="61"/>
      <c r="AK488" s="61"/>
      <c r="AL488" s="61"/>
      <c r="AM488" s="62"/>
      <c r="AN488" s="63"/>
      <c r="AO488" s="75"/>
      <c r="AP488" s="91"/>
      <c r="AQ488" s="75"/>
      <c r="AR488" s="79"/>
      <c r="AS488" s="75"/>
      <c r="AT488" s="11"/>
      <c r="AU488" s="11"/>
      <c r="AV488" s="11"/>
      <c r="AW488" s="11"/>
      <c r="AX488" s="11"/>
      <c r="AY488" s="75"/>
      <c r="BC488" s="19"/>
      <c r="BD488" s="19"/>
      <c r="BE488" s="19"/>
      <c r="BF488" s="70"/>
      <c r="BG488" s="85"/>
      <c r="BH488" s="85"/>
      <c r="BI488" s="85"/>
      <c r="BJ488" s="85"/>
      <c r="BK488" s="84"/>
      <c r="BL488" s="92"/>
      <c r="BM488" s="92"/>
      <c r="BN488" s="82"/>
      <c r="BO488" s="46"/>
      <c r="BP488" s="46"/>
      <c r="BQ488" s="46"/>
      <c r="BR488" s="80"/>
      <c r="BS488" s="80"/>
      <c r="BT488" s="80"/>
      <c r="BU488" s="104"/>
      <c r="BV488" s="104"/>
      <c r="BW488" s="104"/>
      <c r="BX488" s="105"/>
      <c r="BY488" s="105"/>
      <c r="BZ488" s="105"/>
      <c r="CA488" s="33"/>
      <c r="CB488" s="33"/>
      <c r="CC488" s="33"/>
      <c r="CD488" s="27"/>
      <c r="CE488" s="27"/>
      <c r="CF488" s="27"/>
      <c r="CG488" s="9"/>
      <c r="CH488" s="9"/>
      <c r="CI488" s="9"/>
      <c r="CJ488" s="78"/>
      <c r="CK488" s="78"/>
      <c r="CL488" s="78"/>
      <c r="CM488" s="46"/>
      <c r="CN488" s="46"/>
      <c r="CO488" s="46"/>
    </row>
    <row r="489" spans="1:93" ht="12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4"/>
      <c r="S489" s="64"/>
      <c r="T489" s="14"/>
      <c r="U489" s="59"/>
      <c r="V489" s="60"/>
      <c r="W489" s="60"/>
      <c r="X489" s="60"/>
      <c r="Y489" s="60"/>
      <c r="Z489" s="60"/>
      <c r="AA489" s="60"/>
      <c r="AB489" s="60"/>
      <c r="AC489" s="60"/>
      <c r="AD489" s="60"/>
      <c r="AE489" s="10"/>
      <c r="AF489" s="87"/>
      <c r="AH489" s="86"/>
      <c r="AI489" s="10"/>
      <c r="AJ489" s="61"/>
      <c r="AK489" s="61"/>
      <c r="AL489" s="61"/>
      <c r="AM489" s="62"/>
      <c r="AN489" s="63"/>
      <c r="AO489" s="75"/>
      <c r="AP489" s="91"/>
      <c r="AQ489" s="75"/>
      <c r="AR489" s="79"/>
      <c r="AS489" s="75"/>
      <c r="AT489" s="11"/>
      <c r="AU489" s="11"/>
      <c r="AV489" s="11"/>
      <c r="AW489" s="11"/>
      <c r="AX489" s="11"/>
      <c r="AY489" s="75"/>
      <c r="BC489" s="19"/>
      <c r="BD489" s="19"/>
      <c r="BE489" s="19"/>
      <c r="BF489" s="70"/>
      <c r="BG489" s="85"/>
      <c r="BH489" s="85"/>
      <c r="BI489" s="85"/>
      <c r="BJ489" s="85"/>
      <c r="BK489" s="84"/>
      <c r="BL489" s="92"/>
      <c r="BM489" s="92"/>
      <c r="BN489" s="82"/>
      <c r="BO489" s="46"/>
      <c r="BP489" s="46"/>
      <c r="BQ489" s="46"/>
      <c r="BR489" s="80"/>
      <c r="BS489" s="80"/>
      <c r="BT489" s="80"/>
      <c r="BU489" s="104"/>
      <c r="BV489" s="104"/>
      <c r="BW489" s="104"/>
      <c r="BX489" s="105"/>
      <c r="BY489" s="105"/>
      <c r="BZ489" s="105"/>
      <c r="CA489" s="33"/>
      <c r="CB489" s="33"/>
      <c r="CC489" s="33"/>
      <c r="CD489" s="27"/>
      <c r="CE489" s="27"/>
      <c r="CF489" s="27"/>
      <c r="CG489" s="9"/>
      <c r="CH489" s="9"/>
      <c r="CI489" s="9"/>
      <c r="CJ489" s="78"/>
      <c r="CK489" s="78"/>
      <c r="CL489" s="78"/>
      <c r="CM489" s="46"/>
      <c r="CN489" s="46"/>
      <c r="CO489" s="46"/>
    </row>
    <row r="490" spans="1:93" ht="12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4"/>
      <c r="S490" s="64"/>
      <c r="T490" s="14"/>
      <c r="U490" s="59"/>
      <c r="V490" s="60"/>
      <c r="W490" s="60"/>
      <c r="X490" s="60"/>
      <c r="Y490" s="60"/>
      <c r="Z490" s="60"/>
      <c r="AA490" s="60"/>
      <c r="AB490" s="60"/>
      <c r="AC490" s="60"/>
      <c r="AD490" s="60"/>
      <c r="AE490" s="10"/>
      <c r="AF490" s="87"/>
      <c r="AH490" s="86"/>
      <c r="AI490" s="10"/>
      <c r="AJ490" s="61"/>
      <c r="AK490" s="61"/>
      <c r="AL490" s="61"/>
      <c r="AM490" s="62"/>
      <c r="AN490" s="63"/>
      <c r="AO490" s="75"/>
      <c r="AP490" s="91"/>
      <c r="AQ490" s="75"/>
      <c r="AR490" s="79"/>
      <c r="AS490" s="75"/>
      <c r="AT490" s="11"/>
      <c r="AU490" s="11"/>
      <c r="AV490" s="11"/>
      <c r="AW490" s="11"/>
      <c r="AX490" s="11"/>
      <c r="AY490" s="75"/>
      <c r="BC490" s="19"/>
      <c r="BD490" s="19"/>
      <c r="BE490" s="19"/>
      <c r="BF490" s="70"/>
      <c r="BG490" s="85"/>
      <c r="BH490" s="85"/>
      <c r="BI490" s="85"/>
      <c r="BJ490" s="85"/>
      <c r="BK490" s="84"/>
      <c r="BL490" s="92"/>
      <c r="BM490" s="92"/>
      <c r="BN490" s="82"/>
      <c r="BO490" s="46"/>
      <c r="BP490" s="46"/>
      <c r="BQ490" s="46"/>
      <c r="BR490" s="80"/>
      <c r="BS490" s="80"/>
      <c r="BT490" s="80"/>
      <c r="BU490" s="104"/>
      <c r="BV490" s="104"/>
      <c r="BW490" s="104"/>
      <c r="BX490" s="105"/>
      <c r="BY490" s="105"/>
      <c r="BZ490" s="105"/>
      <c r="CA490" s="33"/>
      <c r="CB490" s="33"/>
      <c r="CC490" s="33"/>
      <c r="CD490" s="27"/>
      <c r="CE490" s="27"/>
      <c r="CF490" s="27"/>
      <c r="CG490" s="9"/>
      <c r="CH490" s="9"/>
      <c r="CI490" s="9"/>
      <c r="CJ490" s="78"/>
      <c r="CK490" s="78"/>
      <c r="CL490" s="78"/>
      <c r="CM490" s="46"/>
      <c r="CN490" s="46"/>
      <c r="CO490" s="46"/>
    </row>
    <row r="491" spans="1:93" ht="12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4"/>
      <c r="S491" s="64"/>
      <c r="T491" s="14"/>
      <c r="U491" s="59"/>
      <c r="V491" s="60"/>
      <c r="W491" s="60"/>
      <c r="X491" s="60"/>
      <c r="Y491" s="60"/>
      <c r="Z491" s="60"/>
      <c r="AA491" s="60"/>
      <c r="AB491" s="60"/>
      <c r="AC491" s="60"/>
      <c r="AD491" s="60"/>
      <c r="AE491" s="10"/>
      <c r="AF491" s="87"/>
      <c r="AH491" s="86"/>
      <c r="AI491" s="10"/>
      <c r="AJ491" s="61"/>
      <c r="AK491" s="61"/>
      <c r="AL491" s="61"/>
      <c r="AM491" s="62"/>
      <c r="AN491" s="63"/>
      <c r="AO491" s="75"/>
      <c r="AP491" s="91"/>
      <c r="AQ491" s="75"/>
      <c r="AR491" s="79"/>
      <c r="AS491" s="75"/>
      <c r="AT491" s="11"/>
      <c r="AU491" s="11"/>
      <c r="AV491" s="11"/>
      <c r="AW491" s="11"/>
      <c r="AX491" s="11"/>
      <c r="AY491" s="75"/>
      <c r="BC491" s="19"/>
      <c r="BD491" s="19"/>
      <c r="BE491" s="19"/>
      <c r="BF491" s="70"/>
      <c r="BG491" s="85"/>
      <c r="BH491" s="85"/>
      <c r="BI491" s="85"/>
      <c r="BJ491" s="85"/>
      <c r="BK491" s="84"/>
      <c r="BL491" s="92"/>
      <c r="BM491" s="92"/>
      <c r="BN491" s="82"/>
      <c r="BO491" s="46"/>
      <c r="BP491" s="46"/>
      <c r="BQ491" s="46"/>
      <c r="BR491" s="80"/>
      <c r="BS491" s="80"/>
      <c r="BT491" s="80"/>
      <c r="BU491" s="104"/>
      <c r="BV491" s="104"/>
      <c r="BW491" s="104"/>
      <c r="BX491" s="105"/>
      <c r="BY491" s="105"/>
      <c r="BZ491" s="105"/>
      <c r="CA491" s="33"/>
      <c r="CB491" s="33"/>
      <c r="CC491" s="33"/>
      <c r="CD491" s="27"/>
      <c r="CE491" s="27"/>
      <c r="CF491" s="27"/>
      <c r="CG491" s="9"/>
      <c r="CH491" s="9"/>
      <c r="CI491" s="9"/>
      <c r="CJ491" s="78"/>
      <c r="CK491" s="78"/>
      <c r="CL491" s="78"/>
      <c r="CM491" s="46"/>
      <c r="CN491" s="46"/>
      <c r="CO491" s="46"/>
    </row>
    <row r="492" spans="1:93" ht="1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4"/>
      <c r="S492" s="64"/>
      <c r="T492" s="14"/>
      <c r="U492" s="59"/>
      <c r="V492" s="60"/>
      <c r="W492" s="60"/>
      <c r="X492" s="60"/>
      <c r="Y492" s="60"/>
      <c r="Z492" s="60"/>
      <c r="AA492" s="60"/>
      <c r="AB492" s="60"/>
      <c r="AC492" s="60"/>
      <c r="AD492" s="60"/>
      <c r="AE492" s="10"/>
      <c r="AF492" s="87"/>
      <c r="AH492" s="86"/>
      <c r="AI492" s="10"/>
      <c r="AJ492" s="61"/>
      <c r="AK492" s="61"/>
      <c r="AL492" s="61"/>
      <c r="AM492" s="62"/>
      <c r="AN492" s="63"/>
      <c r="AO492" s="75"/>
      <c r="AP492" s="91"/>
      <c r="AQ492" s="75"/>
      <c r="AR492" s="79"/>
      <c r="AS492" s="75"/>
      <c r="AT492" s="11"/>
      <c r="AU492" s="11"/>
      <c r="AV492" s="11"/>
      <c r="AW492" s="11"/>
      <c r="AX492" s="11"/>
      <c r="AY492" s="75"/>
      <c r="BC492" s="19"/>
      <c r="BD492" s="19"/>
      <c r="BE492" s="19"/>
      <c r="BF492" s="70"/>
      <c r="BG492" s="85"/>
      <c r="BH492" s="85"/>
      <c r="BI492" s="85"/>
      <c r="BJ492" s="85"/>
      <c r="BK492" s="84"/>
      <c r="BL492" s="92"/>
      <c r="BM492" s="92"/>
      <c r="BN492" s="82"/>
      <c r="BO492" s="46"/>
      <c r="BP492" s="46"/>
      <c r="BQ492" s="46"/>
      <c r="BR492" s="80"/>
      <c r="BS492" s="80"/>
      <c r="BT492" s="80"/>
      <c r="BU492" s="104"/>
      <c r="BV492" s="104"/>
      <c r="BW492" s="104"/>
      <c r="BX492" s="105"/>
      <c r="BY492" s="105"/>
      <c r="BZ492" s="105"/>
      <c r="CA492" s="33"/>
      <c r="CB492" s="33"/>
      <c r="CC492" s="33"/>
      <c r="CD492" s="27"/>
      <c r="CE492" s="27"/>
      <c r="CF492" s="27"/>
      <c r="CG492" s="9"/>
      <c r="CH492" s="9"/>
      <c r="CI492" s="9"/>
      <c r="CJ492" s="78"/>
      <c r="CK492" s="78"/>
      <c r="CL492" s="78"/>
      <c r="CM492" s="46"/>
      <c r="CN492" s="46"/>
      <c r="CO492" s="46"/>
    </row>
    <row r="493" spans="1:93" ht="12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4"/>
      <c r="S493" s="64"/>
      <c r="T493" s="14"/>
      <c r="U493" s="59"/>
      <c r="V493" s="60"/>
      <c r="W493" s="60"/>
      <c r="X493" s="60"/>
      <c r="Y493" s="60"/>
      <c r="Z493" s="60"/>
      <c r="AA493" s="60"/>
      <c r="AB493" s="60"/>
      <c r="AC493" s="60"/>
      <c r="AD493" s="60"/>
      <c r="AE493" s="10"/>
      <c r="AF493" s="87"/>
      <c r="AH493" s="86"/>
      <c r="AI493" s="10"/>
      <c r="AJ493" s="61"/>
      <c r="AK493" s="61"/>
      <c r="AL493" s="61"/>
      <c r="AM493" s="62"/>
      <c r="AN493" s="63"/>
      <c r="AO493" s="75"/>
      <c r="AP493" s="91"/>
      <c r="AQ493" s="75"/>
      <c r="AR493" s="79"/>
      <c r="AS493" s="75"/>
      <c r="AT493" s="11"/>
      <c r="AU493" s="11"/>
      <c r="AV493" s="11"/>
      <c r="AW493" s="11"/>
      <c r="AX493" s="11"/>
      <c r="AY493" s="75"/>
      <c r="BC493" s="19"/>
      <c r="BD493" s="19"/>
      <c r="BE493" s="19"/>
      <c r="BF493" s="70"/>
      <c r="BG493" s="85"/>
      <c r="BH493" s="85"/>
      <c r="BI493" s="85"/>
      <c r="BJ493" s="85"/>
      <c r="BK493" s="84"/>
      <c r="BL493" s="92"/>
      <c r="BM493" s="92"/>
      <c r="BN493" s="82"/>
      <c r="BO493" s="46"/>
      <c r="BP493" s="46"/>
      <c r="BQ493" s="46"/>
      <c r="BR493" s="80"/>
      <c r="BS493" s="80"/>
      <c r="BT493" s="80"/>
      <c r="BU493" s="104"/>
      <c r="BV493" s="104"/>
      <c r="BW493" s="104"/>
      <c r="BX493" s="105"/>
      <c r="BY493" s="105"/>
      <c r="BZ493" s="105"/>
      <c r="CA493" s="33"/>
      <c r="CB493" s="33"/>
      <c r="CC493" s="33"/>
      <c r="CD493" s="27"/>
      <c r="CE493" s="27"/>
      <c r="CF493" s="27"/>
      <c r="CG493" s="9"/>
      <c r="CH493" s="9"/>
      <c r="CI493" s="9"/>
      <c r="CJ493" s="78"/>
      <c r="CK493" s="78"/>
      <c r="CL493" s="78"/>
      <c r="CM493" s="46"/>
      <c r="CN493" s="46"/>
      <c r="CO493" s="46"/>
    </row>
    <row r="494" spans="1:93" ht="12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4"/>
      <c r="S494" s="64"/>
      <c r="T494" s="14"/>
      <c r="U494" s="59"/>
      <c r="V494" s="60"/>
      <c r="W494" s="60"/>
      <c r="X494" s="60"/>
      <c r="Y494" s="60"/>
      <c r="Z494" s="60"/>
      <c r="AA494" s="60"/>
      <c r="AB494" s="60"/>
      <c r="AC494" s="60"/>
      <c r="AD494" s="60"/>
      <c r="AE494" s="10"/>
      <c r="AF494" s="87"/>
      <c r="AH494" s="86"/>
      <c r="AI494" s="10"/>
      <c r="AJ494" s="61"/>
      <c r="AK494" s="61"/>
      <c r="AL494" s="61"/>
      <c r="AM494" s="62"/>
      <c r="AN494" s="63"/>
      <c r="AO494" s="75"/>
      <c r="AP494" s="91"/>
      <c r="AQ494" s="75"/>
      <c r="AR494" s="79"/>
      <c r="AS494" s="75"/>
      <c r="AT494" s="11"/>
      <c r="AU494" s="11"/>
      <c r="AV494" s="11"/>
      <c r="AW494" s="11"/>
      <c r="AX494" s="11"/>
      <c r="AY494" s="75"/>
      <c r="BC494" s="19"/>
      <c r="BD494" s="19"/>
      <c r="BE494" s="19"/>
      <c r="BF494" s="70"/>
      <c r="BG494" s="85"/>
      <c r="BH494" s="85"/>
      <c r="BI494" s="85"/>
      <c r="BJ494" s="85"/>
      <c r="BK494" s="84"/>
      <c r="BL494" s="92"/>
      <c r="BM494" s="92"/>
      <c r="BN494" s="82"/>
      <c r="BO494" s="46"/>
      <c r="BP494" s="46"/>
      <c r="BQ494" s="46"/>
      <c r="BR494" s="80"/>
      <c r="BS494" s="80"/>
      <c r="BT494" s="80"/>
      <c r="BU494" s="104"/>
      <c r="BV494" s="104"/>
      <c r="BW494" s="104"/>
      <c r="BX494" s="105"/>
      <c r="BY494" s="105"/>
      <c r="BZ494" s="105"/>
      <c r="CA494" s="33"/>
      <c r="CB494" s="33"/>
      <c r="CC494" s="33"/>
      <c r="CD494" s="27"/>
      <c r="CE494" s="27"/>
      <c r="CF494" s="27"/>
      <c r="CG494" s="9"/>
      <c r="CH494" s="9"/>
      <c r="CI494" s="9"/>
      <c r="CJ494" s="78"/>
      <c r="CK494" s="78"/>
      <c r="CL494" s="78"/>
      <c r="CM494" s="46"/>
      <c r="CN494" s="46"/>
      <c r="CO494" s="46"/>
    </row>
    <row r="495" spans="1:93" ht="12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4"/>
      <c r="S495" s="64"/>
      <c r="T495" s="14"/>
      <c r="U495" s="59"/>
      <c r="V495" s="60"/>
      <c r="W495" s="60"/>
      <c r="X495" s="60"/>
      <c r="Y495" s="60"/>
      <c r="Z495" s="60"/>
      <c r="AA495" s="60"/>
      <c r="AB495" s="60"/>
      <c r="AC495" s="60"/>
      <c r="AD495" s="60"/>
      <c r="AE495" s="10"/>
      <c r="AF495" s="87"/>
      <c r="AH495" s="86"/>
      <c r="AI495" s="10"/>
      <c r="AJ495" s="61"/>
      <c r="AK495" s="61"/>
      <c r="AL495" s="61"/>
      <c r="AM495" s="62"/>
      <c r="AN495" s="63"/>
      <c r="AO495" s="75"/>
      <c r="AP495" s="91"/>
      <c r="AQ495" s="75"/>
      <c r="AR495" s="79"/>
      <c r="AS495" s="75"/>
      <c r="AT495" s="11"/>
      <c r="AU495" s="11"/>
      <c r="AV495" s="11"/>
      <c r="AW495" s="11"/>
      <c r="AX495" s="11"/>
      <c r="AY495" s="75"/>
      <c r="BC495" s="19"/>
      <c r="BD495" s="19"/>
      <c r="BE495" s="19"/>
      <c r="BF495" s="70"/>
      <c r="BG495" s="85"/>
      <c r="BH495" s="85"/>
      <c r="BI495" s="85"/>
      <c r="BJ495" s="85"/>
      <c r="BK495" s="84"/>
      <c r="BL495" s="92"/>
      <c r="BM495" s="92"/>
      <c r="BN495" s="82"/>
      <c r="BO495" s="46"/>
      <c r="BP495" s="46"/>
      <c r="BQ495" s="46"/>
      <c r="BR495" s="80"/>
      <c r="BS495" s="80"/>
      <c r="BT495" s="80"/>
      <c r="BU495" s="104"/>
      <c r="BV495" s="104"/>
      <c r="BW495" s="104"/>
      <c r="BX495" s="105"/>
      <c r="BY495" s="105"/>
      <c r="BZ495" s="105"/>
      <c r="CA495" s="33"/>
      <c r="CB495" s="33"/>
      <c r="CC495" s="33"/>
      <c r="CD495" s="27"/>
      <c r="CE495" s="27"/>
      <c r="CF495" s="27"/>
      <c r="CG495" s="9"/>
      <c r="CH495" s="9"/>
      <c r="CI495" s="9"/>
      <c r="CJ495" s="78"/>
      <c r="CK495" s="78"/>
      <c r="CL495" s="78"/>
      <c r="CM495" s="46"/>
      <c r="CN495" s="46"/>
      <c r="CO495" s="46"/>
    </row>
    <row r="496" spans="1:93" ht="12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4"/>
      <c r="S496" s="64"/>
      <c r="T496" s="14"/>
      <c r="U496" s="59"/>
      <c r="V496" s="60"/>
      <c r="W496" s="60"/>
      <c r="X496" s="60"/>
      <c r="Y496" s="60"/>
      <c r="Z496" s="60"/>
      <c r="AA496" s="60"/>
      <c r="AB496" s="60"/>
      <c r="AC496" s="60"/>
      <c r="AD496" s="60"/>
      <c r="AE496" s="10"/>
      <c r="AF496" s="87"/>
      <c r="AH496" s="86"/>
      <c r="AI496" s="10"/>
      <c r="AJ496" s="61"/>
      <c r="AK496" s="61"/>
      <c r="AL496" s="61"/>
      <c r="AM496" s="62"/>
      <c r="AN496" s="63"/>
      <c r="AO496" s="75"/>
      <c r="AP496" s="91"/>
      <c r="AQ496" s="75"/>
      <c r="AR496" s="79"/>
      <c r="AS496" s="75"/>
      <c r="AT496" s="11"/>
      <c r="AU496" s="11"/>
      <c r="AV496" s="11"/>
      <c r="AW496" s="11"/>
      <c r="AX496" s="11"/>
      <c r="AY496" s="75"/>
      <c r="BC496" s="19"/>
      <c r="BD496" s="19"/>
      <c r="BE496" s="19"/>
      <c r="BF496" s="70"/>
      <c r="BG496" s="85"/>
      <c r="BH496" s="85"/>
      <c r="BI496" s="85"/>
      <c r="BJ496" s="85"/>
      <c r="BK496" s="84"/>
      <c r="BL496" s="92"/>
      <c r="BM496" s="92"/>
      <c r="BN496" s="82"/>
      <c r="BO496" s="46"/>
      <c r="BP496" s="46"/>
      <c r="BQ496" s="46"/>
      <c r="BR496" s="80"/>
      <c r="BS496" s="80"/>
      <c r="BT496" s="80"/>
      <c r="BU496" s="104"/>
      <c r="BV496" s="104"/>
      <c r="BW496" s="104"/>
      <c r="BX496" s="105"/>
      <c r="BY496" s="105"/>
      <c r="BZ496" s="105"/>
      <c r="CA496" s="33"/>
      <c r="CB496" s="33"/>
      <c r="CC496" s="33"/>
      <c r="CD496" s="27"/>
      <c r="CE496" s="27"/>
      <c r="CF496" s="27"/>
      <c r="CG496" s="9"/>
      <c r="CH496" s="9"/>
      <c r="CI496" s="9"/>
      <c r="CJ496" s="78"/>
      <c r="CK496" s="78"/>
      <c r="CL496" s="78"/>
      <c r="CM496" s="46"/>
      <c r="CN496" s="46"/>
      <c r="CO496" s="46"/>
    </row>
    <row r="497" spans="1:93" ht="12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4"/>
      <c r="S497" s="64"/>
      <c r="T497" s="14"/>
      <c r="U497" s="59"/>
      <c r="V497" s="60"/>
      <c r="W497" s="60"/>
      <c r="X497" s="60"/>
      <c r="Y497" s="60"/>
      <c r="Z497" s="60"/>
      <c r="AA497" s="60"/>
      <c r="AB497" s="60"/>
      <c r="AC497" s="60"/>
      <c r="AD497" s="60"/>
      <c r="AE497" s="10"/>
      <c r="AF497" s="87"/>
      <c r="AH497" s="86"/>
      <c r="AI497" s="10"/>
      <c r="AJ497" s="61"/>
      <c r="AK497" s="61"/>
      <c r="AL497" s="61"/>
      <c r="AM497" s="62"/>
      <c r="AN497" s="63"/>
      <c r="AO497" s="75"/>
      <c r="AP497" s="91"/>
      <c r="AQ497" s="75"/>
      <c r="AR497" s="79"/>
      <c r="AS497" s="75"/>
      <c r="AT497" s="11"/>
      <c r="AU497" s="11"/>
      <c r="AV497" s="11"/>
      <c r="AW497" s="11"/>
      <c r="AX497" s="11"/>
      <c r="AY497" s="75"/>
      <c r="BC497" s="19"/>
      <c r="BD497" s="19"/>
      <c r="BE497" s="19"/>
      <c r="BF497" s="70"/>
      <c r="BG497" s="85"/>
      <c r="BH497" s="85"/>
      <c r="BI497" s="85"/>
      <c r="BJ497" s="85"/>
      <c r="BK497" s="84"/>
      <c r="BL497" s="92"/>
      <c r="BM497" s="92"/>
      <c r="BN497" s="82"/>
      <c r="BO497" s="46"/>
      <c r="BP497" s="46"/>
      <c r="BQ497" s="46"/>
      <c r="BR497" s="80"/>
      <c r="BS497" s="80"/>
      <c r="BT497" s="80"/>
      <c r="BU497" s="104"/>
      <c r="BV497" s="104"/>
      <c r="BW497" s="104"/>
      <c r="BX497" s="105"/>
      <c r="BY497" s="105"/>
      <c r="BZ497" s="105"/>
      <c r="CA497" s="33"/>
      <c r="CB497" s="33"/>
      <c r="CC497" s="33"/>
      <c r="CD497" s="27"/>
      <c r="CE497" s="27"/>
      <c r="CF497" s="27"/>
      <c r="CG497" s="9"/>
      <c r="CH497" s="9"/>
      <c r="CI497" s="9"/>
      <c r="CJ497" s="78"/>
      <c r="CK497" s="78"/>
      <c r="CL497" s="78"/>
      <c r="CM497" s="46"/>
      <c r="CN497" s="46"/>
      <c r="CO497" s="46"/>
    </row>
    <row r="498" spans="1:93" ht="12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4"/>
      <c r="S498" s="64"/>
      <c r="T498" s="14"/>
      <c r="U498" s="59"/>
      <c r="V498" s="60"/>
      <c r="W498" s="60"/>
      <c r="X498" s="60"/>
      <c r="Y498" s="60"/>
      <c r="Z498" s="60"/>
      <c r="AA498" s="60"/>
      <c r="AB498" s="60"/>
      <c r="AC498" s="60"/>
      <c r="AD498" s="60"/>
      <c r="AE498" s="10"/>
      <c r="AF498" s="87"/>
      <c r="AH498" s="86"/>
      <c r="AI498" s="10"/>
      <c r="AJ498" s="61"/>
      <c r="AK498" s="61"/>
      <c r="AL498" s="61"/>
      <c r="AM498" s="62"/>
      <c r="AN498" s="63"/>
      <c r="AO498" s="75"/>
      <c r="AP498" s="91"/>
      <c r="AQ498" s="75"/>
      <c r="AR498" s="79"/>
      <c r="AS498" s="75"/>
      <c r="AT498" s="11"/>
      <c r="AU498" s="11"/>
      <c r="AV498" s="11"/>
      <c r="AW498" s="11"/>
      <c r="AX498" s="11"/>
      <c r="AY498" s="75"/>
      <c r="BC498" s="19"/>
      <c r="BD498" s="19"/>
      <c r="BE498" s="19"/>
      <c r="BF498" s="70"/>
      <c r="BG498" s="85"/>
      <c r="BH498" s="85"/>
      <c r="BI498" s="85"/>
      <c r="BJ498" s="85"/>
      <c r="BK498" s="84"/>
      <c r="BL498" s="92"/>
      <c r="BM498" s="92"/>
      <c r="BN498" s="82"/>
      <c r="BO498" s="46"/>
      <c r="BP498" s="46"/>
      <c r="BQ498" s="46"/>
      <c r="BR498" s="80"/>
      <c r="BS498" s="80"/>
      <c r="BT498" s="80"/>
      <c r="BU498" s="104"/>
      <c r="BV498" s="104"/>
      <c r="BW498" s="104"/>
      <c r="BX498" s="105"/>
      <c r="BY498" s="105"/>
      <c r="BZ498" s="105"/>
      <c r="CA498" s="33"/>
      <c r="CB498" s="33"/>
      <c r="CC498" s="33"/>
      <c r="CD498" s="27"/>
      <c r="CE498" s="27"/>
      <c r="CF498" s="27"/>
      <c r="CG498" s="9"/>
      <c r="CH498" s="9"/>
      <c r="CI498" s="9"/>
      <c r="CJ498" s="78"/>
      <c r="CK498" s="78"/>
      <c r="CL498" s="78"/>
      <c r="CM498" s="46"/>
      <c r="CN498" s="46"/>
      <c r="CO498" s="46"/>
    </row>
    <row r="499" spans="1:93" ht="12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4"/>
      <c r="S499" s="64"/>
      <c r="T499" s="14"/>
      <c r="U499" s="59"/>
      <c r="V499" s="60"/>
      <c r="W499" s="60"/>
      <c r="X499" s="60"/>
      <c r="Y499" s="60"/>
      <c r="Z499" s="60"/>
      <c r="AA499" s="60"/>
      <c r="AB499" s="60"/>
      <c r="AC499" s="60"/>
      <c r="AD499" s="60"/>
      <c r="AE499" s="10"/>
      <c r="AF499" s="87"/>
      <c r="AH499" s="86"/>
      <c r="AI499" s="10"/>
      <c r="AJ499" s="61"/>
      <c r="AK499" s="61"/>
      <c r="AL499" s="61"/>
      <c r="AM499" s="62"/>
      <c r="AN499" s="63"/>
      <c r="AO499" s="75"/>
      <c r="AP499" s="91"/>
      <c r="AQ499" s="75"/>
      <c r="AR499" s="79"/>
      <c r="AS499" s="75"/>
      <c r="AT499" s="11"/>
      <c r="AU499" s="11"/>
      <c r="AV499" s="11"/>
      <c r="AW499" s="11"/>
      <c r="AX499" s="11"/>
      <c r="AY499" s="75"/>
      <c r="BC499" s="19"/>
      <c r="BD499" s="19"/>
      <c r="BE499" s="19"/>
      <c r="BF499" s="70"/>
      <c r="BG499" s="85"/>
      <c r="BH499" s="85"/>
      <c r="BI499" s="85"/>
      <c r="BJ499" s="85"/>
      <c r="BK499" s="84"/>
      <c r="BL499" s="92"/>
      <c r="BM499" s="92"/>
      <c r="BN499" s="82"/>
      <c r="BO499" s="46"/>
      <c r="BP499" s="46"/>
      <c r="BQ499" s="46"/>
      <c r="BR499" s="80"/>
      <c r="BS499" s="80"/>
      <c r="BT499" s="80"/>
      <c r="BU499" s="104"/>
      <c r="BV499" s="104"/>
      <c r="BW499" s="104"/>
      <c r="BX499" s="105"/>
      <c r="BY499" s="105"/>
      <c r="BZ499" s="105"/>
      <c r="CA499" s="33"/>
      <c r="CB499" s="33"/>
      <c r="CC499" s="33"/>
      <c r="CD499" s="27"/>
      <c r="CE499" s="27"/>
      <c r="CF499" s="27"/>
      <c r="CG499" s="9"/>
      <c r="CH499" s="9"/>
      <c r="CI499" s="9"/>
      <c r="CJ499" s="78"/>
      <c r="CK499" s="78"/>
      <c r="CL499" s="78"/>
      <c r="CM499" s="46"/>
      <c r="CN499" s="46"/>
      <c r="CO499" s="46"/>
    </row>
    <row r="500" spans="1:93" ht="12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4"/>
      <c r="S500" s="64"/>
      <c r="T500" s="14"/>
      <c r="U500" s="59"/>
      <c r="V500" s="60"/>
      <c r="W500" s="60"/>
      <c r="X500" s="60"/>
      <c r="Y500" s="60"/>
      <c r="Z500" s="60"/>
      <c r="AA500" s="60"/>
      <c r="AB500" s="60"/>
      <c r="AC500" s="60"/>
      <c r="AD500" s="60"/>
      <c r="AE500" s="10"/>
      <c r="AF500" s="87"/>
      <c r="AH500" s="86"/>
      <c r="AI500" s="10"/>
      <c r="AJ500" s="61"/>
      <c r="AK500" s="61"/>
      <c r="AL500" s="61"/>
      <c r="AM500" s="62"/>
      <c r="AN500" s="63"/>
      <c r="AO500" s="75"/>
      <c r="AP500" s="91"/>
      <c r="AQ500" s="75"/>
      <c r="AR500" s="79"/>
      <c r="AS500" s="75"/>
      <c r="AT500" s="11"/>
      <c r="AU500" s="11"/>
      <c r="AV500" s="11"/>
      <c r="AW500" s="11"/>
      <c r="AX500" s="11"/>
      <c r="AY500" s="75"/>
      <c r="BC500" s="19"/>
      <c r="BD500" s="19"/>
      <c r="BE500" s="19"/>
      <c r="BF500" s="70"/>
      <c r="BG500" s="85"/>
      <c r="BH500" s="85"/>
      <c r="BI500" s="85"/>
      <c r="BJ500" s="85"/>
      <c r="BK500" s="84"/>
      <c r="BL500" s="92"/>
      <c r="BM500" s="92"/>
      <c r="BN500" s="82"/>
      <c r="BO500" s="46"/>
      <c r="BP500" s="46"/>
      <c r="BQ500" s="46"/>
      <c r="BR500" s="80"/>
      <c r="BS500" s="80"/>
      <c r="BT500" s="80"/>
      <c r="BU500" s="104"/>
      <c r="BV500" s="104"/>
      <c r="BW500" s="104"/>
      <c r="BX500" s="105"/>
      <c r="BY500" s="105"/>
      <c r="BZ500" s="105"/>
      <c r="CA500" s="33"/>
      <c r="CB500" s="33"/>
      <c r="CC500" s="33"/>
      <c r="CD500" s="27"/>
      <c r="CE500" s="27"/>
      <c r="CF500" s="27"/>
      <c r="CG500" s="9"/>
      <c r="CH500" s="9"/>
      <c r="CI500" s="9"/>
      <c r="CJ500" s="78"/>
      <c r="CK500" s="78"/>
      <c r="CL500" s="78"/>
      <c r="CM500" s="46"/>
      <c r="CN500" s="46"/>
      <c r="CO500" s="46"/>
    </row>
    <row r="501" spans="1:93" ht="12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4"/>
      <c r="S501" s="64"/>
      <c r="T501" s="14"/>
      <c r="U501" s="59"/>
      <c r="V501" s="60"/>
      <c r="W501" s="60"/>
      <c r="X501" s="60"/>
      <c r="Y501" s="60"/>
      <c r="Z501" s="60"/>
      <c r="AA501" s="60"/>
      <c r="AB501" s="60"/>
      <c r="AC501" s="60"/>
      <c r="AD501" s="60"/>
      <c r="AE501" s="10"/>
      <c r="AF501" s="87"/>
      <c r="AH501" s="86"/>
      <c r="AI501" s="10"/>
      <c r="AJ501" s="61"/>
      <c r="AK501" s="61"/>
      <c r="AL501" s="61"/>
      <c r="AM501" s="62"/>
      <c r="AN501" s="63"/>
      <c r="AO501" s="75"/>
      <c r="AP501" s="91"/>
      <c r="AQ501" s="75"/>
      <c r="AR501" s="79"/>
      <c r="AS501" s="75"/>
      <c r="AT501" s="11"/>
      <c r="AU501" s="11"/>
      <c r="AV501" s="11"/>
      <c r="AW501" s="11"/>
      <c r="AX501" s="11"/>
      <c r="AY501" s="75"/>
      <c r="BC501" s="19"/>
      <c r="BD501" s="19"/>
      <c r="BE501" s="19"/>
      <c r="BF501" s="70"/>
      <c r="BG501" s="85"/>
      <c r="BH501" s="85"/>
      <c r="BI501" s="85"/>
      <c r="BJ501" s="85"/>
      <c r="BK501" s="84"/>
      <c r="BL501" s="92"/>
      <c r="BM501" s="92"/>
      <c r="BN501" s="82"/>
      <c r="BO501" s="46"/>
      <c r="BP501" s="46"/>
      <c r="BQ501" s="46"/>
      <c r="BR501" s="80"/>
      <c r="BS501" s="80"/>
      <c r="BT501" s="80"/>
      <c r="BU501" s="104"/>
      <c r="BV501" s="104"/>
      <c r="BW501" s="104"/>
      <c r="BX501" s="105"/>
      <c r="BY501" s="105"/>
      <c r="BZ501" s="105"/>
      <c r="CA501" s="33"/>
      <c r="CB501" s="33"/>
      <c r="CC501" s="33"/>
      <c r="CD501" s="27"/>
      <c r="CE501" s="27"/>
      <c r="CF501" s="27"/>
      <c r="CG501" s="9"/>
      <c r="CH501" s="9"/>
      <c r="CI501" s="9"/>
      <c r="CJ501" s="78"/>
      <c r="CK501" s="78"/>
      <c r="CL501" s="78"/>
      <c r="CM501" s="46"/>
      <c r="CN501" s="46"/>
      <c r="CO501" s="46"/>
    </row>
    <row r="502" spans="1:93" ht="1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4"/>
      <c r="S502" s="64"/>
      <c r="T502" s="14"/>
      <c r="U502" s="59"/>
      <c r="V502" s="60"/>
      <c r="W502" s="60"/>
      <c r="X502" s="60"/>
      <c r="Y502" s="60"/>
      <c r="Z502" s="60"/>
      <c r="AA502" s="60"/>
      <c r="AB502" s="60"/>
      <c r="AC502" s="60"/>
      <c r="AD502" s="60"/>
      <c r="AE502" s="10"/>
      <c r="AF502" s="87"/>
      <c r="AH502" s="86"/>
      <c r="AI502" s="10"/>
      <c r="AJ502" s="61"/>
      <c r="AK502" s="61"/>
      <c r="AL502" s="61"/>
      <c r="AM502" s="62"/>
      <c r="AN502" s="63"/>
      <c r="AO502" s="75"/>
      <c r="AP502" s="91"/>
      <c r="AQ502" s="75"/>
      <c r="AR502" s="79"/>
      <c r="AS502" s="75"/>
      <c r="AT502" s="11"/>
      <c r="AU502" s="11"/>
      <c r="AV502" s="11"/>
      <c r="AW502" s="11"/>
      <c r="AX502" s="11"/>
      <c r="AY502" s="75"/>
      <c r="BC502" s="19"/>
      <c r="BD502" s="19"/>
      <c r="BE502" s="19"/>
      <c r="BF502" s="70"/>
      <c r="BG502" s="85"/>
      <c r="BH502" s="85"/>
      <c r="BI502" s="85"/>
      <c r="BJ502" s="85"/>
      <c r="BK502" s="84"/>
      <c r="BL502" s="92"/>
      <c r="BM502" s="92"/>
      <c r="BN502" s="82"/>
      <c r="BO502" s="46"/>
      <c r="BP502" s="46"/>
      <c r="BQ502" s="46"/>
      <c r="BR502" s="80"/>
      <c r="BS502" s="80"/>
      <c r="BT502" s="80"/>
      <c r="BU502" s="104"/>
      <c r="BV502" s="104"/>
      <c r="BW502" s="104"/>
      <c r="BX502" s="105"/>
      <c r="BY502" s="105"/>
      <c r="BZ502" s="105"/>
      <c r="CA502" s="33"/>
      <c r="CB502" s="33"/>
      <c r="CC502" s="33"/>
      <c r="CD502" s="27"/>
      <c r="CE502" s="27"/>
      <c r="CF502" s="27"/>
      <c r="CG502" s="9"/>
      <c r="CH502" s="9"/>
      <c r="CI502" s="9"/>
      <c r="CJ502" s="78"/>
      <c r="CK502" s="78"/>
      <c r="CL502" s="78"/>
      <c r="CM502" s="46"/>
      <c r="CN502" s="46"/>
      <c r="CO502" s="46"/>
    </row>
    <row r="503" spans="1:93" ht="12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4"/>
      <c r="S503" s="64"/>
      <c r="T503" s="14"/>
      <c r="U503" s="59"/>
      <c r="V503" s="60"/>
      <c r="W503" s="60"/>
      <c r="X503" s="60"/>
      <c r="Y503" s="60"/>
      <c r="Z503" s="60"/>
      <c r="AA503" s="60"/>
      <c r="AB503" s="60"/>
      <c r="AC503" s="60"/>
      <c r="AD503" s="60"/>
      <c r="AE503" s="10"/>
      <c r="AF503" s="87"/>
      <c r="AH503" s="86"/>
      <c r="AI503" s="10"/>
      <c r="AJ503" s="61"/>
      <c r="AK503" s="61"/>
      <c r="AL503" s="61"/>
      <c r="AM503" s="62"/>
      <c r="AN503" s="63"/>
      <c r="AO503" s="75"/>
      <c r="AP503" s="91"/>
      <c r="AQ503" s="75"/>
      <c r="AR503" s="79"/>
      <c r="AS503" s="75"/>
      <c r="AT503" s="11"/>
      <c r="AU503" s="11"/>
      <c r="AV503" s="11"/>
      <c r="AW503" s="11"/>
      <c r="AX503" s="11"/>
      <c r="AY503" s="75"/>
      <c r="BC503" s="19"/>
      <c r="BD503" s="19"/>
      <c r="BE503" s="19"/>
      <c r="BF503" s="70"/>
      <c r="BG503" s="85"/>
      <c r="BH503" s="85"/>
      <c r="BI503" s="85"/>
      <c r="BJ503" s="85"/>
      <c r="BK503" s="84"/>
      <c r="BL503" s="92"/>
      <c r="BM503" s="92"/>
      <c r="BN503" s="82"/>
      <c r="BO503" s="46"/>
      <c r="BP503" s="46"/>
      <c r="BQ503" s="46"/>
      <c r="BR503" s="80"/>
      <c r="BS503" s="80"/>
      <c r="BT503" s="80"/>
      <c r="BU503" s="104"/>
      <c r="BV503" s="104"/>
      <c r="BW503" s="104"/>
      <c r="BX503" s="105"/>
      <c r="BY503" s="105"/>
      <c r="BZ503" s="105"/>
      <c r="CA503" s="33"/>
      <c r="CB503" s="33"/>
      <c r="CC503" s="33"/>
      <c r="CD503" s="27"/>
      <c r="CE503" s="27"/>
      <c r="CF503" s="27"/>
      <c r="CG503" s="9"/>
      <c r="CH503" s="9"/>
      <c r="CI503" s="9"/>
      <c r="CJ503" s="78"/>
      <c r="CK503" s="78"/>
      <c r="CL503" s="78"/>
      <c r="CM503" s="46"/>
      <c r="CN503" s="46"/>
      <c r="CO503" s="46"/>
    </row>
    <row r="504" spans="1:93" ht="12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4"/>
      <c r="S504" s="64"/>
      <c r="T504" s="14"/>
      <c r="U504" s="59"/>
      <c r="V504" s="60"/>
      <c r="W504" s="60"/>
      <c r="X504" s="60"/>
      <c r="Y504" s="60"/>
      <c r="Z504" s="60"/>
      <c r="AA504" s="60"/>
      <c r="AB504" s="60"/>
      <c r="AC504" s="60"/>
      <c r="AD504" s="60"/>
      <c r="AE504" s="10"/>
      <c r="AF504" s="87"/>
      <c r="AH504" s="86"/>
      <c r="AI504" s="10"/>
      <c r="AJ504" s="61"/>
      <c r="AK504" s="61"/>
      <c r="AL504" s="61"/>
      <c r="AM504" s="62"/>
      <c r="AN504" s="63"/>
      <c r="AO504" s="75"/>
      <c r="AP504" s="91"/>
      <c r="AQ504" s="75"/>
      <c r="AR504" s="79"/>
      <c r="AS504" s="75"/>
      <c r="AT504" s="11"/>
      <c r="AU504" s="11"/>
      <c r="AV504" s="11"/>
      <c r="AW504" s="11"/>
      <c r="AX504" s="11"/>
      <c r="AY504" s="75"/>
      <c r="BC504" s="19"/>
      <c r="BD504" s="19"/>
      <c r="BE504" s="19"/>
      <c r="BF504" s="70"/>
      <c r="BG504" s="85"/>
      <c r="BH504" s="85"/>
      <c r="BI504" s="85"/>
      <c r="BJ504" s="85"/>
      <c r="BK504" s="84"/>
      <c r="BL504" s="92"/>
      <c r="BM504" s="92"/>
      <c r="BN504" s="82"/>
      <c r="BO504" s="46"/>
      <c r="BP504" s="46"/>
      <c r="BQ504" s="46"/>
      <c r="BR504" s="80"/>
      <c r="BS504" s="80"/>
      <c r="BT504" s="80"/>
      <c r="BU504" s="104"/>
      <c r="BV504" s="104"/>
      <c r="BW504" s="104"/>
      <c r="BX504" s="105"/>
      <c r="BY504" s="105"/>
      <c r="BZ504" s="105"/>
      <c r="CA504" s="33"/>
      <c r="CB504" s="33"/>
      <c r="CC504" s="33"/>
      <c r="CD504" s="27"/>
      <c r="CE504" s="27"/>
      <c r="CF504" s="27"/>
      <c r="CG504" s="9"/>
      <c r="CH504" s="9"/>
      <c r="CI504" s="9"/>
      <c r="CJ504" s="78"/>
      <c r="CK504" s="78"/>
      <c r="CL504" s="78"/>
      <c r="CM504" s="46"/>
      <c r="CN504" s="46"/>
      <c r="CO504" s="46"/>
    </row>
    <row r="505" spans="1:93" ht="12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4"/>
      <c r="S505" s="64"/>
      <c r="T505" s="14"/>
      <c r="U505" s="59"/>
      <c r="V505" s="60"/>
      <c r="W505" s="60"/>
      <c r="X505" s="60"/>
      <c r="Y505" s="60"/>
      <c r="Z505" s="60"/>
      <c r="AA505" s="60"/>
      <c r="AB505" s="60"/>
      <c r="AC505" s="60"/>
      <c r="AD505" s="60"/>
      <c r="AE505" s="10"/>
      <c r="AF505" s="87"/>
      <c r="AH505" s="86"/>
      <c r="AI505" s="10"/>
      <c r="AJ505" s="61"/>
      <c r="AK505" s="61"/>
      <c r="AL505" s="61"/>
      <c r="AM505" s="62"/>
      <c r="AN505" s="63"/>
      <c r="AO505" s="75"/>
      <c r="AP505" s="91"/>
      <c r="AQ505" s="75"/>
      <c r="AR505" s="79"/>
      <c r="AS505" s="75"/>
      <c r="AT505" s="11"/>
      <c r="AU505" s="11"/>
      <c r="AV505" s="11"/>
      <c r="AW505" s="11"/>
      <c r="AX505" s="11"/>
      <c r="AY505" s="75"/>
      <c r="BC505" s="19"/>
      <c r="BD505" s="19"/>
      <c r="BE505" s="19"/>
      <c r="BF505" s="70"/>
      <c r="BG505" s="85"/>
      <c r="BH505" s="85"/>
      <c r="BI505" s="85"/>
      <c r="BJ505" s="85"/>
      <c r="BK505" s="84"/>
      <c r="BL505" s="92"/>
      <c r="BM505" s="92"/>
      <c r="BN505" s="82"/>
      <c r="BO505" s="46"/>
      <c r="BP505" s="46"/>
      <c r="BQ505" s="46"/>
      <c r="BR505" s="80"/>
      <c r="BS505" s="80"/>
      <c r="BT505" s="80"/>
      <c r="BU505" s="104"/>
      <c r="BV505" s="104"/>
      <c r="BW505" s="104"/>
      <c r="BX505" s="105"/>
      <c r="BY505" s="105"/>
      <c r="BZ505" s="105"/>
      <c r="CA505" s="33"/>
      <c r="CB505" s="33"/>
      <c r="CC505" s="33"/>
      <c r="CD505" s="27"/>
      <c r="CE505" s="27"/>
      <c r="CF505" s="27"/>
      <c r="CG505" s="9"/>
      <c r="CH505" s="9"/>
      <c r="CI505" s="9"/>
      <c r="CJ505" s="78"/>
      <c r="CK505" s="78"/>
      <c r="CL505" s="78"/>
      <c r="CM505" s="46"/>
      <c r="CN505" s="46"/>
      <c r="CO505" s="46"/>
    </row>
    <row r="506" spans="1:93" ht="12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4"/>
      <c r="S506" s="64"/>
      <c r="T506" s="14"/>
      <c r="U506" s="59"/>
      <c r="V506" s="60"/>
      <c r="W506" s="60"/>
      <c r="X506" s="60"/>
      <c r="Y506" s="60"/>
      <c r="Z506" s="60"/>
      <c r="AA506" s="60"/>
      <c r="AB506" s="60"/>
      <c r="AC506" s="60"/>
      <c r="AD506" s="60"/>
      <c r="AE506" s="10"/>
      <c r="AF506" s="87"/>
      <c r="AH506" s="86"/>
      <c r="AI506" s="10"/>
      <c r="AJ506" s="61"/>
      <c r="AK506" s="61"/>
      <c r="AL506" s="61"/>
      <c r="AM506" s="62"/>
      <c r="AN506" s="63"/>
      <c r="AO506" s="75"/>
      <c r="AP506" s="91"/>
      <c r="AQ506" s="75"/>
      <c r="AR506" s="79"/>
      <c r="AS506" s="75"/>
      <c r="AT506" s="11"/>
      <c r="AU506" s="11"/>
      <c r="AV506" s="11"/>
      <c r="AW506" s="11"/>
      <c r="AX506" s="11"/>
      <c r="AY506" s="75"/>
      <c r="BC506" s="19"/>
      <c r="BD506" s="19"/>
      <c r="BE506" s="19"/>
      <c r="BF506" s="70"/>
      <c r="BG506" s="85"/>
      <c r="BH506" s="85"/>
      <c r="BI506" s="85"/>
      <c r="BJ506" s="85"/>
      <c r="BK506" s="84"/>
      <c r="BL506" s="92"/>
      <c r="BM506" s="92"/>
      <c r="BN506" s="82"/>
      <c r="BO506" s="46"/>
      <c r="BP506" s="46"/>
      <c r="BQ506" s="46"/>
      <c r="BR506" s="80"/>
      <c r="BS506" s="80"/>
      <c r="BT506" s="80"/>
      <c r="BU506" s="104"/>
      <c r="BV506" s="104"/>
      <c r="BW506" s="104"/>
      <c r="BX506" s="105"/>
      <c r="BY506" s="105"/>
      <c r="BZ506" s="105"/>
      <c r="CA506" s="33"/>
      <c r="CB506" s="33"/>
      <c r="CC506" s="33"/>
      <c r="CD506" s="27"/>
      <c r="CE506" s="27"/>
      <c r="CF506" s="27"/>
      <c r="CG506" s="9"/>
      <c r="CH506" s="9"/>
      <c r="CI506" s="9"/>
      <c r="CJ506" s="78"/>
      <c r="CK506" s="78"/>
      <c r="CL506" s="78"/>
      <c r="CM506" s="46"/>
      <c r="CN506" s="46"/>
      <c r="CO506" s="46"/>
    </row>
    <row r="507" spans="1:93" ht="12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4"/>
      <c r="S507" s="64"/>
      <c r="T507" s="14"/>
      <c r="U507" s="59"/>
      <c r="V507" s="60"/>
      <c r="W507" s="60"/>
      <c r="X507" s="60"/>
      <c r="Y507" s="60"/>
      <c r="Z507" s="60"/>
      <c r="AA507" s="60"/>
      <c r="AB507" s="60"/>
      <c r="AC507" s="60"/>
      <c r="AD507" s="60"/>
      <c r="AE507" s="10"/>
      <c r="AF507" s="87"/>
      <c r="AH507" s="86"/>
      <c r="AI507" s="10"/>
      <c r="AJ507" s="61"/>
      <c r="AK507" s="61"/>
      <c r="AL507" s="61"/>
      <c r="AM507" s="62"/>
      <c r="AN507" s="63"/>
      <c r="AO507" s="75"/>
      <c r="AP507" s="91"/>
      <c r="AQ507" s="75"/>
      <c r="AR507" s="79"/>
      <c r="AS507" s="75"/>
      <c r="AT507" s="11"/>
      <c r="AU507" s="11"/>
      <c r="AV507" s="11"/>
      <c r="AW507" s="11"/>
      <c r="AX507" s="11"/>
      <c r="AY507" s="75"/>
      <c r="BC507" s="19"/>
      <c r="BD507" s="19"/>
      <c r="BE507" s="19"/>
      <c r="BF507" s="70"/>
      <c r="BG507" s="85"/>
      <c r="BH507" s="85"/>
      <c r="BI507" s="85"/>
      <c r="BJ507" s="85"/>
      <c r="BK507" s="84"/>
      <c r="BL507" s="92"/>
      <c r="BM507" s="92"/>
      <c r="BN507" s="82"/>
      <c r="BO507" s="46"/>
      <c r="BP507" s="46"/>
      <c r="BQ507" s="46"/>
      <c r="BR507" s="80"/>
      <c r="BS507" s="80"/>
      <c r="BT507" s="80"/>
      <c r="BU507" s="104"/>
      <c r="BV507" s="104"/>
      <c r="BW507" s="104"/>
      <c r="BX507" s="105"/>
      <c r="BY507" s="105"/>
      <c r="BZ507" s="105"/>
      <c r="CA507" s="33"/>
      <c r="CB507" s="33"/>
      <c r="CC507" s="33"/>
      <c r="CD507" s="27"/>
      <c r="CE507" s="27"/>
      <c r="CF507" s="27"/>
      <c r="CG507" s="9"/>
      <c r="CH507" s="9"/>
      <c r="CI507" s="9"/>
      <c r="CJ507" s="78"/>
      <c r="CK507" s="78"/>
      <c r="CL507" s="78"/>
      <c r="CM507" s="46"/>
      <c r="CN507" s="46"/>
      <c r="CO507" s="46"/>
    </row>
    <row r="508" spans="1:93" ht="12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4"/>
      <c r="S508" s="64"/>
      <c r="T508" s="14"/>
      <c r="U508" s="59"/>
      <c r="V508" s="60"/>
      <c r="W508" s="60"/>
      <c r="X508" s="60"/>
      <c r="Y508" s="60"/>
      <c r="Z508" s="60"/>
      <c r="AA508" s="60"/>
      <c r="AB508" s="60"/>
      <c r="AC508" s="60"/>
      <c r="AD508" s="60"/>
      <c r="AE508" s="10"/>
      <c r="AF508" s="87"/>
      <c r="AH508" s="86"/>
      <c r="AI508" s="10"/>
      <c r="AJ508" s="61"/>
      <c r="AK508" s="61"/>
      <c r="AL508" s="61"/>
      <c r="AM508" s="62"/>
      <c r="AN508" s="63"/>
      <c r="AO508" s="75"/>
      <c r="AP508" s="91"/>
      <c r="AQ508" s="75"/>
      <c r="AR508" s="79"/>
      <c r="AS508" s="75"/>
      <c r="AT508" s="11"/>
      <c r="AU508" s="11"/>
      <c r="AV508" s="11"/>
      <c r="AW508" s="11"/>
      <c r="AX508" s="11"/>
      <c r="AY508" s="75"/>
      <c r="BC508" s="19"/>
      <c r="BD508" s="19"/>
      <c r="BE508" s="19"/>
      <c r="BF508" s="70"/>
      <c r="BG508" s="85"/>
      <c r="BH508" s="85"/>
      <c r="BI508" s="85"/>
      <c r="BJ508" s="85"/>
      <c r="BK508" s="84"/>
      <c r="BL508" s="92"/>
      <c r="BM508" s="92"/>
      <c r="BN508" s="82"/>
      <c r="BO508" s="46"/>
      <c r="BP508" s="46"/>
      <c r="BQ508" s="46"/>
      <c r="BR508" s="80"/>
      <c r="BS508" s="80"/>
      <c r="BT508" s="80"/>
      <c r="BU508" s="104"/>
      <c r="BV508" s="104"/>
      <c r="BW508" s="104"/>
      <c r="BX508" s="105"/>
      <c r="BY508" s="105"/>
      <c r="BZ508" s="105"/>
      <c r="CA508" s="33"/>
      <c r="CB508" s="33"/>
      <c r="CC508" s="33"/>
      <c r="CD508" s="27"/>
      <c r="CE508" s="27"/>
      <c r="CF508" s="27"/>
      <c r="CG508" s="9"/>
      <c r="CH508" s="9"/>
      <c r="CI508" s="9"/>
      <c r="CJ508" s="78"/>
      <c r="CK508" s="78"/>
      <c r="CL508" s="78"/>
      <c r="CM508" s="46"/>
      <c r="CN508" s="46"/>
      <c r="CO508" s="46"/>
    </row>
    <row r="509" spans="1:93" ht="12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4"/>
      <c r="S509" s="64"/>
      <c r="T509" s="14"/>
      <c r="U509" s="59"/>
      <c r="V509" s="60"/>
      <c r="W509" s="60"/>
      <c r="X509" s="60"/>
      <c r="Y509" s="60"/>
      <c r="Z509" s="60"/>
      <c r="AA509" s="60"/>
      <c r="AB509" s="60"/>
      <c r="AC509" s="60"/>
      <c r="AD509" s="60"/>
      <c r="AE509" s="10"/>
      <c r="AF509" s="87"/>
      <c r="AH509" s="86"/>
      <c r="AI509" s="10"/>
      <c r="AJ509" s="61"/>
      <c r="AK509" s="61"/>
      <c r="AL509" s="61"/>
      <c r="AM509" s="62"/>
      <c r="AN509" s="63"/>
      <c r="AO509" s="75"/>
      <c r="AP509" s="91"/>
      <c r="AQ509" s="75"/>
      <c r="AR509" s="79"/>
      <c r="AS509" s="75"/>
      <c r="AT509" s="11"/>
      <c r="AU509" s="11"/>
      <c r="AV509" s="11"/>
      <c r="AW509" s="11"/>
      <c r="AX509" s="11"/>
      <c r="AY509" s="75"/>
      <c r="BC509" s="19"/>
      <c r="BD509" s="19"/>
      <c r="BE509" s="19"/>
      <c r="BF509" s="70"/>
      <c r="BG509" s="85"/>
      <c r="BH509" s="85"/>
      <c r="BI509" s="85"/>
      <c r="BJ509" s="85"/>
      <c r="BK509" s="84"/>
      <c r="BL509" s="92"/>
      <c r="BM509" s="92"/>
      <c r="BN509" s="82"/>
      <c r="BO509" s="46"/>
      <c r="BP509" s="46"/>
      <c r="BQ509" s="46"/>
      <c r="BR509" s="80"/>
      <c r="BS509" s="80"/>
      <c r="BT509" s="80"/>
      <c r="BU509" s="104"/>
      <c r="BV509" s="104"/>
      <c r="BW509" s="104"/>
      <c r="BX509" s="105"/>
      <c r="BY509" s="105"/>
      <c r="BZ509" s="105"/>
      <c r="CA509" s="33"/>
      <c r="CB509" s="33"/>
      <c r="CC509" s="33"/>
      <c r="CD509" s="27"/>
      <c r="CE509" s="27"/>
      <c r="CF509" s="27"/>
      <c r="CG509" s="9"/>
      <c r="CH509" s="9"/>
      <c r="CI509" s="9"/>
      <c r="CJ509" s="78"/>
      <c r="CK509" s="78"/>
      <c r="CL509" s="78"/>
      <c r="CM509" s="46"/>
      <c r="CN509" s="46"/>
      <c r="CO509" s="46"/>
    </row>
    <row r="510" spans="1:93" ht="12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4"/>
      <c r="S510" s="64"/>
      <c r="T510" s="14"/>
      <c r="U510" s="59"/>
      <c r="V510" s="60"/>
      <c r="W510" s="60"/>
      <c r="X510" s="60"/>
      <c r="Y510" s="60"/>
      <c r="Z510" s="60"/>
      <c r="AA510" s="60"/>
      <c r="AB510" s="60"/>
      <c r="AC510" s="60"/>
      <c r="AD510" s="60"/>
      <c r="AE510" s="10"/>
      <c r="AF510" s="87"/>
      <c r="AH510" s="86"/>
      <c r="AI510" s="10"/>
      <c r="AJ510" s="61"/>
      <c r="AK510" s="61"/>
      <c r="AL510" s="61"/>
      <c r="AM510" s="62"/>
      <c r="AN510" s="63"/>
      <c r="AO510" s="75"/>
      <c r="AP510" s="91"/>
      <c r="AQ510" s="75"/>
      <c r="AR510" s="79"/>
      <c r="AS510" s="75"/>
      <c r="AT510" s="11"/>
      <c r="AU510" s="11"/>
      <c r="AV510" s="11"/>
      <c r="AW510" s="11"/>
      <c r="AX510" s="11"/>
      <c r="AY510" s="75"/>
      <c r="BC510" s="19"/>
      <c r="BD510" s="19"/>
      <c r="BE510" s="19"/>
      <c r="BF510" s="70"/>
      <c r="BG510" s="85"/>
      <c r="BH510" s="85"/>
      <c r="BI510" s="85"/>
      <c r="BJ510" s="85"/>
      <c r="BK510" s="84"/>
      <c r="BL510" s="92"/>
      <c r="BM510" s="92"/>
      <c r="BN510" s="82"/>
      <c r="BO510" s="46"/>
      <c r="BP510" s="46"/>
      <c r="BQ510" s="46"/>
      <c r="BR510" s="80"/>
      <c r="BS510" s="80"/>
      <c r="BT510" s="80"/>
      <c r="BU510" s="104"/>
      <c r="BV510" s="104"/>
      <c r="BW510" s="104"/>
      <c r="BX510" s="105"/>
      <c r="BY510" s="105"/>
      <c r="BZ510" s="105"/>
      <c r="CA510" s="33"/>
      <c r="CB510" s="33"/>
      <c r="CC510" s="33"/>
      <c r="CD510" s="27"/>
      <c r="CE510" s="27"/>
      <c r="CF510" s="27"/>
      <c r="CG510" s="9"/>
      <c r="CH510" s="9"/>
      <c r="CI510" s="9"/>
      <c r="CJ510" s="78"/>
      <c r="CK510" s="78"/>
      <c r="CL510" s="78"/>
      <c r="CM510" s="46"/>
      <c r="CN510" s="46"/>
      <c r="CO510" s="46"/>
    </row>
    <row r="511" spans="1:93" ht="12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4"/>
      <c r="S511" s="64"/>
      <c r="T511" s="14"/>
      <c r="U511" s="59"/>
      <c r="V511" s="60"/>
      <c r="W511" s="60"/>
      <c r="X511" s="60"/>
      <c r="Y511" s="60"/>
      <c r="Z511" s="60"/>
      <c r="AA511" s="60"/>
      <c r="AB511" s="60"/>
      <c r="AC511" s="60"/>
      <c r="AD511" s="60"/>
      <c r="AE511" s="10"/>
      <c r="AF511" s="87"/>
      <c r="AH511" s="86"/>
      <c r="AI511" s="10"/>
      <c r="AJ511" s="61"/>
      <c r="AK511" s="61"/>
      <c r="AL511" s="61"/>
      <c r="AM511" s="62"/>
      <c r="AN511" s="63"/>
      <c r="AO511" s="75"/>
      <c r="AP511" s="91"/>
      <c r="AQ511" s="75"/>
      <c r="AR511" s="79"/>
      <c r="AS511" s="75"/>
      <c r="AT511" s="11"/>
      <c r="AU511" s="11"/>
      <c r="AV511" s="11"/>
      <c r="AW511" s="11"/>
      <c r="AX511" s="11"/>
      <c r="AY511" s="75"/>
      <c r="BC511" s="19"/>
      <c r="BD511" s="19"/>
      <c r="BE511" s="19"/>
      <c r="BF511" s="70"/>
      <c r="BG511" s="85"/>
      <c r="BH511" s="85"/>
      <c r="BI511" s="85"/>
      <c r="BJ511" s="85"/>
      <c r="BK511" s="84"/>
      <c r="BL511" s="92"/>
      <c r="BM511" s="92"/>
      <c r="BN511" s="82"/>
      <c r="BO511" s="46"/>
      <c r="BP511" s="46"/>
      <c r="BQ511" s="46"/>
      <c r="BR511" s="80"/>
      <c r="BS511" s="80"/>
      <c r="BT511" s="80"/>
      <c r="BU511" s="104"/>
      <c r="BV511" s="104"/>
      <c r="BW511" s="104"/>
      <c r="BX511" s="105"/>
      <c r="BY511" s="105"/>
      <c r="BZ511" s="105"/>
      <c r="CA511" s="33"/>
      <c r="CB511" s="33"/>
      <c r="CC511" s="33"/>
      <c r="CD511" s="27"/>
      <c r="CE511" s="27"/>
      <c r="CF511" s="27"/>
      <c r="CG511" s="9"/>
      <c r="CH511" s="9"/>
      <c r="CI511" s="9"/>
      <c r="CJ511" s="78"/>
      <c r="CK511" s="78"/>
      <c r="CL511" s="78"/>
      <c r="CM511" s="46"/>
      <c r="CN511" s="46"/>
      <c r="CO511" s="46"/>
    </row>
    <row r="512" spans="1:93" ht="1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4"/>
      <c r="S512" s="64"/>
      <c r="T512" s="14"/>
      <c r="U512" s="59"/>
      <c r="V512" s="60"/>
      <c r="W512" s="60"/>
      <c r="X512" s="60"/>
      <c r="Y512" s="60"/>
      <c r="Z512" s="60"/>
      <c r="AA512" s="60"/>
      <c r="AB512" s="60"/>
      <c r="AC512" s="60"/>
      <c r="AD512" s="60"/>
      <c r="AE512" s="10"/>
      <c r="AF512" s="87"/>
      <c r="AH512" s="86"/>
      <c r="AI512" s="10"/>
      <c r="AJ512" s="61"/>
      <c r="AK512" s="61"/>
      <c r="AL512" s="61"/>
      <c r="AM512" s="62"/>
      <c r="AN512" s="63"/>
      <c r="AO512" s="75"/>
      <c r="AP512" s="91"/>
      <c r="AQ512" s="75"/>
      <c r="AR512" s="79"/>
      <c r="AS512" s="75"/>
      <c r="AT512" s="11"/>
      <c r="AU512" s="11"/>
      <c r="AV512" s="11"/>
      <c r="AW512" s="11"/>
      <c r="AX512" s="11"/>
      <c r="AY512" s="75"/>
      <c r="BC512" s="19"/>
      <c r="BD512" s="19"/>
      <c r="BE512" s="19"/>
      <c r="BF512" s="70"/>
      <c r="BG512" s="85"/>
      <c r="BH512" s="85"/>
      <c r="BI512" s="85"/>
      <c r="BJ512" s="85"/>
      <c r="BK512" s="84"/>
      <c r="BL512" s="92"/>
      <c r="BM512" s="92"/>
      <c r="BN512" s="82"/>
      <c r="BO512" s="46"/>
      <c r="BP512" s="46"/>
      <c r="BQ512" s="46"/>
      <c r="BR512" s="80"/>
      <c r="BS512" s="80"/>
      <c r="BT512" s="80"/>
      <c r="BU512" s="104"/>
      <c r="BV512" s="104"/>
      <c r="BW512" s="104"/>
      <c r="BX512" s="105"/>
      <c r="BY512" s="105"/>
      <c r="BZ512" s="105"/>
      <c r="CA512" s="33"/>
      <c r="CB512" s="33"/>
      <c r="CC512" s="33"/>
      <c r="CD512" s="27"/>
      <c r="CE512" s="27"/>
      <c r="CF512" s="27"/>
      <c r="CG512" s="9"/>
      <c r="CH512" s="9"/>
      <c r="CI512" s="9"/>
      <c r="CJ512" s="78"/>
      <c r="CK512" s="78"/>
      <c r="CL512" s="78"/>
      <c r="CM512" s="46"/>
      <c r="CN512" s="46"/>
      <c r="CO512" s="46"/>
    </row>
    <row r="513" spans="1:93" ht="12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4"/>
      <c r="S513" s="64"/>
      <c r="T513" s="14"/>
      <c r="U513" s="59"/>
      <c r="V513" s="60"/>
      <c r="W513" s="60"/>
      <c r="X513" s="60"/>
      <c r="Y513" s="60"/>
      <c r="Z513" s="60"/>
      <c r="AA513" s="60"/>
      <c r="AB513" s="60"/>
      <c r="AC513" s="60"/>
      <c r="AD513" s="60"/>
      <c r="AE513" s="10"/>
      <c r="AF513" s="87"/>
      <c r="AH513" s="86"/>
      <c r="AI513" s="10"/>
      <c r="AJ513" s="61"/>
      <c r="AK513" s="61"/>
      <c r="AL513" s="61"/>
      <c r="AM513" s="62"/>
      <c r="AN513" s="63"/>
      <c r="AO513" s="75"/>
      <c r="AP513" s="91"/>
      <c r="AQ513" s="75"/>
      <c r="AR513" s="79"/>
      <c r="AS513" s="75"/>
      <c r="AT513" s="11"/>
      <c r="AU513" s="11"/>
      <c r="AV513" s="11"/>
      <c r="AW513" s="11"/>
      <c r="AX513" s="11"/>
      <c r="AY513" s="75"/>
      <c r="BC513" s="19"/>
      <c r="BD513" s="19"/>
      <c r="BE513" s="19"/>
      <c r="BF513" s="70"/>
      <c r="BG513" s="85"/>
      <c r="BH513" s="85"/>
      <c r="BI513" s="85"/>
      <c r="BJ513" s="85"/>
      <c r="BK513" s="84"/>
      <c r="BL513" s="92"/>
      <c r="BM513" s="92"/>
      <c r="BN513" s="82"/>
      <c r="BO513" s="46"/>
      <c r="BP513" s="46"/>
      <c r="BQ513" s="46"/>
      <c r="BR513" s="80"/>
      <c r="BS513" s="80"/>
      <c r="BT513" s="80"/>
      <c r="BU513" s="104"/>
      <c r="BV513" s="104"/>
      <c r="BW513" s="104"/>
      <c r="BX513" s="105"/>
      <c r="BY513" s="105"/>
      <c r="BZ513" s="105"/>
      <c r="CA513" s="33"/>
      <c r="CB513" s="33"/>
      <c r="CC513" s="33"/>
      <c r="CD513" s="27"/>
      <c r="CE513" s="27"/>
      <c r="CF513" s="27"/>
      <c r="CG513" s="9"/>
      <c r="CH513" s="9"/>
      <c r="CI513" s="9"/>
      <c r="CJ513" s="78"/>
      <c r="CK513" s="78"/>
      <c r="CL513" s="78"/>
      <c r="CM513" s="46"/>
      <c r="CN513" s="46"/>
      <c r="CO513" s="46"/>
    </row>
    <row r="514" spans="1:93" ht="12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4"/>
      <c r="S514" s="64"/>
      <c r="T514" s="14"/>
      <c r="U514" s="59"/>
      <c r="V514" s="60"/>
      <c r="W514" s="60"/>
      <c r="X514" s="60"/>
      <c r="Y514" s="60"/>
      <c r="Z514" s="60"/>
      <c r="AA514" s="60"/>
      <c r="AB514" s="60"/>
      <c r="AC514" s="60"/>
      <c r="AD514" s="60"/>
      <c r="AE514" s="10"/>
      <c r="AF514" s="87"/>
      <c r="AH514" s="86"/>
      <c r="AI514" s="10"/>
      <c r="AJ514" s="61"/>
      <c r="AK514" s="61"/>
      <c r="AL514" s="61"/>
      <c r="AM514" s="62"/>
      <c r="AN514" s="63"/>
      <c r="AO514" s="75"/>
      <c r="AP514" s="91"/>
      <c r="AQ514" s="75"/>
      <c r="AR514" s="79"/>
      <c r="AS514" s="75"/>
      <c r="AT514" s="11"/>
      <c r="AU514" s="11"/>
      <c r="AV514" s="11"/>
      <c r="AW514" s="11"/>
      <c r="AX514" s="11"/>
      <c r="AY514" s="75"/>
      <c r="BC514" s="19"/>
      <c r="BD514" s="19"/>
      <c r="BE514" s="19"/>
      <c r="BF514" s="70"/>
      <c r="BG514" s="85"/>
      <c r="BH514" s="85"/>
      <c r="BI514" s="85"/>
      <c r="BJ514" s="85"/>
      <c r="BK514" s="84"/>
      <c r="BL514" s="92"/>
      <c r="BM514" s="92"/>
      <c r="BN514" s="82"/>
      <c r="BO514" s="46"/>
      <c r="BP514" s="46"/>
      <c r="BQ514" s="46"/>
      <c r="BR514" s="80"/>
      <c r="BS514" s="80"/>
      <c r="BT514" s="80"/>
      <c r="BU514" s="104"/>
      <c r="BV514" s="104"/>
      <c r="BW514" s="104"/>
      <c r="BX514" s="105"/>
      <c r="BY514" s="105"/>
      <c r="BZ514" s="105"/>
      <c r="CA514" s="33"/>
      <c r="CB514" s="33"/>
      <c r="CC514" s="33"/>
      <c r="CD514" s="27"/>
      <c r="CE514" s="27"/>
      <c r="CF514" s="27"/>
      <c r="CG514" s="9"/>
      <c r="CH514" s="9"/>
      <c r="CI514" s="9"/>
      <c r="CJ514" s="78"/>
      <c r="CK514" s="78"/>
      <c r="CL514" s="78"/>
      <c r="CM514" s="46"/>
      <c r="CN514" s="46"/>
      <c r="CO514" s="46"/>
    </row>
    <row r="515" spans="1:93" ht="12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4"/>
      <c r="S515" s="64"/>
      <c r="T515" s="14"/>
      <c r="U515" s="59"/>
      <c r="V515" s="60"/>
      <c r="W515" s="60"/>
      <c r="X515" s="60"/>
      <c r="Y515" s="60"/>
      <c r="Z515" s="60"/>
      <c r="AA515" s="60"/>
      <c r="AB515" s="60"/>
      <c r="AC515" s="60"/>
      <c r="AD515" s="60"/>
      <c r="AE515" s="10"/>
      <c r="AF515" s="87"/>
      <c r="AH515" s="86"/>
      <c r="AI515" s="10"/>
      <c r="AJ515" s="61"/>
      <c r="AK515" s="61"/>
      <c r="AL515" s="61"/>
      <c r="AM515" s="62"/>
      <c r="AN515" s="63"/>
      <c r="AO515" s="75"/>
      <c r="AP515" s="91"/>
      <c r="AQ515" s="75"/>
      <c r="AR515" s="79"/>
      <c r="AS515" s="75"/>
      <c r="AT515" s="11"/>
      <c r="AU515" s="11"/>
      <c r="AV515" s="11"/>
      <c r="AW515" s="11"/>
      <c r="AX515" s="11"/>
      <c r="AY515" s="75"/>
      <c r="BC515" s="19"/>
      <c r="BD515" s="19"/>
      <c r="BE515" s="19"/>
      <c r="BF515" s="70"/>
      <c r="BG515" s="85"/>
      <c r="BH515" s="85"/>
      <c r="BI515" s="85"/>
      <c r="BJ515" s="85"/>
      <c r="BK515" s="84"/>
      <c r="BL515" s="92"/>
      <c r="BM515" s="92"/>
      <c r="BN515" s="82"/>
      <c r="BO515" s="46"/>
      <c r="BP515" s="46"/>
      <c r="BQ515" s="46"/>
      <c r="BR515" s="80"/>
      <c r="BS515" s="80"/>
      <c r="BT515" s="80"/>
      <c r="BU515" s="104"/>
      <c r="BV515" s="104"/>
      <c r="BW515" s="104"/>
      <c r="BX515" s="105"/>
      <c r="BY515" s="105"/>
      <c r="BZ515" s="105"/>
      <c r="CA515" s="33"/>
      <c r="CB515" s="33"/>
      <c r="CC515" s="33"/>
      <c r="CD515" s="27"/>
      <c r="CE515" s="27"/>
      <c r="CF515" s="27"/>
      <c r="CG515" s="9"/>
      <c r="CH515" s="9"/>
      <c r="CI515" s="9"/>
      <c r="CJ515" s="78"/>
      <c r="CK515" s="78"/>
      <c r="CL515" s="78"/>
      <c r="CM515" s="46"/>
      <c r="CN515" s="46"/>
      <c r="CO515" s="46"/>
    </row>
    <row r="516" spans="1:93" ht="12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4"/>
      <c r="S516" s="64"/>
      <c r="T516" s="14"/>
      <c r="U516" s="59"/>
      <c r="V516" s="60"/>
      <c r="W516" s="60"/>
      <c r="X516" s="60"/>
      <c r="Y516" s="60"/>
      <c r="Z516" s="60"/>
      <c r="AA516" s="60"/>
      <c r="AB516" s="60"/>
      <c r="AC516" s="60"/>
      <c r="AD516" s="60"/>
      <c r="AE516" s="10"/>
      <c r="AF516" s="87"/>
      <c r="AH516" s="86"/>
      <c r="AI516" s="10"/>
      <c r="AJ516" s="61"/>
      <c r="AK516" s="61"/>
      <c r="AL516" s="61"/>
      <c r="AM516" s="62"/>
      <c r="AN516" s="63"/>
      <c r="AO516" s="75"/>
      <c r="AP516" s="91"/>
      <c r="AQ516" s="75"/>
      <c r="AR516" s="79"/>
      <c r="AS516" s="75"/>
      <c r="AT516" s="11"/>
      <c r="AU516" s="11"/>
      <c r="AV516" s="11"/>
      <c r="AW516" s="11"/>
      <c r="AX516" s="11"/>
      <c r="AY516" s="75"/>
      <c r="BC516" s="19"/>
      <c r="BD516" s="19"/>
      <c r="BE516" s="19"/>
      <c r="BF516" s="70"/>
      <c r="BG516" s="85"/>
      <c r="BH516" s="85"/>
      <c r="BI516" s="85"/>
      <c r="BJ516" s="85"/>
      <c r="BK516" s="84"/>
      <c r="BL516" s="92"/>
      <c r="BM516" s="92"/>
      <c r="BN516" s="82"/>
      <c r="BO516" s="46"/>
      <c r="BP516" s="46"/>
      <c r="BQ516" s="46"/>
      <c r="BR516" s="80"/>
      <c r="BS516" s="80"/>
      <c r="BT516" s="80"/>
      <c r="BU516" s="104"/>
      <c r="BV516" s="104"/>
      <c r="BW516" s="104"/>
      <c r="BX516" s="105"/>
      <c r="BY516" s="105"/>
      <c r="BZ516" s="105"/>
      <c r="CA516" s="33"/>
      <c r="CB516" s="33"/>
      <c r="CC516" s="33"/>
      <c r="CD516" s="27"/>
      <c r="CE516" s="27"/>
      <c r="CF516" s="27"/>
      <c r="CG516" s="9"/>
      <c r="CH516" s="9"/>
      <c r="CI516" s="9"/>
      <c r="CJ516" s="78"/>
      <c r="CK516" s="78"/>
      <c r="CL516" s="78"/>
      <c r="CM516" s="46"/>
      <c r="CN516" s="46"/>
      <c r="CO516" s="46"/>
    </row>
    <row r="517" spans="1:93" ht="12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4"/>
      <c r="S517" s="64"/>
      <c r="T517" s="14"/>
      <c r="U517" s="59"/>
      <c r="V517" s="60"/>
      <c r="W517" s="60"/>
      <c r="X517" s="60"/>
      <c r="Y517" s="60"/>
      <c r="Z517" s="60"/>
      <c r="AA517" s="60"/>
      <c r="AB517" s="60"/>
      <c r="AC517" s="60"/>
      <c r="AD517" s="60"/>
      <c r="AE517" s="10"/>
      <c r="AF517" s="87"/>
      <c r="AH517" s="86"/>
      <c r="AI517" s="10"/>
      <c r="AJ517" s="61"/>
      <c r="AK517" s="61"/>
      <c r="AL517" s="61"/>
      <c r="AM517" s="62"/>
      <c r="AN517" s="63"/>
      <c r="AO517" s="75"/>
      <c r="AP517" s="91"/>
      <c r="AQ517" s="75"/>
      <c r="AR517" s="79"/>
      <c r="AS517" s="75"/>
      <c r="AT517" s="11"/>
      <c r="AU517" s="11"/>
      <c r="AV517" s="11"/>
      <c r="AW517" s="11"/>
      <c r="AX517" s="11"/>
      <c r="AY517" s="75"/>
      <c r="BC517" s="19"/>
      <c r="BD517" s="19"/>
      <c r="BE517" s="19"/>
      <c r="BF517" s="70"/>
      <c r="BG517" s="85"/>
      <c r="BH517" s="85"/>
      <c r="BI517" s="85"/>
      <c r="BJ517" s="85"/>
      <c r="BK517" s="84"/>
      <c r="BL517" s="92"/>
      <c r="BM517" s="92"/>
      <c r="BN517" s="82"/>
      <c r="BO517" s="46"/>
      <c r="BP517" s="46"/>
      <c r="BQ517" s="46"/>
      <c r="BR517" s="80"/>
      <c r="BS517" s="80"/>
      <c r="BT517" s="80"/>
      <c r="BU517" s="104"/>
      <c r="BV517" s="104"/>
      <c r="BW517" s="104"/>
      <c r="BX517" s="105"/>
      <c r="BY517" s="105"/>
      <c r="BZ517" s="105"/>
      <c r="CA517" s="33"/>
      <c r="CB517" s="33"/>
      <c r="CC517" s="33"/>
      <c r="CD517" s="27"/>
      <c r="CE517" s="27"/>
      <c r="CF517" s="27"/>
      <c r="CG517" s="9"/>
      <c r="CH517" s="9"/>
      <c r="CI517" s="9"/>
      <c r="CJ517" s="78"/>
      <c r="CK517" s="78"/>
      <c r="CL517" s="78"/>
      <c r="CM517" s="46"/>
      <c r="CN517" s="46"/>
      <c r="CO517" s="46"/>
    </row>
    <row r="518" spans="1:93" ht="12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4"/>
      <c r="S518" s="64"/>
      <c r="T518" s="14"/>
      <c r="U518" s="59"/>
      <c r="V518" s="60"/>
      <c r="W518" s="60"/>
      <c r="X518" s="60"/>
      <c r="Y518" s="60"/>
      <c r="Z518" s="60"/>
      <c r="AA518" s="60"/>
      <c r="AB518" s="60"/>
      <c r="AC518" s="60"/>
      <c r="AD518" s="60"/>
      <c r="AE518" s="10"/>
      <c r="AF518" s="87"/>
      <c r="AH518" s="86"/>
      <c r="AI518" s="10"/>
      <c r="AJ518" s="61"/>
      <c r="AK518" s="61"/>
      <c r="AL518" s="61"/>
      <c r="AM518" s="62"/>
      <c r="AN518" s="63"/>
      <c r="AO518" s="75"/>
      <c r="AP518" s="91"/>
      <c r="AQ518" s="75"/>
      <c r="AR518" s="79"/>
      <c r="AS518" s="75"/>
      <c r="AT518" s="11"/>
      <c r="AU518" s="11"/>
      <c r="AV518" s="11"/>
      <c r="AW518" s="11"/>
      <c r="AX518" s="11"/>
      <c r="AY518" s="75"/>
      <c r="BC518" s="19"/>
      <c r="BD518" s="19"/>
      <c r="BE518" s="19"/>
      <c r="BF518" s="70"/>
      <c r="BG518" s="85"/>
      <c r="BH518" s="85"/>
      <c r="BI518" s="85"/>
      <c r="BJ518" s="85"/>
      <c r="BK518" s="84"/>
      <c r="BL518" s="92"/>
      <c r="BM518" s="92"/>
      <c r="BN518" s="82"/>
      <c r="BO518" s="46"/>
      <c r="BP518" s="46"/>
      <c r="BQ518" s="46"/>
      <c r="BR518" s="80"/>
      <c r="BS518" s="80"/>
      <c r="BT518" s="80"/>
      <c r="BU518" s="104"/>
      <c r="BV518" s="104"/>
      <c r="BW518" s="104"/>
      <c r="BX518" s="105"/>
      <c r="BY518" s="105"/>
      <c r="BZ518" s="105"/>
      <c r="CA518" s="33"/>
      <c r="CB518" s="33"/>
      <c r="CC518" s="33"/>
      <c r="CD518" s="27"/>
      <c r="CE518" s="27"/>
      <c r="CF518" s="27"/>
      <c r="CG518" s="9"/>
      <c r="CH518" s="9"/>
      <c r="CI518" s="9"/>
      <c r="CJ518" s="78"/>
      <c r="CK518" s="78"/>
      <c r="CL518" s="78"/>
      <c r="CM518" s="46"/>
      <c r="CN518" s="46"/>
      <c r="CO518" s="46"/>
    </row>
    <row r="519" spans="1:93" ht="12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4"/>
      <c r="S519" s="64"/>
      <c r="T519" s="14"/>
      <c r="U519" s="59"/>
      <c r="V519" s="60"/>
      <c r="W519" s="60"/>
      <c r="X519" s="60"/>
      <c r="Y519" s="60"/>
      <c r="Z519" s="60"/>
      <c r="AA519" s="60"/>
      <c r="AB519" s="60"/>
      <c r="AC519" s="60"/>
      <c r="AD519" s="60"/>
      <c r="AE519" s="10"/>
      <c r="AF519" s="87"/>
      <c r="AH519" s="86"/>
      <c r="AI519" s="10"/>
      <c r="AJ519" s="61"/>
      <c r="AK519" s="61"/>
      <c r="AL519" s="61"/>
      <c r="AM519" s="62"/>
      <c r="AN519" s="63"/>
      <c r="AO519" s="75"/>
      <c r="AP519" s="91"/>
      <c r="AQ519" s="75"/>
      <c r="AR519" s="79"/>
      <c r="AS519" s="75"/>
      <c r="AT519" s="11"/>
      <c r="AU519" s="11"/>
      <c r="AV519" s="11"/>
      <c r="AW519" s="11"/>
      <c r="AX519" s="11"/>
      <c r="AY519" s="75"/>
      <c r="BC519" s="19"/>
      <c r="BD519" s="19"/>
      <c r="BE519" s="19"/>
      <c r="BF519" s="70"/>
      <c r="BG519" s="85"/>
      <c r="BH519" s="85"/>
      <c r="BI519" s="85"/>
      <c r="BJ519" s="85"/>
      <c r="BK519" s="84"/>
      <c r="BL519" s="92"/>
      <c r="BM519" s="92"/>
      <c r="BN519" s="82"/>
      <c r="BO519" s="46"/>
      <c r="BP519" s="46"/>
      <c r="BQ519" s="46"/>
      <c r="BR519" s="80"/>
      <c r="BS519" s="80"/>
      <c r="BT519" s="80"/>
      <c r="BU519" s="104"/>
      <c r="BV519" s="104"/>
      <c r="BW519" s="104"/>
      <c r="BX519" s="105"/>
      <c r="BY519" s="105"/>
      <c r="BZ519" s="105"/>
      <c r="CA519" s="33"/>
      <c r="CB519" s="33"/>
      <c r="CC519" s="33"/>
      <c r="CD519" s="27"/>
      <c r="CE519" s="27"/>
      <c r="CF519" s="27"/>
      <c r="CG519" s="9"/>
      <c r="CH519" s="9"/>
      <c r="CI519" s="9"/>
      <c r="CJ519" s="78"/>
      <c r="CK519" s="78"/>
      <c r="CL519" s="78"/>
      <c r="CM519" s="46"/>
      <c r="CN519" s="46"/>
      <c r="CO519" s="46"/>
    </row>
    <row r="520" spans="1:93" ht="12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4"/>
      <c r="S520" s="64"/>
      <c r="T520" s="14"/>
      <c r="U520" s="59"/>
      <c r="V520" s="60"/>
      <c r="W520" s="60"/>
      <c r="X520" s="60"/>
      <c r="Y520" s="60"/>
      <c r="Z520" s="60"/>
      <c r="AA520" s="60"/>
      <c r="AB520" s="60"/>
      <c r="AC520" s="60"/>
      <c r="AD520" s="60"/>
      <c r="AE520" s="10"/>
      <c r="AF520" s="87"/>
      <c r="AH520" s="86"/>
      <c r="AI520" s="10"/>
      <c r="AJ520" s="61"/>
      <c r="AK520" s="61"/>
      <c r="AL520" s="61"/>
      <c r="AM520" s="62"/>
      <c r="AN520" s="63"/>
      <c r="AO520" s="75"/>
      <c r="AP520" s="91"/>
      <c r="AQ520" s="75"/>
      <c r="AR520" s="79"/>
      <c r="AS520" s="75"/>
      <c r="AT520" s="11"/>
      <c r="AU520" s="11"/>
      <c r="AV520" s="11"/>
      <c r="AW520" s="11"/>
      <c r="AX520" s="11"/>
      <c r="AY520" s="75"/>
      <c r="BC520" s="19"/>
      <c r="BD520" s="19"/>
      <c r="BE520" s="19"/>
      <c r="BF520" s="70"/>
      <c r="BG520" s="85"/>
      <c r="BH520" s="85"/>
      <c r="BI520" s="85"/>
      <c r="BJ520" s="85"/>
      <c r="BK520" s="84"/>
      <c r="BL520" s="92"/>
      <c r="BM520" s="92"/>
      <c r="BN520" s="82"/>
      <c r="BO520" s="46"/>
      <c r="BP520" s="46"/>
      <c r="BQ520" s="46"/>
      <c r="BR520" s="80"/>
      <c r="BS520" s="80"/>
      <c r="BT520" s="80"/>
      <c r="BU520" s="104"/>
      <c r="BV520" s="104"/>
      <c r="BW520" s="104"/>
      <c r="BX520" s="105"/>
      <c r="BY520" s="105"/>
      <c r="BZ520" s="105"/>
      <c r="CA520" s="33"/>
      <c r="CB520" s="33"/>
      <c r="CC520" s="33"/>
      <c r="CD520" s="27"/>
      <c r="CE520" s="27"/>
      <c r="CF520" s="27"/>
      <c r="CG520" s="9"/>
      <c r="CH520" s="9"/>
      <c r="CI520" s="9"/>
      <c r="CJ520" s="78"/>
      <c r="CK520" s="78"/>
      <c r="CL520" s="78"/>
      <c r="CM520" s="46"/>
      <c r="CN520" s="46"/>
      <c r="CO520" s="46"/>
    </row>
    <row r="521" spans="1:93" ht="12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4"/>
      <c r="S521" s="64"/>
      <c r="T521" s="14"/>
      <c r="U521" s="59"/>
      <c r="V521" s="60"/>
      <c r="W521" s="60"/>
      <c r="X521" s="60"/>
      <c r="Y521" s="60"/>
      <c r="Z521" s="60"/>
      <c r="AA521" s="60"/>
      <c r="AB521" s="60"/>
      <c r="AC521" s="60"/>
      <c r="AD521" s="60"/>
      <c r="AE521" s="10"/>
      <c r="AF521" s="87"/>
      <c r="AH521" s="86"/>
      <c r="AI521" s="10"/>
      <c r="AJ521" s="61"/>
      <c r="AK521" s="61"/>
      <c r="AL521" s="61"/>
      <c r="AM521" s="62"/>
      <c r="AN521" s="63"/>
      <c r="AO521" s="75"/>
      <c r="AP521" s="91"/>
      <c r="AQ521" s="75"/>
      <c r="AR521" s="79"/>
      <c r="AS521" s="75"/>
      <c r="AT521" s="11"/>
      <c r="AU521" s="11"/>
      <c r="AV521" s="11"/>
      <c r="AW521" s="11"/>
      <c r="AX521" s="11"/>
      <c r="AY521" s="75"/>
      <c r="BC521" s="19"/>
      <c r="BD521" s="19"/>
      <c r="BE521" s="19"/>
      <c r="BF521" s="70"/>
      <c r="BG521" s="85"/>
      <c r="BH521" s="85"/>
      <c r="BI521" s="85"/>
      <c r="BJ521" s="85"/>
      <c r="BK521" s="84"/>
      <c r="BL521" s="92"/>
      <c r="BM521" s="92"/>
      <c r="BN521" s="82"/>
      <c r="BO521" s="46"/>
      <c r="BP521" s="46"/>
      <c r="BQ521" s="46"/>
      <c r="BR521" s="80"/>
      <c r="BS521" s="80"/>
      <c r="BT521" s="80"/>
      <c r="BU521" s="104"/>
      <c r="BV521" s="104"/>
      <c r="BW521" s="104"/>
      <c r="BX521" s="105"/>
      <c r="BY521" s="105"/>
      <c r="BZ521" s="105"/>
      <c r="CA521" s="33"/>
      <c r="CB521" s="33"/>
      <c r="CC521" s="33"/>
      <c r="CD521" s="27"/>
      <c r="CE521" s="27"/>
      <c r="CF521" s="27"/>
      <c r="CG521" s="9"/>
      <c r="CH521" s="9"/>
      <c r="CI521" s="9"/>
      <c r="CJ521" s="78"/>
      <c r="CK521" s="78"/>
      <c r="CL521" s="78"/>
      <c r="CM521" s="46"/>
      <c r="CN521" s="46"/>
      <c r="CO521" s="46"/>
    </row>
    <row r="522" spans="1:93" ht="1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4"/>
      <c r="S522" s="64"/>
      <c r="T522" s="14"/>
      <c r="U522" s="59"/>
      <c r="V522" s="60"/>
      <c r="W522" s="60"/>
      <c r="X522" s="60"/>
      <c r="Y522" s="60"/>
      <c r="Z522" s="60"/>
      <c r="AA522" s="60"/>
      <c r="AB522" s="60"/>
      <c r="AC522" s="60"/>
      <c r="AD522" s="60"/>
      <c r="AE522" s="10"/>
      <c r="AF522" s="87"/>
      <c r="AH522" s="86"/>
      <c r="AI522" s="10"/>
      <c r="AJ522" s="61"/>
      <c r="AK522" s="61"/>
      <c r="AL522" s="61"/>
      <c r="AM522" s="62"/>
      <c r="AN522" s="63"/>
      <c r="AO522" s="75"/>
      <c r="AP522" s="91"/>
      <c r="AQ522" s="75"/>
      <c r="AR522" s="79"/>
      <c r="AS522" s="75"/>
      <c r="AT522" s="11"/>
      <c r="AU522" s="11"/>
      <c r="AV522" s="11"/>
      <c r="AW522" s="11"/>
      <c r="AX522" s="11"/>
      <c r="AY522" s="75"/>
      <c r="BC522" s="19"/>
      <c r="BD522" s="19"/>
      <c r="BE522" s="19"/>
      <c r="BF522" s="70"/>
      <c r="BG522" s="85"/>
      <c r="BH522" s="85"/>
      <c r="BI522" s="85"/>
      <c r="BJ522" s="85"/>
      <c r="BK522" s="84"/>
      <c r="BL522" s="92"/>
      <c r="BM522" s="92"/>
      <c r="BN522" s="82"/>
      <c r="BO522" s="46"/>
      <c r="BP522" s="46"/>
      <c r="BQ522" s="46"/>
      <c r="BR522" s="80"/>
      <c r="BS522" s="80"/>
      <c r="BT522" s="80"/>
      <c r="BU522" s="104"/>
      <c r="BV522" s="104"/>
      <c r="BW522" s="104"/>
      <c r="BX522" s="105"/>
      <c r="BY522" s="105"/>
      <c r="BZ522" s="105"/>
      <c r="CA522" s="33"/>
      <c r="CB522" s="33"/>
      <c r="CC522" s="33"/>
      <c r="CD522" s="27"/>
      <c r="CE522" s="27"/>
      <c r="CF522" s="27"/>
      <c r="CG522" s="9"/>
      <c r="CH522" s="9"/>
      <c r="CI522" s="9"/>
      <c r="CJ522" s="78"/>
      <c r="CK522" s="78"/>
      <c r="CL522" s="78"/>
      <c r="CM522" s="46"/>
      <c r="CN522" s="46"/>
      <c r="CO522" s="46"/>
    </row>
    <row r="523" spans="1:93" ht="12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4"/>
      <c r="S523" s="64"/>
      <c r="T523" s="14"/>
      <c r="U523" s="59"/>
      <c r="V523" s="60"/>
      <c r="W523" s="60"/>
      <c r="X523" s="60"/>
      <c r="Y523" s="60"/>
      <c r="Z523" s="60"/>
      <c r="AA523" s="60"/>
      <c r="AB523" s="60"/>
      <c r="AC523" s="60"/>
      <c r="AD523" s="60"/>
      <c r="AE523" s="10"/>
      <c r="AF523" s="87"/>
      <c r="AH523" s="86"/>
      <c r="AI523" s="10"/>
      <c r="AJ523" s="61"/>
      <c r="AK523" s="61"/>
      <c r="AL523" s="61"/>
      <c r="AM523" s="62"/>
      <c r="AN523" s="63"/>
      <c r="AO523" s="75"/>
      <c r="AP523" s="91"/>
      <c r="AQ523" s="75"/>
      <c r="AR523" s="79"/>
      <c r="AS523" s="75"/>
      <c r="AT523" s="11"/>
      <c r="AU523" s="11"/>
      <c r="AV523" s="11"/>
      <c r="AW523" s="11"/>
      <c r="AX523" s="11"/>
      <c r="AY523" s="75"/>
      <c r="BC523" s="19"/>
      <c r="BD523" s="19"/>
      <c r="BE523" s="19"/>
      <c r="BF523" s="70"/>
      <c r="BG523" s="85"/>
      <c r="BH523" s="85"/>
      <c r="BI523" s="85"/>
      <c r="BJ523" s="85"/>
      <c r="BK523" s="84"/>
      <c r="BL523" s="92"/>
      <c r="BM523" s="92"/>
      <c r="BN523" s="82"/>
      <c r="BO523" s="46"/>
      <c r="BP523" s="46"/>
      <c r="BQ523" s="46"/>
      <c r="BR523" s="80"/>
      <c r="BS523" s="80"/>
      <c r="BT523" s="80"/>
      <c r="BU523" s="104"/>
      <c r="BV523" s="104"/>
      <c r="BW523" s="104"/>
      <c r="BX523" s="105"/>
      <c r="BY523" s="105"/>
      <c r="BZ523" s="105"/>
      <c r="CA523" s="33"/>
      <c r="CB523" s="33"/>
      <c r="CC523" s="33"/>
      <c r="CD523" s="27"/>
      <c r="CE523" s="27"/>
      <c r="CF523" s="27"/>
      <c r="CG523" s="9"/>
      <c r="CH523" s="9"/>
      <c r="CI523" s="9"/>
      <c r="CJ523" s="78"/>
      <c r="CK523" s="78"/>
      <c r="CL523" s="78"/>
      <c r="CM523" s="46"/>
      <c r="CN523" s="46"/>
      <c r="CO523" s="46"/>
    </row>
    <row r="524" spans="1:93" ht="12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4"/>
      <c r="S524" s="64"/>
      <c r="T524" s="14"/>
      <c r="U524" s="59"/>
      <c r="V524" s="60"/>
      <c r="W524" s="60"/>
      <c r="X524" s="60"/>
      <c r="Y524" s="60"/>
      <c r="Z524" s="60"/>
      <c r="AA524" s="60"/>
      <c r="AB524" s="60"/>
      <c r="AC524" s="60"/>
      <c r="AD524" s="60"/>
      <c r="AE524" s="10"/>
      <c r="AF524" s="87"/>
      <c r="AH524" s="86"/>
      <c r="AI524" s="10"/>
      <c r="AJ524" s="61"/>
      <c r="AK524" s="61"/>
      <c r="AL524" s="61"/>
      <c r="AM524" s="62"/>
      <c r="AN524" s="63"/>
      <c r="AO524" s="75"/>
      <c r="AP524" s="91"/>
      <c r="AQ524" s="75"/>
      <c r="AR524" s="79"/>
      <c r="AS524" s="75"/>
      <c r="AT524" s="11"/>
      <c r="AU524" s="11"/>
      <c r="AV524" s="11"/>
      <c r="AW524" s="11"/>
      <c r="AX524" s="11"/>
      <c r="AY524" s="75"/>
      <c r="BC524" s="19"/>
      <c r="BD524" s="19"/>
      <c r="BE524" s="19"/>
      <c r="BF524" s="70"/>
      <c r="BG524" s="85"/>
      <c r="BH524" s="85"/>
      <c r="BI524" s="85"/>
      <c r="BJ524" s="85"/>
      <c r="BK524" s="84"/>
      <c r="BL524" s="92"/>
      <c r="BM524" s="92"/>
      <c r="BN524" s="82"/>
      <c r="BO524" s="46"/>
      <c r="BP524" s="46"/>
      <c r="BQ524" s="46"/>
      <c r="BR524" s="80"/>
      <c r="BS524" s="80"/>
      <c r="BT524" s="80"/>
      <c r="BU524" s="104"/>
      <c r="BV524" s="104"/>
      <c r="BW524" s="104"/>
      <c r="BX524" s="105"/>
      <c r="BY524" s="105"/>
      <c r="BZ524" s="105"/>
      <c r="CA524" s="33"/>
      <c r="CB524" s="33"/>
      <c r="CC524" s="33"/>
      <c r="CD524" s="27"/>
      <c r="CE524" s="27"/>
      <c r="CF524" s="27"/>
      <c r="CG524" s="9"/>
      <c r="CH524" s="9"/>
      <c r="CI524" s="9"/>
      <c r="CJ524" s="78"/>
      <c r="CK524" s="78"/>
      <c r="CL524" s="78"/>
      <c r="CM524" s="46"/>
      <c r="CN524" s="46"/>
      <c r="CO524" s="46"/>
    </row>
    <row r="525" spans="1:93" ht="12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4"/>
      <c r="S525" s="64"/>
      <c r="T525" s="14"/>
      <c r="U525" s="59"/>
      <c r="V525" s="60"/>
      <c r="W525" s="60"/>
      <c r="X525" s="60"/>
      <c r="Y525" s="60"/>
      <c r="Z525" s="60"/>
      <c r="AA525" s="60"/>
      <c r="AB525" s="60"/>
      <c r="AC525" s="60"/>
      <c r="AD525" s="60"/>
      <c r="AE525" s="10"/>
      <c r="AF525" s="87"/>
      <c r="AH525" s="86"/>
      <c r="AI525" s="10"/>
      <c r="AJ525" s="61"/>
      <c r="AK525" s="61"/>
      <c r="AL525" s="61"/>
      <c r="AM525" s="62"/>
      <c r="AN525" s="63"/>
      <c r="AO525" s="75"/>
      <c r="AP525" s="91"/>
      <c r="AQ525" s="75"/>
      <c r="AR525" s="79"/>
      <c r="AS525" s="75"/>
      <c r="AT525" s="11"/>
      <c r="AU525" s="11"/>
      <c r="AV525" s="11"/>
      <c r="AW525" s="11"/>
      <c r="AX525" s="11"/>
      <c r="AY525" s="75"/>
      <c r="BC525" s="19"/>
      <c r="BD525" s="19"/>
      <c r="BE525" s="19"/>
      <c r="BF525" s="70"/>
      <c r="BG525" s="85"/>
      <c r="BH525" s="85"/>
      <c r="BI525" s="85"/>
      <c r="BJ525" s="85"/>
      <c r="BK525" s="84"/>
      <c r="BL525" s="92"/>
      <c r="BM525" s="92"/>
      <c r="BN525" s="82"/>
      <c r="BO525" s="46"/>
      <c r="BP525" s="46"/>
      <c r="BQ525" s="46"/>
      <c r="BR525" s="80"/>
      <c r="BS525" s="80"/>
      <c r="BT525" s="80"/>
      <c r="BU525" s="104"/>
      <c r="BV525" s="104"/>
      <c r="BW525" s="104"/>
      <c r="BX525" s="105"/>
      <c r="BY525" s="105"/>
      <c r="BZ525" s="105"/>
      <c r="CA525" s="33"/>
      <c r="CB525" s="33"/>
      <c r="CC525" s="33"/>
      <c r="CD525" s="27"/>
      <c r="CE525" s="27"/>
      <c r="CF525" s="27"/>
      <c r="CG525" s="9"/>
      <c r="CH525" s="9"/>
      <c r="CI525" s="9"/>
      <c r="CJ525" s="78"/>
      <c r="CK525" s="78"/>
      <c r="CL525" s="78"/>
      <c r="CM525" s="46"/>
      <c r="CN525" s="46"/>
      <c r="CO525" s="46"/>
    </row>
    <row r="526" spans="1:93" ht="12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4"/>
      <c r="S526" s="64"/>
      <c r="T526" s="14"/>
      <c r="U526" s="59"/>
      <c r="V526" s="60"/>
      <c r="W526" s="60"/>
      <c r="X526" s="60"/>
      <c r="Y526" s="60"/>
      <c r="Z526" s="60"/>
      <c r="AA526" s="60"/>
      <c r="AB526" s="60"/>
      <c r="AC526" s="60"/>
      <c r="AD526" s="60"/>
      <c r="AE526" s="10"/>
      <c r="AF526" s="87"/>
      <c r="AH526" s="86"/>
      <c r="AI526" s="10"/>
      <c r="AJ526" s="61"/>
      <c r="AK526" s="61"/>
      <c r="AL526" s="61"/>
      <c r="AM526" s="62"/>
      <c r="AN526" s="63"/>
      <c r="AO526" s="75"/>
      <c r="AP526" s="91"/>
      <c r="AQ526" s="75"/>
      <c r="AR526" s="79"/>
      <c r="AS526" s="75"/>
      <c r="AT526" s="11"/>
      <c r="AU526" s="11"/>
      <c r="AV526" s="11"/>
      <c r="AW526" s="11"/>
      <c r="AX526" s="11"/>
      <c r="AY526" s="75"/>
      <c r="BC526" s="19"/>
      <c r="BD526" s="19"/>
      <c r="BE526" s="19"/>
      <c r="BF526" s="70"/>
      <c r="BG526" s="85"/>
      <c r="BH526" s="85"/>
      <c r="BI526" s="85"/>
      <c r="BJ526" s="85"/>
      <c r="BK526" s="84"/>
      <c r="BL526" s="92"/>
      <c r="BM526" s="92"/>
      <c r="BN526" s="82"/>
      <c r="BO526" s="46"/>
      <c r="BP526" s="46"/>
      <c r="BQ526" s="46"/>
      <c r="BR526" s="80"/>
      <c r="BS526" s="80"/>
      <c r="BT526" s="80"/>
      <c r="BU526" s="104"/>
      <c r="BV526" s="104"/>
      <c r="BW526" s="104"/>
      <c r="BX526" s="105"/>
      <c r="BY526" s="105"/>
      <c r="BZ526" s="105"/>
      <c r="CA526" s="33"/>
      <c r="CB526" s="33"/>
      <c r="CC526" s="33"/>
      <c r="CD526" s="27"/>
      <c r="CE526" s="27"/>
      <c r="CF526" s="27"/>
      <c r="CG526" s="9"/>
      <c r="CH526" s="9"/>
      <c r="CI526" s="9"/>
      <c r="CJ526" s="78"/>
      <c r="CK526" s="78"/>
      <c r="CL526" s="78"/>
      <c r="CM526" s="46"/>
      <c r="CN526" s="46"/>
      <c r="CO526" s="46"/>
    </row>
    <row r="527" spans="1:93" ht="12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4"/>
      <c r="S527" s="64"/>
      <c r="T527" s="14"/>
      <c r="U527" s="59"/>
      <c r="V527" s="60"/>
      <c r="W527" s="60"/>
      <c r="X527" s="60"/>
      <c r="Y527" s="60"/>
      <c r="Z527" s="60"/>
      <c r="AA527" s="60"/>
      <c r="AB527" s="60"/>
      <c r="AC527" s="60"/>
      <c r="AD527" s="60"/>
      <c r="AE527" s="10"/>
      <c r="AF527" s="87"/>
      <c r="AH527" s="86"/>
      <c r="AI527" s="10"/>
      <c r="AJ527" s="61"/>
      <c r="AK527" s="61"/>
      <c r="AL527" s="61"/>
      <c r="AM527" s="62"/>
      <c r="AN527" s="63"/>
      <c r="AO527" s="75"/>
      <c r="AP527" s="91"/>
      <c r="AQ527" s="75"/>
      <c r="AR527" s="79"/>
      <c r="AS527" s="75"/>
      <c r="AT527" s="11"/>
      <c r="AU527" s="11"/>
      <c r="AV527" s="11"/>
      <c r="AW527" s="11"/>
      <c r="AX527" s="11"/>
      <c r="AY527" s="75"/>
      <c r="BC527" s="19"/>
      <c r="BD527" s="19"/>
      <c r="BE527" s="19"/>
      <c r="BF527" s="70"/>
      <c r="BG527" s="85"/>
      <c r="BH527" s="85"/>
      <c r="BI527" s="85"/>
      <c r="BJ527" s="85"/>
      <c r="BK527" s="84"/>
      <c r="BL527" s="92"/>
      <c r="BM527" s="92"/>
      <c r="BN527" s="82"/>
      <c r="BO527" s="46"/>
      <c r="BP527" s="46"/>
      <c r="BQ527" s="46"/>
      <c r="BR527" s="80"/>
      <c r="BS527" s="80"/>
      <c r="BT527" s="80"/>
      <c r="BU527" s="104"/>
      <c r="BV527" s="104"/>
      <c r="BW527" s="104"/>
      <c r="BX527" s="105"/>
      <c r="BY527" s="105"/>
      <c r="BZ527" s="105"/>
      <c r="CA527" s="33"/>
      <c r="CB527" s="33"/>
      <c r="CC527" s="33"/>
      <c r="CD527" s="27"/>
      <c r="CE527" s="27"/>
      <c r="CF527" s="27"/>
      <c r="CG527" s="9"/>
      <c r="CH527" s="9"/>
      <c r="CI527" s="9"/>
      <c r="CJ527" s="78"/>
      <c r="CK527" s="78"/>
      <c r="CL527" s="78"/>
      <c r="CM527" s="46"/>
      <c r="CN527" s="46"/>
      <c r="CO527" s="46"/>
    </row>
    <row r="528" spans="1:93" ht="12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4"/>
      <c r="S528" s="64"/>
      <c r="T528" s="14"/>
      <c r="U528" s="59"/>
      <c r="V528" s="60"/>
      <c r="W528" s="60"/>
      <c r="X528" s="60"/>
      <c r="Y528" s="60"/>
      <c r="Z528" s="60"/>
      <c r="AA528" s="60"/>
      <c r="AB528" s="60"/>
      <c r="AC528" s="60"/>
      <c r="AD528" s="60"/>
      <c r="AE528" s="10"/>
      <c r="AF528" s="87"/>
      <c r="AH528" s="86"/>
      <c r="AI528" s="10"/>
      <c r="AJ528" s="61"/>
      <c r="AK528" s="61"/>
      <c r="AL528" s="61"/>
      <c r="AM528" s="62"/>
      <c r="AN528" s="63"/>
      <c r="AO528" s="75"/>
      <c r="AP528" s="91"/>
      <c r="AQ528" s="75"/>
      <c r="AR528" s="79"/>
      <c r="AS528" s="75"/>
      <c r="AT528" s="11"/>
      <c r="AU528" s="11"/>
      <c r="AV528" s="11"/>
      <c r="AW528" s="11"/>
      <c r="AX528" s="11"/>
      <c r="AY528" s="75"/>
      <c r="BC528" s="19"/>
      <c r="BD528" s="19"/>
      <c r="BE528" s="19"/>
      <c r="BF528" s="70"/>
      <c r="BG528" s="85"/>
      <c r="BH528" s="85"/>
      <c r="BI528" s="85"/>
      <c r="BJ528" s="85"/>
      <c r="BK528" s="84"/>
      <c r="BL528" s="92"/>
      <c r="BM528" s="92"/>
      <c r="BN528" s="82"/>
      <c r="BO528" s="46"/>
      <c r="BP528" s="46"/>
      <c r="BQ528" s="46"/>
      <c r="BR528" s="80"/>
      <c r="BS528" s="80"/>
      <c r="BT528" s="80"/>
      <c r="BU528" s="104"/>
      <c r="BV528" s="104"/>
      <c r="BW528" s="104"/>
      <c r="BX528" s="105"/>
      <c r="BY528" s="105"/>
      <c r="BZ528" s="105"/>
      <c r="CA528" s="33"/>
      <c r="CB528" s="33"/>
      <c r="CC528" s="33"/>
      <c r="CD528" s="27"/>
      <c r="CE528" s="27"/>
      <c r="CF528" s="27"/>
      <c r="CG528" s="9"/>
      <c r="CH528" s="9"/>
      <c r="CI528" s="9"/>
      <c r="CJ528" s="78"/>
      <c r="CK528" s="78"/>
      <c r="CL528" s="78"/>
      <c r="CM528" s="46"/>
      <c r="CN528" s="46"/>
      <c r="CO528" s="46"/>
    </row>
    <row r="529" spans="1:93" ht="12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4"/>
      <c r="S529" s="64"/>
      <c r="T529" s="14"/>
      <c r="U529" s="59"/>
      <c r="V529" s="60"/>
      <c r="W529" s="60"/>
      <c r="X529" s="60"/>
      <c r="Y529" s="60"/>
      <c r="Z529" s="60"/>
      <c r="AA529" s="60"/>
      <c r="AB529" s="60"/>
      <c r="AC529" s="60"/>
      <c r="AD529" s="60"/>
      <c r="AE529" s="10"/>
      <c r="AF529" s="87"/>
      <c r="AH529" s="86"/>
      <c r="AI529" s="10"/>
      <c r="AJ529" s="61"/>
      <c r="AK529" s="61"/>
      <c r="AL529" s="61"/>
      <c r="AM529" s="62"/>
      <c r="AN529" s="63"/>
      <c r="AO529" s="75"/>
      <c r="AP529" s="91"/>
      <c r="AQ529" s="75"/>
      <c r="AR529" s="79"/>
      <c r="AS529" s="75"/>
      <c r="AT529" s="11"/>
      <c r="AU529" s="11"/>
      <c r="AV529" s="11"/>
      <c r="AW529" s="11"/>
      <c r="AX529" s="11"/>
      <c r="AY529" s="75"/>
      <c r="BC529" s="19"/>
      <c r="BD529" s="19"/>
      <c r="BE529" s="19"/>
      <c r="BF529" s="70"/>
      <c r="BG529" s="85"/>
      <c r="BH529" s="85"/>
      <c r="BI529" s="85"/>
      <c r="BJ529" s="85"/>
      <c r="BK529" s="84"/>
      <c r="BL529" s="92"/>
      <c r="BM529" s="92"/>
      <c r="BN529" s="82"/>
      <c r="BO529" s="46"/>
      <c r="BP529" s="46"/>
      <c r="BQ529" s="46"/>
      <c r="BR529" s="80"/>
      <c r="BS529" s="80"/>
      <c r="BT529" s="80"/>
      <c r="BU529" s="104"/>
      <c r="BV529" s="104"/>
      <c r="BW529" s="104"/>
      <c r="BX529" s="105"/>
      <c r="BY529" s="105"/>
      <c r="BZ529" s="105"/>
      <c r="CA529" s="33"/>
      <c r="CB529" s="33"/>
      <c r="CC529" s="33"/>
      <c r="CD529" s="27"/>
      <c r="CE529" s="27"/>
      <c r="CF529" s="27"/>
      <c r="CG529" s="9"/>
      <c r="CH529" s="9"/>
      <c r="CI529" s="9"/>
      <c r="CJ529" s="78"/>
      <c r="CK529" s="78"/>
      <c r="CL529" s="78"/>
      <c r="CM529" s="46"/>
      <c r="CN529" s="46"/>
      <c r="CO529" s="46"/>
    </row>
    <row r="530" spans="1:93" ht="12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4"/>
      <c r="S530" s="64"/>
      <c r="T530" s="14"/>
      <c r="U530" s="59"/>
      <c r="V530" s="60"/>
      <c r="W530" s="60"/>
      <c r="X530" s="60"/>
      <c r="Y530" s="60"/>
      <c r="Z530" s="60"/>
      <c r="AA530" s="60"/>
      <c r="AB530" s="60"/>
      <c r="AC530" s="60"/>
      <c r="AD530" s="60"/>
      <c r="AE530" s="10"/>
      <c r="AF530" s="87"/>
      <c r="AH530" s="86"/>
      <c r="AI530" s="10"/>
      <c r="AJ530" s="61"/>
      <c r="AK530" s="61"/>
      <c r="AL530" s="61"/>
      <c r="AM530" s="62"/>
      <c r="AN530" s="63"/>
      <c r="AO530" s="75"/>
      <c r="AP530" s="91"/>
      <c r="AQ530" s="75"/>
      <c r="AR530" s="79"/>
      <c r="AS530" s="75"/>
      <c r="AT530" s="11"/>
      <c r="AU530" s="11"/>
      <c r="AV530" s="11"/>
      <c r="AW530" s="11"/>
      <c r="AX530" s="11"/>
      <c r="AY530" s="75"/>
      <c r="BC530" s="19"/>
      <c r="BD530" s="19"/>
      <c r="BE530" s="19"/>
      <c r="BF530" s="70"/>
      <c r="BG530" s="85"/>
      <c r="BH530" s="85"/>
      <c r="BI530" s="85"/>
      <c r="BJ530" s="85"/>
      <c r="BK530" s="84"/>
      <c r="BL530" s="92"/>
      <c r="BM530" s="92"/>
      <c r="BN530" s="82"/>
      <c r="BO530" s="46"/>
      <c r="BP530" s="46"/>
      <c r="BQ530" s="46"/>
      <c r="BR530" s="80"/>
      <c r="BS530" s="80"/>
      <c r="BT530" s="80"/>
      <c r="BU530" s="104"/>
      <c r="BV530" s="104"/>
      <c r="BW530" s="104"/>
      <c r="BX530" s="105"/>
      <c r="BY530" s="105"/>
      <c r="BZ530" s="105"/>
      <c r="CA530" s="33"/>
      <c r="CB530" s="33"/>
      <c r="CC530" s="33"/>
      <c r="CD530" s="27"/>
      <c r="CE530" s="27"/>
      <c r="CF530" s="27"/>
      <c r="CG530" s="9"/>
      <c r="CH530" s="9"/>
      <c r="CI530" s="9"/>
      <c r="CJ530" s="78"/>
      <c r="CK530" s="78"/>
      <c r="CL530" s="78"/>
      <c r="CM530" s="46"/>
      <c r="CN530" s="46"/>
      <c r="CO530" s="46"/>
    </row>
    <row r="531" spans="1:93" ht="12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4"/>
      <c r="S531" s="64"/>
      <c r="T531" s="14"/>
      <c r="U531" s="59"/>
      <c r="V531" s="60"/>
      <c r="W531" s="60"/>
      <c r="X531" s="60"/>
      <c r="Y531" s="60"/>
      <c r="Z531" s="60"/>
      <c r="AA531" s="60"/>
      <c r="AB531" s="60"/>
      <c r="AC531" s="60"/>
      <c r="AD531" s="60"/>
      <c r="AE531" s="10"/>
      <c r="AF531" s="87"/>
      <c r="AH531" s="86"/>
      <c r="AI531" s="10"/>
      <c r="AJ531" s="61"/>
      <c r="AK531" s="61"/>
      <c r="AL531" s="61"/>
      <c r="AM531" s="62"/>
      <c r="AN531" s="63"/>
      <c r="AO531" s="75"/>
      <c r="AP531" s="91"/>
      <c r="AQ531" s="75"/>
      <c r="AR531" s="79"/>
      <c r="AS531" s="75"/>
      <c r="AT531" s="11"/>
      <c r="AU531" s="11"/>
      <c r="AV531" s="11"/>
      <c r="AW531" s="11"/>
      <c r="AX531" s="11"/>
      <c r="AY531" s="75"/>
      <c r="BC531" s="19"/>
      <c r="BD531" s="19"/>
      <c r="BE531" s="19"/>
      <c r="BF531" s="70"/>
      <c r="BG531" s="85"/>
      <c r="BH531" s="85"/>
      <c r="BI531" s="85"/>
      <c r="BJ531" s="85"/>
      <c r="BK531" s="84"/>
      <c r="BL531" s="92"/>
      <c r="BM531" s="92"/>
      <c r="BN531" s="82"/>
      <c r="BO531" s="46"/>
      <c r="BP531" s="46"/>
      <c r="BQ531" s="46"/>
      <c r="BR531" s="80"/>
      <c r="BS531" s="80"/>
      <c r="BT531" s="80"/>
      <c r="BU531" s="104"/>
      <c r="BV531" s="104"/>
      <c r="BW531" s="104"/>
      <c r="BX531" s="105"/>
      <c r="BY531" s="105"/>
      <c r="BZ531" s="105"/>
      <c r="CA531" s="33"/>
      <c r="CB531" s="33"/>
      <c r="CC531" s="33"/>
      <c r="CD531" s="27"/>
      <c r="CE531" s="27"/>
      <c r="CF531" s="27"/>
      <c r="CG531" s="9"/>
      <c r="CH531" s="9"/>
      <c r="CI531" s="9"/>
      <c r="CJ531" s="78"/>
      <c r="CK531" s="78"/>
      <c r="CL531" s="78"/>
      <c r="CM531" s="46"/>
      <c r="CN531" s="46"/>
      <c r="CO531" s="46"/>
    </row>
    <row r="532" spans="1:93" ht="1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4"/>
      <c r="S532" s="64"/>
      <c r="T532" s="14"/>
      <c r="U532" s="59"/>
      <c r="V532" s="60"/>
      <c r="W532" s="60"/>
      <c r="X532" s="60"/>
      <c r="Y532" s="60"/>
      <c r="Z532" s="60"/>
      <c r="AA532" s="60"/>
      <c r="AB532" s="60"/>
      <c r="AC532" s="60"/>
      <c r="AD532" s="60"/>
      <c r="AE532" s="10"/>
      <c r="AF532" s="87"/>
      <c r="AH532" s="86"/>
      <c r="AI532" s="10"/>
      <c r="AJ532" s="61"/>
      <c r="AK532" s="61"/>
      <c r="AL532" s="61"/>
      <c r="AM532" s="62"/>
      <c r="AN532" s="63"/>
      <c r="AO532" s="75"/>
      <c r="AP532" s="91"/>
      <c r="AQ532" s="75"/>
      <c r="AR532" s="79"/>
      <c r="AS532" s="75"/>
      <c r="AT532" s="11"/>
      <c r="AU532" s="11"/>
      <c r="AV532" s="11"/>
      <c r="AW532" s="11"/>
      <c r="AX532" s="11"/>
      <c r="AY532" s="75"/>
      <c r="BC532" s="19"/>
      <c r="BD532" s="19"/>
      <c r="BE532" s="19"/>
      <c r="BF532" s="70"/>
      <c r="BG532" s="85"/>
      <c r="BH532" s="85"/>
      <c r="BI532" s="85"/>
      <c r="BJ532" s="85"/>
      <c r="BK532" s="84"/>
      <c r="BL532" s="92"/>
      <c r="BM532" s="92"/>
      <c r="BN532" s="82"/>
      <c r="BO532" s="46"/>
      <c r="BP532" s="46"/>
      <c r="BQ532" s="46"/>
      <c r="BR532" s="80"/>
      <c r="BS532" s="80"/>
      <c r="BT532" s="80"/>
      <c r="BU532" s="104"/>
      <c r="BV532" s="104"/>
      <c r="BW532" s="104"/>
      <c r="BX532" s="105"/>
      <c r="BY532" s="105"/>
      <c r="BZ532" s="105"/>
      <c r="CA532" s="33"/>
      <c r="CB532" s="33"/>
      <c r="CC532" s="33"/>
      <c r="CD532" s="27"/>
      <c r="CE532" s="27"/>
      <c r="CF532" s="27"/>
      <c r="CG532" s="9"/>
      <c r="CH532" s="9"/>
      <c r="CI532" s="9"/>
      <c r="CJ532" s="78"/>
      <c r="CK532" s="78"/>
      <c r="CL532" s="78"/>
      <c r="CM532" s="46"/>
      <c r="CN532" s="46"/>
      <c r="CO532" s="46"/>
    </row>
    <row r="533" spans="1:93" ht="12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4"/>
      <c r="S533" s="64"/>
      <c r="T533" s="14"/>
      <c r="U533" s="59"/>
      <c r="V533" s="60"/>
      <c r="W533" s="60"/>
      <c r="X533" s="60"/>
      <c r="Y533" s="60"/>
      <c r="Z533" s="60"/>
      <c r="AA533" s="60"/>
      <c r="AB533" s="60"/>
      <c r="AC533" s="60"/>
      <c r="AD533" s="60"/>
      <c r="AE533" s="10"/>
      <c r="AF533" s="87"/>
      <c r="AH533" s="86"/>
      <c r="AI533" s="10"/>
      <c r="AJ533" s="61"/>
      <c r="AK533" s="61"/>
      <c r="AL533" s="61"/>
      <c r="AM533" s="62"/>
      <c r="AN533" s="63"/>
      <c r="AO533" s="75"/>
      <c r="AP533" s="91"/>
      <c r="AQ533" s="75"/>
      <c r="AR533" s="79"/>
      <c r="AS533" s="75"/>
      <c r="AT533" s="11"/>
      <c r="AU533" s="11"/>
      <c r="AV533" s="11"/>
      <c r="AW533" s="11"/>
      <c r="AX533" s="11"/>
      <c r="AY533" s="75"/>
      <c r="BC533" s="19"/>
      <c r="BD533" s="19"/>
      <c r="BE533" s="19"/>
      <c r="BF533" s="70"/>
      <c r="BG533" s="85"/>
      <c r="BH533" s="85"/>
      <c r="BI533" s="85"/>
      <c r="BJ533" s="85"/>
      <c r="BK533" s="84"/>
      <c r="BL533" s="92"/>
      <c r="BM533" s="92"/>
      <c r="BN533" s="82"/>
      <c r="BO533" s="46"/>
      <c r="BP533" s="46"/>
      <c r="BQ533" s="46"/>
      <c r="BR533" s="80"/>
      <c r="BS533" s="80"/>
      <c r="BT533" s="80"/>
      <c r="BU533" s="104"/>
      <c r="BV533" s="104"/>
      <c r="BW533" s="104"/>
      <c r="BX533" s="105"/>
      <c r="BY533" s="105"/>
      <c r="BZ533" s="105"/>
      <c r="CA533" s="33"/>
      <c r="CB533" s="33"/>
      <c r="CC533" s="33"/>
      <c r="CD533" s="27"/>
      <c r="CE533" s="27"/>
      <c r="CF533" s="27"/>
      <c r="CG533" s="9"/>
      <c r="CH533" s="9"/>
      <c r="CI533" s="9"/>
      <c r="CJ533" s="78"/>
      <c r="CK533" s="78"/>
      <c r="CL533" s="78"/>
      <c r="CM533" s="46"/>
      <c r="CN533" s="46"/>
      <c r="CO533" s="46"/>
    </row>
    <row r="534" spans="1:93" ht="12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4"/>
      <c r="S534" s="64"/>
      <c r="T534" s="14"/>
      <c r="U534" s="59"/>
      <c r="V534" s="60"/>
      <c r="W534" s="60"/>
      <c r="X534" s="60"/>
      <c r="Y534" s="60"/>
      <c r="Z534" s="60"/>
      <c r="AA534" s="60"/>
      <c r="AB534" s="60"/>
      <c r="AC534" s="60"/>
      <c r="AD534" s="60"/>
      <c r="AE534" s="10"/>
      <c r="AF534" s="87"/>
      <c r="AH534" s="86"/>
      <c r="AI534" s="10"/>
      <c r="AJ534" s="61"/>
      <c r="AK534" s="61"/>
      <c r="AL534" s="61"/>
      <c r="AM534" s="62"/>
      <c r="AN534" s="63"/>
      <c r="AO534" s="75"/>
      <c r="AP534" s="91"/>
      <c r="AQ534" s="75"/>
      <c r="AR534" s="79"/>
      <c r="AS534" s="75"/>
      <c r="AT534" s="11"/>
      <c r="AU534" s="11"/>
      <c r="AV534" s="11"/>
      <c r="AW534" s="11"/>
      <c r="AX534" s="11"/>
      <c r="AY534" s="75"/>
      <c r="BC534" s="19"/>
      <c r="BD534" s="19"/>
      <c r="BE534" s="19"/>
      <c r="BF534" s="70"/>
      <c r="BG534" s="85"/>
      <c r="BH534" s="85"/>
      <c r="BI534" s="85"/>
      <c r="BJ534" s="85"/>
      <c r="BK534" s="84"/>
      <c r="BL534" s="92"/>
      <c r="BM534" s="92"/>
      <c r="BN534" s="82"/>
      <c r="BO534" s="46"/>
      <c r="BP534" s="46"/>
      <c r="BQ534" s="46"/>
      <c r="BR534" s="80"/>
      <c r="BS534" s="80"/>
      <c r="BT534" s="80"/>
      <c r="BU534" s="104"/>
      <c r="BV534" s="104"/>
      <c r="BW534" s="104"/>
      <c r="BX534" s="105"/>
      <c r="BY534" s="105"/>
      <c r="BZ534" s="105"/>
      <c r="CA534" s="33"/>
      <c r="CB534" s="33"/>
      <c r="CC534" s="33"/>
      <c r="CD534" s="27"/>
      <c r="CE534" s="27"/>
      <c r="CF534" s="27"/>
      <c r="CG534" s="9"/>
      <c r="CH534" s="9"/>
      <c r="CI534" s="9"/>
      <c r="CJ534" s="78"/>
      <c r="CK534" s="78"/>
      <c r="CL534" s="78"/>
      <c r="CM534" s="46"/>
      <c r="CN534" s="46"/>
      <c r="CO534" s="46"/>
    </row>
    <row r="535" spans="1:93" ht="12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4"/>
      <c r="S535" s="64"/>
      <c r="T535" s="14"/>
      <c r="U535" s="59"/>
      <c r="V535" s="60"/>
      <c r="W535" s="60"/>
      <c r="X535" s="60"/>
      <c r="Y535" s="60"/>
      <c r="Z535" s="60"/>
      <c r="AA535" s="60"/>
      <c r="AB535" s="60"/>
      <c r="AC535" s="60"/>
      <c r="AD535" s="60"/>
      <c r="AE535" s="10"/>
      <c r="AF535" s="87"/>
      <c r="AH535" s="86"/>
      <c r="AI535" s="10"/>
      <c r="AJ535" s="61"/>
      <c r="AK535" s="61"/>
      <c r="AL535" s="61"/>
      <c r="AM535" s="62"/>
      <c r="AN535" s="63"/>
      <c r="AO535" s="75"/>
      <c r="AP535" s="91"/>
      <c r="AQ535" s="75"/>
      <c r="AR535" s="79"/>
      <c r="AS535" s="75"/>
      <c r="AT535" s="11"/>
      <c r="AU535" s="11"/>
      <c r="AV535" s="11"/>
      <c r="AW535" s="11"/>
      <c r="AX535" s="11"/>
      <c r="AY535" s="75"/>
      <c r="BC535" s="19"/>
      <c r="BD535" s="19"/>
      <c r="BE535" s="19"/>
      <c r="BF535" s="70"/>
      <c r="BG535" s="85"/>
      <c r="BH535" s="85"/>
      <c r="BI535" s="85"/>
      <c r="BJ535" s="85"/>
      <c r="BK535" s="84"/>
      <c r="BL535" s="92"/>
      <c r="BM535" s="92"/>
      <c r="BN535" s="82"/>
      <c r="BO535" s="46"/>
      <c r="BP535" s="46"/>
      <c r="BQ535" s="46"/>
      <c r="BR535" s="80"/>
      <c r="BS535" s="80"/>
      <c r="BT535" s="80"/>
      <c r="BU535" s="104"/>
      <c r="BV535" s="104"/>
      <c r="BW535" s="104"/>
      <c r="BX535" s="105"/>
      <c r="BY535" s="105"/>
      <c r="BZ535" s="105"/>
      <c r="CA535" s="33"/>
      <c r="CB535" s="33"/>
      <c r="CC535" s="33"/>
      <c r="CD535" s="27"/>
      <c r="CE535" s="27"/>
      <c r="CF535" s="27"/>
      <c r="CG535" s="9"/>
      <c r="CH535" s="9"/>
      <c r="CI535" s="9"/>
      <c r="CJ535" s="78"/>
      <c r="CK535" s="78"/>
      <c r="CL535" s="78"/>
      <c r="CM535" s="46"/>
      <c r="CN535" s="46"/>
      <c r="CO535" s="46"/>
    </row>
    <row r="536" spans="1:93" ht="12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4"/>
      <c r="S536" s="64"/>
      <c r="T536" s="14"/>
      <c r="U536" s="59"/>
      <c r="V536" s="60"/>
      <c r="W536" s="60"/>
      <c r="X536" s="60"/>
      <c r="Y536" s="60"/>
      <c r="Z536" s="60"/>
      <c r="AA536" s="60"/>
      <c r="AB536" s="60"/>
      <c r="AC536" s="60"/>
      <c r="AD536" s="60"/>
      <c r="AE536" s="10"/>
      <c r="AF536" s="87"/>
      <c r="AH536" s="86"/>
      <c r="AI536" s="10"/>
      <c r="AJ536" s="61"/>
      <c r="AK536" s="61"/>
      <c r="AL536" s="61"/>
      <c r="AM536" s="62"/>
      <c r="AN536" s="63"/>
      <c r="AO536" s="75"/>
      <c r="AP536" s="91"/>
      <c r="AQ536" s="75"/>
      <c r="AR536" s="79"/>
      <c r="AS536" s="75"/>
      <c r="AT536" s="11"/>
      <c r="AU536" s="11"/>
      <c r="AV536" s="11"/>
      <c r="AW536" s="11"/>
      <c r="AX536" s="11"/>
      <c r="AY536" s="75"/>
      <c r="BC536" s="19"/>
      <c r="BD536" s="19"/>
      <c r="BE536" s="19"/>
      <c r="BF536" s="70"/>
      <c r="BG536" s="85"/>
      <c r="BH536" s="85"/>
      <c r="BI536" s="85"/>
      <c r="BJ536" s="85"/>
      <c r="BK536" s="84"/>
      <c r="BL536" s="92"/>
      <c r="BM536" s="92"/>
      <c r="BN536" s="82"/>
      <c r="BO536" s="46"/>
      <c r="BP536" s="46"/>
      <c r="BQ536" s="46"/>
      <c r="BR536" s="80"/>
      <c r="BS536" s="80"/>
      <c r="BT536" s="80"/>
      <c r="BU536" s="104"/>
      <c r="BV536" s="104"/>
      <c r="BW536" s="104"/>
      <c r="BX536" s="105"/>
      <c r="BY536" s="105"/>
      <c r="BZ536" s="105"/>
      <c r="CA536" s="33"/>
      <c r="CB536" s="33"/>
      <c r="CC536" s="33"/>
      <c r="CD536" s="27"/>
      <c r="CE536" s="27"/>
      <c r="CF536" s="27"/>
      <c r="CG536" s="9"/>
      <c r="CH536" s="9"/>
      <c r="CI536" s="9"/>
      <c r="CJ536" s="78"/>
      <c r="CK536" s="78"/>
      <c r="CL536" s="78"/>
      <c r="CM536" s="46"/>
      <c r="CN536" s="46"/>
      <c r="CO536" s="46"/>
    </row>
    <row r="537" spans="1:93" ht="12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4"/>
      <c r="S537" s="64"/>
      <c r="T537" s="14"/>
      <c r="U537" s="59"/>
      <c r="V537" s="60"/>
      <c r="W537" s="60"/>
      <c r="X537" s="60"/>
      <c r="Y537" s="60"/>
      <c r="Z537" s="60"/>
      <c r="AA537" s="60"/>
      <c r="AB537" s="60"/>
      <c r="AC537" s="60"/>
      <c r="AD537" s="60"/>
      <c r="AE537" s="10"/>
      <c r="AF537" s="87"/>
      <c r="AH537" s="86"/>
      <c r="AI537" s="10"/>
      <c r="AJ537" s="61"/>
      <c r="AK537" s="61"/>
      <c r="AL537" s="61"/>
      <c r="AM537" s="62"/>
      <c r="AN537" s="63"/>
      <c r="AO537" s="75"/>
      <c r="AP537" s="91"/>
      <c r="AQ537" s="75"/>
      <c r="AR537" s="79"/>
      <c r="AS537" s="75"/>
      <c r="AT537" s="11"/>
      <c r="AU537" s="11"/>
      <c r="AV537" s="11"/>
      <c r="AW537" s="11"/>
      <c r="AX537" s="11"/>
      <c r="AY537" s="75"/>
      <c r="BC537" s="19"/>
      <c r="BD537" s="19"/>
      <c r="BE537" s="19"/>
      <c r="BF537" s="70"/>
      <c r="BG537" s="85"/>
      <c r="BH537" s="85"/>
      <c r="BI537" s="85"/>
      <c r="BJ537" s="85"/>
      <c r="BK537" s="84"/>
      <c r="BL537" s="92"/>
      <c r="BM537" s="92"/>
      <c r="BN537" s="82"/>
      <c r="BO537" s="46"/>
      <c r="BP537" s="46"/>
      <c r="BQ537" s="46"/>
      <c r="BR537" s="80"/>
      <c r="BS537" s="80"/>
      <c r="BT537" s="80"/>
      <c r="BU537" s="104"/>
      <c r="BV537" s="104"/>
      <c r="BW537" s="104"/>
      <c r="BX537" s="105"/>
      <c r="BY537" s="105"/>
      <c r="BZ537" s="105"/>
      <c r="CA537" s="33"/>
      <c r="CB537" s="33"/>
      <c r="CC537" s="33"/>
      <c r="CD537" s="27"/>
      <c r="CE537" s="27"/>
      <c r="CF537" s="27"/>
      <c r="CG537" s="9"/>
      <c r="CH537" s="9"/>
      <c r="CI537" s="9"/>
      <c r="CJ537" s="78"/>
      <c r="CK537" s="78"/>
      <c r="CL537" s="78"/>
      <c r="CM537" s="46"/>
      <c r="CN537" s="46"/>
      <c r="CO537" s="46"/>
    </row>
    <row r="538" spans="1:93" ht="12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4"/>
      <c r="S538" s="64"/>
      <c r="T538" s="14"/>
      <c r="U538" s="59"/>
      <c r="V538" s="60"/>
      <c r="W538" s="60"/>
      <c r="X538" s="60"/>
      <c r="Y538" s="60"/>
      <c r="Z538" s="60"/>
      <c r="AA538" s="60"/>
      <c r="AB538" s="60"/>
      <c r="AC538" s="60"/>
      <c r="AD538" s="60"/>
      <c r="AE538" s="10"/>
      <c r="AF538" s="87"/>
      <c r="AH538" s="86"/>
      <c r="AI538" s="10"/>
      <c r="AJ538" s="61"/>
      <c r="AK538" s="61"/>
      <c r="AL538" s="61"/>
      <c r="AM538" s="62"/>
      <c r="AN538" s="63"/>
      <c r="AO538" s="75"/>
      <c r="AP538" s="91"/>
      <c r="AQ538" s="75"/>
      <c r="AR538" s="79"/>
      <c r="AS538" s="75"/>
      <c r="AT538" s="11"/>
      <c r="AU538" s="11"/>
      <c r="AV538" s="11"/>
      <c r="AW538" s="11"/>
      <c r="AX538" s="11"/>
      <c r="AY538" s="75"/>
      <c r="BC538" s="19"/>
      <c r="BD538" s="19"/>
      <c r="BE538" s="19"/>
      <c r="BF538" s="70"/>
      <c r="BG538" s="85"/>
      <c r="BH538" s="85"/>
      <c r="BI538" s="85"/>
      <c r="BJ538" s="85"/>
      <c r="BK538" s="84"/>
      <c r="BL538" s="92"/>
      <c r="BM538" s="92"/>
      <c r="BN538" s="82"/>
      <c r="BO538" s="46"/>
      <c r="BP538" s="46"/>
      <c r="BQ538" s="46"/>
      <c r="BR538" s="80"/>
      <c r="BS538" s="80"/>
      <c r="BT538" s="80"/>
      <c r="BU538" s="104"/>
      <c r="BV538" s="104"/>
      <c r="BW538" s="104"/>
      <c r="BX538" s="105"/>
      <c r="BY538" s="105"/>
      <c r="BZ538" s="105"/>
      <c r="CA538" s="33"/>
      <c r="CB538" s="33"/>
      <c r="CC538" s="33"/>
      <c r="CD538" s="27"/>
      <c r="CE538" s="27"/>
      <c r="CF538" s="27"/>
      <c r="CG538" s="9"/>
      <c r="CH538" s="9"/>
      <c r="CI538" s="9"/>
      <c r="CJ538" s="78"/>
      <c r="CK538" s="78"/>
      <c r="CL538" s="78"/>
      <c r="CM538" s="46"/>
      <c r="CN538" s="46"/>
      <c r="CO538" s="46"/>
    </row>
    <row r="539" spans="1:93" ht="12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4"/>
      <c r="S539" s="64"/>
      <c r="T539" s="14"/>
      <c r="U539" s="59"/>
      <c r="V539" s="60"/>
      <c r="W539" s="60"/>
      <c r="X539" s="60"/>
      <c r="Y539" s="60"/>
      <c r="Z539" s="60"/>
      <c r="AA539" s="60"/>
      <c r="AB539" s="60"/>
      <c r="AC539" s="60"/>
      <c r="AD539" s="60"/>
      <c r="AE539" s="10"/>
      <c r="AF539" s="87"/>
      <c r="AH539" s="86"/>
      <c r="AI539" s="10"/>
      <c r="AJ539" s="61"/>
      <c r="AK539" s="61"/>
      <c r="AL539" s="61"/>
      <c r="AM539" s="62"/>
      <c r="AN539" s="63"/>
      <c r="AO539" s="75"/>
      <c r="AP539" s="91"/>
      <c r="AQ539" s="75"/>
      <c r="AR539" s="79"/>
      <c r="AS539" s="75"/>
      <c r="AT539" s="11"/>
      <c r="AU539" s="11"/>
      <c r="AV539" s="11"/>
      <c r="AW539" s="11"/>
      <c r="AX539" s="11"/>
      <c r="AY539" s="75"/>
      <c r="BC539" s="19"/>
      <c r="BD539" s="19"/>
      <c r="BE539" s="19"/>
      <c r="BF539" s="70"/>
      <c r="BG539" s="85"/>
      <c r="BH539" s="85"/>
      <c r="BI539" s="85"/>
      <c r="BJ539" s="85"/>
      <c r="BK539" s="84"/>
      <c r="BL539" s="92"/>
      <c r="BM539" s="92"/>
      <c r="BN539" s="82"/>
      <c r="BO539" s="46"/>
      <c r="BP539" s="46"/>
      <c r="BQ539" s="46"/>
      <c r="BR539" s="80"/>
      <c r="BS539" s="80"/>
      <c r="BT539" s="80"/>
      <c r="BU539" s="104"/>
      <c r="BV539" s="104"/>
      <c r="BW539" s="104"/>
      <c r="BX539" s="105"/>
      <c r="BY539" s="105"/>
      <c r="BZ539" s="105"/>
      <c r="CA539" s="33"/>
      <c r="CB539" s="33"/>
      <c r="CC539" s="33"/>
      <c r="CD539" s="27"/>
      <c r="CE539" s="27"/>
      <c r="CF539" s="27"/>
      <c r="CG539" s="9"/>
      <c r="CH539" s="9"/>
      <c r="CI539" s="9"/>
      <c r="CJ539" s="78"/>
      <c r="CK539" s="78"/>
      <c r="CL539" s="78"/>
      <c r="CM539" s="46"/>
      <c r="CN539" s="46"/>
      <c r="CO539" s="46"/>
    </row>
    <row r="540" spans="1:93" ht="12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4"/>
      <c r="S540" s="64"/>
      <c r="T540" s="14"/>
      <c r="U540" s="59"/>
      <c r="V540" s="60"/>
      <c r="W540" s="60"/>
      <c r="X540" s="60"/>
      <c r="Y540" s="60"/>
      <c r="Z540" s="60"/>
      <c r="AA540" s="60"/>
      <c r="AB540" s="60"/>
      <c r="AC540" s="60"/>
      <c r="AD540" s="60"/>
      <c r="AE540" s="10"/>
      <c r="AF540" s="87"/>
      <c r="AH540" s="86"/>
      <c r="AI540" s="10"/>
      <c r="AJ540" s="61"/>
      <c r="AK540" s="61"/>
      <c r="AL540" s="61"/>
      <c r="AM540" s="62"/>
      <c r="AN540" s="63"/>
      <c r="AO540" s="75"/>
      <c r="AP540" s="91"/>
      <c r="AQ540" s="75"/>
      <c r="AR540" s="79"/>
      <c r="AS540" s="75"/>
      <c r="AT540" s="11"/>
      <c r="AU540" s="11"/>
      <c r="AV540" s="11"/>
      <c r="AW540" s="11"/>
      <c r="AX540" s="11"/>
      <c r="AY540" s="75"/>
      <c r="BC540" s="19"/>
      <c r="BD540" s="19"/>
      <c r="BE540" s="19"/>
      <c r="BF540" s="70"/>
      <c r="BG540" s="85"/>
      <c r="BH540" s="85"/>
      <c r="BI540" s="85"/>
      <c r="BJ540" s="85"/>
      <c r="BK540" s="84"/>
      <c r="BL540" s="92"/>
      <c r="BM540" s="92"/>
      <c r="BN540" s="82"/>
      <c r="BO540" s="46"/>
      <c r="BP540" s="46"/>
      <c r="BQ540" s="46"/>
      <c r="BR540" s="80"/>
      <c r="BS540" s="80"/>
      <c r="BT540" s="80"/>
      <c r="BU540" s="104"/>
      <c r="BV540" s="104"/>
      <c r="BW540" s="104"/>
      <c r="BX540" s="105"/>
      <c r="BY540" s="105"/>
      <c r="BZ540" s="105"/>
      <c r="CA540" s="33"/>
      <c r="CB540" s="33"/>
      <c r="CC540" s="33"/>
      <c r="CD540" s="27"/>
      <c r="CE540" s="27"/>
      <c r="CF540" s="27"/>
      <c r="CG540" s="9"/>
      <c r="CH540" s="9"/>
      <c r="CI540" s="9"/>
      <c r="CJ540" s="78"/>
      <c r="CK540" s="78"/>
      <c r="CL540" s="78"/>
      <c r="CM540" s="46"/>
      <c r="CN540" s="46"/>
      <c r="CO540" s="46"/>
    </row>
    <row r="541" spans="1:93" ht="12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4"/>
      <c r="S541" s="64"/>
      <c r="T541" s="14"/>
      <c r="U541" s="59"/>
      <c r="V541" s="60"/>
      <c r="W541" s="60"/>
      <c r="X541" s="60"/>
      <c r="Y541" s="60"/>
      <c r="Z541" s="60"/>
      <c r="AA541" s="60"/>
      <c r="AB541" s="60"/>
      <c r="AC541" s="60"/>
      <c r="AD541" s="60"/>
      <c r="AE541" s="10"/>
      <c r="AF541" s="87"/>
      <c r="AH541" s="86"/>
      <c r="AI541" s="10"/>
      <c r="AJ541" s="61"/>
      <c r="AK541" s="61"/>
      <c r="AL541" s="61"/>
      <c r="AM541" s="62"/>
      <c r="AN541" s="63"/>
      <c r="AO541" s="75"/>
      <c r="AP541" s="91"/>
      <c r="AQ541" s="75"/>
      <c r="AR541" s="79"/>
      <c r="AS541" s="75"/>
      <c r="AT541" s="11"/>
      <c r="AU541" s="11"/>
      <c r="AV541" s="11"/>
      <c r="AW541" s="11"/>
      <c r="AX541" s="11"/>
      <c r="AY541" s="75"/>
      <c r="BC541" s="19"/>
      <c r="BD541" s="19"/>
      <c r="BE541" s="19"/>
      <c r="BF541" s="70"/>
      <c r="BG541" s="85"/>
      <c r="BH541" s="85"/>
      <c r="BI541" s="85"/>
      <c r="BJ541" s="85"/>
      <c r="BK541" s="84"/>
      <c r="BL541" s="92"/>
      <c r="BM541" s="92"/>
      <c r="BN541" s="82"/>
      <c r="BO541" s="46"/>
      <c r="BP541" s="46"/>
      <c r="BQ541" s="46"/>
      <c r="BR541" s="80"/>
      <c r="BS541" s="80"/>
      <c r="BT541" s="80"/>
      <c r="BU541" s="104"/>
      <c r="BV541" s="104"/>
      <c r="BW541" s="104"/>
      <c r="BX541" s="105"/>
      <c r="BY541" s="105"/>
      <c r="BZ541" s="105"/>
      <c r="CA541" s="33"/>
      <c r="CB541" s="33"/>
      <c r="CC541" s="33"/>
      <c r="CD541" s="27"/>
      <c r="CE541" s="27"/>
      <c r="CF541" s="27"/>
      <c r="CG541" s="9"/>
      <c r="CH541" s="9"/>
      <c r="CI541" s="9"/>
      <c r="CJ541" s="78"/>
      <c r="CK541" s="78"/>
      <c r="CL541" s="78"/>
      <c r="CM541" s="46"/>
      <c r="CN541" s="46"/>
      <c r="CO541" s="46"/>
    </row>
    <row r="542" spans="1:93" ht="1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4"/>
      <c r="S542" s="64"/>
      <c r="T542" s="14"/>
      <c r="U542" s="59"/>
      <c r="V542" s="60"/>
      <c r="W542" s="60"/>
      <c r="X542" s="60"/>
      <c r="Y542" s="60"/>
      <c r="Z542" s="60"/>
      <c r="AA542" s="60"/>
      <c r="AB542" s="60"/>
      <c r="AC542" s="60"/>
      <c r="AD542" s="60"/>
      <c r="AE542" s="10"/>
      <c r="AF542" s="87"/>
      <c r="AH542" s="86"/>
      <c r="AI542" s="10"/>
      <c r="AJ542" s="61"/>
      <c r="AK542" s="61"/>
      <c r="AL542" s="61"/>
      <c r="AM542" s="62"/>
      <c r="AN542" s="63"/>
      <c r="AO542" s="75"/>
      <c r="AP542" s="91"/>
      <c r="AQ542" s="75"/>
      <c r="AR542" s="79"/>
      <c r="AS542" s="75"/>
      <c r="AT542" s="11"/>
      <c r="AU542" s="11"/>
      <c r="AV542" s="11"/>
      <c r="AW542" s="11"/>
      <c r="AX542" s="11"/>
      <c r="AY542" s="75"/>
      <c r="BC542" s="19"/>
      <c r="BD542" s="19"/>
      <c r="BE542" s="19"/>
      <c r="BF542" s="70"/>
      <c r="BG542" s="85"/>
      <c r="BH542" s="85"/>
      <c r="BI542" s="85"/>
      <c r="BJ542" s="85"/>
      <c r="BK542" s="84"/>
      <c r="BL542" s="92"/>
      <c r="BM542" s="92"/>
      <c r="BN542" s="82"/>
      <c r="BO542" s="46"/>
      <c r="BP542" s="46"/>
      <c r="BQ542" s="46"/>
      <c r="BR542" s="80"/>
      <c r="BS542" s="80"/>
      <c r="BT542" s="80"/>
      <c r="BU542" s="104"/>
      <c r="BV542" s="104"/>
      <c r="BW542" s="104"/>
      <c r="BX542" s="105"/>
      <c r="BY542" s="105"/>
      <c r="BZ542" s="105"/>
      <c r="CA542" s="33"/>
      <c r="CB542" s="33"/>
      <c r="CC542" s="33"/>
      <c r="CD542" s="27"/>
      <c r="CE542" s="27"/>
      <c r="CF542" s="27"/>
      <c r="CG542" s="9"/>
      <c r="CH542" s="9"/>
      <c r="CI542" s="9"/>
      <c r="CJ542" s="78"/>
      <c r="CK542" s="78"/>
      <c r="CL542" s="78"/>
      <c r="CM542" s="46"/>
      <c r="CN542" s="46"/>
      <c r="CO542" s="46"/>
    </row>
    <row r="543" spans="1:93" ht="12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4"/>
      <c r="S543" s="64"/>
      <c r="T543" s="14"/>
      <c r="U543" s="59"/>
      <c r="V543" s="60"/>
      <c r="W543" s="60"/>
      <c r="X543" s="60"/>
      <c r="Y543" s="60"/>
      <c r="Z543" s="60"/>
      <c r="AA543" s="60"/>
      <c r="AB543" s="60"/>
      <c r="AC543" s="60"/>
      <c r="AD543" s="60"/>
      <c r="AE543" s="10"/>
      <c r="AF543" s="87"/>
      <c r="AH543" s="86"/>
      <c r="AI543" s="10"/>
      <c r="AJ543" s="61"/>
      <c r="AK543" s="61"/>
      <c r="AL543" s="61"/>
      <c r="AM543" s="62"/>
      <c r="AN543" s="63"/>
      <c r="AO543" s="75"/>
      <c r="AP543" s="91"/>
      <c r="AQ543" s="75"/>
      <c r="AR543" s="79"/>
      <c r="AS543" s="75"/>
      <c r="AT543" s="11"/>
      <c r="AU543" s="11"/>
      <c r="AV543" s="11"/>
      <c r="AW543" s="11"/>
      <c r="AX543" s="11"/>
      <c r="AY543" s="75"/>
      <c r="BC543" s="19"/>
      <c r="BD543" s="19"/>
      <c r="BE543" s="19"/>
      <c r="BF543" s="70"/>
      <c r="BG543" s="85"/>
      <c r="BH543" s="85"/>
      <c r="BI543" s="85"/>
      <c r="BJ543" s="85"/>
      <c r="BK543" s="84"/>
      <c r="BL543" s="92"/>
      <c r="BM543" s="92"/>
      <c r="BN543" s="82"/>
      <c r="BO543" s="46"/>
      <c r="BP543" s="46"/>
      <c r="BQ543" s="46"/>
      <c r="BR543" s="80"/>
      <c r="BS543" s="80"/>
      <c r="BT543" s="80"/>
      <c r="BU543" s="104"/>
      <c r="BV543" s="104"/>
      <c r="BW543" s="104"/>
      <c r="BX543" s="105"/>
      <c r="BY543" s="105"/>
      <c r="BZ543" s="105"/>
      <c r="CA543" s="33"/>
      <c r="CB543" s="33"/>
      <c r="CC543" s="33"/>
      <c r="CD543" s="27"/>
      <c r="CE543" s="27"/>
      <c r="CF543" s="27"/>
      <c r="CG543" s="9"/>
      <c r="CH543" s="9"/>
      <c r="CI543" s="9"/>
      <c r="CJ543" s="78"/>
      <c r="CK543" s="78"/>
      <c r="CL543" s="78"/>
      <c r="CM543" s="46"/>
      <c r="CN543" s="46"/>
      <c r="CO543" s="46"/>
    </row>
    <row r="544" spans="1:93" ht="12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4"/>
      <c r="S544" s="64"/>
      <c r="T544" s="14"/>
      <c r="U544" s="59"/>
      <c r="V544" s="60"/>
      <c r="W544" s="60"/>
      <c r="X544" s="60"/>
      <c r="Y544" s="60"/>
      <c r="Z544" s="60"/>
      <c r="AA544" s="60"/>
      <c r="AB544" s="60"/>
      <c r="AC544" s="60"/>
      <c r="AD544" s="60"/>
      <c r="AE544" s="10"/>
      <c r="AF544" s="87"/>
      <c r="AH544" s="86"/>
      <c r="AI544" s="10"/>
      <c r="AJ544" s="61"/>
      <c r="AK544" s="61"/>
      <c r="AL544" s="61"/>
      <c r="AM544" s="62"/>
      <c r="AN544" s="63"/>
      <c r="AO544" s="75"/>
      <c r="AP544" s="91"/>
      <c r="AQ544" s="75"/>
      <c r="AR544" s="79"/>
      <c r="AS544" s="75"/>
      <c r="AT544" s="11"/>
      <c r="AU544" s="11"/>
      <c r="AV544" s="11"/>
      <c r="AW544" s="11"/>
      <c r="AX544" s="11"/>
      <c r="AY544" s="75"/>
      <c r="BC544" s="19"/>
      <c r="BD544" s="19"/>
      <c r="BE544" s="19"/>
      <c r="BF544" s="70"/>
      <c r="BG544" s="85"/>
      <c r="BH544" s="85"/>
      <c r="BI544" s="85"/>
      <c r="BJ544" s="85"/>
      <c r="BK544" s="84"/>
      <c r="BL544" s="92"/>
      <c r="BM544" s="92"/>
      <c r="BN544" s="82"/>
      <c r="BO544" s="46"/>
      <c r="BP544" s="46"/>
      <c r="BQ544" s="46"/>
      <c r="BR544" s="80"/>
      <c r="BS544" s="80"/>
      <c r="BT544" s="80"/>
      <c r="BU544" s="104"/>
      <c r="BV544" s="104"/>
      <c r="BW544" s="104"/>
      <c r="BX544" s="105"/>
      <c r="BY544" s="105"/>
      <c r="BZ544" s="105"/>
      <c r="CA544" s="33"/>
      <c r="CB544" s="33"/>
      <c r="CC544" s="33"/>
      <c r="CD544" s="27"/>
      <c r="CE544" s="27"/>
      <c r="CF544" s="27"/>
      <c r="CG544" s="9"/>
      <c r="CH544" s="9"/>
      <c r="CI544" s="9"/>
      <c r="CJ544" s="78"/>
      <c r="CK544" s="78"/>
      <c r="CL544" s="78"/>
      <c r="CM544" s="46"/>
      <c r="CN544" s="46"/>
      <c r="CO544" s="46"/>
    </row>
    <row r="545" spans="1:93" ht="12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4"/>
      <c r="S545" s="64"/>
      <c r="T545" s="14"/>
      <c r="U545" s="59"/>
      <c r="V545" s="60"/>
      <c r="W545" s="60"/>
      <c r="X545" s="60"/>
      <c r="Y545" s="60"/>
      <c r="Z545" s="60"/>
      <c r="AA545" s="60"/>
      <c r="AB545" s="60"/>
      <c r="AC545" s="60"/>
      <c r="AD545" s="60"/>
      <c r="AE545" s="10"/>
      <c r="AF545" s="87"/>
      <c r="AH545" s="86"/>
      <c r="AI545" s="10"/>
      <c r="AJ545" s="61"/>
      <c r="AK545" s="61"/>
      <c r="AL545" s="61"/>
      <c r="AM545" s="62"/>
      <c r="AN545" s="63"/>
      <c r="AO545" s="75"/>
      <c r="AP545" s="91"/>
      <c r="AQ545" s="75"/>
      <c r="AR545" s="79"/>
      <c r="AS545" s="75"/>
      <c r="AT545" s="11"/>
      <c r="AU545" s="11"/>
      <c r="AV545" s="11"/>
      <c r="AW545" s="11"/>
      <c r="AX545" s="11"/>
      <c r="AY545" s="75"/>
      <c r="BC545" s="19"/>
      <c r="BD545" s="19"/>
      <c r="BE545" s="19"/>
      <c r="BF545" s="70"/>
      <c r="BG545" s="85"/>
      <c r="BH545" s="85"/>
      <c r="BI545" s="85"/>
      <c r="BJ545" s="85"/>
      <c r="BK545" s="84"/>
      <c r="BL545" s="92"/>
      <c r="BM545" s="92"/>
      <c r="BN545" s="82"/>
      <c r="BO545" s="46"/>
      <c r="BP545" s="46"/>
      <c r="BQ545" s="46"/>
      <c r="BR545" s="80"/>
      <c r="BS545" s="80"/>
      <c r="BT545" s="80"/>
      <c r="BU545" s="104"/>
      <c r="BV545" s="104"/>
      <c r="BW545" s="104"/>
      <c r="BX545" s="105"/>
      <c r="BY545" s="105"/>
      <c r="BZ545" s="105"/>
      <c r="CA545" s="33"/>
      <c r="CB545" s="33"/>
      <c r="CC545" s="33"/>
      <c r="CD545" s="27"/>
      <c r="CE545" s="27"/>
      <c r="CF545" s="27"/>
      <c r="CG545" s="9"/>
      <c r="CH545" s="9"/>
      <c r="CI545" s="9"/>
      <c r="CJ545" s="78"/>
      <c r="CK545" s="78"/>
      <c r="CL545" s="78"/>
      <c r="CM545" s="46"/>
      <c r="CN545" s="46"/>
      <c r="CO545" s="46"/>
    </row>
    <row r="546" spans="1:93" ht="12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4"/>
      <c r="S546" s="64"/>
      <c r="T546" s="14"/>
      <c r="U546" s="59"/>
      <c r="V546" s="60"/>
      <c r="W546" s="60"/>
      <c r="X546" s="60"/>
      <c r="Y546" s="60"/>
      <c r="Z546" s="60"/>
      <c r="AA546" s="60"/>
      <c r="AB546" s="60"/>
      <c r="AC546" s="60"/>
      <c r="AD546" s="60"/>
      <c r="AE546" s="10"/>
      <c r="AF546" s="87"/>
      <c r="AH546" s="86"/>
      <c r="AI546" s="10"/>
      <c r="AJ546" s="61"/>
      <c r="AK546" s="61"/>
      <c r="AL546" s="61"/>
      <c r="AM546" s="62"/>
      <c r="AN546" s="63"/>
      <c r="AO546" s="75"/>
      <c r="AP546" s="91"/>
      <c r="AQ546" s="75"/>
      <c r="AR546" s="79"/>
      <c r="AS546" s="75"/>
      <c r="AT546" s="11"/>
      <c r="AU546" s="11"/>
      <c r="AV546" s="11"/>
      <c r="AW546" s="11"/>
      <c r="AX546" s="11"/>
      <c r="AY546" s="75"/>
      <c r="BC546" s="19"/>
      <c r="BD546" s="19"/>
      <c r="BE546" s="19"/>
      <c r="BF546" s="70"/>
      <c r="BG546" s="85"/>
      <c r="BH546" s="85"/>
      <c r="BI546" s="85"/>
      <c r="BJ546" s="85"/>
      <c r="BK546" s="84"/>
      <c r="BL546" s="92"/>
      <c r="BM546" s="92"/>
      <c r="BN546" s="82"/>
      <c r="BO546" s="46"/>
      <c r="BP546" s="46"/>
      <c r="BQ546" s="46"/>
      <c r="BR546" s="80"/>
      <c r="BS546" s="80"/>
      <c r="BT546" s="80"/>
      <c r="BU546" s="104"/>
      <c r="BV546" s="104"/>
      <c r="BW546" s="104"/>
      <c r="BX546" s="105"/>
      <c r="BY546" s="105"/>
      <c r="BZ546" s="105"/>
      <c r="CA546" s="33"/>
      <c r="CB546" s="33"/>
      <c r="CC546" s="33"/>
      <c r="CD546" s="27"/>
      <c r="CE546" s="27"/>
      <c r="CF546" s="27"/>
      <c r="CG546" s="9"/>
      <c r="CH546" s="9"/>
      <c r="CI546" s="9"/>
      <c r="CJ546" s="78"/>
      <c r="CK546" s="78"/>
      <c r="CL546" s="78"/>
      <c r="CM546" s="46"/>
      <c r="CN546" s="46"/>
      <c r="CO546" s="46"/>
    </row>
    <row r="547" spans="1:93" ht="12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4"/>
      <c r="S547" s="64"/>
      <c r="T547" s="14"/>
      <c r="U547" s="59"/>
      <c r="V547" s="60"/>
      <c r="W547" s="60"/>
      <c r="X547" s="60"/>
      <c r="Y547" s="60"/>
      <c r="Z547" s="60"/>
      <c r="AA547" s="60"/>
      <c r="AB547" s="60"/>
      <c r="AC547" s="60"/>
      <c r="AD547" s="60"/>
      <c r="AE547" s="10"/>
      <c r="AF547" s="87"/>
      <c r="AH547" s="86"/>
      <c r="AI547" s="10"/>
      <c r="AJ547" s="61"/>
      <c r="AK547" s="61"/>
      <c r="AL547" s="61"/>
      <c r="AM547" s="62"/>
      <c r="AN547" s="63"/>
      <c r="AO547" s="75"/>
      <c r="AP547" s="91"/>
      <c r="AQ547" s="75"/>
      <c r="AR547" s="79"/>
      <c r="AS547" s="75"/>
      <c r="AT547" s="11"/>
      <c r="AU547" s="11"/>
      <c r="AV547" s="11"/>
      <c r="AW547" s="11"/>
      <c r="AX547" s="11"/>
      <c r="AY547" s="75"/>
      <c r="BC547" s="19"/>
      <c r="BD547" s="19"/>
      <c r="BE547" s="19"/>
      <c r="BF547" s="70"/>
      <c r="BG547" s="85"/>
      <c r="BH547" s="85"/>
      <c r="BI547" s="85"/>
      <c r="BJ547" s="85"/>
      <c r="BK547" s="84"/>
      <c r="BL547" s="92"/>
      <c r="BM547" s="92"/>
      <c r="BN547" s="82"/>
      <c r="BO547" s="46"/>
      <c r="BP547" s="46"/>
      <c r="BQ547" s="46"/>
      <c r="BR547" s="80"/>
      <c r="BS547" s="80"/>
      <c r="BT547" s="80"/>
      <c r="BU547" s="104"/>
      <c r="BV547" s="104"/>
      <c r="BW547" s="104"/>
      <c r="BX547" s="105"/>
      <c r="BY547" s="105"/>
      <c r="BZ547" s="105"/>
      <c r="CA547" s="33"/>
      <c r="CB547" s="33"/>
      <c r="CC547" s="33"/>
      <c r="CD547" s="27"/>
      <c r="CE547" s="27"/>
      <c r="CF547" s="27"/>
      <c r="CG547" s="9"/>
      <c r="CH547" s="9"/>
      <c r="CI547" s="9"/>
      <c r="CJ547" s="78"/>
      <c r="CK547" s="78"/>
      <c r="CL547" s="78"/>
      <c r="CM547" s="46"/>
      <c r="CN547" s="46"/>
      <c r="CO547" s="46"/>
    </row>
    <row r="548" spans="1:93" ht="12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4"/>
      <c r="S548" s="64"/>
      <c r="T548" s="14"/>
      <c r="U548" s="59"/>
      <c r="V548" s="60"/>
      <c r="W548" s="60"/>
      <c r="X548" s="60"/>
      <c r="Y548" s="60"/>
      <c r="Z548" s="60"/>
      <c r="AA548" s="60"/>
      <c r="AB548" s="60"/>
      <c r="AC548" s="60"/>
      <c r="AD548" s="60"/>
      <c r="AE548" s="10"/>
      <c r="AF548" s="87"/>
      <c r="AH548" s="86"/>
      <c r="AI548" s="10"/>
      <c r="AJ548" s="61"/>
      <c r="AK548" s="61"/>
      <c r="AL548" s="61"/>
      <c r="AM548" s="62"/>
      <c r="AN548" s="63"/>
      <c r="AO548" s="75"/>
      <c r="AP548" s="91"/>
      <c r="AQ548" s="75"/>
      <c r="AR548" s="79"/>
      <c r="AS548" s="75"/>
      <c r="AT548" s="11"/>
      <c r="AU548" s="11"/>
      <c r="AV548" s="11"/>
      <c r="AW548" s="11"/>
      <c r="AX548" s="11"/>
      <c r="AY548" s="75"/>
      <c r="BC548" s="19"/>
      <c r="BD548" s="19"/>
      <c r="BE548" s="19"/>
      <c r="BF548" s="70"/>
      <c r="BG548" s="85"/>
      <c r="BH548" s="85"/>
      <c r="BI548" s="85"/>
      <c r="BJ548" s="85"/>
      <c r="BK548" s="84"/>
      <c r="BL548" s="92"/>
      <c r="BM548" s="92"/>
      <c r="BN548" s="82"/>
      <c r="BO548" s="46"/>
      <c r="BP548" s="46"/>
      <c r="BQ548" s="46"/>
      <c r="BR548" s="80"/>
      <c r="BS548" s="80"/>
      <c r="BT548" s="80"/>
      <c r="BU548" s="104"/>
      <c r="BV548" s="104"/>
      <c r="BW548" s="104"/>
      <c r="BX548" s="105"/>
      <c r="BY548" s="105"/>
      <c r="BZ548" s="105"/>
      <c r="CA548" s="33"/>
      <c r="CB548" s="33"/>
      <c r="CC548" s="33"/>
      <c r="CD548" s="27"/>
      <c r="CE548" s="27"/>
      <c r="CF548" s="27"/>
      <c r="CG548" s="9"/>
      <c r="CH548" s="9"/>
      <c r="CI548" s="9"/>
      <c r="CJ548" s="78"/>
      <c r="CK548" s="78"/>
      <c r="CL548" s="78"/>
      <c r="CM548" s="46"/>
      <c r="CN548" s="46"/>
      <c r="CO548" s="46"/>
    </row>
    <row r="549" spans="1:93" ht="12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4"/>
      <c r="S549" s="64"/>
      <c r="T549" s="14"/>
      <c r="U549" s="59"/>
      <c r="V549" s="60"/>
      <c r="W549" s="60"/>
      <c r="X549" s="60"/>
      <c r="Y549" s="60"/>
      <c r="Z549" s="60"/>
      <c r="AA549" s="60"/>
      <c r="AB549" s="60"/>
      <c r="AC549" s="60"/>
      <c r="AD549" s="60"/>
      <c r="AE549" s="10"/>
      <c r="AF549" s="87"/>
      <c r="AH549" s="86"/>
      <c r="AI549" s="10"/>
      <c r="AJ549" s="61"/>
      <c r="AK549" s="61"/>
      <c r="AL549" s="61"/>
      <c r="AM549" s="62"/>
      <c r="AN549" s="63"/>
      <c r="AO549" s="75"/>
      <c r="AP549" s="91"/>
      <c r="AQ549" s="75"/>
      <c r="AR549" s="79"/>
      <c r="AS549" s="75"/>
      <c r="AT549" s="11"/>
      <c r="AU549" s="11"/>
      <c r="AV549" s="11"/>
      <c r="AW549" s="11"/>
      <c r="AX549" s="11"/>
      <c r="AY549" s="75"/>
      <c r="BC549" s="19"/>
      <c r="BD549" s="19"/>
      <c r="BE549" s="19"/>
      <c r="BF549" s="70"/>
      <c r="BG549" s="85"/>
      <c r="BH549" s="85"/>
      <c r="BI549" s="85"/>
      <c r="BJ549" s="85"/>
      <c r="BK549" s="84"/>
      <c r="BL549" s="92"/>
      <c r="BM549" s="92"/>
      <c r="BN549" s="82"/>
      <c r="BO549" s="46"/>
      <c r="BP549" s="46"/>
      <c r="BQ549" s="46"/>
      <c r="BR549" s="80"/>
      <c r="BS549" s="80"/>
      <c r="BT549" s="80"/>
      <c r="BU549" s="104"/>
      <c r="BV549" s="104"/>
      <c r="BW549" s="104"/>
      <c r="BX549" s="105"/>
      <c r="BY549" s="105"/>
      <c r="BZ549" s="105"/>
      <c r="CA549" s="33"/>
      <c r="CB549" s="33"/>
      <c r="CC549" s="33"/>
      <c r="CD549" s="27"/>
      <c r="CE549" s="27"/>
      <c r="CF549" s="27"/>
      <c r="CG549" s="9"/>
      <c r="CH549" s="9"/>
      <c r="CI549" s="9"/>
      <c r="CJ549" s="78"/>
      <c r="CK549" s="78"/>
      <c r="CL549" s="78"/>
      <c r="CM549" s="46"/>
      <c r="CN549" s="46"/>
      <c r="CO549" s="46"/>
    </row>
    <row r="550" spans="1:93" ht="12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4"/>
      <c r="S550" s="64"/>
      <c r="T550" s="14"/>
      <c r="U550" s="59"/>
      <c r="V550" s="60"/>
      <c r="W550" s="60"/>
      <c r="X550" s="60"/>
      <c r="Y550" s="60"/>
      <c r="Z550" s="60"/>
      <c r="AA550" s="60"/>
      <c r="AB550" s="60"/>
      <c r="AC550" s="60"/>
      <c r="AD550" s="60"/>
      <c r="AE550" s="10"/>
      <c r="AF550" s="87"/>
      <c r="AH550" s="86"/>
      <c r="AI550" s="10"/>
      <c r="AJ550" s="61"/>
      <c r="AK550" s="61"/>
      <c r="AL550" s="61"/>
      <c r="AM550" s="62"/>
      <c r="AN550" s="63"/>
      <c r="AO550" s="75"/>
      <c r="AP550" s="91"/>
      <c r="AQ550" s="75"/>
      <c r="AR550" s="79"/>
      <c r="AS550" s="75"/>
      <c r="AT550" s="11"/>
      <c r="AU550" s="11"/>
      <c r="AV550" s="11"/>
      <c r="AW550" s="11"/>
      <c r="AX550" s="11"/>
      <c r="AY550" s="75"/>
      <c r="BC550" s="19"/>
      <c r="BD550" s="19"/>
      <c r="BE550" s="19"/>
      <c r="BF550" s="70"/>
      <c r="BG550" s="85"/>
      <c r="BH550" s="85"/>
      <c r="BI550" s="85"/>
      <c r="BJ550" s="85"/>
      <c r="BK550" s="84"/>
      <c r="BL550" s="92"/>
      <c r="BM550" s="92"/>
      <c r="BN550" s="82"/>
      <c r="BO550" s="46"/>
      <c r="BP550" s="46"/>
      <c r="BQ550" s="46"/>
      <c r="BR550" s="80"/>
      <c r="BS550" s="80"/>
      <c r="BT550" s="80"/>
      <c r="BU550" s="104"/>
      <c r="BV550" s="104"/>
      <c r="BW550" s="104"/>
      <c r="BX550" s="105"/>
      <c r="BY550" s="105"/>
      <c r="BZ550" s="105"/>
      <c r="CA550" s="33"/>
      <c r="CB550" s="33"/>
      <c r="CC550" s="33"/>
      <c r="CD550" s="27"/>
      <c r="CE550" s="27"/>
      <c r="CF550" s="27"/>
      <c r="CG550" s="9"/>
      <c r="CH550" s="9"/>
      <c r="CI550" s="9"/>
      <c r="CJ550" s="78"/>
      <c r="CK550" s="78"/>
      <c r="CL550" s="78"/>
      <c r="CM550" s="46"/>
      <c r="CN550" s="46"/>
      <c r="CO550" s="46"/>
    </row>
    <row r="551" spans="1:93" ht="12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4"/>
      <c r="S551" s="64"/>
      <c r="T551" s="14"/>
      <c r="U551" s="59"/>
      <c r="V551" s="60"/>
      <c r="W551" s="60"/>
      <c r="X551" s="60"/>
      <c r="Y551" s="60"/>
      <c r="Z551" s="60"/>
      <c r="AA551" s="60"/>
      <c r="AB551" s="60"/>
      <c r="AC551" s="60"/>
      <c r="AD551" s="60"/>
      <c r="AE551" s="10"/>
      <c r="AF551" s="87"/>
      <c r="AH551" s="86"/>
      <c r="AI551" s="10"/>
      <c r="AJ551" s="61"/>
      <c r="AK551" s="61"/>
      <c r="AL551" s="61"/>
      <c r="AM551" s="62"/>
      <c r="AN551" s="63"/>
      <c r="AO551" s="75"/>
      <c r="AP551" s="91"/>
      <c r="AQ551" s="75"/>
      <c r="AR551" s="79"/>
      <c r="AS551" s="75"/>
      <c r="AT551" s="11"/>
      <c r="AU551" s="11"/>
      <c r="AV551" s="11"/>
      <c r="AW551" s="11"/>
      <c r="AX551" s="11"/>
      <c r="AY551" s="75"/>
      <c r="BC551" s="19"/>
      <c r="BD551" s="19"/>
      <c r="BE551" s="19"/>
      <c r="BF551" s="70"/>
      <c r="BG551" s="85"/>
      <c r="BH551" s="85"/>
      <c r="BI551" s="85"/>
      <c r="BJ551" s="85"/>
      <c r="BK551" s="84"/>
      <c r="BL551" s="92"/>
      <c r="BM551" s="92"/>
      <c r="BN551" s="82"/>
      <c r="BO551" s="46"/>
      <c r="BP551" s="46"/>
      <c r="BQ551" s="46"/>
      <c r="BR551" s="80"/>
      <c r="BS551" s="80"/>
      <c r="BT551" s="80"/>
      <c r="BU551" s="104"/>
      <c r="BV551" s="104"/>
      <c r="BW551" s="104"/>
      <c r="BX551" s="105"/>
      <c r="BY551" s="105"/>
      <c r="BZ551" s="105"/>
      <c r="CA551" s="33"/>
      <c r="CB551" s="33"/>
      <c r="CC551" s="33"/>
      <c r="CD551" s="27"/>
      <c r="CE551" s="27"/>
      <c r="CF551" s="27"/>
      <c r="CG551" s="9"/>
      <c r="CH551" s="9"/>
      <c r="CI551" s="9"/>
      <c r="CJ551" s="78"/>
      <c r="CK551" s="78"/>
      <c r="CL551" s="78"/>
      <c r="CM551" s="46"/>
      <c r="CN551" s="46"/>
      <c r="CO551" s="46"/>
    </row>
    <row r="552" spans="1:93" ht="1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4"/>
      <c r="S552" s="64"/>
      <c r="T552" s="14"/>
      <c r="U552" s="59"/>
      <c r="V552" s="60"/>
      <c r="W552" s="60"/>
      <c r="X552" s="60"/>
      <c r="Y552" s="60"/>
      <c r="Z552" s="60"/>
      <c r="AA552" s="60"/>
      <c r="AB552" s="60"/>
      <c r="AC552" s="60"/>
      <c r="AD552" s="60"/>
      <c r="AE552" s="10"/>
      <c r="AF552" s="87"/>
      <c r="AH552" s="86"/>
      <c r="AI552" s="10"/>
      <c r="AJ552" s="61"/>
      <c r="AK552" s="61"/>
      <c r="AL552" s="61"/>
      <c r="AM552" s="62"/>
      <c r="AN552" s="63"/>
      <c r="AO552" s="75"/>
      <c r="AP552" s="91"/>
      <c r="AQ552" s="75"/>
      <c r="AR552" s="79"/>
      <c r="AS552" s="75"/>
      <c r="AT552" s="11"/>
      <c r="AU552" s="11"/>
      <c r="AV552" s="11"/>
      <c r="AW552" s="11"/>
      <c r="AX552" s="11"/>
      <c r="AY552" s="75"/>
      <c r="BC552" s="19"/>
      <c r="BD552" s="19"/>
      <c r="BE552" s="19"/>
      <c r="BF552" s="70"/>
      <c r="BG552" s="85"/>
      <c r="BH552" s="85"/>
      <c r="BI552" s="85"/>
      <c r="BJ552" s="85"/>
      <c r="BK552" s="84"/>
      <c r="BL552" s="92"/>
      <c r="BM552" s="92"/>
      <c r="BN552" s="82"/>
      <c r="BO552" s="46"/>
      <c r="BP552" s="46"/>
      <c r="BQ552" s="46"/>
      <c r="BR552" s="80"/>
      <c r="BS552" s="80"/>
      <c r="BT552" s="80"/>
      <c r="BU552" s="104"/>
      <c r="BV552" s="104"/>
      <c r="BW552" s="104"/>
      <c r="BX552" s="105"/>
      <c r="BY552" s="105"/>
      <c r="BZ552" s="105"/>
      <c r="CA552" s="33"/>
      <c r="CB552" s="33"/>
      <c r="CC552" s="33"/>
      <c r="CD552" s="27"/>
      <c r="CE552" s="27"/>
      <c r="CF552" s="27"/>
      <c r="CG552" s="9"/>
      <c r="CH552" s="9"/>
      <c r="CI552" s="9"/>
      <c r="CJ552" s="78"/>
      <c r="CK552" s="78"/>
      <c r="CL552" s="78"/>
      <c r="CM552" s="46"/>
      <c r="CN552" s="46"/>
      <c r="CO552" s="46"/>
    </row>
    <row r="553" spans="1:93" ht="12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4"/>
      <c r="S553" s="64"/>
      <c r="T553" s="14"/>
      <c r="U553" s="59"/>
      <c r="V553" s="60"/>
      <c r="W553" s="60"/>
      <c r="X553" s="60"/>
      <c r="Y553" s="60"/>
      <c r="Z553" s="60"/>
      <c r="AA553" s="60"/>
      <c r="AB553" s="60"/>
      <c r="AC553" s="60"/>
      <c r="AD553" s="60"/>
      <c r="AE553" s="10"/>
      <c r="AF553" s="87"/>
      <c r="AH553" s="86"/>
      <c r="AI553" s="10"/>
      <c r="AJ553" s="61"/>
      <c r="AK553" s="61"/>
      <c r="AL553" s="61"/>
      <c r="AM553" s="62"/>
      <c r="AN553" s="63"/>
      <c r="AO553" s="75"/>
      <c r="AP553" s="91"/>
      <c r="AQ553" s="75"/>
      <c r="AR553" s="79"/>
      <c r="AS553" s="75"/>
      <c r="AT553" s="11"/>
      <c r="AU553" s="11"/>
      <c r="AV553" s="11"/>
      <c r="AW553" s="11"/>
      <c r="AX553" s="11"/>
      <c r="AY553" s="75"/>
      <c r="BC553" s="19"/>
      <c r="BD553" s="19"/>
      <c r="BE553" s="19"/>
      <c r="BF553" s="70"/>
      <c r="BG553" s="85"/>
      <c r="BH553" s="85"/>
      <c r="BI553" s="85"/>
      <c r="BJ553" s="85"/>
      <c r="BK553" s="84"/>
      <c r="BL553" s="92"/>
      <c r="BM553" s="92"/>
      <c r="BN553" s="82"/>
      <c r="BO553" s="46"/>
      <c r="BP553" s="46"/>
      <c r="BQ553" s="46"/>
      <c r="BR553" s="80"/>
      <c r="BS553" s="80"/>
      <c r="BT553" s="80"/>
      <c r="BU553" s="104"/>
      <c r="BV553" s="104"/>
      <c r="BW553" s="104"/>
      <c r="BX553" s="105"/>
      <c r="BY553" s="105"/>
      <c r="BZ553" s="105"/>
      <c r="CA553" s="33"/>
      <c r="CB553" s="33"/>
      <c r="CC553" s="33"/>
      <c r="CD553" s="27"/>
      <c r="CE553" s="27"/>
      <c r="CF553" s="27"/>
      <c r="CG553" s="9"/>
      <c r="CH553" s="9"/>
      <c r="CI553" s="9"/>
      <c r="CJ553" s="78"/>
      <c r="CK553" s="78"/>
      <c r="CL553" s="78"/>
      <c r="CM553" s="46"/>
      <c r="CN553" s="46"/>
      <c r="CO553" s="46"/>
    </row>
    <row r="554" spans="1:93" ht="12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4"/>
      <c r="S554" s="64"/>
      <c r="T554" s="14"/>
      <c r="U554" s="59"/>
      <c r="V554" s="60"/>
      <c r="W554" s="60"/>
      <c r="X554" s="60"/>
      <c r="Y554" s="60"/>
      <c r="Z554" s="60"/>
      <c r="AA554" s="60"/>
      <c r="AB554" s="60"/>
      <c r="AC554" s="60"/>
      <c r="AD554" s="60"/>
      <c r="AE554" s="10"/>
      <c r="AF554" s="87"/>
      <c r="AH554" s="86"/>
      <c r="AI554" s="10"/>
      <c r="AJ554" s="61"/>
      <c r="AK554" s="61"/>
      <c r="AL554" s="61"/>
      <c r="AM554" s="62"/>
      <c r="AN554" s="63"/>
      <c r="AO554" s="75"/>
      <c r="AP554" s="91"/>
      <c r="AQ554" s="75"/>
      <c r="AR554" s="79"/>
      <c r="AS554" s="75"/>
      <c r="AT554" s="11"/>
      <c r="AU554" s="11"/>
      <c r="AV554" s="11"/>
      <c r="AW554" s="11"/>
      <c r="AX554" s="11"/>
      <c r="AY554" s="75"/>
      <c r="BC554" s="19"/>
      <c r="BD554" s="19"/>
      <c r="BE554" s="19"/>
      <c r="BF554" s="70"/>
      <c r="BG554" s="85"/>
      <c r="BH554" s="85"/>
      <c r="BI554" s="85"/>
      <c r="BJ554" s="85"/>
      <c r="BK554" s="84"/>
      <c r="BL554" s="92"/>
      <c r="BM554" s="92"/>
      <c r="BN554" s="82"/>
      <c r="BO554" s="46"/>
      <c r="BP554" s="46"/>
      <c r="BQ554" s="46"/>
      <c r="BR554" s="80"/>
      <c r="BS554" s="80"/>
      <c r="BT554" s="80"/>
      <c r="BU554" s="104"/>
      <c r="BV554" s="104"/>
      <c r="BW554" s="104"/>
      <c r="BX554" s="105"/>
      <c r="BY554" s="105"/>
      <c r="BZ554" s="105"/>
      <c r="CA554" s="33"/>
      <c r="CB554" s="33"/>
      <c r="CC554" s="33"/>
      <c r="CD554" s="27"/>
      <c r="CE554" s="27"/>
      <c r="CF554" s="27"/>
      <c r="CG554" s="9"/>
      <c r="CH554" s="9"/>
      <c r="CI554" s="9"/>
      <c r="CJ554" s="78"/>
      <c r="CK554" s="78"/>
      <c r="CL554" s="78"/>
      <c r="CM554" s="46"/>
      <c r="CN554" s="46"/>
      <c r="CO554" s="46"/>
    </row>
    <row r="555" spans="1:93" ht="12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4"/>
      <c r="S555" s="64"/>
      <c r="T555" s="14"/>
      <c r="U555" s="59"/>
      <c r="V555" s="60"/>
      <c r="W555" s="60"/>
      <c r="X555" s="60"/>
      <c r="Y555" s="60"/>
      <c r="Z555" s="60"/>
      <c r="AA555" s="60"/>
      <c r="AB555" s="60"/>
      <c r="AC555" s="60"/>
      <c r="AD555" s="60"/>
      <c r="AE555" s="10"/>
      <c r="AF555" s="87"/>
      <c r="AH555" s="86"/>
      <c r="AI555" s="10"/>
      <c r="AJ555" s="61"/>
      <c r="AK555" s="61"/>
      <c r="AL555" s="61"/>
      <c r="AM555" s="62"/>
      <c r="AN555" s="63"/>
      <c r="AO555" s="75"/>
      <c r="AP555" s="91"/>
      <c r="AQ555" s="75"/>
      <c r="AR555" s="79"/>
      <c r="AS555" s="75"/>
      <c r="AT555" s="11"/>
      <c r="AU555" s="11"/>
      <c r="AV555" s="11"/>
      <c r="AW555" s="11"/>
      <c r="AX555" s="11"/>
      <c r="AY555" s="75"/>
      <c r="BC555" s="19"/>
      <c r="BD555" s="19"/>
      <c r="BE555" s="19"/>
      <c r="BF555" s="70"/>
      <c r="BG555" s="85"/>
      <c r="BH555" s="85"/>
      <c r="BI555" s="85"/>
      <c r="BJ555" s="85"/>
      <c r="BK555" s="84"/>
      <c r="BL555" s="92"/>
      <c r="BM555" s="92"/>
      <c r="BN555" s="82"/>
      <c r="BO555" s="46"/>
      <c r="BP555" s="46"/>
      <c r="BQ555" s="46"/>
      <c r="BR555" s="80"/>
      <c r="BS555" s="80"/>
      <c r="BT555" s="80"/>
      <c r="BU555" s="104"/>
      <c r="BV555" s="104"/>
      <c r="BW555" s="104"/>
      <c r="BX555" s="105"/>
      <c r="BY555" s="105"/>
      <c r="BZ555" s="105"/>
      <c r="CA555" s="33"/>
      <c r="CB555" s="33"/>
      <c r="CC555" s="33"/>
      <c r="CD555" s="27"/>
      <c r="CE555" s="27"/>
      <c r="CF555" s="27"/>
      <c r="CG555" s="9"/>
      <c r="CH555" s="9"/>
      <c r="CI555" s="9"/>
      <c r="CJ555" s="78"/>
      <c r="CK555" s="78"/>
      <c r="CL555" s="78"/>
      <c r="CM555" s="46"/>
      <c r="CN555" s="46"/>
      <c r="CO555" s="46"/>
    </row>
    <row r="556" spans="1:93" ht="12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4"/>
      <c r="S556" s="64"/>
      <c r="T556" s="14"/>
      <c r="U556" s="59"/>
      <c r="V556" s="60"/>
      <c r="W556" s="60"/>
      <c r="X556" s="60"/>
      <c r="Y556" s="60"/>
      <c r="Z556" s="60"/>
      <c r="AA556" s="60"/>
      <c r="AB556" s="60"/>
      <c r="AC556" s="60"/>
      <c r="AD556" s="60"/>
      <c r="AE556" s="10"/>
      <c r="AF556" s="87"/>
      <c r="AH556" s="86"/>
      <c r="AI556" s="10"/>
      <c r="AJ556" s="61"/>
      <c r="AK556" s="61"/>
      <c r="AL556" s="61"/>
      <c r="AM556" s="62"/>
      <c r="AN556" s="63"/>
      <c r="AO556" s="75"/>
      <c r="AP556" s="91"/>
      <c r="AQ556" s="75"/>
      <c r="AR556" s="79"/>
      <c r="AS556" s="75"/>
      <c r="AT556" s="11"/>
      <c r="AU556" s="11"/>
      <c r="AV556" s="11"/>
      <c r="AW556" s="11"/>
      <c r="AX556" s="11"/>
      <c r="AY556" s="75"/>
      <c r="BC556" s="19"/>
      <c r="BD556" s="19"/>
      <c r="BE556" s="19"/>
      <c r="BF556" s="70"/>
      <c r="BG556" s="85"/>
      <c r="BH556" s="85"/>
      <c r="BI556" s="85"/>
      <c r="BJ556" s="85"/>
      <c r="BK556" s="84"/>
      <c r="BL556" s="92"/>
      <c r="BM556" s="92"/>
      <c r="BN556" s="82"/>
      <c r="BO556" s="46"/>
      <c r="BP556" s="46"/>
      <c r="BQ556" s="46"/>
      <c r="BR556" s="80"/>
      <c r="BS556" s="80"/>
      <c r="BT556" s="80"/>
      <c r="BU556" s="104"/>
      <c r="BV556" s="104"/>
      <c r="BW556" s="104"/>
      <c r="BX556" s="105"/>
      <c r="BY556" s="105"/>
      <c r="BZ556" s="105"/>
      <c r="CA556" s="33"/>
      <c r="CB556" s="33"/>
      <c r="CC556" s="33"/>
      <c r="CD556" s="27"/>
      <c r="CE556" s="27"/>
      <c r="CF556" s="27"/>
      <c r="CG556" s="9"/>
      <c r="CH556" s="9"/>
      <c r="CI556" s="9"/>
      <c r="CJ556" s="78"/>
      <c r="CK556" s="78"/>
      <c r="CL556" s="78"/>
      <c r="CM556" s="46"/>
      <c r="CN556" s="46"/>
      <c r="CO556" s="46"/>
    </row>
    <row r="557" spans="1:93" ht="12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4"/>
      <c r="S557" s="64"/>
      <c r="T557" s="14"/>
      <c r="U557" s="59"/>
      <c r="V557" s="60"/>
      <c r="W557" s="60"/>
      <c r="X557" s="60"/>
      <c r="Y557" s="60"/>
      <c r="Z557" s="60"/>
      <c r="AA557" s="60"/>
      <c r="AB557" s="60"/>
      <c r="AC557" s="60"/>
      <c r="AD557" s="60"/>
      <c r="AE557" s="10"/>
      <c r="AF557" s="87"/>
      <c r="AH557" s="86"/>
      <c r="AI557" s="10"/>
      <c r="AJ557" s="61"/>
      <c r="AK557" s="61"/>
      <c r="AL557" s="61"/>
      <c r="AM557" s="62"/>
      <c r="AN557" s="63"/>
      <c r="AO557" s="75"/>
      <c r="AP557" s="91"/>
      <c r="AQ557" s="75"/>
      <c r="AR557" s="79"/>
      <c r="AS557" s="75"/>
      <c r="AT557" s="11"/>
      <c r="AU557" s="11"/>
      <c r="AV557" s="11"/>
      <c r="AW557" s="11"/>
      <c r="AX557" s="11"/>
      <c r="AY557" s="75"/>
      <c r="BC557" s="19"/>
      <c r="BD557" s="19"/>
      <c r="BE557" s="19"/>
      <c r="BF557" s="70"/>
      <c r="BG557" s="85"/>
      <c r="BH557" s="85"/>
      <c r="BI557" s="85"/>
      <c r="BJ557" s="85"/>
      <c r="BK557" s="84"/>
      <c r="BL557" s="92"/>
      <c r="BM557" s="92"/>
      <c r="BN557" s="82"/>
      <c r="BO557" s="46"/>
      <c r="BP557" s="46"/>
      <c r="BQ557" s="46"/>
      <c r="BR557" s="80"/>
      <c r="BS557" s="80"/>
      <c r="BT557" s="80"/>
      <c r="BU557" s="104"/>
      <c r="BV557" s="104"/>
      <c r="BW557" s="104"/>
      <c r="BX557" s="105"/>
      <c r="BY557" s="105"/>
      <c r="BZ557" s="105"/>
      <c r="CA557" s="33"/>
      <c r="CB557" s="33"/>
      <c r="CC557" s="33"/>
      <c r="CD557" s="27"/>
      <c r="CE557" s="27"/>
      <c r="CF557" s="27"/>
      <c r="CG557" s="9"/>
      <c r="CH557" s="9"/>
      <c r="CI557" s="9"/>
      <c r="CJ557" s="78"/>
      <c r="CK557" s="78"/>
      <c r="CL557" s="78"/>
      <c r="CM557" s="46"/>
      <c r="CN557" s="46"/>
      <c r="CO557" s="46"/>
    </row>
    <row r="558" spans="1:93" ht="12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4"/>
      <c r="S558" s="64"/>
      <c r="T558" s="14"/>
      <c r="U558" s="59"/>
      <c r="V558" s="60"/>
      <c r="W558" s="60"/>
      <c r="X558" s="60"/>
      <c r="Y558" s="60"/>
      <c r="Z558" s="60"/>
      <c r="AA558" s="60"/>
      <c r="AB558" s="60"/>
      <c r="AC558" s="60"/>
      <c r="AD558" s="60"/>
      <c r="AE558" s="10"/>
      <c r="AF558" s="87"/>
      <c r="AH558" s="86"/>
      <c r="AI558" s="10"/>
      <c r="AJ558" s="61"/>
      <c r="AK558" s="61"/>
      <c r="AL558" s="61"/>
      <c r="AM558" s="62"/>
      <c r="AN558" s="63"/>
      <c r="AO558" s="75"/>
      <c r="AP558" s="91"/>
      <c r="AQ558" s="75"/>
      <c r="AR558" s="79"/>
      <c r="AS558" s="75"/>
      <c r="AT558" s="11"/>
      <c r="AU558" s="11"/>
      <c r="AV558" s="11"/>
      <c r="AW558" s="11"/>
      <c r="AX558" s="11"/>
      <c r="AY558" s="75"/>
      <c r="BC558" s="19"/>
      <c r="BD558" s="19"/>
      <c r="BE558" s="19"/>
      <c r="BF558" s="70"/>
      <c r="BG558" s="85"/>
      <c r="BH558" s="85"/>
      <c r="BI558" s="85"/>
      <c r="BJ558" s="85"/>
      <c r="BK558" s="84"/>
      <c r="BL558" s="92"/>
      <c r="BM558" s="92"/>
      <c r="BN558" s="82"/>
      <c r="BO558" s="46"/>
      <c r="BP558" s="46"/>
      <c r="BQ558" s="46"/>
      <c r="BR558" s="80"/>
      <c r="BS558" s="80"/>
      <c r="BT558" s="80"/>
      <c r="BU558" s="104"/>
      <c r="BV558" s="104"/>
      <c r="BW558" s="104"/>
      <c r="BX558" s="105"/>
      <c r="BY558" s="105"/>
      <c r="BZ558" s="105"/>
      <c r="CA558" s="33"/>
      <c r="CB558" s="33"/>
      <c r="CC558" s="33"/>
      <c r="CD558" s="27"/>
      <c r="CE558" s="27"/>
      <c r="CF558" s="27"/>
      <c r="CG558" s="9"/>
      <c r="CH558" s="9"/>
      <c r="CI558" s="9"/>
      <c r="CJ558" s="78"/>
      <c r="CK558" s="78"/>
      <c r="CL558" s="78"/>
      <c r="CM558" s="46"/>
      <c r="CN558" s="46"/>
      <c r="CO558" s="46"/>
    </row>
    <row r="559" spans="1:93" ht="12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4"/>
      <c r="S559" s="64"/>
      <c r="T559" s="14"/>
      <c r="U559" s="59"/>
      <c r="V559" s="60"/>
      <c r="W559" s="60"/>
      <c r="X559" s="60"/>
      <c r="Y559" s="60"/>
      <c r="Z559" s="60"/>
      <c r="AA559" s="60"/>
      <c r="AB559" s="60"/>
      <c r="AC559" s="60"/>
      <c r="AD559" s="60"/>
      <c r="AE559" s="10"/>
      <c r="AF559" s="87"/>
      <c r="AH559" s="86"/>
      <c r="AI559" s="10"/>
      <c r="AJ559" s="61"/>
      <c r="AK559" s="61"/>
      <c r="AL559" s="61"/>
      <c r="AM559" s="62"/>
      <c r="AN559" s="63"/>
      <c r="AO559" s="75"/>
      <c r="AP559" s="91"/>
      <c r="AQ559" s="75"/>
      <c r="AR559" s="79"/>
      <c r="AS559" s="75"/>
      <c r="AT559" s="11"/>
      <c r="AU559" s="11"/>
      <c r="AV559" s="11"/>
      <c r="AW559" s="11"/>
      <c r="AX559" s="11"/>
      <c r="AY559" s="75"/>
      <c r="BC559" s="19"/>
      <c r="BD559" s="19"/>
      <c r="BE559" s="19"/>
      <c r="BF559" s="70"/>
      <c r="BG559" s="85"/>
      <c r="BH559" s="85"/>
      <c r="BI559" s="85"/>
      <c r="BJ559" s="85"/>
      <c r="BK559" s="84"/>
      <c r="BL559" s="92"/>
      <c r="BM559" s="92"/>
      <c r="BN559" s="82"/>
      <c r="BO559" s="46"/>
      <c r="BP559" s="46"/>
      <c r="BQ559" s="46"/>
      <c r="BR559" s="80"/>
      <c r="BS559" s="80"/>
      <c r="BT559" s="80"/>
      <c r="BU559" s="104"/>
      <c r="BV559" s="104"/>
      <c r="BW559" s="104"/>
      <c r="BX559" s="105"/>
      <c r="BY559" s="105"/>
      <c r="BZ559" s="105"/>
      <c r="CA559" s="33"/>
      <c r="CB559" s="33"/>
      <c r="CC559" s="33"/>
      <c r="CD559" s="27"/>
      <c r="CE559" s="27"/>
      <c r="CF559" s="27"/>
      <c r="CG559" s="9"/>
      <c r="CH559" s="9"/>
      <c r="CI559" s="9"/>
      <c r="CJ559" s="78"/>
      <c r="CK559" s="78"/>
      <c r="CL559" s="78"/>
      <c r="CM559" s="46"/>
      <c r="CN559" s="46"/>
      <c r="CO559" s="46"/>
    </row>
    <row r="560" spans="1:93" ht="12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4"/>
      <c r="S560" s="64"/>
      <c r="T560" s="14"/>
      <c r="U560" s="59"/>
      <c r="V560" s="60"/>
      <c r="W560" s="60"/>
      <c r="X560" s="60"/>
      <c r="Y560" s="60"/>
      <c r="Z560" s="60"/>
      <c r="AA560" s="60"/>
      <c r="AB560" s="60"/>
      <c r="AC560" s="60"/>
      <c r="AD560" s="60"/>
      <c r="AE560" s="10"/>
      <c r="AF560" s="87"/>
      <c r="AH560" s="86"/>
      <c r="AI560" s="10"/>
      <c r="AJ560" s="61"/>
      <c r="AK560" s="61"/>
      <c r="AL560" s="61"/>
      <c r="AM560" s="62"/>
      <c r="AN560" s="63"/>
      <c r="AO560" s="75"/>
      <c r="AP560" s="91"/>
      <c r="AQ560" s="75"/>
      <c r="AR560" s="79"/>
      <c r="AS560" s="75"/>
      <c r="AT560" s="11"/>
      <c r="AU560" s="11"/>
      <c r="AV560" s="11"/>
      <c r="AW560" s="11"/>
      <c r="AX560" s="11"/>
      <c r="AY560" s="75"/>
      <c r="BC560" s="19"/>
      <c r="BD560" s="19"/>
      <c r="BE560" s="19"/>
      <c r="BF560" s="70"/>
      <c r="BG560" s="85"/>
      <c r="BH560" s="85"/>
      <c r="BI560" s="85"/>
      <c r="BJ560" s="85"/>
      <c r="BK560" s="84"/>
      <c r="BL560" s="92"/>
      <c r="BM560" s="92"/>
      <c r="BN560" s="82"/>
      <c r="BO560" s="46"/>
      <c r="BP560" s="46"/>
      <c r="BQ560" s="46"/>
      <c r="BR560" s="80"/>
      <c r="BS560" s="80"/>
      <c r="BT560" s="80"/>
      <c r="BU560" s="104"/>
      <c r="BV560" s="104"/>
      <c r="BW560" s="104"/>
      <c r="BX560" s="105"/>
      <c r="BY560" s="105"/>
      <c r="BZ560" s="105"/>
      <c r="CA560" s="33"/>
      <c r="CB560" s="33"/>
      <c r="CC560" s="33"/>
      <c r="CD560" s="27"/>
      <c r="CE560" s="27"/>
      <c r="CF560" s="27"/>
      <c r="CG560" s="9"/>
      <c r="CH560" s="9"/>
      <c r="CI560" s="9"/>
      <c r="CJ560" s="78"/>
      <c r="CK560" s="78"/>
      <c r="CL560" s="78"/>
      <c r="CM560" s="46"/>
      <c r="CN560" s="46"/>
      <c r="CO560" s="46"/>
    </row>
    <row r="561" spans="1:93" ht="12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4"/>
      <c r="S561" s="64"/>
      <c r="T561" s="14"/>
      <c r="U561" s="59"/>
      <c r="V561" s="60"/>
      <c r="W561" s="60"/>
      <c r="X561" s="60"/>
      <c r="Y561" s="60"/>
      <c r="Z561" s="60"/>
      <c r="AA561" s="60"/>
      <c r="AB561" s="60"/>
      <c r="AC561" s="60"/>
      <c r="AD561" s="60"/>
      <c r="AE561" s="10"/>
      <c r="AF561" s="87"/>
      <c r="AH561" s="86"/>
      <c r="AI561" s="10"/>
      <c r="AJ561" s="61"/>
      <c r="AK561" s="61"/>
      <c r="AL561" s="61"/>
      <c r="AM561" s="62"/>
      <c r="AN561" s="63"/>
      <c r="AO561" s="75"/>
      <c r="AP561" s="91"/>
      <c r="AQ561" s="75"/>
      <c r="AR561" s="79"/>
      <c r="AS561" s="75"/>
      <c r="AT561" s="11"/>
      <c r="AU561" s="11"/>
      <c r="AV561" s="11"/>
      <c r="AW561" s="11"/>
      <c r="AX561" s="11"/>
      <c r="AY561" s="75"/>
      <c r="BC561" s="19"/>
      <c r="BD561" s="19"/>
      <c r="BE561" s="19"/>
      <c r="BF561" s="70"/>
      <c r="BG561" s="85"/>
      <c r="BH561" s="85"/>
      <c r="BI561" s="85"/>
      <c r="BJ561" s="85"/>
      <c r="BK561" s="84"/>
      <c r="BL561" s="92"/>
      <c r="BM561" s="92"/>
      <c r="BN561" s="82"/>
      <c r="BO561" s="46"/>
      <c r="BP561" s="46"/>
      <c r="BQ561" s="46"/>
      <c r="BR561" s="80"/>
      <c r="BS561" s="80"/>
      <c r="BT561" s="80"/>
      <c r="BU561" s="104"/>
      <c r="BV561" s="104"/>
      <c r="BW561" s="104"/>
      <c r="BX561" s="105"/>
      <c r="BY561" s="105"/>
      <c r="BZ561" s="105"/>
      <c r="CA561" s="33"/>
      <c r="CB561" s="33"/>
      <c r="CC561" s="33"/>
      <c r="CD561" s="27"/>
      <c r="CE561" s="27"/>
      <c r="CF561" s="27"/>
      <c r="CG561" s="9"/>
      <c r="CH561" s="9"/>
      <c r="CI561" s="9"/>
      <c r="CJ561" s="78"/>
      <c r="CK561" s="78"/>
      <c r="CL561" s="78"/>
      <c r="CM561" s="46"/>
      <c r="CN561" s="46"/>
      <c r="CO561" s="46"/>
    </row>
    <row r="562" spans="1:93" ht="1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4"/>
      <c r="S562" s="64"/>
      <c r="T562" s="14"/>
      <c r="U562" s="59"/>
      <c r="V562" s="60"/>
      <c r="W562" s="60"/>
      <c r="X562" s="60"/>
      <c r="Y562" s="60"/>
      <c r="Z562" s="60"/>
      <c r="AA562" s="60"/>
      <c r="AB562" s="60"/>
      <c r="AC562" s="60"/>
      <c r="AD562" s="60"/>
      <c r="AE562" s="10"/>
      <c r="AF562" s="87"/>
      <c r="AH562" s="86"/>
      <c r="AI562" s="10"/>
      <c r="AJ562" s="61"/>
      <c r="AK562" s="61"/>
      <c r="AL562" s="61"/>
      <c r="AM562" s="62"/>
      <c r="AN562" s="63"/>
      <c r="AO562" s="75"/>
      <c r="AP562" s="91"/>
      <c r="AQ562" s="75"/>
      <c r="AR562" s="79"/>
      <c r="AS562" s="75"/>
      <c r="AT562" s="11"/>
      <c r="AU562" s="11"/>
      <c r="AV562" s="11"/>
      <c r="AW562" s="11"/>
      <c r="AX562" s="11"/>
      <c r="AY562" s="75"/>
      <c r="BC562" s="19"/>
      <c r="BD562" s="19"/>
      <c r="BE562" s="19"/>
      <c r="BF562" s="70"/>
      <c r="BG562" s="85"/>
      <c r="BH562" s="85"/>
      <c r="BI562" s="85"/>
      <c r="BJ562" s="85"/>
      <c r="BK562" s="84"/>
      <c r="BL562" s="92"/>
      <c r="BM562" s="92"/>
      <c r="BN562" s="82"/>
      <c r="BO562" s="46"/>
      <c r="BP562" s="46"/>
      <c r="BQ562" s="46"/>
      <c r="BR562" s="80"/>
      <c r="BS562" s="80"/>
      <c r="BT562" s="80"/>
      <c r="BU562" s="104"/>
      <c r="BV562" s="104"/>
      <c r="BW562" s="104"/>
      <c r="BX562" s="105"/>
      <c r="BY562" s="105"/>
      <c r="BZ562" s="105"/>
      <c r="CA562" s="33"/>
      <c r="CB562" s="33"/>
      <c r="CC562" s="33"/>
      <c r="CD562" s="27"/>
      <c r="CE562" s="27"/>
      <c r="CF562" s="27"/>
      <c r="CG562" s="9"/>
      <c r="CH562" s="9"/>
      <c r="CI562" s="9"/>
      <c r="CJ562" s="78"/>
      <c r="CK562" s="78"/>
      <c r="CL562" s="78"/>
      <c r="CM562" s="46"/>
      <c r="CN562" s="46"/>
      <c r="CO562" s="46"/>
    </row>
    <row r="563" spans="1:93" ht="12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4"/>
      <c r="S563" s="64"/>
      <c r="T563" s="14"/>
      <c r="U563" s="59"/>
      <c r="V563" s="60"/>
      <c r="W563" s="60"/>
      <c r="X563" s="60"/>
      <c r="Y563" s="60"/>
      <c r="Z563" s="60"/>
      <c r="AA563" s="60"/>
      <c r="AB563" s="60"/>
      <c r="AC563" s="60"/>
      <c r="AD563" s="60"/>
      <c r="AE563" s="10"/>
      <c r="AF563" s="87"/>
      <c r="AH563" s="86"/>
      <c r="AI563" s="10"/>
      <c r="AJ563" s="61"/>
      <c r="AK563" s="61"/>
      <c r="AL563" s="61"/>
      <c r="AM563" s="62"/>
      <c r="AN563" s="63"/>
      <c r="AO563" s="75"/>
      <c r="AP563" s="91"/>
      <c r="AQ563" s="75"/>
      <c r="AR563" s="79"/>
      <c r="AS563" s="75"/>
      <c r="AT563" s="11"/>
      <c r="AU563" s="11"/>
      <c r="AV563" s="11"/>
      <c r="AW563" s="11"/>
      <c r="AX563" s="11"/>
      <c r="AY563" s="75"/>
      <c r="BC563" s="19"/>
      <c r="BD563" s="19"/>
      <c r="BE563" s="19"/>
      <c r="BF563" s="70"/>
      <c r="BG563" s="85"/>
      <c r="BH563" s="85"/>
      <c r="BI563" s="85"/>
      <c r="BJ563" s="85"/>
      <c r="BK563" s="84"/>
      <c r="BL563" s="92"/>
      <c r="BM563" s="92"/>
      <c r="BN563" s="82"/>
      <c r="BO563" s="46"/>
      <c r="BP563" s="46"/>
      <c r="BQ563" s="46"/>
      <c r="BR563" s="80"/>
      <c r="BS563" s="80"/>
      <c r="BT563" s="80"/>
      <c r="BU563" s="104"/>
      <c r="BV563" s="104"/>
      <c r="BW563" s="104"/>
      <c r="BX563" s="105"/>
      <c r="BY563" s="105"/>
      <c r="BZ563" s="105"/>
      <c r="CA563" s="33"/>
      <c r="CB563" s="33"/>
      <c r="CC563" s="33"/>
      <c r="CD563" s="27"/>
      <c r="CE563" s="27"/>
      <c r="CF563" s="27"/>
      <c r="CG563" s="9"/>
      <c r="CH563" s="9"/>
      <c r="CI563" s="9"/>
      <c r="CJ563" s="78"/>
      <c r="CK563" s="78"/>
      <c r="CL563" s="78"/>
      <c r="CM563" s="46"/>
      <c r="CN563" s="46"/>
      <c r="CO563" s="46"/>
    </row>
    <row r="564" spans="1:93" ht="12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4"/>
      <c r="S564" s="64"/>
      <c r="T564" s="14"/>
      <c r="U564" s="59"/>
      <c r="V564" s="60"/>
      <c r="W564" s="60"/>
      <c r="X564" s="60"/>
      <c r="Y564" s="60"/>
      <c r="Z564" s="60"/>
      <c r="AA564" s="60"/>
      <c r="AB564" s="60"/>
      <c r="AC564" s="60"/>
      <c r="AD564" s="60"/>
      <c r="AE564" s="10"/>
      <c r="AF564" s="87"/>
      <c r="AH564" s="86"/>
      <c r="AI564" s="10"/>
      <c r="AJ564" s="61"/>
      <c r="AK564" s="61"/>
      <c r="AL564" s="61"/>
      <c r="AM564" s="62"/>
      <c r="AN564" s="63"/>
      <c r="AO564" s="75"/>
      <c r="AP564" s="91"/>
      <c r="AQ564" s="75"/>
      <c r="AR564" s="79"/>
      <c r="AS564" s="75"/>
      <c r="AT564" s="11"/>
      <c r="AU564" s="11"/>
      <c r="AV564" s="11"/>
      <c r="AW564" s="11"/>
      <c r="AX564" s="11"/>
      <c r="AY564" s="75"/>
      <c r="BC564" s="19"/>
      <c r="BD564" s="19"/>
      <c r="BE564" s="19"/>
      <c r="BF564" s="70"/>
      <c r="BG564" s="85"/>
      <c r="BH564" s="85"/>
      <c r="BI564" s="85"/>
      <c r="BJ564" s="85"/>
      <c r="BK564" s="84"/>
      <c r="BL564" s="92"/>
      <c r="BM564" s="92"/>
      <c r="BN564" s="82"/>
      <c r="BO564" s="46"/>
      <c r="BP564" s="46"/>
      <c r="BQ564" s="46"/>
      <c r="BR564" s="80"/>
      <c r="BS564" s="80"/>
      <c r="BT564" s="80"/>
      <c r="BU564" s="104"/>
      <c r="BV564" s="104"/>
      <c r="BW564" s="104"/>
      <c r="BX564" s="105"/>
      <c r="BY564" s="105"/>
      <c r="BZ564" s="105"/>
      <c r="CA564" s="33"/>
      <c r="CB564" s="33"/>
      <c r="CC564" s="33"/>
      <c r="CD564" s="27"/>
      <c r="CE564" s="27"/>
      <c r="CF564" s="27"/>
      <c r="CG564" s="9"/>
      <c r="CH564" s="9"/>
      <c r="CI564" s="9"/>
      <c r="CJ564" s="78"/>
      <c r="CK564" s="78"/>
      <c r="CL564" s="78"/>
      <c r="CM564" s="46"/>
      <c r="CN564" s="46"/>
      <c r="CO564" s="46"/>
    </row>
    <row r="565" spans="1:93" ht="12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4"/>
      <c r="S565" s="64"/>
      <c r="T565" s="14"/>
      <c r="U565" s="59"/>
      <c r="V565" s="60"/>
      <c r="W565" s="60"/>
      <c r="X565" s="60"/>
      <c r="Y565" s="60"/>
      <c r="Z565" s="60"/>
      <c r="AA565" s="60"/>
      <c r="AB565" s="60"/>
      <c r="AC565" s="60"/>
      <c r="AD565" s="60"/>
      <c r="AE565" s="10"/>
      <c r="AF565" s="87"/>
      <c r="AH565" s="86"/>
      <c r="AI565" s="10"/>
      <c r="AJ565" s="61"/>
      <c r="AK565" s="61"/>
      <c r="AL565" s="61"/>
      <c r="AM565" s="62"/>
      <c r="AN565" s="63"/>
      <c r="AO565" s="75"/>
      <c r="AP565" s="91"/>
      <c r="AQ565" s="75"/>
      <c r="AR565" s="79"/>
      <c r="AS565" s="75"/>
      <c r="AT565" s="11"/>
      <c r="AU565" s="11"/>
      <c r="AV565" s="11"/>
      <c r="AW565" s="11"/>
      <c r="AX565" s="11"/>
      <c r="AY565" s="75"/>
      <c r="BC565" s="19"/>
      <c r="BD565" s="19"/>
      <c r="BE565" s="19"/>
      <c r="BF565" s="70"/>
      <c r="BG565" s="85"/>
      <c r="BH565" s="85"/>
      <c r="BI565" s="85"/>
      <c r="BJ565" s="85"/>
      <c r="BK565" s="84"/>
      <c r="BL565" s="92"/>
      <c r="BM565" s="92"/>
      <c r="BN565" s="82"/>
      <c r="BO565" s="46"/>
      <c r="BP565" s="46"/>
      <c r="BQ565" s="46"/>
      <c r="BR565" s="80"/>
      <c r="BS565" s="80"/>
      <c r="BT565" s="80"/>
      <c r="BU565" s="104"/>
      <c r="BV565" s="104"/>
      <c r="BW565" s="104"/>
      <c r="BX565" s="105"/>
      <c r="BY565" s="105"/>
      <c r="BZ565" s="105"/>
      <c r="CA565" s="33"/>
      <c r="CB565" s="33"/>
      <c r="CC565" s="33"/>
      <c r="CD565" s="27"/>
      <c r="CE565" s="27"/>
      <c r="CF565" s="27"/>
      <c r="CG565" s="9"/>
      <c r="CH565" s="9"/>
      <c r="CI565" s="9"/>
      <c r="CJ565" s="78"/>
      <c r="CK565" s="78"/>
      <c r="CL565" s="78"/>
      <c r="CM565" s="46"/>
      <c r="CN565" s="46"/>
      <c r="CO565" s="46"/>
    </row>
    <row r="566" spans="1:93" ht="12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4"/>
      <c r="S566" s="64"/>
      <c r="T566" s="14"/>
      <c r="U566" s="59"/>
      <c r="V566" s="60"/>
      <c r="W566" s="60"/>
      <c r="X566" s="60"/>
      <c r="Y566" s="60"/>
      <c r="Z566" s="60"/>
      <c r="AA566" s="60"/>
      <c r="AB566" s="60"/>
      <c r="AC566" s="60"/>
      <c r="AD566" s="60"/>
      <c r="AE566" s="10"/>
      <c r="AF566" s="87"/>
      <c r="AH566" s="86"/>
      <c r="AI566" s="10"/>
      <c r="AJ566" s="61"/>
      <c r="AK566" s="61"/>
      <c r="AL566" s="61"/>
      <c r="AM566" s="62"/>
      <c r="AN566" s="63"/>
      <c r="AO566" s="75"/>
      <c r="AP566" s="91"/>
      <c r="AQ566" s="75"/>
      <c r="AR566" s="79"/>
      <c r="AS566" s="75"/>
      <c r="AT566" s="11"/>
      <c r="AU566" s="11"/>
      <c r="AV566" s="11"/>
      <c r="AW566" s="11"/>
      <c r="AX566" s="11"/>
      <c r="AY566" s="75"/>
      <c r="BC566" s="19"/>
      <c r="BD566" s="19"/>
      <c r="BE566" s="19"/>
      <c r="BF566" s="70"/>
      <c r="BG566" s="85"/>
      <c r="BH566" s="85"/>
      <c r="BI566" s="85"/>
      <c r="BJ566" s="85"/>
      <c r="BK566" s="84"/>
      <c r="BL566" s="92"/>
      <c r="BM566" s="92"/>
      <c r="BN566" s="82"/>
      <c r="BO566" s="46"/>
      <c r="BP566" s="46"/>
      <c r="BQ566" s="46"/>
      <c r="BR566" s="80"/>
      <c r="BS566" s="80"/>
      <c r="BT566" s="80"/>
      <c r="BU566" s="104"/>
      <c r="BV566" s="104"/>
      <c r="BW566" s="104"/>
      <c r="BX566" s="105"/>
      <c r="BY566" s="105"/>
      <c r="BZ566" s="105"/>
      <c r="CA566" s="33"/>
      <c r="CB566" s="33"/>
      <c r="CC566" s="33"/>
      <c r="CD566" s="27"/>
      <c r="CE566" s="27"/>
      <c r="CF566" s="27"/>
      <c r="CG566" s="9"/>
      <c r="CH566" s="9"/>
      <c r="CI566" s="9"/>
      <c r="CJ566" s="78"/>
      <c r="CK566" s="78"/>
      <c r="CL566" s="78"/>
      <c r="CM566" s="46"/>
      <c r="CN566" s="46"/>
      <c r="CO566" s="46"/>
    </row>
    <row r="567" spans="1:93" ht="12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4"/>
      <c r="S567" s="64"/>
      <c r="T567" s="14"/>
      <c r="U567" s="59"/>
      <c r="V567" s="60"/>
      <c r="W567" s="60"/>
      <c r="X567" s="60"/>
      <c r="Y567" s="60"/>
      <c r="Z567" s="60"/>
      <c r="AA567" s="60"/>
      <c r="AB567" s="60"/>
      <c r="AC567" s="60"/>
      <c r="AD567" s="60"/>
      <c r="AE567" s="10"/>
      <c r="AF567" s="87"/>
      <c r="AH567" s="86"/>
      <c r="AI567" s="10"/>
      <c r="AJ567" s="61"/>
      <c r="AK567" s="61"/>
      <c r="AL567" s="61"/>
      <c r="AM567" s="62"/>
      <c r="AN567" s="63"/>
      <c r="AO567" s="75"/>
      <c r="AP567" s="91"/>
      <c r="AQ567" s="75"/>
      <c r="AR567" s="79"/>
      <c r="AS567" s="75"/>
      <c r="AT567" s="11"/>
      <c r="AU567" s="11"/>
      <c r="AV567" s="11"/>
      <c r="AW567" s="11"/>
      <c r="AX567" s="11"/>
      <c r="AY567" s="75"/>
      <c r="BC567" s="19"/>
      <c r="BD567" s="19"/>
      <c r="BE567" s="19"/>
      <c r="BF567" s="70"/>
      <c r="BG567" s="85"/>
      <c r="BH567" s="85"/>
      <c r="BI567" s="85"/>
      <c r="BJ567" s="85"/>
      <c r="BK567" s="84"/>
      <c r="BL567" s="92"/>
      <c r="BM567" s="92"/>
      <c r="BN567" s="82"/>
      <c r="BO567" s="46"/>
      <c r="BP567" s="46"/>
      <c r="BQ567" s="46"/>
      <c r="BR567" s="80"/>
      <c r="BS567" s="80"/>
      <c r="BT567" s="80"/>
      <c r="BU567" s="104"/>
      <c r="BV567" s="104"/>
      <c r="BW567" s="104"/>
      <c r="BX567" s="105"/>
      <c r="BY567" s="105"/>
      <c r="BZ567" s="105"/>
      <c r="CA567" s="33"/>
      <c r="CB567" s="33"/>
      <c r="CC567" s="33"/>
      <c r="CD567" s="27"/>
      <c r="CE567" s="27"/>
      <c r="CF567" s="27"/>
      <c r="CG567" s="9"/>
      <c r="CH567" s="9"/>
      <c r="CI567" s="9"/>
      <c r="CJ567" s="78"/>
      <c r="CK567" s="78"/>
      <c r="CL567" s="78"/>
      <c r="CM567" s="46"/>
      <c r="CN567" s="46"/>
      <c r="CO567" s="46"/>
    </row>
    <row r="568" spans="1:93" ht="12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4"/>
      <c r="S568" s="64"/>
      <c r="T568" s="14"/>
      <c r="U568" s="59"/>
      <c r="V568" s="60"/>
      <c r="W568" s="60"/>
      <c r="X568" s="60"/>
      <c r="Y568" s="60"/>
      <c r="Z568" s="60"/>
      <c r="AA568" s="60"/>
      <c r="AB568" s="60"/>
      <c r="AC568" s="60"/>
      <c r="AD568" s="60"/>
      <c r="AE568" s="10"/>
      <c r="AF568" s="87"/>
      <c r="AH568" s="86"/>
      <c r="AI568" s="10"/>
      <c r="AJ568" s="61"/>
      <c r="AK568" s="61"/>
      <c r="AL568" s="61"/>
      <c r="AM568" s="62"/>
      <c r="AN568" s="63"/>
      <c r="AO568" s="75"/>
      <c r="AP568" s="91"/>
      <c r="AQ568" s="75"/>
      <c r="AR568" s="79"/>
      <c r="AS568" s="75"/>
      <c r="AT568" s="11"/>
      <c r="AU568" s="11"/>
      <c r="AV568" s="11"/>
      <c r="AW568" s="11"/>
      <c r="AX568" s="11"/>
      <c r="AY568" s="75"/>
      <c r="BC568" s="19"/>
      <c r="BD568" s="19"/>
      <c r="BE568" s="19"/>
      <c r="BF568" s="70"/>
      <c r="BG568" s="85"/>
      <c r="BH568" s="85"/>
      <c r="BI568" s="85"/>
      <c r="BJ568" s="85"/>
      <c r="BK568" s="84"/>
      <c r="BL568" s="92"/>
      <c r="BM568" s="92"/>
      <c r="BN568" s="82"/>
      <c r="BO568" s="46"/>
      <c r="BP568" s="46"/>
      <c r="BQ568" s="46"/>
      <c r="BR568" s="80"/>
      <c r="BS568" s="80"/>
      <c r="BT568" s="80"/>
      <c r="BU568" s="104"/>
      <c r="BV568" s="104"/>
      <c r="BW568" s="104"/>
      <c r="BX568" s="105"/>
      <c r="BY568" s="105"/>
      <c r="BZ568" s="105"/>
      <c r="CA568" s="33"/>
      <c r="CB568" s="33"/>
      <c r="CC568" s="33"/>
      <c r="CD568" s="27"/>
      <c r="CE568" s="27"/>
      <c r="CF568" s="27"/>
      <c r="CG568" s="9"/>
      <c r="CH568" s="9"/>
      <c r="CI568" s="9"/>
      <c r="CJ568" s="78"/>
      <c r="CK568" s="78"/>
      <c r="CL568" s="78"/>
      <c r="CM568" s="46"/>
      <c r="CN568" s="46"/>
      <c r="CO568" s="46"/>
    </row>
    <row r="569" spans="1:93" ht="12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4"/>
      <c r="S569" s="64"/>
      <c r="T569" s="14"/>
      <c r="U569" s="59"/>
      <c r="V569" s="60"/>
      <c r="W569" s="60"/>
      <c r="X569" s="60"/>
      <c r="Y569" s="60"/>
      <c r="Z569" s="60"/>
      <c r="AA569" s="60"/>
      <c r="AB569" s="60"/>
      <c r="AC569" s="60"/>
      <c r="AD569" s="60"/>
      <c r="AE569" s="10"/>
      <c r="AF569" s="87"/>
      <c r="AH569" s="86"/>
      <c r="AI569" s="10"/>
      <c r="AJ569" s="61"/>
      <c r="AK569" s="61"/>
      <c r="AL569" s="61"/>
      <c r="AM569" s="62"/>
      <c r="AN569" s="63"/>
      <c r="AO569" s="75"/>
      <c r="AP569" s="91"/>
      <c r="AQ569" s="75"/>
      <c r="AR569" s="79"/>
      <c r="AS569" s="75"/>
      <c r="AT569" s="11"/>
      <c r="AU569" s="11"/>
      <c r="AV569" s="11"/>
      <c r="AW569" s="11"/>
      <c r="AX569" s="11"/>
      <c r="AY569" s="75"/>
      <c r="BC569" s="19"/>
      <c r="BD569" s="19"/>
      <c r="BE569" s="19"/>
      <c r="BF569" s="70"/>
      <c r="BG569" s="85"/>
      <c r="BH569" s="85"/>
      <c r="BI569" s="85"/>
      <c r="BJ569" s="85"/>
      <c r="BK569" s="84"/>
      <c r="BL569" s="92"/>
      <c r="BM569" s="92"/>
      <c r="BN569" s="82"/>
      <c r="BO569" s="46"/>
      <c r="BP569" s="46"/>
      <c r="BQ569" s="46"/>
      <c r="BR569" s="80"/>
      <c r="BS569" s="80"/>
      <c r="BT569" s="80"/>
      <c r="BU569" s="104"/>
      <c r="BV569" s="104"/>
      <c r="BW569" s="104"/>
      <c r="BX569" s="105"/>
      <c r="BY569" s="105"/>
      <c r="BZ569" s="105"/>
      <c r="CA569" s="33"/>
      <c r="CB569" s="33"/>
      <c r="CC569" s="33"/>
      <c r="CD569" s="27"/>
      <c r="CE569" s="27"/>
      <c r="CF569" s="27"/>
      <c r="CG569" s="9"/>
      <c r="CH569" s="9"/>
      <c r="CI569" s="9"/>
      <c r="CJ569" s="78"/>
      <c r="CK569" s="78"/>
      <c r="CL569" s="78"/>
      <c r="CM569" s="46"/>
      <c r="CN569" s="46"/>
      <c r="CO569" s="46"/>
    </row>
    <row r="570" spans="1:93" ht="12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4"/>
      <c r="S570" s="64"/>
      <c r="T570" s="14"/>
      <c r="U570" s="59"/>
      <c r="V570" s="60"/>
      <c r="W570" s="60"/>
      <c r="X570" s="60"/>
      <c r="Y570" s="60"/>
      <c r="Z570" s="60"/>
      <c r="AA570" s="60"/>
      <c r="AB570" s="60"/>
      <c r="AC570" s="60"/>
      <c r="AD570" s="60"/>
      <c r="AE570" s="10"/>
      <c r="AF570" s="87"/>
      <c r="AH570" s="86"/>
      <c r="AI570" s="10"/>
      <c r="AJ570" s="61"/>
      <c r="AK570" s="61"/>
      <c r="AL570" s="61"/>
      <c r="AM570" s="62"/>
      <c r="AN570" s="63"/>
      <c r="AO570" s="75"/>
      <c r="AP570" s="91"/>
      <c r="AQ570" s="75"/>
      <c r="AR570" s="79"/>
      <c r="AS570" s="75"/>
      <c r="AT570" s="11"/>
      <c r="AU570" s="11"/>
      <c r="AV570" s="11"/>
      <c r="AW570" s="11"/>
      <c r="AX570" s="11"/>
      <c r="AY570" s="75"/>
      <c r="BC570" s="19"/>
      <c r="BD570" s="19"/>
      <c r="BE570" s="19"/>
      <c r="BF570" s="70"/>
      <c r="BG570" s="85"/>
      <c r="BH570" s="85"/>
      <c r="BI570" s="85"/>
      <c r="BJ570" s="85"/>
      <c r="BK570" s="84"/>
      <c r="BL570" s="92"/>
      <c r="BM570" s="92"/>
      <c r="BN570" s="82"/>
      <c r="BO570" s="46"/>
      <c r="BP570" s="46"/>
      <c r="BQ570" s="46"/>
      <c r="BR570" s="80"/>
      <c r="BS570" s="80"/>
      <c r="BT570" s="80"/>
      <c r="BU570" s="104"/>
      <c r="BV570" s="104"/>
      <c r="BW570" s="104"/>
      <c r="BX570" s="105"/>
      <c r="BY570" s="105"/>
      <c r="BZ570" s="105"/>
      <c r="CA570" s="33"/>
      <c r="CB570" s="33"/>
      <c r="CC570" s="33"/>
      <c r="CD570" s="27"/>
      <c r="CE570" s="27"/>
      <c r="CF570" s="27"/>
      <c r="CG570" s="9"/>
      <c r="CH570" s="9"/>
      <c r="CI570" s="9"/>
      <c r="CJ570" s="78"/>
      <c r="CK570" s="78"/>
      <c r="CL570" s="78"/>
      <c r="CM570" s="46"/>
      <c r="CN570" s="46"/>
      <c r="CO570" s="46"/>
    </row>
    <row r="571" spans="1:93" ht="12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4"/>
      <c r="S571" s="64"/>
      <c r="T571" s="14"/>
      <c r="U571" s="59"/>
      <c r="V571" s="60"/>
      <c r="W571" s="60"/>
      <c r="X571" s="60"/>
      <c r="Y571" s="60"/>
      <c r="Z571" s="60"/>
      <c r="AA571" s="60"/>
      <c r="AB571" s="60"/>
      <c r="AC571" s="60"/>
      <c r="AD571" s="60"/>
      <c r="AE571" s="10"/>
      <c r="AF571" s="87"/>
      <c r="AH571" s="86"/>
      <c r="AI571" s="10"/>
      <c r="AJ571" s="61"/>
      <c r="AK571" s="61"/>
      <c r="AL571" s="61"/>
      <c r="AM571" s="62"/>
      <c r="AN571" s="63"/>
      <c r="AO571" s="75"/>
      <c r="AP571" s="91"/>
      <c r="AQ571" s="75"/>
      <c r="AR571" s="79"/>
      <c r="AS571" s="75"/>
      <c r="AT571" s="11"/>
      <c r="AU571" s="11"/>
      <c r="AV571" s="11"/>
      <c r="AW571" s="11"/>
      <c r="AX571" s="11"/>
      <c r="AY571" s="75"/>
      <c r="BC571" s="19"/>
      <c r="BD571" s="19"/>
      <c r="BE571" s="19"/>
      <c r="BF571" s="70"/>
      <c r="BG571" s="85"/>
      <c r="BH571" s="85"/>
      <c r="BI571" s="85"/>
      <c r="BJ571" s="85"/>
      <c r="BK571" s="84"/>
      <c r="BL571" s="92"/>
      <c r="BM571" s="92"/>
      <c r="BN571" s="82"/>
      <c r="BO571" s="46"/>
      <c r="BP571" s="46"/>
      <c r="BQ571" s="46"/>
      <c r="BR571" s="80"/>
      <c r="BS571" s="80"/>
      <c r="BT571" s="80"/>
      <c r="BU571" s="104"/>
      <c r="BV571" s="104"/>
      <c r="BW571" s="104"/>
      <c r="BX571" s="105"/>
      <c r="BY571" s="105"/>
      <c r="BZ571" s="105"/>
      <c r="CA571" s="33"/>
      <c r="CB571" s="33"/>
      <c r="CC571" s="33"/>
      <c r="CD571" s="27"/>
      <c r="CE571" s="27"/>
      <c r="CF571" s="27"/>
      <c r="CG571" s="9"/>
      <c r="CH571" s="9"/>
      <c r="CI571" s="9"/>
      <c r="CJ571" s="78"/>
      <c r="CK571" s="78"/>
      <c r="CL571" s="78"/>
      <c r="CM571" s="46"/>
      <c r="CN571" s="46"/>
      <c r="CO571" s="46"/>
    </row>
    <row r="572" spans="1:93" ht="1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4"/>
      <c r="S572" s="64"/>
      <c r="T572" s="14"/>
      <c r="U572" s="59"/>
      <c r="V572" s="60"/>
      <c r="W572" s="60"/>
      <c r="X572" s="60"/>
      <c r="Y572" s="60"/>
      <c r="Z572" s="60"/>
      <c r="AA572" s="60"/>
      <c r="AB572" s="60"/>
      <c r="AC572" s="60"/>
      <c r="AD572" s="60"/>
      <c r="AE572" s="10"/>
      <c r="AF572" s="87"/>
      <c r="AH572" s="86"/>
      <c r="AI572" s="10"/>
      <c r="AJ572" s="61"/>
      <c r="AK572" s="61"/>
      <c r="AL572" s="61"/>
      <c r="AM572" s="62"/>
      <c r="AN572" s="63"/>
      <c r="AO572" s="75"/>
      <c r="AP572" s="91"/>
      <c r="AQ572" s="75"/>
      <c r="AR572" s="79"/>
      <c r="AS572" s="75"/>
      <c r="AT572" s="11"/>
      <c r="AU572" s="11"/>
      <c r="AV572" s="11"/>
      <c r="AW572" s="11"/>
      <c r="AX572" s="11"/>
      <c r="AY572" s="75"/>
      <c r="BC572" s="19"/>
      <c r="BD572" s="19"/>
      <c r="BE572" s="19"/>
      <c r="BF572" s="70"/>
      <c r="BG572" s="85"/>
      <c r="BH572" s="85"/>
      <c r="BI572" s="85"/>
      <c r="BJ572" s="85"/>
      <c r="BK572" s="84"/>
      <c r="BL572" s="92"/>
      <c r="BM572" s="92"/>
      <c r="BN572" s="82"/>
      <c r="BO572" s="46"/>
      <c r="BP572" s="46"/>
      <c r="BQ572" s="46"/>
      <c r="BR572" s="80"/>
      <c r="BS572" s="80"/>
      <c r="BT572" s="80"/>
      <c r="BU572" s="104"/>
      <c r="BV572" s="104"/>
      <c r="BW572" s="104"/>
      <c r="BX572" s="105"/>
      <c r="BY572" s="105"/>
      <c r="BZ572" s="105"/>
      <c r="CA572" s="33"/>
      <c r="CB572" s="33"/>
      <c r="CC572" s="33"/>
      <c r="CD572" s="27"/>
      <c r="CE572" s="27"/>
      <c r="CF572" s="27"/>
      <c r="CG572" s="9"/>
      <c r="CH572" s="9"/>
      <c r="CI572" s="9"/>
      <c r="CJ572" s="78"/>
      <c r="CK572" s="78"/>
      <c r="CL572" s="78"/>
      <c r="CM572" s="46"/>
      <c r="CN572" s="46"/>
      <c r="CO572" s="46"/>
    </row>
    <row r="573" spans="1:93" ht="12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4"/>
      <c r="S573" s="64"/>
      <c r="T573" s="14"/>
      <c r="U573" s="59"/>
      <c r="V573" s="60"/>
      <c r="W573" s="60"/>
      <c r="X573" s="60"/>
      <c r="Y573" s="60"/>
      <c r="Z573" s="60"/>
      <c r="AA573" s="60"/>
      <c r="AB573" s="60"/>
      <c r="AC573" s="60"/>
      <c r="AD573" s="60"/>
      <c r="AE573" s="10"/>
      <c r="AF573" s="87"/>
      <c r="AH573" s="86"/>
      <c r="AI573" s="10"/>
      <c r="AJ573" s="61"/>
      <c r="AK573" s="61"/>
      <c r="AL573" s="61"/>
      <c r="AM573" s="62"/>
      <c r="AN573" s="63"/>
      <c r="AO573" s="75"/>
      <c r="AP573" s="91"/>
      <c r="AQ573" s="75"/>
      <c r="AR573" s="79"/>
      <c r="AS573" s="75"/>
      <c r="AT573" s="11"/>
      <c r="AU573" s="11"/>
      <c r="AV573" s="11"/>
      <c r="AW573" s="11"/>
      <c r="AX573" s="11"/>
      <c r="AY573" s="75"/>
      <c r="BC573" s="19"/>
      <c r="BD573" s="19"/>
      <c r="BE573" s="19"/>
      <c r="BF573" s="70"/>
      <c r="BG573" s="85"/>
      <c r="BH573" s="85"/>
      <c r="BI573" s="85"/>
      <c r="BJ573" s="85"/>
      <c r="BK573" s="84"/>
      <c r="BL573" s="92"/>
      <c r="BM573" s="92"/>
      <c r="BN573" s="82"/>
      <c r="BO573" s="46"/>
      <c r="BP573" s="46"/>
      <c r="BQ573" s="46"/>
      <c r="BR573" s="80"/>
      <c r="BS573" s="80"/>
      <c r="BT573" s="80"/>
      <c r="BU573" s="104"/>
      <c r="BV573" s="104"/>
      <c r="BW573" s="104"/>
      <c r="BX573" s="105"/>
      <c r="BY573" s="105"/>
      <c r="BZ573" s="105"/>
      <c r="CA573" s="33"/>
      <c r="CB573" s="33"/>
      <c r="CC573" s="33"/>
      <c r="CD573" s="27"/>
      <c r="CE573" s="27"/>
      <c r="CF573" s="27"/>
      <c r="CG573" s="9"/>
      <c r="CH573" s="9"/>
      <c r="CI573" s="9"/>
      <c r="CJ573" s="78"/>
      <c r="CK573" s="78"/>
      <c r="CL573" s="78"/>
      <c r="CM573" s="46"/>
      <c r="CN573" s="46"/>
      <c r="CO573" s="46"/>
    </row>
    <row r="574" spans="1:93" ht="12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4"/>
      <c r="S574" s="64"/>
      <c r="T574" s="14"/>
      <c r="U574" s="59"/>
      <c r="V574" s="60"/>
      <c r="W574" s="60"/>
      <c r="X574" s="60"/>
      <c r="Y574" s="60"/>
      <c r="Z574" s="60"/>
      <c r="AA574" s="60"/>
      <c r="AB574" s="60"/>
      <c r="AC574" s="60"/>
      <c r="AD574" s="60"/>
      <c r="AE574" s="10"/>
      <c r="AF574" s="87"/>
      <c r="AH574" s="86"/>
      <c r="AI574" s="10"/>
      <c r="AJ574" s="61"/>
      <c r="AK574" s="61"/>
      <c r="AL574" s="61"/>
      <c r="AM574" s="62"/>
      <c r="AN574" s="63"/>
      <c r="AO574" s="75"/>
      <c r="AP574" s="91"/>
      <c r="AQ574" s="75"/>
      <c r="AR574" s="79"/>
      <c r="AS574" s="75"/>
      <c r="AT574" s="11"/>
      <c r="AU574" s="11"/>
      <c r="AV574" s="11"/>
      <c r="AW574" s="11"/>
      <c r="AX574" s="11"/>
      <c r="AY574" s="75"/>
      <c r="BC574" s="19"/>
      <c r="BD574" s="19"/>
      <c r="BE574" s="19"/>
      <c r="BF574" s="70"/>
      <c r="BG574" s="85"/>
      <c r="BH574" s="85"/>
      <c r="BI574" s="85"/>
      <c r="BJ574" s="85"/>
      <c r="BK574" s="84"/>
      <c r="BL574" s="92"/>
      <c r="BM574" s="92"/>
      <c r="BN574" s="82"/>
      <c r="BO574" s="46"/>
      <c r="BP574" s="46"/>
      <c r="BQ574" s="46"/>
      <c r="BR574" s="80"/>
      <c r="BS574" s="80"/>
      <c r="BT574" s="80"/>
      <c r="BU574" s="104"/>
      <c r="BV574" s="104"/>
      <c r="BW574" s="104"/>
      <c r="BX574" s="105"/>
      <c r="BY574" s="105"/>
      <c r="BZ574" s="105"/>
      <c r="CA574" s="33"/>
      <c r="CB574" s="33"/>
      <c r="CC574" s="33"/>
      <c r="CD574" s="27"/>
      <c r="CE574" s="27"/>
      <c r="CF574" s="27"/>
      <c r="CG574" s="9"/>
      <c r="CH574" s="9"/>
      <c r="CI574" s="9"/>
      <c r="CJ574" s="78"/>
      <c r="CK574" s="78"/>
      <c r="CL574" s="78"/>
      <c r="CM574" s="46"/>
      <c r="CN574" s="46"/>
      <c r="CO574" s="46"/>
    </row>
    <row r="575" spans="1:93" ht="12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4"/>
      <c r="S575" s="64"/>
      <c r="T575" s="14"/>
      <c r="U575" s="59"/>
      <c r="V575" s="60"/>
      <c r="W575" s="60"/>
      <c r="X575" s="60"/>
      <c r="Y575" s="60"/>
      <c r="Z575" s="60"/>
      <c r="AA575" s="60"/>
      <c r="AB575" s="60"/>
      <c r="AC575" s="60"/>
      <c r="AD575" s="60"/>
      <c r="AE575" s="10"/>
      <c r="AF575" s="87"/>
      <c r="AH575" s="86"/>
      <c r="AI575" s="10"/>
      <c r="AJ575" s="61"/>
      <c r="AK575" s="61"/>
      <c r="AL575" s="61"/>
      <c r="AM575" s="62"/>
      <c r="AN575" s="63"/>
      <c r="AO575" s="75"/>
      <c r="AP575" s="91"/>
      <c r="AQ575" s="75"/>
      <c r="AR575" s="79"/>
      <c r="AS575" s="75"/>
      <c r="AT575" s="11"/>
      <c r="AU575" s="11"/>
      <c r="AV575" s="11"/>
      <c r="AW575" s="11"/>
      <c r="AX575" s="11"/>
      <c r="AY575" s="75"/>
      <c r="BC575" s="19"/>
      <c r="BD575" s="19"/>
      <c r="BE575" s="19"/>
      <c r="BF575" s="70"/>
      <c r="BG575" s="85"/>
      <c r="BH575" s="85"/>
      <c r="BI575" s="85"/>
      <c r="BJ575" s="85"/>
      <c r="BK575" s="84"/>
      <c r="BL575" s="92"/>
      <c r="BM575" s="92"/>
      <c r="BN575" s="82"/>
      <c r="BO575" s="46"/>
      <c r="BP575" s="46"/>
      <c r="BQ575" s="46"/>
      <c r="BR575" s="80"/>
      <c r="BS575" s="80"/>
      <c r="BT575" s="80"/>
      <c r="BU575" s="104"/>
      <c r="BV575" s="104"/>
      <c r="BW575" s="104"/>
      <c r="BX575" s="105"/>
      <c r="BY575" s="105"/>
      <c r="BZ575" s="105"/>
      <c r="CA575" s="33"/>
      <c r="CB575" s="33"/>
      <c r="CC575" s="33"/>
      <c r="CD575" s="27"/>
      <c r="CE575" s="27"/>
      <c r="CF575" s="27"/>
      <c r="CG575" s="9"/>
      <c r="CH575" s="9"/>
      <c r="CI575" s="9"/>
      <c r="CJ575" s="78"/>
      <c r="CK575" s="78"/>
      <c r="CL575" s="78"/>
      <c r="CM575" s="46"/>
      <c r="CN575" s="46"/>
      <c r="CO575" s="46"/>
    </row>
    <row r="576" spans="1:93" ht="12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4"/>
      <c r="S576" s="64"/>
      <c r="T576" s="14"/>
      <c r="U576" s="59"/>
      <c r="V576" s="60"/>
      <c r="W576" s="60"/>
      <c r="X576" s="60"/>
      <c r="Y576" s="60"/>
      <c r="Z576" s="60"/>
      <c r="AA576" s="60"/>
      <c r="AB576" s="60"/>
      <c r="AC576" s="60"/>
      <c r="AD576" s="60"/>
      <c r="AE576" s="10"/>
      <c r="AF576" s="87"/>
      <c r="AH576" s="86"/>
      <c r="AI576" s="10"/>
      <c r="AJ576" s="61"/>
      <c r="AK576" s="61"/>
      <c r="AL576" s="61"/>
      <c r="AM576" s="62"/>
      <c r="AN576" s="63"/>
      <c r="AO576" s="75"/>
      <c r="AP576" s="91"/>
      <c r="AQ576" s="75"/>
      <c r="AR576" s="79"/>
      <c r="AS576" s="75"/>
      <c r="AT576" s="11"/>
      <c r="AU576" s="11"/>
      <c r="AV576" s="11"/>
      <c r="AW576" s="11"/>
      <c r="AX576" s="11"/>
      <c r="AY576" s="75"/>
      <c r="BC576" s="19"/>
      <c r="BD576" s="19"/>
      <c r="BE576" s="19"/>
      <c r="BF576" s="70"/>
      <c r="BG576" s="85"/>
      <c r="BH576" s="85"/>
      <c r="BI576" s="85"/>
      <c r="BJ576" s="85"/>
      <c r="BK576" s="84"/>
      <c r="BL576" s="92"/>
      <c r="BM576" s="92"/>
      <c r="BN576" s="82"/>
      <c r="BO576" s="46"/>
      <c r="BP576" s="46"/>
      <c r="BQ576" s="46"/>
      <c r="BR576" s="80"/>
      <c r="BS576" s="80"/>
      <c r="BT576" s="80"/>
      <c r="BU576" s="104"/>
      <c r="BV576" s="104"/>
      <c r="BW576" s="104"/>
      <c r="BX576" s="105"/>
      <c r="BY576" s="105"/>
      <c r="BZ576" s="105"/>
      <c r="CA576" s="33"/>
      <c r="CB576" s="33"/>
      <c r="CC576" s="33"/>
      <c r="CD576" s="27"/>
      <c r="CE576" s="27"/>
      <c r="CF576" s="27"/>
      <c r="CG576" s="9"/>
      <c r="CH576" s="9"/>
      <c r="CI576" s="9"/>
      <c r="CJ576" s="78"/>
      <c r="CK576" s="78"/>
      <c r="CL576" s="78"/>
      <c r="CM576" s="46"/>
      <c r="CN576" s="46"/>
      <c r="CO576" s="46"/>
    </row>
    <row r="577" spans="1:93" ht="12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4"/>
      <c r="S577" s="64"/>
      <c r="T577" s="14"/>
      <c r="U577" s="59"/>
      <c r="V577" s="60"/>
      <c r="W577" s="60"/>
      <c r="X577" s="60"/>
      <c r="Y577" s="60"/>
      <c r="Z577" s="60"/>
      <c r="AA577" s="60"/>
      <c r="AB577" s="60"/>
      <c r="AC577" s="60"/>
      <c r="AD577" s="60"/>
      <c r="AE577" s="10"/>
      <c r="AF577" s="87"/>
      <c r="AH577" s="86"/>
      <c r="AI577" s="10"/>
      <c r="AJ577" s="61"/>
      <c r="AK577" s="61"/>
      <c r="AL577" s="61"/>
      <c r="AM577" s="62"/>
      <c r="AN577" s="63"/>
      <c r="AO577" s="75"/>
      <c r="AP577" s="91"/>
      <c r="AQ577" s="75"/>
      <c r="AR577" s="79"/>
      <c r="AS577" s="75"/>
      <c r="AT577" s="11"/>
      <c r="AU577" s="11"/>
      <c r="AV577" s="11"/>
      <c r="AW577" s="11"/>
      <c r="AX577" s="11"/>
      <c r="AY577" s="75"/>
      <c r="BC577" s="19"/>
      <c r="BD577" s="19"/>
      <c r="BE577" s="19"/>
      <c r="BF577" s="70"/>
      <c r="BG577" s="85"/>
      <c r="BH577" s="85"/>
      <c r="BI577" s="85"/>
      <c r="BJ577" s="85"/>
      <c r="BK577" s="84"/>
      <c r="BL577" s="92"/>
      <c r="BM577" s="92"/>
      <c r="BN577" s="82"/>
      <c r="BO577" s="46"/>
      <c r="BP577" s="46"/>
      <c r="BQ577" s="46"/>
      <c r="BR577" s="80"/>
      <c r="BS577" s="80"/>
      <c r="BT577" s="80"/>
      <c r="BU577" s="104"/>
      <c r="BV577" s="104"/>
      <c r="BW577" s="104"/>
      <c r="BX577" s="105"/>
      <c r="BY577" s="105"/>
      <c r="BZ577" s="105"/>
      <c r="CA577" s="33"/>
      <c r="CB577" s="33"/>
      <c r="CC577" s="33"/>
      <c r="CD577" s="27"/>
      <c r="CE577" s="27"/>
      <c r="CF577" s="27"/>
      <c r="CG577" s="9"/>
      <c r="CH577" s="9"/>
      <c r="CI577" s="9"/>
      <c r="CJ577" s="78"/>
      <c r="CK577" s="78"/>
      <c r="CL577" s="78"/>
      <c r="CM577" s="46"/>
      <c r="CN577" s="46"/>
      <c r="CO577" s="46"/>
    </row>
    <row r="578" spans="1:93" ht="12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4"/>
      <c r="S578" s="64"/>
      <c r="T578" s="14"/>
      <c r="U578" s="59"/>
      <c r="V578" s="60"/>
      <c r="W578" s="60"/>
      <c r="X578" s="60"/>
      <c r="Y578" s="60"/>
      <c r="Z578" s="60"/>
      <c r="AA578" s="60"/>
      <c r="AB578" s="60"/>
      <c r="AC578" s="60"/>
      <c r="AD578" s="60"/>
      <c r="AE578" s="10"/>
      <c r="AF578" s="87"/>
      <c r="AH578" s="86"/>
      <c r="AI578" s="10"/>
      <c r="AJ578" s="61"/>
      <c r="AK578" s="61"/>
      <c r="AL578" s="61"/>
      <c r="AM578" s="62"/>
      <c r="AN578" s="63"/>
      <c r="AO578" s="75"/>
      <c r="AP578" s="91"/>
      <c r="AQ578" s="75"/>
      <c r="AR578" s="79"/>
      <c r="AS578" s="75"/>
      <c r="AT578" s="11"/>
      <c r="AU578" s="11"/>
      <c r="AV578" s="11"/>
      <c r="AW578" s="11"/>
      <c r="AX578" s="11"/>
      <c r="AY578" s="75"/>
      <c r="BC578" s="19"/>
      <c r="BD578" s="19"/>
      <c r="BE578" s="19"/>
      <c r="BF578" s="70"/>
      <c r="BG578" s="85"/>
      <c r="BH578" s="85"/>
      <c r="BI578" s="85"/>
      <c r="BJ578" s="85"/>
      <c r="BK578" s="84"/>
      <c r="BL578" s="92"/>
      <c r="BM578" s="92"/>
      <c r="BN578" s="82"/>
      <c r="BO578" s="46"/>
      <c r="BP578" s="46"/>
      <c r="BQ578" s="46"/>
      <c r="BR578" s="80"/>
      <c r="BS578" s="80"/>
      <c r="BT578" s="80"/>
      <c r="BU578" s="104"/>
      <c r="BV578" s="104"/>
      <c r="BW578" s="104"/>
      <c r="BX578" s="105"/>
      <c r="BY578" s="105"/>
      <c r="BZ578" s="105"/>
      <c r="CA578" s="33"/>
      <c r="CB578" s="33"/>
      <c r="CC578" s="33"/>
      <c r="CD578" s="27"/>
      <c r="CE578" s="27"/>
      <c r="CF578" s="27"/>
      <c r="CG578" s="9"/>
      <c r="CH578" s="9"/>
      <c r="CI578" s="9"/>
      <c r="CJ578" s="78"/>
      <c r="CK578" s="78"/>
      <c r="CL578" s="78"/>
      <c r="CM578" s="46"/>
      <c r="CN578" s="46"/>
      <c r="CO578" s="46"/>
    </row>
    <row r="579" spans="1:93" ht="12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4"/>
      <c r="S579" s="64"/>
      <c r="T579" s="14"/>
      <c r="U579" s="59"/>
      <c r="V579" s="60"/>
      <c r="W579" s="60"/>
      <c r="X579" s="60"/>
      <c r="Y579" s="60"/>
      <c r="Z579" s="60"/>
      <c r="AA579" s="60"/>
      <c r="AB579" s="60"/>
      <c r="AC579" s="60"/>
      <c r="AD579" s="60"/>
      <c r="AE579" s="10"/>
      <c r="AF579" s="87"/>
      <c r="AH579" s="86"/>
      <c r="AI579" s="10"/>
      <c r="AJ579" s="61"/>
      <c r="AK579" s="61"/>
      <c r="AL579" s="61"/>
      <c r="AM579" s="62"/>
      <c r="AN579" s="63"/>
      <c r="AO579" s="75"/>
      <c r="AP579" s="91"/>
      <c r="AQ579" s="75"/>
      <c r="AR579" s="79"/>
      <c r="AS579" s="75"/>
      <c r="AT579" s="11"/>
      <c r="AU579" s="11"/>
      <c r="AV579" s="11"/>
      <c r="AW579" s="11"/>
      <c r="AX579" s="11"/>
      <c r="AY579" s="75"/>
      <c r="BC579" s="19"/>
      <c r="BD579" s="19"/>
      <c r="BE579" s="19"/>
      <c r="BF579" s="70"/>
      <c r="BG579" s="85"/>
      <c r="BH579" s="85"/>
      <c r="BI579" s="85"/>
      <c r="BJ579" s="85"/>
      <c r="BK579" s="84"/>
      <c r="BL579" s="92"/>
      <c r="BM579" s="92"/>
      <c r="BN579" s="82"/>
      <c r="BO579" s="46"/>
      <c r="BP579" s="46"/>
      <c r="BQ579" s="46"/>
      <c r="BR579" s="80"/>
      <c r="BS579" s="80"/>
      <c r="BT579" s="80"/>
      <c r="BU579" s="104"/>
      <c r="BV579" s="104"/>
      <c r="BW579" s="104"/>
      <c r="BX579" s="105"/>
      <c r="BY579" s="105"/>
      <c r="BZ579" s="105"/>
      <c r="CA579" s="33"/>
      <c r="CB579" s="33"/>
      <c r="CC579" s="33"/>
      <c r="CD579" s="27"/>
      <c r="CE579" s="27"/>
      <c r="CF579" s="27"/>
      <c r="CG579" s="9"/>
      <c r="CH579" s="9"/>
      <c r="CI579" s="9"/>
      <c r="CJ579" s="78"/>
      <c r="CK579" s="78"/>
      <c r="CL579" s="78"/>
      <c r="CM579" s="46"/>
      <c r="CN579" s="46"/>
      <c r="CO579" s="46"/>
    </row>
    <row r="580" spans="1:93" ht="12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4"/>
      <c r="S580" s="64"/>
      <c r="T580" s="14"/>
      <c r="U580" s="59"/>
      <c r="V580" s="60"/>
      <c r="W580" s="60"/>
      <c r="X580" s="60"/>
      <c r="Y580" s="60"/>
      <c r="Z580" s="60"/>
      <c r="AA580" s="60"/>
      <c r="AB580" s="60"/>
      <c r="AC580" s="60"/>
      <c r="AD580" s="60"/>
      <c r="AE580" s="10"/>
      <c r="AF580" s="87"/>
      <c r="AH580" s="86"/>
      <c r="AI580" s="10"/>
      <c r="AJ580" s="61"/>
      <c r="AK580" s="61"/>
      <c r="AL580" s="61"/>
      <c r="AM580" s="62"/>
      <c r="AN580" s="63"/>
      <c r="AO580" s="75"/>
      <c r="AP580" s="91"/>
      <c r="AQ580" s="75"/>
      <c r="AR580" s="79"/>
      <c r="AS580" s="75"/>
      <c r="AT580" s="11"/>
      <c r="AU580" s="11"/>
      <c r="AV580" s="11"/>
      <c r="AW580" s="11"/>
      <c r="AX580" s="11"/>
      <c r="AY580" s="75"/>
      <c r="BC580" s="19"/>
      <c r="BD580" s="19"/>
      <c r="BE580" s="19"/>
      <c r="BF580" s="70"/>
      <c r="BG580" s="85"/>
      <c r="BH580" s="85"/>
      <c r="BI580" s="85"/>
      <c r="BJ580" s="85"/>
      <c r="BK580" s="84"/>
      <c r="BL580" s="92"/>
      <c r="BM580" s="92"/>
      <c r="BN580" s="82"/>
      <c r="BO580" s="46"/>
      <c r="BP580" s="46"/>
      <c r="BQ580" s="46"/>
      <c r="BR580" s="80"/>
      <c r="BS580" s="80"/>
      <c r="BT580" s="80"/>
      <c r="BU580" s="104"/>
      <c r="BV580" s="104"/>
      <c r="BW580" s="104"/>
      <c r="BX580" s="105"/>
      <c r="BY580" s="105"/>
      <c r="BZ580" s="105"/>
      <c r="CA580" s="33"/>
      <c r="CB580" s="33"/>
      <c r="CC580" s="33"/>
      <c r="CD580" s="27"/>
      <c r="CE580" s="27"/>
      <c r="CF580" s="27"/>
      <c r="CG580" s="9"/>
      <c r="CH580" s="9"/>
      <c r="CI580" s="9"/>
      <c r="CJ580" s="78"/>
      <c r="CK580" s="78"/>
      <c r="CL580" s="78"/>
      <c r="CM580" s="46"/>
      <c r="CN580" s="46"/>
      <c r="CO580" s="46"/>
    </row>
    <row r="581" spans="1:93" ht="12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4"/>
      <c r="S581" s="64"/>
      <c r="T581" s="14"/>
      <c r="U581" s="59"/>
      <c r="V581" s="60"/>
      <c r="W581" s="60"/>
      <c r="X581" s="60"/>
      <c r="Y581" s="60"/>
      <c r="Z581" s="60"/>
      <c r="AA581" s="60"/>
      <c r="AB581" s="60"/>
      <c r="AC581" s="60"/>
      <c r="AD581" s="60"/>
      <c r="AE581" s="10"/>
      <c r="AF581" s="87"/>
      <c r="AH581" s="86"/>
      <c r="AI581" s="10"/>
      <c r="AJ581" s="61"/>
      <c r="AK581" s="61"/>
      <c r="AL581" s="61"/>
      <c r="AM581" s="62"/>
      <c r="AN581" s="63"/>
      <c r="AO581" s="75"/>
      <c r="AP581" s="91"/>
      <c r="AQ581" s="75"/>
      <c r="AR581" s="79"/>
      <c r="AS581" s="75"/>
      <c r="AT581" s="11"/>
      <c r="AU581" s="11"/>
      <c r="AV581" s="11"/>
      <c r="AW581" s="11"/>
      <c r="AX581" s="11"/>
      <c r="AY581" s="75"/>
      <c r="BC581" s="19"/>
      <c r="BD581" s="19"/>
      <c r="BE581" s="19"/>
      <c r="BF581" s="70"/>
      <c r="BG581" s="85"/>
      <c r="BH581" s="85"/>
      <c r="BI581" s="85"/>
      <c r="BJ581" s="85"/>
      <c r="BK581" s="84"/>
      <c r="BL581" s="92"/>
      <c r="BM581" s="92"/>
      <c r="BN581" s="82"/>
      <c r="BO581" s="46"/>
      <c r="BP581" s="46"/>
      <c r="BQ581" s="46"/>
      <c r="BR581" s="80"/>
      <c r="BS581" s="80"/>
      <c r="BT581" s="80"/>
      <c r="BU581" s="104"/>
      <c r="BV581" s="104"/>
      <c r="BW581" s="104"/>
      <c r="BX581" s="105"/>
      <c r="BY581" s="105"/>
      <c r="BZ581" s="105"/>
      <c r="CA581" s="33"/>
      <c r="CB581" s="33"/>
      <c r="CC581" s="33"/>
      <c r="CD581" s="27"/>
      <c r="CE581" s="27"/>
      <c r="CF581" s="27"/>
      <c r="CG581" s="9"/>
      <c r="CH581" s="9"/>
      <c r="CI581" s="9"/>
      <c r="CJ581" s="78"/>
      <c r="CK581" s="78"/>
      <c r="CL581" s="78"/>
      <c r="CM581" s="46"/>
      <c r="CN581" s="46"/>
      <c r="CO581" s="46"/>
    </row>
    <row r="582" spans="1:93" ht="1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4"/>
      <c r="S582" s="64"/>
      <c r="T582" s="14"/>
      <c r="U582" s="59"/>
      <c r="V582" s="60"/>
      <c r="W582" s="60"/>
      <c r="X582" s="60"/>
      <c r="Y582" s="60"/>
      <c r="Z582" s="60"/>
      <c r="AA582" s="60"/>
      <c r="AB582" s="60"/>
      <c r="AC582" s="60"/>
      <c r="AD582" s="60"/>
      <c r="AE582" s="10"/>
      <c r="AF582" s="87"/>
      <c r="AH582" s="86"/>
      <c r="AI582" s="10"/>
      <c r="AJ582" s="61"/>
      <c r="AK582" s="61"/>
      <c r="AL582" s="61"/>
      <c r="AM582" s="62"/>
      <c r="AN582" s="63"/>
      <c r="AO582" s="75"/>
      <c r="AP582" s="91"/>
      <c r="AQ582" s="75"/>
      <c r="AR582" s="79"/>
      <c r="AS582" s="75"/>
      <c r="AT582" s="11"/>
      <c r="AU582" s="11"/>
      <c r="AV582" s="11"/>
      <c r="AW582" s="11"/>
      <c r="AX582" s="11"/>
      <c r="AY582" s="75"/>
      <c r="BC582" s="19"/>
      <c r="BD582" s="19"/>
      <c r="BE582" s="19"/>
      <c r="BF582" s="70"/>
      <c r="BG582" s="85"/>
      <c r="BH582" s="85"/>
      <c r="BI582" s="85"/>
      <c r="BJ582" s="85"/>
      <c r="BK582" s="84"/>
      <c r="BL582" s="92"/>
      <c r="BM582" s="92"/>
      <c r="BN582" s="82"/>
      <c r="BO582" s="46"/>
      <c r="BP582" s="46"/>
      <c r="BQ582" s="46"/>
      <c r="BR582" s="80"/>
      <c r="BS582" s="80"/>
      <c r="BT582" s="80"/>
      <c r="BU582" s="104"/>
      <c r="BV582" s="104"/>
      <c r="BW582" s="104"/>
      <c r="BX582" s="105"/>
      <c r="BY582" s="105"/>
      <c r="BZ582" s="105"/>
      <c r="CA582" s="33"/>
      <c r="CB582" s="33"/>
      <c r="CC582" s="33"/>
      <c r="CD582" s="27"/>
      <c r="CE582" s="27"/>
      <c r="CF582" s="27"/>
      <c r="CG582" s="9"/>
      <c r="CH582" s="9"/>
      <c r="CI582" s="9"/>
      <c r="CJ582" s="78"/>
      <c r="CK582" s="78"/>
      <c r="CL582" s="78"/>
      <c r="CM582" s="46"/>
      <c r="CN582" s="46"/>
      <c r="CO582" s="46"/>
    </row>
    <row r="583" spans="1:93" ht="12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4"/>
      <c r="S583" s="64"/>
      <c r="T583" s="14"/>
      <c r="U583" s="59"/>
      <c r="V583" s="60"/>
      <c r="W583" s="60"/>
      <c r="X583" s="60"/>
      <c r="Y583" s="60"/>
      <c r="Z583" s="60"/>
      <c r="AA583" s="60"/>
      <c r="AB583" s="60"/>
      <c r="AC583" s="60"/>
      <c r="AD583" s="60"/>
      <c r="AE583" s="10"/>
      <c r="AF583" s="87"/>
      <c r="AH583" s="86"/>
      <c r="AI583" s="10"/>
      <c r="AJ583" s="61"/>
      <c r="AK583" s="61"/>
      <c r="AL583" s="61"/>
      <c r="AM583" s="62"/>
      <c r="AN583" s="63"/>
      <c r="AO583" s="75"/>
      <c r="AP583" s="91"/>
      <c r="AQ583" s="75"/>
      <c r="AR583" s="79"/>
      <c r="AS583" s="75"/>
      <c r="AT583" s="11"/>
      <c r="AU583" s="11"/>
      <c r="AV583" s="11"/>
      <c r="AW583" s="11"/>
      <c r="AX583" s="11"/>
      <c r="AY583" s="75"/>
      <c r="BC583" s="19"/>
      <c r="BD583" s="19"/>
      <c r="BE583" s="19"/>
      <c r="BF583" s="70"/>
      <c r="BG583" s="85"/>
      <c r="BH583" s="85"/>
      <c r="BI583" s="85"/>
      <c r="BJ583" s="85"/>
      <c r="BK583" s="84"/>
      <c r="BL583" s="92"/>
      <c r="BM583" s="92"/>
      <c r="BN583" s="82"/>
      <c r="BO583" s="46"/>
      <c r="BP583" s="46"/>
      <c r="BQ583" s="46"/>
      <c r="BR583" s="80"/>
      <c r="BS583" s="80"/>
      <c r="BT583" s="80"/>
      <c r="BU583" s="104"/>
      <c r="BV583" s="104"/>
      <c r="BW583" s="104"/>
      <c r="BX583" s="105"/>
      <c r="BY583" s="105"/>
      <c r="BZ583" s="105"/>
      <c r="CA583" s="33"/>
      <c r="CB583" s="33"/>
      <c r="CC583" s="33"/>
      <c r="CD583" s="27"/>
      <c r="CE583" s="27"/>
      <c r="CF583" s="27"/>
      <c r="CG583" s="9"/>
      <c r="CH583" s="9"/>
      <c r="CI583" s="9"/>
      <c r="CJ583" s="78"/>
      <c r="CK583" s="78"/>
      <c r="CL583" s="78"/>
      <c r="CM583" s="46"/>
      <c r="CN583" s="46"/>
      <c r="CO583" s="46"/>
    </row>
    <row r="584" spans="1:93" ht="12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4"/>
      <c r="S584" s="64"/>
      <c r="T584" s="14"/>
      <c r="U584" s="59"/>
      <c r="V584" s="60"/>
      <c r="W584" s="60"/>
      <c r="X584" s="60"/>
      <c r="Y584" s="60"/>
      <c r="Z584" s="60"/>
      <c r="AA584" s="60"/>
      <c r="AB584" s="60"/>
      <c r="AC584" s="60"/>
      <c r="AD584" s="60"/>
      <c r="AE584" s="10"/>
      <c r="AF584" s="87"/>
      <c r="AH584" s="86"/>
      <c r="AI584" s="10"/>
      <c r="AJ584" s="61"/>
      <c r="AK584" s="61"/>
      <c r="AL584" s="61"/>
      <c r="AM584" s="62"/>
      <c r="AN584" s="63"/>
      <c r="AO584" s="75"/>
      <c r="AP584" s="91"/>
      <c r="AQ584" s="75"/>
      <c r="AR584" s="79"/>
      <c r="AS584" s="75"/>
      <c r="AT584" s="11"/>
      <c r="AU584" s="11"/>
      <c r="AV584" s="11"/>
      <c r="AW584" s="11"/>
      <c r="AX584" s="11"/>
      <c r="AY584" s="75"/>
      <c r="BC584" s="19"/>
      <c r="BD584" s="19"/>
      <c r="BE584" s="19"/>
      <c r="BF584" s="70"/>
      <c r="BG584" s="85"/>
      <c r="BH584" s="85"/>
      <c r="BI584" s="85"/>
      <c r="BJ584" s="85"/>
      <c r="BK584" s="84"/>
      <c r="BL584" s="92"/>
      <c r="BM584" s="92"/>
      <c r="BN584" s="82"/>
      <c r="BO584" s="46"/>
      <c r="BP584" s="46"/>
      <c r="BQ584" s="46"/>
      <c r="BR584" s="80"/>
      <c r="BS584" s="80"/>
      <c r="BT584" s="80"/>
      <c r="BU584" s="104"/>
      <c r="BV584" s="104"/>
      <c r="BW584" s="104"/>
      <c r="BX584" s="105"/>
      <c r="BY584" s="105"/>
      <c r="BZ584" s="105"/>
      <c r="CA584" s="33"/>
      <c r="CB584" s="33"/>
      <c r="CC584" s="33"/>
      <c r="CD584" s="27"/>
      <c r="CE584" s="27"/>
      <c r="CF584" s="27"/>
      <c r="CG584" s="9"/>
      <c r="CH584" s="9"/>
      <c r="CI584" s="9"/>
      <c r="CJ584" s="78"/>
      <c r="CK584" s="78"/>
      <c r="CL584" s="78"/>
      <c r="CM584" s="46"/>
      <c r="CN584" s="46"/>
      <c r="CO584" s="46"/>
    </row>
    <row r="585" spans="1:93" ht="12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4"/>
      <c r="S585" s="64"/>
      <c r="T585" s="14"/>
      <c r="U585" s="59"/>
      <c r="V585" s="60"/>
      <c r="W585" s="60"/>
      <c r="X585" s="60"/>
      <c r="Y585" s="60"/>
      <c r="Z585" s="60"/>
      <c r="AA585" s="60"/>
      <c r="AB585" s="60"/>
      <c r="AC585" s="60"/>
      <c r="AD585" s="60"/>
      <c r="AE585" s="10"/>
      <c r="AF585" s="87"/>
      <c r="AH585" s="86"/>
      <c r="AI585" s="10"/>
      <c r="AJ585" s="61"/>
      <c r="AK585" s="61"/>
      <c r="AL585" s="61"/>
      <c r="AM585" s="62"/>
      <c r="AN585" s="63"/>
      <c r="AO585" s="75"/>
      <c r="AP585" s="91"/>
      <c r="AQ585" s="75"/>
      <c r="AR585" s="79"/>
      <c r="AS585" s="75"/>
      <c r="AT585" s="11"/>
      <c r="AU585" s="11"/>
      <c r="AV585" s="11"/>
      <c r="AW585" s="11"/>
      <c r="AX585" s="11"/>
      <c r="AY585" s="75"/>
      <c r="BC585" s="19"/>
      <c r="BD585" s="19"/>
      <c r="BE585" s="19"/>
      <c r="BF585" s="70"/>
      <c r="BG585" s="85"/>
      <c r="BH585" s="85"/>
      <c r="BI585" s="85"/>
      <c r="BJ585" s="85"/>
      <c r="BK585" s="84"/>
      <c r="BL585" s="92"/>
      <c r="BM585" s="92"/>
      <c r="BN585" s="82"/>
      <c r="BO585" s="46"/>
      <c r="BP585" s="46"/>
      <c r="BQ585" s="46"/>
      <c r="BR585" s="80"/>
      <c r="BS585" s="80"/>
      <c r="BT585" s="80"/>
      <c r="BU585" s="104"/>
      <c r="BV585" s="104"/>
      <c r="BW585" s="104"/>
      <c r="BX585" s="105"/>
      <c r="BY585" s="105"/>
      <c r="BZ585" s="105"/>
      <c r="CA585" s="33"/>
      <c r="CB585" s="33"/>
      <c r="CC585" s="33"/>
      <c r="CD585" s="27"/>
      <c r="CE585" s="27"/>
      <c r="CF585" s="27"/>
      <c r="CG585" s="9"/>
      <c r="CH585" s="9"/>
      <c r="CI585" s="9"/>
      <c r="CJ585" s="78"/>
      <c r="CK585" s="78"/>
      <c r="CL585" s="78"/>
      <c r="CM585" s="46"/>
      <c r="CN585" s="46"/>
      <c r="CO585" s="46"/>
    </row>
    <row r="586" spans="1:93" ht="12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4"/>
      <c r="S586" s="64"/>
      <c r="T586" s="14"/>
      <c r="U586" s="59"/>
      <c r="V586" s="60"/>
      <c r="W586" s="60"/>
      <c r="X586" s="60"/>
      <c r="Y586" s="60"/>
      <c r="Z586" s="60"/>
      <c r="AA586" s="60"/>
      <c r="AB586" s="60"/>
      <c r="AC586" s="60"/>
      <c r="AD586" s="60"/>
      <c r="AE586" s="10"/>
      <c r="AF586" s="87"/>
      <c r="AH586" s="86"/>
      <c r="AI586" s="10"/>
      <c r="AJ586" s="61"/>
      <c r="AK586" s="61"/>
      <c r="AL586" s="61"/>
      <c r="AM586" s="62"/>
      <c r="AN586" s="63"/>
      <c r="AO586" s="75"/>
      <c r="AP586" s="91"/>
      <c r="AQ586" s="75"/>
      <c r="AR586" s="79"/>
      <c r="AS586" s="75"/>
      <c r="AT586" s="11"/>
      <c r="AU586" s="11"/>
      <c r="AV586" s="11"/>
      <c r="AW586" s="11"/>
      <c r="AX586" s="11"/>
      <c r="AY586" s="75"/>
      <c r="BC586" s="19"/>
      <c r="BD586" s="19"/>
      <c r="BE586" s="19"/>
      <c r="BF586" s="70"/>
      <c r="BG586" s="85"/>
      <c r="BH586" s="85"/>
      <c r="BI586" s="85"/>
      <c r="BJ586" s="85"/>
      <c r="BK586" s="84"/>
      <c r="BL586" s="92"/>
      <c r="BM586" s="92"/>
      <c r="BN586" s="82"/>
      <c r="BO586" s="46"/>
      <c r="BP586" s="46"/>
      <c r="BQ586" s="46"/>
      <c r="BR586" s="80"/>
      <c r="BS586" s="80"/>
      <c r="BT586" s="80"/>
      <c r="BU586" s="104"/>
      <c r="BV586" s="104"/>
      <c r="BW586" s="104"/>
      <c r="BX586" s="105"/>
      <c r="BY586" s="105"/>
      <c r="BZ586" s="105"/>
      <c r="CA586" s="33"/>
      <c r="CB586" s="33"/>
      <c r="CC586" s="33"/>
      <c r="CD586" s="27"/>
      <c r="CE586" s="27"/>
      <c r="CF586" s="27"/>
      <c r="CG586" s="9"/>
      <c r="CH586" s="9"/>
      <c r="CI586" s="9"/>
      <c r="CJ586" s="78"/>
      <c r="CK586" s="78"/>
      <c r="CL586" s="78"/>
      <c r="CM586" s="46"/>
      <c r="CN586" s="46"/>
      <c r="CO586" s="46"/>
    </row>
    <row r="587" spans="1:93" ht="12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4"/>
      <c r="S587" s="64"/>
      <c r="T587" s="14"/>
      <c r="U587" s="59"/>
      <c r="V587" s="60"/>
      <c r="W587" s="60"/>
      <c r="X587" s="60"/>
      <c r="Y587" s="60"/>
      <c r="Z587" s="60"/>
      <c r="AA587" s="60"/>
      <c r="AB587" s="60"/>
      <c r="AC587" s="60"/>
      <c r="AD587" s="60"/>
      <c r="AE587" s="10"/>
      <c r="AF587" s="87"/>
      <c r="AH587" s="86"/>
      <c r="AI587" s="10"/>
      <c r="AJ587" s="61"/>
      <c r="AK587" s="61"/>
      <c r="AL587" s="61"/>
      <c r="AM587" s="62"/>
      <c r="AN587" s="63"/>
      <c r="AO587" s="75"/>
      <c r="AP587" s="91"/>
      <c r="AQ587" s="75"/>
      <c r="AR587" s="79"/>
      <c r="AS587" s="75"/>
      <c r="AT587" s="11"/>
      <c r="AU587" s="11"/>
      <c r="AV587" s="11"/>
      <c r="AW587" s="11"/>
      <c r="AX587" s="11"/>
      <c r="AY587" s="75"/>
      <c r="BC587" s="19"/>
      <c r="BD587" s="19"/>
      <c r="BE587" s="19"/>
      <c r="BF587" s="70"/>
      <c r="BG587" s="85"/>
      <c r="BH587" s="85"/>
      <c r="BI587" s="85"/>
      <c r="BJ587" s="85"/>
      <c r="BK587" s="84"/>
      <c r="BL587" s="92"/>
      <c r="BM587" s="92"/>
      <c r="BN587" s="82"/>
      <c r="BO587" s="46"/>
      <c r="BP587" s="46"/>
      <c r="BQ587" s="46"/>
      <c r="BR587" s="80"/>
      <c r="BS587" s="80"/>
      <c r="BT587" s="80"/>
      <c r="BU587" s="104"/>
      <c r="BV587" s="104"/>
      <c r="BW587" s="104"/>
      <c r="BX587" s="105"/>
      <c r="BY587" s="105"/>
      <c r="BZ587" s="105"/>
      <c r="CA587" s="33"/>
      <c r="CB587" s="33"/>
      <c r="CC587" s="33"/>
      <c r="CD587" s="27"/>
      <c r="CE587" s="27"/>
      <c r="CF587" s="27"/>
      <c r="CG587" s="9"/>
      <c r="CH587" s="9"/>
      <c r="CI587" s="9"/>
      <c r="CJ587" s="78"/>
      <c r="CK587" s="78"/>
      <c r="CL587" s="78"/>
      <c r="CM587" s="46"/>
      <c r="CN587" s="46"/>
      <c r="CO587" s="46"/>
    </row>
    <row r="588" spans="1:93" ht="12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4"/>
      <c r="S588" s="64"/>
      <c r="T588" s="14"/>
      <c r="U588" s="59"/>
      <c r="V588" s="60"/>
      <c r="W588" s="60"/>
      <c r="X588" s="60"/>
      <c r="Y588" s="60"/>
      <c r="Z588" s="60"/>
      <c r="AA588" s="60"/>
      <c r="AB588" s="60"/>
      <c r="AC588" s="60"/>
      <c r="AD588" s="60"/>
      <c r="AE588" s="10"/>
      <c r="AF588" s="87"/>
      <c r="AH588" s="86"/>
      <c r="AI588" s="10"/>
      <c r="AJ588" s="61"/>
      <c r="AK588" s="61"/>
      <c r="AL588" s="61"/>
      <c r="AM588" s="62"/>
      <c r="AN588" s="63"/>
      <c r="AO588" s="75"/>
      <c r="AP588" s="91"/>
      <c r="AQ588" s="75"/>
      <c r="AR588" s="79"/>
      <c r="AS588" s="75"/>
      <c r="AT588" s="11"/>
      <c r="AU588" s="11"/>
      <c r="AV588" s="11"/>
      <c r="AW588" s="11"/>
      <c r="AX588" s="11"/>
      <c r="AY588" s="75"/>
      <c r="BC588" s="19"/>
      <c r="BD588" s="19"/>
      <c r="BE588" s="19"/>
      <c r="BF588" s="70"/>
      <c r="BG588" s="85"/>
      <c r="BH588" s="85"/>
      <c r="BI588" s="85"/>
      <c r="BJ588" s="85"/>
      <c r="BK588" s="84"/>
      <c r="BL588" s="92"/>
      <c r="BM588" s="92"/>
      <c r="BN588" s="82"/>
      <c r="BO588" s="46"/>
      <c r="BP588" s="46"/>
      <c r="BQ588" s="46"/>
      <c r="BR588" s="80"/>
      <c r="BS588" s="80"/>
      <c r="BT588" s="80"/>
      <c r="BU588" s="104"/>
      <c r="BV588" s="104"/>
      <c r="BW588" s="104"/>
      <c r="BX588" s="105"/>
      <c r="BY588" s="105"/>
      <c r="BZ588" s="105"/>
      <c r="CA588" s="33"/>
      <c r="CB588" s="33"/>
      <c r="CC588" s="33"/>
      <c r="CD588" s="27"/>
      <c r="CE588" s="27"/>
      <c r="CF588" s="27"/>
      <c r="CG588" s="9"/>
      <c r="CH588" s="9"/>
      <c r="CI588" s="9"/>
      <c r="CJ588" s="78"/>
      <c r="CK588" s="78"/>
      <c r="CL588" s="78"/>
      <c r="CM588" s="46"/>
      <c r="CN588" s="46"/>
      <c r="CO588" s="46"/>
    </row>
    <row r="589" spans="1:93" ht="12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4"/>
      <c r="S589" s="64"/>
      <c r="T589" s="14"/>
      <c r="U589" s="59"/>
      <c r="V589" s="60"/>
      <c r="W589" s="60"/>
      <c r="X589" s="60"/>
      <c r="Y589" s="60"/>
      <c r="Z589" s="60"/>
      <c r="AA589" s="60"/>
      <c r="AB589" s="60"/>
      <c r="AC589" s="60"/>
      <c r="AD589" s="60"/>
      <c r="AE589" s="10"/>
      <c r="AF589" s="87"/>
      <c r="AH589" s="86"/>
      <c r="AI589" s="10"/>
      <c r="AJ589" s="61"/>
      <c r="AK589" s="61"/>
      <c r="AL589" s="61"/>
      <c r="AM589" s="62"/>
      <c r="AN589" s="63"/>
      <c r="AO589" s="75"/>
      <c r="AP589" s="91"/>
      <c r="AQ589" s="75"/>
      <c r="AR589" s="79"/>
      <c r="AS589" s="75"/>
      <c r="AT589" s="11"/>
      <c r="AU589" s="11"/>
      <c r="AV589" s="11"/>
      <c r="AW589" s="11"/>
      <c r="AX589" s="11"/>
      <c r="AY589" s="75"/>
      <c r="BC589" s="19"/>
      <c r="BD589" s="19"/>
      <c r="BE589" s="19"/>
      <c r="BF589" s="70"/>
      <c r="BG589" s="85"/>
      <c r="BH589" s="85"/>
      <c r="BI589" s="85"/>
      <c r="BJ589" s="85"/>
      <c r="BK589" s="84"/>
      <c r="BL589" s="92"/>
      <c r="BM589" s="92"/>
      <c r="BN589" s="82"/>
      <c r="BO589" s="46"/>
      <c r="BP589" s="46"/>
      <c r="BQ589" s="46"/>
      <c r="BR589" s="80"/>
      <c r="BS589" s="80"/>
      <c r="BT589" s="80"/>
      <c r="BU589" s="104"/>
      <c r="BV589" s="104"/>
      <c r="BW589" s="104"/>
      <c r="BX589" s="105"/>
      <c r="BY589" s="105"/>
      <c r="BZ589" s="105"/>
      <c r="CA589" s="33"/>
      <c r="CB589" s="33"/>
      <c r="CC589" s="33"/>
      <c r="CD589" s="27"/>
      <c r="CE589" s="27"/>
      <c r="CF589" s="27"/>
      <c r="CG589" s="9"/>
      <c r="CH589" s="9"/>
      <c r="CI589" s="9"/>
      <c r="CJ589" s="78"/>
      <c r="CK589" s="78"/>
      <c r="CL589" s="78"/>
      <c r="CM589" s="46"/>
      <c r="CN589" s="46"/>
      <c r="CO589" s="46"/>
    </row>
    <row r="590" spans="1:93" ht="12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4"/>
      <c r="S590" s="64"/>
      <c r="T590" s="14"/>
      <c r="U590" s="59"/>
      <c r="V590" s="60"/>
      <c r="W590" s="60"/>
      <c r="X590" s="60"/>
      <c r="Y590" s="60"/>
      <c r="Z590" s="60"/>
      <c r="AA590" s="60"/>
      <c r="AB590" s="60"/>
      <c r="AC590" s="60"/>
      <c r="AD590" s="60"/>
      <c r="AE590" s="10"/>
      <c r="AF590" s="87"/>
      <c r="AH590" s="86"/>
      <c r="AI590" s="10"/>
      <c r="AJ590" s="61"/>
      <c r="AK590" s="61"/>
      <c r="AL590" s="61"/>
      <c r="AM590" s="62"/>
      <c r="AN590" s="63"/>
      <c r="AO590" s="75"/>
      <c r="AP590" s="91"/>
      <c r="AQ590" s="75"/>
      <c r="AR590" s="79"/>
      <c r="AS590" s="75"/>
      <c r="AT590" s="11"/>
      <c r="AU590" s="11"/>
      <c r="AV590" s="11"/>
      <c r="AW590" s="11"/>
      <c r="AX590" s="11"/>
      <c r="AY590" s="75"/>
      <c r="BC590" s="19"/>
      <c r="BD590" s="19"/>
      <c r="BE590" s="19"/>
      <c r="BF590" s="70"/>
      <c r="BG590" s="85"/>
      <c r="BH590" s="85"/>
      <c r="BI590" s="85"/>
      <c r="BJ590" s="85"/>
      <c r="BK590" s="84"/>
      <c r="BL590" s="92"/>
      <c r="BM590" s="92"/>
      <c r="BN590" s="82"/>
      <c r="BO590" s="46"/>
      <c r="BP590" s="46"/>
      <c r="BQ590" s="46"/>
      <c r="BR590" s="80"/>
      <c r="BS590" s="80"/>
      <c r="BT590" s="80"/>
      <c r="BU590" s="104"/>
      <c r="BV590" s="104"/>
      <c r="BW590" s="104"/>
      <c r="BX590" s="105"/>
      <c r="BY590" s="105"/>
      <c r="BZ590" s="105"/>
      <c r="CA590" s="33"/>
      <c r="CB590" s="33"/>
      <c r="CC590" s="33"/>
      <c r="CD590" s="27"/>
      <c r="CE590" s="27"/>
      <c r="CF590" s="27"/>
      <c r="CG590" s="9"/>
      <c r="CH590" s="9"/>
      <c r="CI590" s="9"/>
      <c r="CJ590" s="78"/>
      <c r="CK590" s="78"/>
      <c r="CL590" s="78"/>
      <c r="CM590" s="46"/>
      <c r="CN590" s="46"/>
      <c r="CO590" s="46"/>
    </row>
    <row r="591" spans="1:93" ht="12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4"/>
      <c r="S591" s="64"/>
      <c r="T591" s="14"/>
      <c r="U591" s="59"/>
      <c r="V591" s="60"/>
      <c r="W591" s="60"/>
      <c r="X591" s="60"/>
      <c r="Y591" s="60"/>
      <c r="Z591" s="60"/>
      <c r="AA591" s="60"/>
      <c r="AB591" s="60"/>
      <c r="AC591" s="60"/>
      <c r="AD591" s="60"/>
      <c r="AE591" s="10"/>
      <c r="AF591" s="87"/>
      <c r="AH591" s="86"/>
      <c r="AI591" s="10"/>
      <c r="AJ591" s="61"/>
      <c r="AK591" s="61"/>
      <c r="AL591" s="61"/>
      <c r="AM591" s="62"/>
      <c r="AN591" s="63"/>
      <c r="AO591" s="75"/>
      <c r="AP591" s="91"/>
      <c r="AQ591" s="75"/>
      <c r="AR591" s="79"/>
      <c r="AS591" s="75"/>
      <c r="AT591" s="11"/>
      <c r="AU591" s="11"/>
      <c r="AV591" s="11"/>
      <c r="AW591" s="11"/>
      <c r="AX591" s="11"/>
      <c r="AY591" s="75"/>
      <c r="BC591" s="19"/>
      <c r="BD591" s="19"/>
      <c r="BE591" s="19"/>
      <c r="BF591" s="70"/>
      <c r="BG591" s="85"/>
      <c r="BH591" s="85"/>
      <c r="BI591" s="85"/>
      <c r="BJ591" s="85"/>
      <c r="BK591" s="84"/>
      <c r="BL591" s="92"/>
      <c r="BM591" s="92"/>
      <c r="BN591" s="82"/>
      <c r="BO591" s="46"/>
      <c r="BP591" s="46"/>
      <c r="BQ591" s="46"/>
      <c r="BR591" s="80"/>
      <c r="BS591" s="80"/>
      <c r="BT591" s="80"/>
      <c r="BU591" s="104"/>
      <c r="BV591" s="104"/>
      <c r="BW591" s="104"/>
      <c r="BX591" s="105"/>
      <c r="BY591" s="105"/>
      <c r="BZ591" s="105"/>
      <c r="CA591" s="33"/>
      <c r="CB591" s="33"/>
      <c r="CC591" s="33"/>
      <c r="CD591" s="27"/>
      <c r="CE591" s="27"/>
      <c r="CF591" s="27"/>
      <c r="CG591" s="9"/>
      <c r="CH591" s="9"/>
      <c r="CI591" s="9"/>
      <c r="CJ591" s="78"/>
      <c r="CK591" s="78"/>
      <c r="CL591" s="78"/>
      <c r="CM591" s="46"/>
      <c r="CN591" s="46"/>
      <c r="CO591" s="46"/>
    </row>
    <row r="592" spans="1:93" ht="1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4"/>
      <c r="S592" s="64"/>
      <c r="T592" s="14"/>
      <c r="U592" s="59"/>
      <c r="V592" s="60"/>
      <c r="W592" s="60"/>
      <c r="X592" s="60"/>
      <c r="Y592" s="60"/>
      <c r="Z592" s="60"/>
      <c r="AA592" s="60"/>
      <c r="AB592" s="60"/>
      <c r="AC592" s="60"/>
      <c r="AD592" s="60"/>
      <c r="AE592" s="10"/>
      <c r="AF592" s="87"/>
      <c r="AH592" s="86"/>
      <c r="AI592" s="10"/>
      <c r="AJ592" s="61"/>
      <c r="AK592" s="61"/>
      <c r="AL592" s="61"/>
      <c r="AM592" s="62"/>
      <c r="AN592" s="63"/>
      <c r="AO592" s="75"/>
      <c r="AP592" s="91"/>
      <c r="AQ592" s="75"/>
      <c r="AR592" s="79"/>
      <c r="AS592" s="75"/>
      <c r="AT592" s="11"/>
      <c r="AU592" s="11"/>
      <c r="AV592" s="11"/>
      <c r="AW592" s="11"/>
      <c r="AX592" s="11"/>
      <c r="AY592" s="75"/>
      <c r="BC592" s="19"/>
      <c r="BD592" s="19"/>
      <c r="BE592" s="19"/>
      <c r="BF592" s="70"/>
      <c r="BG592" s="85"/>
      <c r="BH592" s="85"/>
      <c r="BI592" s="85"/>
      <c r="BJ592" s="85"/>
      <c r="BK592" s="84"/>
      <c r="BL592" s="92"/>
      <c r="BM592" s="92"/>
      <c r="BN592" s="82"/>
      <c r="BO592" s="46"/>
      <c r="BP592" s="46"/>
      <c r="BQ592" s="46"/>
      <c r="BR592" s="80"/>
      <c r="BS592" s="80"/>
      <c r="BT592" s="80"/>
      <c r="BU592" s="104"/>
      <c r="BV592" s="104"/>
      <c r="BW592" s="104"/>
      <c r="BX592" s="105"/>
      <c r="BY592" s="105"/>
      <c r="BZ592" s="105"/>
      <c r="CA592" s="33"/>
      <c r="CB592" s="33"/>
      <c r="CC592" s="33"/>
      <c r="CD592" s="27"/>
      <c r="CE592" s="27"/>
      <c r="CF592" s="27"/>
      <c r="CG592" s="9"/>
      <c r="CH592" s="9"/>
      <c r="CI592" s="9"/>
      <c r="CJ592" s="78"/>
      <c r="CK592" s="78"/>
      <c r="CL592" s="78"/>
      <c r="CM592" s="46"/>
      <c r="CN592" s="46"/>
      <c r="CO592" s="46"/>
    </row>
    <row r="593" spans="1:93" ht="12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4"/>
      <c r="S593" s="64"/>
      <c r="T593" s="14"/>
      <c r="U593" s="59"/>
      <c r="V593" s="60"/>
      <c r="W593" s="60"/>
      <c r="X593" s="60"/>
      <c r="Y593" s="60"/>
      <c r="Z593" s="60"/>
      <c r="AA593" s="60"/>
      <c r="AB593" s="60"/>
      <c r="AC593" s="60"/>
      <c r="AD593" s="60"/>
      <c r="AE593" s="10"/>
      <c r="AF593" s="87"/>
      <c r="AH593" s="86"/>
      <c r="AI593" s="10"/>
      <c r="AJ593" s="61"/>
      <c r="AK593" s="61"/>
      <c r="AL593" s="61"/>
      <c r="AM593" s="62"/>
      <c r="AN593" s="63"/>
      <c r="AO593" s="75"/>
      <c r="AP593" s="91"/>
      <c r="AQ593" s="75"/>
      <c r="AR593" s="79"/>
      <c r="AS593" s="75"/>
      <c r="AT593" s="11"/>
      <c r="AU593" s="11"/>
      <c r="AV593" s="11"/>
      <c r="AW593" s="11"/>
      <c r="AX593" s="11"/>
      <c r="AY593" s="75"/>
      <c r="BC593" s="19"/>
      <c r="BD593" s="19"/>
      <c r="BE593" s="19"/>
      <c r="BF593" s="70"/>
      <c r="BG593" s="85"/>
      <c r="BH593" s="85"/>
      <c r="BI593" s="85"/>
      <c r="BJ593" s="85"/>
      <c r="BK593" s="84"/>
      <c r="BL593" s="92"/>
      <c r="BM593" s="92"/>
      <c r="BN593" s="82"/>
      <c r="BO593" s="46"/>
      <c r="BP593" s="46"/>
      <c r="BQ593" s="46"/>
      <c r="BR593" s="80"/>
      <c r="BS593" s="80"/>
      <c r="BT593" s="80"/>
      <c r="BU593" s="104"/>
      <c r="BV593" s="104"/>
      <c r="BW593" s="104"/>
      <c r="BX593" s="105"/>
      <c r="BY593" s="105"/>
      <c r="BZ593" s="105"/>
      <c r="CA593" s="33"/>
      <c r="CB593" s="33"/>
      <c r="CC593" s="33"/>
      <c r="CD593" s="27"/>
      <c r="CE593" s="27"/>
      <c r="CF593" s="27"/>
      <c r="CG593" s="9"/>
      <c r="CH593" s="9"/>
      <c r="CI593" s="9"/>
      <c r="CJ593" s="78"/>
      <c r="CK593" s="78"/>
      <c r="CL593" s="78"/>
      <c r="CM593" s="46"/>
      <c r="CN593" s="46"/>
      <c r="CO593" s="46"/>
    </row>
    <row r="594" spans="1:93" ht="12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4"/>
      <c r="S594" s="64"/>
      <c r="T594" s="14"/>
      <c r="U594" s="59"/>
      <c r="V594" s="60"/>
      <c r="W594" s="60"/>
      <c r="X594" s="60"/>
      <c r="Y594" s="60"/>
      <c r="Z594" s="60"/>
      <c r="AA594" s="60"/>
      <c r="AB594" s="60"/>
      <c r="AC594" s="60"/>
      <c r="AD594" s="60"/>
      <c r="AE594" s="10"/>
      <c r="AF594" s="87"/>
      <c r="AH594" s="86"/>
      <c r="AI594" s="10"/>
      <c r="AJ594" s="61"/>
      <c r="AK594" s="61"/>
      <c r="AL594" s="61"/>
      <c r="AM594" s="62"/>
      <c r="AN594" s="63"/>
      <c r="AO594" s="75"/>
      <c r="AP594" s="91"/>
      <c r="AQ594" s="75"/>
      <c r="AR594" s="79"/>
      <c r="AS594" s="75"/>
      <c r="AT594" s="11"/>
      <c r="AU594" s="11"/>
      <c r="AV594" s="11"/>
      <c r="AW594" s="11"/>
      <c r="AX594" s="11"/>
      <c r="AY594" s="75"/>
      <c r="BC594" s="19"/>
      <c r="BD594" s="19"/>
      <c r="BE594" s="19"/>
      <c r="BF594" s="70"/>
      <c r="BG594" s="85"/>
      <c r="BH594" s="85"/>
      <c r="BI594" s="85"/>
      <c r="BJ594" s="85"/>
      <c r="BK594" s="84"/>
      <c r="BL594" s="92"/>
      <c r="BM594" s="92"/>
      <c r="BN594" s="82"/>
      <c r="BO594" s="46"/>
      <c r="BP594" s="46"/>
      <c r="BQ594" s="46"/>
      <c r="BR594" s="80"/>
      <c r="BS594" s="80"/>
      <c r="BT594" s="80"/>
      <c r="BU594" s="104"/>
      <c r="BV594" s="104"/>
      <c r="BW594" s="104"/>
      <c r="BX594" s="105"/>
      <c r="BY594" s="105"/>
      <c r="BZ594" s="105"/>
      <c r="CA594" s="33"/>
      <c r="CB594" s="33"/>
      <c r="CC594" s="33"/>
      <c r="CD594" s="27"/>
      <c r="CE594" s="27"/>
      <c r="CF594" s="27"/>
      <c r="CG594" s="9"/>
      <c r="CH594" s="9"/>
      <c r="CI594" s="9"/>
      <c r="CJ594" s="78"/>
      <c r="CK594" s="78"/>
      <c r="CL594" s="78"/>
      <c r="CM594" s="46"/>
      <c r="CN594" s="46"/>
      <c r="CO594" s="46"/>
    </row>
    <row r="595" spans="1:93" ht="12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4"/>
      <c r="S595" s="64"/>
      <c r="T595" s="14"/>
      <c r="U595" s="59"/>
      <c r="V595" s="60"/>
      <c r="W595" s="60"/>
      <c r="X595" s="60"/>
      <c r="Y595" s="60"/>
      <c r="Z595" s="60"/>
      <c r="AA595" s="60"/>
      <c r="AB595" s="60"/>
      <c r="AC595" s="60"/>
      <c r="AD595" s="60"/>
      <c r="AE595" s="10"/>
      <c r="AF595" s="87"/>
      <c r="AH595" s="86"/>
      <c r="AI595" s="10"/>
      <c r="AJ595" s="61"/>
      <c r="AK595" s="61"/>
      <c r="AL595" s="61"/>
      <c r="AM595" s="62"/>
      <c r="AN595" s="63"/>
      <c r="AO595" s="75"/>
      <c r="AP595" s="91"/>
      <c r="AQ595" s="75"/>
      <c r="AR595" s="79"/>
      <c r="AS595" s="75"/>
      <c r="AT595" s="11"/>
      <c r="AU595" s="11"/>
      <c r="AV595" s="11"/>
      <c r="AW595" s="11"/>
      <c r="AX595" s="11"/>
      <c r="AY595" s="75"/>
      <c r="BC595" s="19"/>
      <c r="BD595" s="19"/>
      <c r="BE595" s="19"/>
      <c r="BF595" s="70"/>
      <c r="BG595" s="85"/>
      <c r="BH595" s="85"/>
      <c r="BI595" s="85"/>
      <c r="BJ595" s="85"/>
      <c r="BK595" s="84"/>
      <c r="BL595" s="92"/>
      <c r="BM595" s="92"/>
      <c r="BN595" s="82"/>
      <c r="BO595" s="46"/>
      <c r="BP595" s="46"/>
      <c r="BQ595" s="46"/>
      <c r="BR595" s="80"/>
      <c r="BS595" s="80"/>
      <c r="BT595" s="80"/>
      <c r="BU595" s="104"/>
      <c r="BV595" s="104"/>
      <c r="BW595" s="104"/>
      <c r="BX595" s="105"/>
      <c r="BY595" s="105"/>
      <c r="BZ595" s="105"/>
      <c r="CA595" s="33"/>
      <c r="CB595" s="33"/>
      <c r="CC595" s="33"/>
      <c r="CD595" s="27"/>
      <c r="CE595" s="27"/>
      <c r="CF595" s="27"/>
      <c r="CG595" s="9"/>
      <c r="CH595" s="9"/>
      <c r="CI595" s="9"/>
      <c r="CJ595" s="78"/>
      <c r="CK595" s="78"/>
      <c r="CL595" s="78"/>
      <c r="CM595" s="46"/>
      <c r="CN595" s="46"/>
      <c r="CO595" s="46"/>
    </row>
    <row r="596" spans="1:93" ht="12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4"/>
      <c r="S596" s="64"/>
      <c r="T596" s="14"/>
      <c r="U596" s="59"/>
      <c r="V596" s="60"/>
      <c r="W596" s="60"/>
      <c r="X596" s="60"/>
      <c r="Y596" s="60"/>
      <c r="Z596" s="60"/>
      <c r="AA596" s="60"/>
      <c r="AB596" s="60"/>
      <c r="AC596" s="60"/>
      <c r="AD596" s="60"/>
      <c r="AE596" s="10"/>
      <c r="AF596" s="87"/>
      <c r="AH596" s="86"/>
      <c r="AI596" s="10"/>
      <c r="AJ596" s="61"/>
      <c r="AK596" s="61"/>
      <c r="AL596" s="61"/>
      <c r="AM596" s="62"/>
      <c r="AN596" s="63"/>
      <c r="AO596" s="75"/>
      <c r="AP596" s="91"/>
      <c r="AQ596" s="75"/>
      <c r="AR596" s="79"/>
      <c r="AS596" s="75"/>
      <c r="AT596" s="11"/>
      <c r="AU596" s="11"/>
      <c r="AV596" s="11"/>
      <c r="AW596" s="11"/>
      <c r="AX596" s="11"/>
      <c r="AY596" s="75"/>
      <c r="BC596" s="19"/>
      <c r="BD596" s="19"/>
      <c r="BE596" s="19"/>
      <c r="BF596" s="70"/>
      <c r="BG596" s="85"/>
      <c r="BH596" s="85"/>
      <c r="BI596" s="85"/>
      <c r="BJ596" s="85"/>
      <c r="BK596" s="84"/>
      <c r="BL596" s="92"/>
      <c r="BM596" s="92"/>
      <c r="BN596" s="82"/>
      <c r="BO596" s="46"/>
      <c r="BP596" s="46"/>
      <c r="BQ596" s="46"/>
      <c r="BR596" s="80"/>
      <c r="BS596" s="80"/>
      <c r="BT596" s="80"/>
      <c r="BU596" s="104"/>
      <c r="BV596" s="104"/>
      <c r="BW596" s="104"/>
      <c r="BX596" s="105"/>
      <c r="BY596" s="105"/>
      <c r="BZ596" s="105"/>
      <c r="CA596" s="33"/>
      <c r="CB596" s="33"/>
      <c r="CC596" s="33"/>
      <c r="CD596" s="27"/>
      <c r="CE596" s="27"/>
      <c r="CF596" s="27"/>
      <c r="CG596" s="9"/>
      <c r="CH596" s="9"/>
      <c r="CI596" s="9"/>
      <c r="CJ596" s="78"/>
      <c r="CK596" s="78"/>
      <c r="CL596" s="78"/>
      <c r="CM596" s="46"/>
      <c r="CN596" s="46"/>
      <c r="CO596" s="46"/>
    </row>
    <row r="597" spans="1:93" ht="12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4"/>
      <c r="S597" s="64"/>
      <c r="T597" s="14"/>
      <c r="U597" s="59"/>
      <c r="V597" s="60"/>
      <c r="W597" s="60"/>
      <c r="X597" s="60"/>
      <c r="Y597" s="60"/>
      <c r="Z597" s="60"/>
      <c r="AA597" s="60"/>
      <c r="AB597" s="60"/>
      <c r="AC597" s="60"/>
      <c r="AD597" s="60"/>
      <c r="AE597" s="10"/>
      <c r="AF597" s="87"/>
      <c r="AH597" s="86"/>
      <c r="AI597" s="10"/>
      <c r="AJ597" s="61"/>
      <c r="AK597" s="61"/>
      <c r="AL597" s="61"/>
      <c r="AM597" s="62"/>
      <c r="AN597" s="63"/>
      <c r="AO597" s="75"/>
      <c r="AP597" s="91"/>
      <c r="AQ597" s="75"/>
      <c r="AR597" s="79"/>
      <c r="AS597" s="75"/>
      <c r="AT597" s="11"/>
      <c r="AU597" s="11"/>
      <c r="AV597" s="11"/>
      <c r="AW597" s="11"/>
      <c r="AX597" s="11"/>
      <c r="AY597" s="75"/>
      <c r="BC597" s="19"/>
      <c r="BD597" s="19"/>
      <c r="BE597" s="19"/>
      <c r="BF597" s="70"/>
      <c r="BG597" s="85"/>
      <c r="BH597" s="85"/>
      <c r="BI597" s="85"/>
      <c r="BJ597" s="85"/>
      <c r="BK597" s="84"/>
      <c r="BL597" s="92"/>
      <c r="BM597" s="92"/>
      <c r="BN597" s="82"/>
      <c r="BO597" s="46"/>
      <c r="BP597" s="46"/>
      <c r="BQ597" s="46"/>
      <c r="BR597" s="80"/>
      <c r="BS597" s="80"/>
      <c r="BT597" s="80"/>
      <c r="BU597" s="104"/>
      <c r="BV597" s="104"/>
      <c r="BW597" s="104"/>
      <c r="BX597" s="105"/>
      <c r="BY597" s="105"/>
      <c r="BZ597" s="105"/>
      <c r="CA597" s="33"/>
      <c r="CB597" s="33"/>
      <c r="CC597" s="33"/>
      <c r="CD597" s="27"/>
      <c r="CE597" s="27"/>
      <c r="CF597" s="27"/>
      <c r="CG597" s="9"/>
      <c r="CH597" s="9"/>
      <c r="CI597" s="9"/>
      <c r="CJ597" s="78"/>
      <c r="CK597" s="78"/>
      <c r="CL597" s="78"/>
      <c r="CM597" s="46"/>
      <c r="CN597" s="46"/>
      <c r="CO597" s="46"/>
    </row>
    <row r="598" spans="1:93" ht="12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4"/>
      <c r="S598" s="64"/>
      <c r="T598" s="14"/>
      <c r="U598" s="59"/>
      <c r="V598" s="60"/>
      <c r="W598" s="60"/>
      <c r="X598" s="60"/>
      <c r="Y598" s="60"/>
      <c r="Z598" s="60"/>
      <c r="AA598" s="60"/>
      <c r="AB598" s="60"/>
      <c r="AC598" s="60"/>
      <c r="AD598" s="60"/>
      <c r="AE598" s="10"/>
      <c r="AF598" s="87"/>
      <c r="AH598" s="86"/>
      <c r="AI598" s="10"/>
      <c r="AJ598" s="61"/>
      <c r="AK598" s="61"/>
      <c r="AL598" s="61"/>
      <c r="AM598" s="62"/>
      <c r="AN598" s="63"/>
      <c r="AO598" s="75"/>
      <c r="AP598" s="91"/>
      <c r="AQ598" s="75"/>
      <c r="AR598" s="79"/>
      <c r="AS598" s="75"/>
      <c r="AT598" s="11"/>
      <c r="AU598" s="11"/>
      <c r="AV598" s="11"/>
      <c r="AW598" s="11"/>
      <c r="AX598" s="11"/>
      <c r="AY598" s="75"/>
      <c r="BC598" s="19"/>
      <c r="BD598" s="19"/>
      <c r="BE598" s="19"/>
      <c r="BF598" s="70"/>
      <c r="BG598" s="85"/>
      <c r="BH598" s="85"/>
      <c r="BI598" s="85"/>
      <c r="BJ598" s="85"/>
      <c r="BK598" s="84"/>
      <c r="BL598" s="92"/>
      <c r="BM598" s="92"/>
      <c r="BN598" s="82"/>
      <c r="BO598" s="46"/>
      <c r="BP598" s="46"/>
      <c r="BQ598" s="46"/>
      <c r="BR598" s="80"/>
      <c r="BS598" s="80"/>
      <c r="BT598" s="80"/>
      <c r="BU598" s="104"/>
      <c r="BV598" s="104"/>
      <c r="BW598" s="104"/>
      <c r="BX598" s="105"/>
      <c r="BY598" s="105"/>
      <c r="BZ598" s="105"/>
      <c r="CA598" s="33"/>
      <c r="CB598" s="33"/>
      <c r="CC598" s="33"/>
      <c r="CD598" s="27"/>
      <c r="CE598" s="27"/>
      <c r="CF598" s="27"/>
      <c r="CG598" s="9"/>
      <c r="CH598" s="9"/>
      <c r="CI598" s="9"/>
      <c r="CJ598" s="78"/>
      <c r="CK598" s="78"/>
      <c r="CL598" s="78"/>
      <c r="CM598" s="46"/>
      <c r="CN598" s="46"/>
      <c r="CO598" s="46"/>
    </row>
    <row r="599" spans="1:93" ht="12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4"/>
      <c r="S599" s="64"/>
      <c r="T599" s="14"/>
      <c r="U599" s="59"/>
      <c r="V599" s="60"/>
      <c r="W599" s="60"/>
      <c r="X599" s="60"/>
      <c r="Y599" s="60"/>
      <c r="Z599" s="60"/>
      <c r="AA599" s="60"/>
      <c r="AB599" s="60"/>
      <c r="AC599" s="60"/>
      <c r="AD599" s="60"/>
      <c r="AE599" s="10"/>
      <c r="AF599" s="87"/>
      <c r="AH599" s="86"/>
      <c r="AI599" s="10"/>
      <c r="AJ599" s="61"/>
      <c r="AK599" s="61"/>
      <c r="AL599" s="61"/>
      <c r="AM599" s="62"/>
      <c r="AN599" s="63"/>
      <c r="AO599" s="75"/>
      <c r="AP599" s="91"/>
      <c r="AQ599" s="75"/>
      <c r="AR599" s="79"/>
      <c r="AS599" s="75"/>
      <c r="AT599" s="11"/>
      <c r="AU599" s="11"/>
      <c r="AV599" s="11"/>
      <c r="AW599" s="11"/>
      <c r="AX599" s="11"/>
      <c r="AY599" s="75"/>
      <c r="BC599" s="19"/>
      <c r="BD599" s="19"/>
      <c r="BE599" s="19"/>
      <c r="BF599" s="70"/>
      <c r="BG599" s="85"/>
      <c r="BH599" s="85"/>
      <c r="BI599" s="85"/>
      <c r="BJ599" s="85"/>
      <c r="BK599" s="84"/>
      <c r="BL599" s="92"/>
      <c r="BM599" s="92"/>
      <c r="BN599" s="82"/>
      <c r="BO599" s="46"/>
      <c r="BP599" s="46"/>
      <c r="BQ599" s="46"/>
      <c r="BR599" s="80"/>
      <c r="BS599" s="80"/>
      <c r="BT599" s="80"/>
      <c r="BU599" s="104"/>
      <c r="BV599" s="104"/>
      <c r="BW599" s="104"/>
      <c r="BX599" s="105"/>
      <c r="BY599" s="105"/>
      <c r="BZ599" s="105"/>
      <c r="CA599" s="33"/>
      <c r="CB599" s="33"/>
      <c r="CC599" s="33"/>
      <c r="CD599" s="27"/>
      <c r="CE599" s="27"/>
      <c r="CF599" s="27"/>
      <c r="CG599" s="9"/>
      <c r="CH599" s="9"/>
      <c r="CI599" s="9"/>
      <c r="CJ599" s="78"/>
      <c r="CK599" s="78"/>
      <c r="CL599" s="78"/>
      <c r="CM599" s="46"/>
      <c r="CN599" s="46"/>
      <c r="CO599" s="46"/>
    </row>
    <row r="600" spans="1:93" ht="12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4"/>
      <c r="S600" s="64"/>
      <c r="T600" s="14"/>
      <c r="U600" s="59"/>
      <c r="V600" s="60"/>
      <c r="W600" s="60"/>
      <c r="X600" s="60"/>
      <c r="Y600" s="60"/>
      <c r="Z600" s="60"/>
      <c r="AA600" s="60"/>
      <c r="AB600" s="60"/>
      <c r="AC600" s="60"/>
      <c r="AD600" s="60"/>
      <c r="AE600" s="10"/>
      <c r="AF600" s="87"/>
      <c r="AH600" s="86"/>
      <c r="AI600" s="10"/>
      <c r="AJ600" s="61"/>
      <c r="AK600" s="61"/>
      <c r="AL600" s="61"/>
      <c r="AM600" s="27"/>
      <c r="AN600" s="4"/>
      <c r="AO600" s="75"/>
      <c r="AP600" s="91"/>
      <c r="AQ600" s="75"/>
      <c r="AR600" s="79"/>
      <c r="AS600" s="75"/>
      <c r="AT600" s="11"/>
      <c r="AU600" s="11"/>
      <c r="AV600" s="11"/>
      <c r="AW600" s="11"/>
      <c r="AX600" s="11"/>
      <c r="AY600" s="75"/>
      <c r="BC600" s="19"/>
      <c r="BD600" s="19"/>
      <c r="BE600" s="19"/>
      <c r="BF600" s="70"/>
      <c r="BG600" s="81"/>
      <c r="BH600" s="74"/>
      <c r="BI600" s="74"/>
      <c r="BJ600" s="74"/>
      <c r="BK600" s="74"/>
      <c r="BL600" s="74"/>
      <c r="BM600" s="74"/>
      <c r="BN600" s="72"/>
      <c r="BO600" s="46"/>
      <c r="BP600" s="46"/>
      <c r="BQ600" s="46"/>
      <c r="BR600" s="80"/>
      <c r="BS600" s="80"/>
      <c r="BT600" s="80"/>
      <c r="BU600" s="104"/>
      <c r="BV600" s="104"/>
      <c r="BW600" s="104"/>
      <c r="BX600" s="105"/>
      <c r="BY600" s="105"/>
      <c r="BZ600" s="105"/>
      <c r="CA600" s="33"/>
      <c r="CB600" s="33"/>
      <c r="CC600" s="33"/>
      <c r="CD600" s="27"/>
      <c r="CE600" s="27"/>
      <c r="CF600" s="27"/>
      <c r="CG600" s="9"/>
      <c r="CH600" s="9"/>
      <c r="CI600" s="9"/>
      <c r="CJ600" s="78"/>
      <c r="CK600" s="78"/>
      <c r="CL600" s="78"/>
      <c r="CM600" s="46"/>
      <c r="CN600" s="46"/>
      <c r="CO600" s="46"/>
    </row>
    <row r="601" spans="1:102" ht="12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4"/>
      <c r="S601" s="64"/>
      <c r="T601" s="14"/>
      <c r="U601" s="59"/>
      <c r="V601" s="60"/>
      <c r="W601" s="60"/>
      <c r="X601" s="60"/>
      <c r="Y601" s="60"/>
      <c r="Z601" s="60"/>
      <c r="AA601" s="60"/>
      <c r="AB601" s="60"/>
      <c r="AC601" s="60"/>
      <c r="AD601" s="60"/>
      <c r="AE601" s="10"/>
      <c r="AF601" s="87"/>
      <c r="AH601" s="86"/>
      <c r="AI601" s="10"/>
      <c r="AJ601" s="61"/>
      <c r="AK601" s="61"/>
      <c r="AL601" s="61"/>
      <c r="AM601" s="27"/>
      <c r="AN601" s="4"/>
      <c r="AO601" s="75"/>
      <c r="AP601" s="115"/>
      <c r="AQ601" s="75"/>
      <c r="AR601" s="119"/>
      <c r="AS601" s="75"/>
      <c r="AT601" s="121"/>
      <c r="AU601" s="121"/>
      <c r="AV601" s="121"/>
      <c r="AW601" s="121"/>
      <c r="AX601" s="121"/>
      <c r="AY601" s="75"/>
      <c r="BC601" s="19"/>
      <c r="BD601" s="19"/>
      <c r="BE601" s="19"/>
      <c r="BF601" s="70"/>
      <c r="BG601" s="85"/>
      <c r="BH601" s="85"/>
      <c r="BI601" s="85"/>
      <c r="BJ601" s="85"/>
      <c r="BK601" s="84"/>
      <c r="BL601" s="92"/>
      <c r="BM601" s="92"/>
      <c r="BN601" s="82"/>
      <c r="BO601" s="46"/>
      <c r="BP601" s="46"/>
      <c r="BQ601" s="46"/>
      <c r="BR601" s="80"/>
      <c r="BS601" s="80"/>
      <c r="BT601" s="80"/>
      <c r="BU601" s="104"/>
      <c r="BV601" s="104"/>
      <c r="BW601" s="104"/>
      <c r="BX601" s="105"/>
      <c r="BY601" s="105"/>
      <c r="BZ601" s="105"/>
      <c r="CA601" s="33"/>
      <c r="CB601" s="33"/>
      <c r="CC601" s="33"/>
      <c r="CD601" s="27"/>
      <c r="CE601" s="27"/>
      <c r="CF601" s="27"/>
      <c r="CG601" s="9"/>
      <c r="CH601" s="9"/>
      <c r="CI601" s="9"/>
      <c r="CJ601" s="78"/>
      <c r="CK601" s="78"/>
      <c r="CL601" s="78"/>
      <c r="CM601" s="46"/>
      <c r="CN601" s="46"/>
      <c r="CO601" s="46"/>
      <c r="CS601" s="22"/>
      <c r="CT601" s="25"/>
      <c r="CU601" s="23"/>
      <c r="CV601" s="26"/>
      <c r="CW601" s="24"/>
      <c r="CX601" s="26"/>
    </row>
    <row r="602" spans="1:93" ht="1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4"/>
      <c r="S602" s="64"/>
      <c r="T602" s="14"/>
      <c r="U602" s="59"/>
      <c r="V602" s="60"/>
      <c r="W602" s="60"/>
      <c r="X602" s="60"/>
      <c r="Y602" s="60"/>
      <c r="Z602" s="60"/>
      <c r="AA602" s="60"/>
      <c r="AB602" s="60"/>
      <c r="AC602" s="60"/>
      <c r="AD602" s="60"/>
      <c r="AE602" s="10"/>
      <c r="AF602" s="87"/>
      <c r="AH602" s="86"/>
      <c r="AI602" s="10"/>
      <c r="AJ602" s="61"/>
      <c r="AK602" s="61"/>
      <c r="AL602" s="61"/>
      <c r="AM602" s="27"/>
      <c r="AN602" s="4"/>
      <c r="AO602" s="75"/>
      <c r="AP602" s="115"/>
      <c r="AQ602" s="75"/>
      <c r="AR602" s="119"/>
      <c r="AS602" s="75"/>
      <c r="AT602" s="121"/>
      <c r="AU602" s="121"/>
      <c r="AV602" s="121"/>
      <c r="AW602" s="121"/>
      <c r="AX602" s="121"/>
      <c r="AY602" s="75"/>
      <c r="BC602" s="19"/>
      <c r="BD602" s="19"/>
      <c r="BE602" s="19"/>
      <c r="BF602" s="70"/>
      <c r="BG602" s="85"/>
      <c r="BH602" s="85"/>
      <c r="BI602" s="85"/>
      <c r="BJ602" s="85"/>
      <c r="BK602" s="84"/>
      <c r="BL602" s="92"/>
      <c r="BM602" s="92"/>
      <c r="BN602" s="82"/>
      <c r="BO602" s="46"/>
      <c r="BP602" s="46"/>
      <c r="BQ602" s="46"/>
      <c r="BR602" s="80"/>
      <c r="BS602" s="80"/>
      <c r="BT602" s="80"/>
      <c r="BU602" s="104"/>
      <c r="BV602" s="104"/>
      <c r="BW602" s="104"/>
      <c r="BX602" s="105"/>
      <c r="BY602" s="105"/>
      <c r="BZ602" s="105"/>
      <c r="CA602" s="33"/>
      <c r="CB602" s="33"/>
      <c r="CC602" s="33"/>
      <c r="CD602" s="27"/>
      <c r="CE602" s="27"/>
      <c r="CF602" s="27"/>
      <c r="CG602" s="9"/>
      <c r="CH602" s="9"/>
      <c r="CI602" s="9"/>
      <c r="CJ602" s="78"/>
      <c r="CK602" s="78"/>
      <c r="CL602" s="78"/>
      <c r="CM602" s="46"/>
      <c r="CN602" s="46"/>
      <c r="CO602" s="46"/>
    </row>
    <row r="603" spans="1:93" ht="12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4"/>
      <c r="S603" s="64"/>
      <c r="T603" s="14"/>
      <c r="U603" s="59"/>
      <c r="V603" s="60"/>
      <c r="W603" s="60"/>
      <c r="X603" s="60"/>
      <c r="Y603" s="60"/>
      <c r="Z603" s="60"/>
      <c r="AA603" s="60"/>
      <c r="AB603" s="60"/>
      <c r="AC603" s="60"/>
      <c r="AD603" s="60"/>
      <c r="AE603" s="10"/>
      <c r="AF603" s="87"/>
      <c r="AH603" s="86"/>
      <c r="AI603" s="10"/>
      <c r="AJ603" s="61"/>
      <c r="AK603" s="61"/>
      <c r="AL603" s="61"/>
      <c r="AM603" s="27"/>
      <c r="AN603" s="4"/>
      <c r="AO603" s="75"/>
      <c r="AP603" s="115"/>
      <c r="AQ603" s="75"/>
      <c r="AR603" s="119"/>
      <c r="AS603" s="75"/>
      <c r="AT603" s="121"/>
      <c r="AU603" s="121"/>
      <c r="AV603" s="121"/>
      <c r="AW603" s="121"/>
      <c r="AX603" s="121"/>
      <c r="AY603" s="75"/>
      <c r="BC603" s="19"/>
      <c r="BD603" s="19"/>
      <c r="BE603" s="19"/>
      <c r="BF603" s="70"/>
      <c r="BG603" s="85"/>
      <c r="BH603" s="85"/>
      <c r="BI603" s="85"/>
      <c r="BJ603" s="85"/>
      <c r="BK603" s="84"/>
      <c r="BL603" s="92"/>
      <c r="BM603" s="92"/>
      <c r="BN603" s="82"/>
      <c r="BO603" s="46"/>
      <c r="BP603" s="46"/>
      <c r="BQ603" s="46"/>
      <c r="BR603" s="80"/>
      <c r="BS603" s="80"/>
      <c r="BT603" s="80"/>
      <c r="BU603" s="104"/>
      <c r="BV603" s="104"/>
      <c r="BW603" s="104"/>
      <c r="BX603" s="105"/>
      <c r="BY603" s="105"/>
      <c r="BZ603" s="105"/>
      <c r="CA603" s="33"/>
      <c r="CB603" s="33"/>
      <c r="CC603" s="33"/>
      <c r="CD603" s="27"/>
      <c r="CE603" s="27"/>
      <c r="CF603" s="27"/>
      <c r="CG603" s="9"/>
      <c r="CH603" s="9"/>
      <c r="CI603" s="9"/>
      <c r="CJ603" s="78"/>
      <c r="CK603" s="78"/>
      <c r="CL603" s="78"/>
      <c r="CM603" s="46"/>
      <c r="CN603" s="46"/>
      <c r="CO603" s="46"/>
    </row>
    <row r="604" spans="1:102" ht="12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4"/>
      <c r="S604" s="64"/>
      <c r="T604" s="14"/>
      <c r="U604" s="59"/>
      <c r="V604" s="60"/>
      <c r="W604" s="60"/>
      <c r="X604" s="60"/>
      <c r="Y604" s="60"/>
      <c r="Z604" s="60"/>
      <c r="AA604" s="60"/>
      <c r="AB604" s="60"/>
      <c r="AC604" s="60"/>
      <c r="AD604" s="60"/>
      <c r="AE604" s="10"/>
      <c r="AF604" s="87"/>
      <c r="AH604" s="86"/>
      <c r="AI604" s="10"/>
      <c r="AJ604" s="61"/>
      <c r="AK604" s="61"/>
      <c r="AL604" s="61"/>
      <c r="AM604" s="27"/>
      <c r="AN604" s="4"/>
      <c r="AO604" s="75"/>
      <c r="AP604" s="116"/>
      <c r="AQ604" s="75"/>
      <c r="AR604" s="120"/>
      <c r="AS604" s="75"/>
      <c r="AT604" s="122"/>
      <c r="AU604" s="122"/>
      <c r="AV604" s="122"/>
      <c r="AW604" s="122"/>
      <c r="AX604" s="122"/>
      <c r="AY604" s="75"/>
      <c r="BC604" s="19"/>
      <c r="BD604" s="19"/>
      <c r="BE604" s="19"/>
      <c r="BF604" s="70"/>
      <c r="BG604" s="84"/>
      <c r="BH604" s="85"/>
      <c r="BI604" s="84"/>
      <c r="BJ604" s="84"/>
      <c r="BK604" s="84"/>
      <c r="BL604" s="92"/>
      <c r="BM604" s="93"/>
      <c r="BN604" s="82"/>
      <c r="BO604" s="106"/>
      <c r="BP604" s="106"/>
      <c r="BQ604" s="106"/>
      <c r="BR604" s="107"/>
      <c r="BS604" s="107"/>
      <c r="BT604" s="107"/>
      <c r="BU604" s="108"/>
      <c r="BV604" s="108"/>
      <c r="BW604" s="108"/>
      <c r="BX604" s="109"/>
      <c r="BY604" s="109"/>
      <c r="BZ604" s="109"/>
      <c r="CA604" s="110"/>
      <c r="CB604" s="110"/>
      <c r="CC604" s="110"/>
      <c r="CD604" s="111"/>
      <c r="CE604" s="111"/>
      <c r="CF604" s="111"/>
      <c r="CG604" s="112"/>
      <c r="CH604" s="112"/>
      <c r="CI604" s="112"/>
      <c r="CJ604" s="113"/>
      <c r="CK604" s="113"/>
      <c r="CL604" s="113"/>
      <c r="CM604" s="106"/>
      <c r="CN604" s="106"/>
      <c r="CO604" s="106"/>
      <c r="CQ604" s="14"/>
      <c r="CR604" s="14"/>
      <c r="CS604" s="14"/>
      <c r="CT604" s="8"/>
      <c r="CU604" s="13"/>
      <c r="CV604" s="8"/>
      <c r="CW604" s="8"/>
      <c r="CX604" s="8"/>
    </row>
    <row r="605" spans="29:44" ht="12">
      <c r="AC605" s="3"/>
      <c r="AD605" s="3"/>
      <c r="AE605" s="3"/>
      <c r="AF605" s="4"/>
      <c r="AG605" s="4"/>
      <c r="AH605" s="75"/>
      <c r="AI605" s="17"/>
      <c r="AJ605" s="75"/>
      <c r="AK605" s="3"/>
      <c r="AL605" s="75"/>
      <c r="AM605" s="2"/>
      <c r="AN605" s="75"/>
      <c r="AO605" s="75"/>
      <c r="AP605" s="75"/>
      <c r="AQ605" s="75"/>
      <c r="AR605" s="75"/>
    </row>
    <row r="606" spans="29:44" ht="12">
      <c r="AC606" s="3"/>
      <c r="AD606" s="3"/>
      <c r="AE606" s="3"/>
      <c r="AF606" s="4"/>
      <c r="AG606" s="4"/>
      <c r="AH606" s="75"/>
      <c r="AI606" s="17"/>
      <c r="AJ606" s="75"/>
      <c r="AK606" s="3"/>
      <c r="AL606" s="75"/>
      <c r="AM606" s="2"/>
      <c r="AN606" s="75"/>
      <c r="AO606" s="75"/>
      <c r="AP606" s="75"/>
      <c r="AQ606" s="75"/>
      <c r="AR606" s="75"/>
    </row>
    <row r="607" spans="29:44" ht="12">
      <c r="AC607" s="3"/>
      <c r="AD607" s="3"/>
      <c r="AE607" s="3"/>
      <c r="AF607" s="4"/>
      <c r="AG607" s="4"/>
      <c r="AH607" s="75"/>
      <c r="AI607" s="17"/>
      <c r="AJ607" s="75"/>
      <c r="AK607" s="3"/>
      <c r="AL607" s="75"/>
      <c r="AM607" s="2"/>
      <c r="AN607" s="75"/>
      <c r="AO607" s="75"/>
      <c r="AP607" s="75"/>
      <c r="AQ607" s="75"/>
      <c r="AR607" s="75"/>
    </row>
    <row r="608" spans="1:98" ht="12">
      <c r="A608" s="14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4"/>
      <c r="AD608" s="14"/>
      <c r="AE608" s="14"/>
      <c r="AF608" s="14"/>
      <c r="AG608" s="14"/>
      <c r="AH608" s="16"/>
      <c r="AI608" s="16"/>
      <c r="AJ608" s="126"/>
      <c r="AK608" s="126"/>
      <c r="AL608" s="126"/>
      <c r="AM608" s="126"/>
      <c r="AN608" s="126"/>
      <c r="AO608" s="126"/>
      <c r="AP608" s="5"/>
      <c r="AQ608" s="5"/>
      <c r="AR608" s="5"/>
      <c r="AS608" s="127"/>
      <c r="AT608" s="127"/>
      <c r="AU608" s="6"/>
      <c r="AV608" s="6"/>
      <c r="AW608" s="128"/>
      <c r="AX608" s="129"/>
      <c r="AY608" s="19"/>
      <c r="AZ608" s="130"/>
      <c r="BA608" s="20"/>
      <c r="BB608" s="20"/>
      <c r="BC608" s="131"/>
      <c r="BD608" s="20"/>
      <c r="BE608" s="20"/>
      <c r="BF608" s="20"/>
      <c r="BG608" s="132"/>
      <c r="BH608" s="17"/>
      <c r="BI608" s="34"/>
      <c r="BJ608" s="133"/>
      <c r="BK608" s="134"/>
      <c r="BL608" s="135"/>
      <c r="BM608" s="136"/>
      <c r="BN608" s="137"/>
      <c r="BO608" s="138"/>
      <c r="BP608" s="139"/>
      <c r="BQ608" s="140"/>
      <c r="BR608" s="140"/>
      <c r="BS608" s="141"/>
      <c r="BT608" s="142"/>
      <c r="BU608" s="143"/>
      <c r="BV608" s="144"/>
      <c r="BW608" s="145"/>
      <c r="BX608" s="146"/>
      <c r="BY608" s="147"/>
      <c r="BZ608" s="148"/>
      <c r="CA608" s="149"/>
      <c r="CB608" s="150"/>
      <c r="CC608" s="151"/>
      <c r="CD608" s="151"/>
      <c r="CE608" s="152"/>
      <c r="CF608" s="3"/>
      <c r="CG608" s="143"/>
      <c r="CH608" s="3"/>
      <c r="CI608" s="7"/>
      <c r="CJ608" s="135"/>
      <c r="CK608" s="135"/>
      <c r="CL608" s="153"/>
      <c r="CM608" s="153"/>
      <c r="CN608" s="153"/>
      <c r="CO608" s="138"/>
      <c r="CP608" s="138"/>
      <c r="CQ608" s="138"/>
      <c r="CR608" s="154"/>
      <c r="CS608" s="154"/>
      <c r="CT608" s="155"/>
    </row>
    <row r="609" spans="1:112" ht="12">
      <c r="A609" s="14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AC609" s="14"/>
      <c r="AD609" s="14"/>
      <c r="AE609" s="14"/>
      <c r="AF609" s="14"/>
      <c r="AG609" s="14"/>
      <c r="AH609" s="13"/>
      <c r="AI609" s="13"/>
      <c r="AJ609" s="10"/>
      <c r="AK609" s="10"/>
      <c r="AL609" s="10"/>
      <c r="AM609" s="10"/>
      <c r="AN609" s="10"/>
      <c r="AO609" s="10"/>
      <c r="AP609" s="3"/>
      <c r="AQ609" s="3"/>
      <c r="AR609" s="3"/>
      <c r="AS609" s="156"/>
      <c r="AT609" s="156"/>
      <c r="AU609" s="4"/>
      <c r="AV609" s="4"/>
      <c r="AW609" s="128"/>
      <c r="AX609" s="157"/>
      <c r="AY609" s="19"/>
      <c r="AZ609" s="1"/>
      <c r="BA609" s="1"/>
      <c r="BB609" s="1"/>
      <c r="BC609" s="1"/>
      <c r="BD609" s="1"/>
      <c r="BE609" s="1"/>
      <c r="BF609"/>
      <c r="BG609" s="8"/>
      <c r="BH609" s="106"/>
      <c r="BI609" s="106"/>
      <c r="BJ609" s="106"/>
      <c r="BK609" s="107"/>
      <c r="BL609" s="107"/>
      <c r="BM609" s="107"/>
      <c r="BN609" s="108"/>
      <c r="BO609" s="108"/>
      <c r="BP609" s="108"/>
      <c r="BQ609" s="109"/>
      <c r="BR609" s="109"/>
      <c r="BS609" s="109"/>
      <c r="BT609" s="110"/>
      <c r="BU609" s="110"/>
      <c r="BV609" s="110"/>
      <c r="BW609" s="111"/>
      <c r="BX609" s="111"/>
      <c r="BY609" s="111"/>
      <c r="BZ609" s="112"/>
      <c r="CA609" s="112"/>
      <c r="CB609" s="112"/>
      <c r="CC609" s="158"/>
      <c r="CD609" s="158"/>
      <c r="CE609" s="158"/>
      <c r="CF609" s="110"/>
      <c r="CG609" s="110"/>
      <c r="CH609" s="110"/>
      <c r="CI609" s="107"/>
      <c r="CJ609" s="107"/>
      <c r="CK609" s="107"/>
      <c r="CL609" s="109"/>
      <c r="CM609" s="109"/>
      <c r="CN609" s="109"/>
      <c r="CO609" s="108"/>
      <c r="CP609" s="108"/>
      <c r="CQ609" s="108"/>
      <c r="CR609" s="159"/>
      <c r="CS609" s="159"/>
      <c r="CT609" s="159"/>
      <c r="CX609" s="22"/>
      <c r="CY609" s="25"/>
      <c r="CZ609" s="23"/>
      <c r="DA609" s="26"/>
      <c r="DB609" s="24"/>
      <c r="DC609" s="26"/>
      <c r="DD609" s="26"/>
      <c r="DE609" s="25"/>
      <c r="DF609" s="25"/>
      <c r="DG609" s="25"/>
      <c r="DH609" s="22"/>
    </row>
    <row r="610" spans="1:112" ht="12">
      <c r="A610" s="14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AC610" s="14"/>
      <c r="AD610" s="14"/>
      <c r="AE610" s="14"/>
      <c r="AF610" s="14"/>
      <c r="AG610" s="14"/>
      <c r="AH610" s="13"/>
      <c r="AI610" s="13"/>
      <c r="AJ610" s="10"/>
      <c r="AK610" s="10"/>
      <c r="AL610" s="10"/>
      <c r="AM610" s="10"/>
      <c r="AN610" s="10"/>
      <c r="AO610" s="10"/>
      <c r="AP610" s="3"/>
      <c r="AQ610" s="3"/>
      <c r="AR610" s="3"/>
      <c r="AS610" s="156"/>
      <c r="AT610" s="156"/>
      <c r="AU610" s="4"/>
      <c r="AV610" s="4"/>
      <c r="AW610" s="128"/>
      <c r="AX610" s="157"/>
      <c r="AY610" s="19"/>
      <c r="AZ610" s="1"/>
      <c r="BA610" s="1"/>
      <c r="BB610" s="1"/>
      <c r="BC610" s="1"/>
      <c r="BD610" s="1"/>
      <c r="BE610"/>
      <c r="BF610"/>
      <c r="BG610" s="8"/>
      <c r="BH610" s="106"/>
      <c r="BI610" s="106"/>
      <c r="BJ610" s="106"/>
      <c r="BK610" s="107"/>
      <c r="BL610" s="107"/>
      <c r="BM610" s="107"/>
      <c r="BN610" s="108"/>
      <c r="BO610" s="108"/>
      <c r="BP610" s="108"/>
      <c r="BQ610" s="109"/>
      <c r="BR610" s="109"/>
      <c r="BS610" s="109"/>
      <c r="BT610" s="110"/>
      <c r="BU610" s="110"/>
      <c r="BV610" s="110"/>
      <c r="BW610" s="111"/>
      <c r="BX610" s="111"/>
      <c r="BY610" s="111"/>
      <c r="BZ610" s="112"/>
      <c r="CA610" s="112"/>
      <c r="CB610" s="112"/>
      <c r="CC610" s="158"/>
      <c r="CD610" s="158"/>
      <c r="CE610" s="158"/>
      <c r="CF610" s="110"/>
      <c r="CG610" s="110"/>
      <c r="CH610" s="110"/>
      <c r="CI610" s="160"/>
      <c r="CJ610" s="107"/>
      <c r="CK610" s="107"/>
      <c r="CL610" s="109"/>
      <c r="CM610" s="109"/>
      <c r="CN610" s="109"/>
      <c r="CO610" s="108"/>
      <c r="CP610" s="108"/>
      <c r="CQ610" s="108"/>
      <c r="CR610" s="159"/>
      <c r="CS610" s="159"/>
      <c r="CT610" s="159"/>
      <c r="CX610" s="22"/>
      <c r="CY610" s="23"/>
      <c r="CZ610" s="23"/>
      <c r="DA610" s="24"/>
      <c r="DB610" s="24"/>
      <c r="DC610" s="24"/>
      <c r="DD610" s="24"/>
      <c r="DE610" s="23"/>
      <c r="DF610" s="23"/>
      <c r="DG610" s="23"/>
      <c r="DH610" s="16"/>
    </row>
    <row r="611" spans="1:98" ht="12">
      <c r="A611" s="14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AC611" s="14"/>
      <c r="AD611" s="14"/>
      <c r="AE611" s="14"/>
      <c r="AF611" s="14"/>
      <c r="AG611" s="14"/>
      <c r="AH611" s="13"/>
      <c r="AI611" s="13"/>
      <c r="AJ611" s="10"/>
      <c r="AK611" s="10"/>
      <c r="AL611" s="10"/>
      <c r="AM611" s="10"/>
      <c r="AN611" s="10"/>
      <c r="AO611" s="10"/>
      <c r="AP611" s="3"/>
      <c r="AQ611" s="3"/>
      <c r="AR611" s="3"/>
      <c r="AS611" s="161"/>
      <c r="AT611" s="161"/>
      <c r="AU611" s="27"/>
      <c r="AV611" s="4"/>
      <c r="AW611" s="128"/>
      <c r="AX611" s="157"/>
      <c r="AY611" s="19"/>
      <c r="AZ611" s="1"/>
      <c r="BA611" s="1"/>
      <c r="BB611" s="1"/>
      <c r="BC611" s="1"/>
      <c r="BD611" s="1"/>
      <c r="BE611"/>
      <c r="BF611"/>
      <c r="BG611" s="8"/>
      <c r="BH611" s="106"/>
      <c r="BI611" s="106"/>
      <c r="BJ611" s="106"/>
      <c r="BK611" s="107"/>
      <c r="BL611" s="107"/>
      <c r="BM611" s="107"/>
      <c r="BN611" s="108"/>
      <c r="BO611" s="108"/>
      <c r="BP611" s="108"/>
      <c r="BQ611" s="109"/>
      <c r="BR611" s="109"/>
      <c r="BS611" s="109"/>
      <c r="BT611" s="110"/>
      <c r="BU611" s="110"/>
      <c r="BV611" s="110"/>
      <c r="BW611" s="111"/>
      <c r="BX611" s="111"/>
      <c r="BY611" s="111"/>
      <c r="BZ611" s="112"/>
      <c r="CA611" s="112"/>
      <c r="CB611" s="112"/>
      <c r="CC611" s="158"/>
      <c r="CD611" s="158"/>
      <c r="CE611" s="158"/>
      <c r="CF611" s="110"/>
      <c r="CG611" s="110"/>
      <c r="CH611" s="110"/>
      <c r="CI611" s="107"/>
      <c r="CJ611" s="107"/>
      <c r="CK611" s="107"/>
      <c r="CL611" s="109"/>
      <c r="CM611" s="109"/>
      <c r="CN611" s="109"/>
      <c r="CO611" s="108"/>
      <c r="CP611" s="108"/>
      <c r="CQ611" s="108"/>
      <c r="CR611" s="159"/>
      <c r="CS611" s="159"/>
      <c r="CT611" s="159"/>
    </row>
    <row r="612" spans="1:98" ht="12">
      <c r="A612" s="14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AC612" s="14"/>
      <c r="AD612" s="14"/>
      <c r="AE612" s="14"/>
      <c r="AF612" s="14"/>
      <c r="AG612" s="14"/>
      <c r="AH612" s="13"/>
      <c r="AI612" s="13"/>
      <c r="AJ612" s="10"/>
      <c r="AK612" s="10"/>
      <c r="AL612" s="10"/>
      <c r="AM612" s="10"/>
      <c r="AN612" s="10"/>
      <c r="AO612" s="10"/>
      <c r="AP612" s="3"/>
      <c r="AQ612" s="3"/>
      <c r="AR612" s="3"/>
      <c r="AS612" s="156"/>
      <c r="AT612" s="156"/>
      <c r="AU612" s="27"/>
      <c r="AV612" s="4"/>
      <c r="AW612" s="128"/>
      <c r="AX612" s="157"/>
      <c r="AY612" s="19"/>
      <c r="AZ612" s="1"/>
      <c r="BA612" s="1"/>
      <c r="BB612" s="1"/>
      <c r="BC612" s="1"/>
      <c r="BD612" s="1"/>
      <c r="BE612"/>
      <c r="BF612"/>
      <c r="BG612" s="8"/>
      <c r="BH612" s="106"/>
      <c r="BI612" s="106"/>
      <c r="BJ612" s="106"/>
      <c r="BK612" s="107"/>
      <c r="BL612" s="107"/>
      <c r="BM612" s="107"/>
      <c r="BN612" s="108"/>
      <c r="BO612" s="108"/>
      <c r="BP612" s="108"/>
      <c r="BQ612" s="109"/>
      <c r="BR612" s="109"/>
      <c r="BS612" s="109"/>
      <c r="BT612" s="110"/>
      <c r="BU612" s="110"/>
      <c r="BV612" s="110"/>
      <c r="BW612" s="111"/>
      <c r="BX612" s="111"/>
      <c r="BY612" s="111"/>
      <c r="BZ612" s="112"/>
      <c r="CA612" s="112"/>
      <c r="CB612" s="112"/>
      <c r="CC612" s="158"/>
      <c r="CD612" s="158"/>
      <c r="CE612" s="158"/>
      <c r="CF612" s="110"/>
      <c r="CG612" s="110"/>
      <c r="CH612" s="110"/>
      <c r="CI612" s="107"/>
      <c r="CJ612" s="107"/>
      <c r="CK612" s="107"/>
      <c r="CL612" s="109"/>
      <c r="CM612" s="109"/>
      <c r="CN612" s="109"/>
      <c r="CO612" s="108"/>
      <c r="CP612" s="108"/>
      <c r="CQ612" s="108"/>
      <c r="CR612" s="159"/>
      <c r="CS612" s="159"/>
      <c r="CT612" s="159"/>
    </row>
    <row r="613" spans="1:98" ht="12">
      <c r="A613" s="14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AC613" s="14"/>
      <c r="AD613" s="14"/>
      <c r="AE613" s="14"/>
      <c r="AF613" s="14"/>
      <c r="AG613" s="14"/>
      <c r="AH613" s="13"/>
      <c r="AI613" s="13"/>
      <c r="AJ613" s="10"/>
      <c r="AK613" s="10"/>
      <c r="AL613" s="10"/>
      <c r="AM613" s="10"/>
      <c r="AN613" s="10"/>
      <c r="AO613" s="10"/>
      <c r="AP613" s="3"/>
      <c r="AQ613" s="3"/>
      <c r="AR613" s="3"/>
      <c r="AS613" s="156"/>
      <c r="AT613" s="156"/>
      <c r="AU613" s="27"/>
      <c r="AV613" s="4"/>
      <c r="AW613" s="128"/>
      <c r="AX613" s="157"/>
      <c r="AY613" s="19"/>
      <c r="AZ613" s="1"/>
      <c r="BA613" s="1"/>
      <c r="BB613" s="1"/>
      <c r="BC613" s="1"/>
      <c r="BD613" s="1"/>
      <c r="BE613"/>
      <c r="BF613"/>
      <c r="BG613" s="8"/>
      <c r="BH613" s="106"/>
      <c r="BI613" s="106"/>
      <c r="BJ613" s="106"/>
      <c r="BK613" s="107"/>
      <c r="BL613" s="107"/>
      <c r="BM613" s="107"/>
      <c r="BN613" s="108"/>
      <c r="BO613" s="108"/>
      <c r="BP613" s="108"/>
      <c r="BQ613" s="109"/>
      <c r="BR613" s="109"/>
      <c r="BS613" s="109"/>
      <c r="BT613" s="110"/>
      <c r="BU613" s="110"/>
      <c r="BV613" s="110"/>
      <c r="BW613" s="111"/>
      <c r="BX613" s="111"/>
      <c r="BY613" s="111"/>
      <c r="BZ613" s="112"/>
      <c r="CA613" s="112"/>
      <c r="CB613" s="112"/>
      <c r="CC613" s="158"/>
      <c r="CD613" s="158"/>
      <c r="CE613" s="158"/>
      <c r="CF613" s="110"/>
      <c r="CG613" s="110"/>
      <c r="CH613" s="110"/>
      <c r="CI613" s="107"/>
      <c r="CJ613" s="107"/>
      <c r="CK613" s="107"/>
      <c r="CL613" s="109"/>
      <c r="CM613" s="109"/>
      <c r="CN613" s="109"/>
      <c r="CO613" s="108"/>
      <c r="CP613" s="108"/>
      <c r="CQ613" s="108"/>
      <c r="CR613" s="159"/>
      <c r="CS613" s="159"/>
      <c r="CT613" s="159"/>
    </row>
    <row r="614" spans="1:98" ht="12">
      <c r="A614" s="14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AC614" s="14"/>
      <c r="AD614" s="14"/>
      <c r="AE614" s="14"/>
      <c r="AF614" s="14"/>
      <c r="AG614" s="14"/>
      <c r="AH614" s="13"/>
      <c r="AI614" s="13"/>
      <c r="AJ614" s="10"/>
      <c r="AK614" s="10"/>
      <c r="AL614" s="10"/>
      <c r="AM614" s="10"/>
      <c r="AN614" s="10"/>
      <c r="AO614" s="10"/>
      <c r="AP614" s="3"/>
      <c r="AQ614" s="3"/>
      <c r="AR614" s="3"/>
      <c r="AS614" s="156"/>
      <c r="AT614" s="156"/>
      <c r="AU614" s="27"/>
      <c r="AV614" s="4"/>
      <c r="AW614" s="128"/>
      <c r="AX614" s="157"/>
      <c r="AY614" s="19"/>
      <c r="AZ614" s="1"/>
      <c r="BA614" s="1"/>
      <c r="BB614" s="1"/>
      <c r="BC614" s="1"/>
      <c r="BD614" s="1"/>
      <c r="BE614"/>
      <c r="BF614"/>
      <c r="BG614" s="8"/>
      <c r="BH614" s="106"/>
      <c r="BI614" s="106"/>
      <c r="BJ614" s="106"/>
      <c r="BK614" s="107"/>
      <c r="BL614" s="107"/>
      <c r="BM614" s="107"/>
      <c r="BN614" s="108"/>
      <c r="BO614" s="108"/>
      <c r="BP614" s="108"/>
      <c r="BQ614" s="109"/>
      <c r="BR614" s="109"/>
      <c r="BS614" s="109"/>
      <c r="BT614" s="110"/>
      <c r="BU614" s="110"/>
      <c r="BV614" s="110"/>
      <c r="BW614" s="111"/>
      <c r="BX614" s="111"/>
      <c r="BY614" s="111"/>
      <c r="BZ614" s="112"/>
      <c r="CA614" s="112"/>
      <c r="CB614" s="112"/>
      <c r="CC614" s="158"/>
      <c r="CD614" s="158"/>
      <c r="CE614" s="158"/>
      <c r="CF614" s="110"/>
      <c r="CG614" s="110"/>
      <c r="CH614" s="110"/>
      <c r="CI614" s="107"/>
      <c r="CJ614" s="107"/>
      <c r="CK614" s="107"/>
      <c r="CL614" s="109"/>
      <c r="CM614" s="109"/>
      <c r="CN614" s="109"/>
      <c r="CO614" s="108"/>
      <c r="CP614" s="108"/>
      <c r="CQ614" s="108"/>
      <c r="CR614" s="159"/>
      <c r="CS614" s="159"/>
      <c r="CT614" s="159"/>
    </row>
    <row r="615" spans="1:98" ht="12">
      <c r="A615" s="14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AC615" s="14"/>
      <c r="AD615" s="14"/>
      <c r="AE615" s="14"/>
      <c r="AF615" s="14"/>
      <c r="AG615" s="14"/>
      <c r="AH615" s="13"/>
      <c r="AI615" s="13"/>
      <c r="AJ615" s="10"/>
      <c r="AK615" s="10"/>
      <c r="AL615" s="10"/>
      <c r="AM615" s="10"/>
      <c r="AN615" s="10"/>
      <c r="AO615" s="10"/>
      <c r="AP615" s="3"/>
      <c r="AQ615" s="3"/>
      <c r="AR615" s="3"/>
      <c r="AS615" s="156"/>
      <c r="AT615" s="156"/>
      <c r="AU615" s="27"/>
      <c r="AV615" s="4"/>
      <c r="AW615" s="128"/>
      <c r="AX615" s="157"/>
      <c r="AY615" s="19"/>
      <c r="AZ615" s="1"/>
      <c r="BA615" s="1"/>
      <c r="BB615" s="1"/>
      <c r="BC615" s="1"/>
      <c r="BD615" s="1"/>
      <c r="BE615"/>
      <c r="BF615"/>
      <c r="BG615" s="8"/>
      <c r="BH615" s="106"/>
      <c r="BI615" s="106"/>
      <c r="BJ615" s="106"/>
      <c r="BK615" s="107"/>
      <c r="BL615" s="107"/>
      <c r="BM615" s="107"/>
      <c r="BN615" s="108"/>
      <c r="BO615" s="108"/>
      <c r="BP615" s="108"/>
      <c r="BQ615" s="109"/>
      <c r="BR615" s="109"/>
      <c r="BS615" s="109"/>
      <c r="BT615" s="110"/>
      <c r="BU615" s="110"/>
      <c r="BV615" s="110"/>
      <c r="BW615" s="111"/>
      <c r="BX615" s="111"/>
      <c r="BY615" s="111"/>
      <c r="BZ615" s="112"/>
      <c r="CA615" s="112"/>
      <c r="CB615" s="112"/>
      <c r="CC615" s="158"/>
      <c r="CD615" s="158"/>
      <c r="CE615" s="158"/>
      <c r="CF615" s="110"/>
      <c r="CG615" s="110"/>
      <c r="CH615" s="110"/>
      <c r="CI615" s="107"/>
      <c r="CJ615" s="107"/>
      <c r="CK615" s="107"/>
      <c r="CL615" s="109"/>
      <c r="CM615" s="109"/>
      <c r="CN615" s="109"/>
      <c r="CO615" s="108"/>
      <c r="CP615" s="108"/>
      <c r="CQ615" s="108"/>
      <c r="CR615" s="159"/>
      <c r="CS615" s="159"/>
      <c r="CT615" s="159"/>
    </row>
    <row r="616" spans="1:98" ht="12">
      <c r="A616" s="14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AC616" s="14"/>
      <c r="AD616" s="14"/>
      <c r="AE616" s="14"/>
      <c r="AF616" s="14"/>
      <c r="AG616" s="14"/>
      <c r="AH616" s="13"/>
      <c r="AI616" s="13"/>
      <c r="AJ616" s="10"/>
      <c r="AK616" s="10"/>
      <c r="AL616" s="10"/>
      <c r="AM616" s="10"/>
      <c r="AN616" s="10"/>
      <c r="AO616" s="10"/>
      <c r="AP616" s="3"/>
      <c r="AQ616" s="3"/>
      <c r="AR616" s="3"/>
      <c r="AS616" s="156"/>
      <c r="AT616" s="156"/>
      <c r="AU616" s="27"/>
      <c r="AV616" s="4"/>
      <c r="AW616" s="128"/>
      <c r="AX616" s="157"/>
      <c r="AY616" s="19"/>
      <c r="AZ616" s="1"/>
      <c r="BA616" s="1"/>
      <c r="BB616" s="1"/>
      <c r="BC616" s="1"/>
      <c r="BD616" s="1"/>
      <c r="BE616"/>
      <c r="BF616"/>
      <c r="BG616" s="8"/>
      <c r="BH616" s="106"/>
      <c r="BI616" s="106"/>
      <c r="BJ616" s="106"/>
      <c r="BK616" s="107"/>
      <c r="BL616" s="107"/>
      <c r="BM616" s="107"/>
      <c r="BN616" s="108"/>
      <c r="BO616" s="108"/>
      <c r="BP616" s="108"/>
      <c r="BQ616" s="109"/>
      <c r="BR616" s="109"/>
      <c r="BS616" s="109"/>
      <c r="BT616" s="110"/>
      <c r="BU616" s="110"/>
      <c r="BV616" s="110"/>
      <c r="BW616" s="111"/>
      <c r="BX616" s="111"/>
      <c r="BY616" s="111"/>
      <c r="BZ616" s="112"/>
      <c r="CA616" s="112"/>
      <c r="CB616" s="112"/>
      <c r="CC616" s="158"/>
      <c r="CD616" s="158"/>
      <c r="CE616" s="158"/>
      <c r="CF616" s="110"/>
      <c r="CG616" s="110"/>
      <c r="CH616" s="110"/>
      <c r="CI616" s="107"/>
      <c r="CJ616" s="107"/>
      <c r="CK616" s="107"/>
      <c r="CL616" s="109"/>
      <c r="CM616" s="109"/>
      <c r="CN616" s="109"/>
      <c r="CO616" s="108"/>
      <c r="CP616" s="108"/>
      <c r="CQ616" s="108"/>
      <c r="CR616" s="159"/>
      <c r="CS616" s="159"/>
      <c r="CT616" s="159"/>
    </row>
    <row r="617" spans="1:98" ht="12">
      <c r="A617" s="14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AC617" s="14"/>
      <c r="AD617" s="14"/>
      <c r="AE617" s="14"/>
      <c r="AF617" s="14"/>
      <c r="AG617" s="14"/>
      <c r="AH617" s="13"/>
      <c r="AI617" s="13"/>
      <c r="AJ617" s="10"/>
      <c r="AK617" s="10"/>
      <c r="AL617" s="10"/>
      <c r="AM617" s="10"/>
      <c r="AN617" s="10"/>
      <c r="AO617" s="10"/>
      <c r="AP617" s="3"/>
      <c r="AQ617" s="3"/>
      <c r="AR617" s="3"/>
      <c r="AS617" s="156"/>
      <c r="AT617" s="156"/>
      <c r="AU617" s="27"/>
      <c r="AV617" s="4"/>
      <c r="AW617" s="128"/>
      <c r="AX617" s="157"/>
      <c r="AY617" s="19"/>
      <c r="AZ617" s="1"/>
      <c r="BA617" s="1"/>
      <c r="BB617" s="1"/>
      <c r="BC617" s="1"/>
      <c r="BD617" s="1"/>
      <c r="BE617"/>
      <c r="BF617"/>
      <c r="BG617" s="8"/>
      <c r="BH617" s="106"/>
      <c r="BI617" s="106"/>
      <c r="BJ617" s="106"/>
      <c r="BK617" s="107"/>
      <c r="BL617" s="107"/>
      <c r="BM617" s="107"/>
      <c r="BN617" s="108"/>
      <c r="BO617" s="108"/>
      <c r="BP617" s="108"/>
      <c r="BQ617" s="109"/>
      <c r="BR617" s="109"/>
      <c r="BS617" s="109"/>
      <c r="BT617" s="110"/>
      <c r="BU617" s="110"/>
      <c r="BV617" s="110"/>
      <c r="BW617" s="111"/>
      <c r="BX617" s="111"/>
      <c r="BY617" s="111"/>
      <c r="BZ617" s="112"/>
      <c r="CA617" s="112"/>
      <c r="CB617" s="112"/>
      <c r="CC617" s="158"/>
      <c r="CD617" s="158"/>
      <c r="CE617" s="158"/>
      <c r="CF617" s="110"/>
      <c r="CG617" s="110"/>
      <c r="CH617" s="110"/>
      <c r="CI617" s="107"/>
      <c r="CJ617" s="107"/>
      <c r="CK617" s="107"/>
      <c r="CL617" s="109"/>
      <c r="CM617" s="109"/>
      <c r="CN617" s="109"/>
      <c r="CO617" s="108"/>
      <c r="CP617" s="108"/>
      <c r="CQ617" s="108"/>
      <c r="CR617" s="159"/>
      <c r="CS617" s="159"/>
      <c r="CT617" s="159"/>
    </row>
    <row r="618" spans="1:98" ht="12">
      <c r="A618" s="14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AC618" s="14"/>
      <c r="AD618" s="14"/>
      <c r="AE618" s="14"/>
      <c r="AF618" s="14"/>
      <c r="AG618" s="14"/>
      <c r="AH618" s="13"/>
      <c r="AI618" s="13"/>
      <c r="AJ618" s="10"/>
      <c r="AK618" s="10"/>
      <c r="AL618" s="10"/>
      <c r="AM618" s="10"/>
      <c r="AN618" s="10"/>
      <c r="AO618" s="10"/>
      <c r="AP618" s="3"/>
      <c r="AQ618" s="3"/>
      <c r="AR618" s="3"/>
      <c r="AS618" s="156"/>
      <c r="AT618" s="156"/>
      <c r="AU618" s="27"/>
      <c r="AV618" s="4"/>
      <c r="AW618" s="128"/>
      <c r="AX618" s="157"/>
      <c r="AY618" s="19"/>
      <c r="AZ618" s="1"/>
      <c r="BA618" s="1"/>
      <c r="BB618" s="1"/>
      <c r="BC618" s="1"/>
      <c r="BD618" s="1"/>
      <c r="BE618"/>
      <c r="BF618"/>
      <c r="BG618" s="8"/>
      <c r="BH618" s="106"/>
      <c r="BI618" s="106"/>
      <c r="BJ618" s="106"/>
      <c r="BK618" s="107"/>
      <c r="BL618" s="107"/>
      <c r="BM618" s="107"/>
      <c r="BN618" s="108"/>
      <c r="BO618" s="108"/>
      <c r="BP618" s="108"/>
      <c r="BQ618" s="109"/>
      <c r="BR618" s="109"/>
      <c r="BS618" s="109"/>
      <c r="BT618" s="110"/>
      <c r="BU618" s="110"/>
      <c r="BV618" s="110"/>
      <c r="BW618" s="111"/>
      <c r="BX618" s="111"/>
      <c r="BY618" s="111"/>
      <c r="BZ618" s="112"/>
      <c r="CA618" s="112"/>
      <c r="CB618" s="112"/>
      <c r="CC618" s="158"/>
      <c r="CD618" s="158"/>
      <c r="CE618" s="158"/>
      <c r="CF618" s="110"/>
      <c r="CG618" s="110"/>
      <c r="CH618" s="110"/>
      <c r="CI618" s="107"/>
      <c r="CJ618" s="107"/>
      <c r="CK618" s="107"/>
      <c r="CL618" s="109"/>
      <c r="CM618" s="109"/>
      <c r="CN618" s="109"/>
      <c r="CO618" s="108"/>
      <c r="CP618" s="108"/>
      <c r="CQ618" s="108"/>
      <c r="CR618" s="159"/>
      <c r="CS618" s="159"/>
      <c r="CT618" s="159"/>
    </row>
    <row r="619" spans="1:98" ht="12">
      <c r="A619" s="14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AC619" s="14"/>
      <c r="AD619" s="14"/>
      <c r="AE619" s="14"/>
      <c r="AF619" s="14"/>
      <c r="AG619" s="14"/>
      <c r="AH619" s="13"/>
      <c r="AI619" s="13"/>
      <c r="AJ619" s="10"/>
      <c r="AK619" s="10"/>
      <c r="AL619" s="10"/>
      <c r="AM619" s="10"/>
      <c r="AN619" s="10"/>
      <c r="AO619" s="10"/>
      <c r="AP619" s="3"/>
      <c r="AQ619" s="3"/>
      <c r="AR619" s="3"/>
      <c r="AS619" s="156"/>
      <c r="AT619" s="156"/>
      <c r="AU619" s="27"/>
      <c r="AV619" s="4"/>
      <c r="AW619" s="128"/>
      <c r="AX619" s="157"/>
      <c r="AY619" s="19"/>
      <c r="AZ619" s="1"/>
      <c r="BA619" s="1"/>
      <c r="BB619" s="1"/>
      <c r="BC619" s="1"/>
      <c r="BD619" s="1"/>
      <c r="BE619"/>
      <c r="BF619"/>
      <c r="BG619" s="8"/>
      <c r="BH619" s="106"/>
      <c r="BI619" s="106"/>
      <c r="BJ619" s="106"/>
      <c r="BK619" s="107"/>
      <c r="BL619" s="107"/>
      <c r="BM619" s="107"/>
      <c r="BN619" s="108"/>
      <c r="BO619" s="108"/>
      <c r="BP619" s="108"/>
      <c r="BQ619" s="109"/>
      <c r="BR619" s="109"/>
      <c r="BS619" s="109"/>
      <c r="BT619" s="110"/>
      <c r="BU619" s="110"/>
      <c r="BV619" s="110"/>
      <c r="BW619" s="111"/>
      <c r="BX619" s="111"/>
      <c r="BY619" s="111"/>
      <c r="BZ619" s="112"/>
      <c r="CA619" s="112"/>
      <c r="CB619" s="112"/>
      <c r="CC619" s="158"/>
      <c r="CD619" s="158"/>
      <c r="CE619" s="158"/>
      <c r="CF619" s="110"/>
      <c r="CG619" s="110"/>
      <c r="CH619" s="110"/>
      <c r="CI619" s="107"/>
      <c r="CJ619" s="107"/>
      <c r="CK619" s="107"/>
      <c r="CL619" s="109"/>
      <c r="CM619" s="109"/>
      <c r="CN619" s="109"/>
      <c r="CO619" s="108"/>
      <c r="CP619" s="108"/>
      <c r="CQ619" s="108"/>
      <c r="CR619" s="159"/>
      <c r="CS619" s="159"/>
      <c r="CT619" s="159"/>
    </row>
    <row r="620" spans="1:98" ht="12">
      <c r="A620" s="14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AC620" s="14"/>
      <c r="AD620" s="14"/>
      <c r="AE620" s="14"/>
      <c r="AF620" s="14"/>
      <c r="AG620" s="14"/>
      <c r="AH620" s="13"/>
      <c r="AI620" s="13"/>
      <c r="AJ620" s="10"/>
      <c r="AK620" s="10"/>
      <c r="AL620" s="10"/>
      <c r="AM620" s="10"/>
      <c r="AN620" s="10"/>
      <c r="AO620" s="10"/>
      <c r="AP620" s="3"/>
      <c r="AQ620" s="3"/>
      <c r="AR620" s="3"/>
      <c r="AS620" s="156"/>
      <c r="AT620" s="156"/>
      <c r="AU620" s="27"/>
      <c r="AV620" s="4"/>
      <c r="AW620" s="128"/>
      <c r="AX620" s="157"/>
      <c r="AY620" s="19"/>
      <c r="AZ620" s="1"/>
      <c r="BA620" s="1"/>
      <c r="BB620" s="1"/>
      <c r="BC620" s="1"/>
      <c r="BD620" s="1"/>
      <c r="BE620"/>
      <c r="BF620"/>
      <c r="BG620" s="8"/>
      <c r="BH620" s="106"/>
      <c r="BI620" s="106"/>
      <c r="BJ620" s="106"/>
      <c r="BK620" s="107"/>
      <c r="BL620" s="107"/>
      <c r="BM620" s="107"/>
      <c r="BN620" s="108"/>
      <c r="BO620" s="108"/>
      <c r="BP620" s="108"/>
      <c r="BQ620" s="109"/>
      <c r="BR620" s="109"/>
      <c r="BS620" s="109"/>
      <c r="BT620" s="110"/>
      <c r="BU620" s="110"/>
      <c r="BV620" s="110"/>
      <c r="BW620" s="111"/>
      <c r="BX620" s="111"/>
      <c r="BY620" s="111"/>
      <c r="BZ620" s="112"/>
      <c r="CA620" s="112"/>
      <c r="CB620" s="112"/>
      <c r="CC620" s="158"/>
      <c r="CD620" s="158"/>
      <c r="CE620" s="158"/>
      <c r="CF620" s="110"/>
      <c r="CG620" s="110"/>
      <c r="CH620" s="110"/>
      <c r="CI620" s="107"/>
      <c r="CJ620" s="107"/>
      <c r="CK620" s="107"/>
      <c r="CL620" s="109"/>
      <c r="CM620" s="109"/>
      <c r="CN620" s="109"/>
      <c r="CO620" s="108"/>
      <c r="CP620" s="108"/>
      <c r="CQ620" s="108"/>
      <c r="CR620" s="159"/>
      <c r="CS620" s="159"/>
      <c r="CT620" s="159"/>
    </row>
    <row r="621" spans="1:98" ht="12">
      <c r="A621" s="14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AC621" s="14"/>
      <c r="AD621" s="14"/>
      <c r="AE621" s="14"/>
      <c r="AF621" s="14"/>
      <c r="AG621" s="14"/>
      <c r="AH621" s="13"/>
      <c r="AI621" s="13"/>
      <c r="AJ621" s="10"/>
      <c r="AK621" s="10"/>
      <c r="AL621" s="10"/>
      <c r="AM621" s="10"/>
      <c r="AN621" s="10"/>
      <c r="AO621" s="10"/>
      <c r="AP621" s="3"/>
      <c r="AQ621" s="3"/>
      <c r="AR621" s="3"/>
      <c r="AS621" s="156"/>
      <c r="AT621" s="156"/>
      <c r="AU621" s="27"/>
      <c r="AV621" s="4"/>
      <c r="AW621" s="128"/>
      <c r="AX621" s="157"/>
      <c r="AY621" s="19"/>
      <c r="AZ621" s="1"/>
      <c r="BA621" s="1"/>
      <c r="BB621" s="1"/>
      <c r="BC621" s="1"/>
      <c r="BD621" s="1"/>
      <c r="BE621"/>
      <c r="BF621"/>
      <c r="BG621" s="8"/>
      <c r="BH621" s="106"/>
      <c r="BI621" s="106"/>
      <c r="BJ621" s="106"/>
      <c r="BK621" s="107"/>
      <c r="BL621" s="107"/>
      <c r="BM621" s="107"/>
      <c r="BN621" s="108"/>
      <c r="BO621" s="108"/>
      <c r="BP621" s="108"/>
      <c r="BQ621" s="109"/>
      <c r="BR621" s="109"/>
      <c r="BS621" s="109"/>
      <c r="BT621" s="110"/>
      <c r="BU621" s="110"/>
      <c r="BV621" s="110"/>
      <c r="BW621" s="111"/>
      <c r="BX621" s="111"/>
      <c r="BY621" s="111"/>
      <c r="BZ621" s="112"/>
      <c r="CA621" s="112"/>
      <c r="CB621" s="112"/>
      <c r="CC621" s="158"/>
      <c r="CD621" s="158"/>
      <c r="CE621" s="158"/>
      <c r="CF621" s="110"/>
      <c r="CG621" s="110"/>
      <c r="CH621" s="110"/>
      <c r="CI621" s="107"/>
      <c r="CJ621" s="107"/>
      <c r="CK621" s="107"/>
      <c r="CL621" s="109"/>
      <c r="CM621" s="109"/>
      <c r="CN621" s="109"/>
      <c r="CO621" s="108"/>
      <c r="CP621" s="108"/>
      <c r="CQ621" s="108"/>
      <c r="CR621" s="159"/>
      <c r="CS621" s="159"/>
      <c r="CT621" s="159"/>
    </row>
    <row r="622" spans="1:98" ht="12">
      <c r="A622" s="14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AC622" s="14"/>
      <c r="AD622" s="14"/>
      <c r="AE622" s="14"/>
      <c r="AF622" s="14"/>
      <c r="AG622" s="14"/>
      <c r="AH622" s="13"/>
      <c r="AI622" s="13"/>
      <c r="AJ622" s="10"/>
      <c r="AK622" s="10"/>
      <c r="AL622" s="10"/>
      <c r="AM622" s="10"/>
      <c r="AN622" s="10"/>
      <c r="AO622" s="10"/>
      <c r="AP622" s="3"/>
      <c r="AQ622" s="3"/>
      <c r="AR622" s="3"/>
      <c r="AS622" s="156"/>
      <c r="AT622" s="156"/>
      <c r="AU622" s="27"/>
      <c r="AV622" s="4"/>
      <c r="AW622" s="128"/>
      <c r="AX622" s="157"/>
      <c r="AY622" s="19"/>
      <c r="AZ622" s="1"/>
      <c r="BA622" s="1"/>
      <c r="BB622" s="1"/>
      <c r="BC622" s="1"/>
      <c r="BD622" s="1"/>
      <c r="BE622"/>
      <c r="BF622"/>
      <c r="BG622" s="8"/>
      <c r="BH622" s="106"/>
      <c r="BI622" s="106"/>
      <c r="BJ622" s="106"/>
      <c r="BK622" s="107"/>
      <c r="BL622" s="107"/>
      <c r="BM622" s="107"/>
      <c r="BN622" s="108"/>
      <c r="BO622" s="108"/>
      <c r="BP622" s="108"/>
      <c r="BQ622" s="109"/>
      <c r="BR622" s="109"/>
      <c r="BS622" s="109"/>
      <c r="BT622" s="110"/>
      <c r="BU622" s="110"/>
      <c r="BV622" s="110"/>
      <c r="BW622" s="111"/>
      <c r="BX622" s="111"/>
      <c r="BY622" s="111"/>
      <c r="BZ622" s="112"/>
      <c r="CA622" s="112"/>
      <c r="CB622" s="112"/>
      <c r="CC622" s="158"/>
      <c r="CD622" s="158"/>
      <c r="CE622" s="158"/>
      <c r="CF622" s="110"/>
      <c r="CG622" s="110"/>
      <c r="CH622" s="110"/>
      <c r="CI622" s="107"/>
      <c r="CJ622" s="107"/>
      <c r="CK622" s="107"/>
      <c r="CL622" s="109"/>
      <c r="CM622" s="109"/>
      <c r="CN622" s="109"/>
      <c r="CO622" s="108"/>
      <c r="CP622" s="108"/>
      <c r="CQ622" s="108"/>
      <c r="CR622" s="159"/>
      <c r="CS622" s="159"/>
      <c r="CT622" s="159"/>
    </row>
    <row r="623" spans="1:98" ht="12">
      <c r="A623" s="14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AC623" s="14"/>
      <c r="AD623" s="14"/>
      <c r="AE623" s="14"/>
      <c r="AF623" s="14"/>
      <c r="AG623" s="14"/>
      <c r="AH623" s="13"/>
      <c r="AI623" s="13"/>
      <c r="AJ623" s="10"/>
      <c r="AK623" s="10"/>
      <c r="AL623" s="10"/>
      <c r="AM623" s="10"/>
      <c r="AN623" s="10"/>
      <c r="AO623" s="10"/>
      <c r="AP623" s="3"/>
      <c r="AQ623" s="3"/>
      <c r="AR623" s="3"/>
      <c r="AS623" s="156"/>
      <c r="AT623" s="156"/>
      <c r="AU623" s="27"/>
      <c r="AV623" s="4"/>
      <c r="AW623" s="128"/>
      <c r="AX623" s="157"/>
      <c r="AY623" s="19"/>
      <c r="AZ623" s="1"/>
      <c r="BA623" s="1"/>
      <c r="BB623" s="1"/>
      <c r="BC623" s="1"/>
      <c r="BD623" s="1"/>
      <c r="BE623"/>
      <c r="BF623"/>
      <c r="BG623" s="8"/>
      <c r="BH623" s="106"/>
      <c r="BI623" s="106"/>
      <c r="BJ623" s="106"/>
      <c r="BK623" s="107"/>
      <c r="BL623" s="107"/>
      <c r="BM623" s="107"/>
      <c r="BN623" s="108"/>
      <c r="BO623" s="108"/>
      <c r="BP623" s="108"/>
      <c r="BQ623" s="109"/>
      <c r="BR623" s="109"/>
      <c r="BS623" s="109"/>
      <c r="BT623" s="110"/>
      <c r="BU623" s="110"/>
      <c r="BV623" s="110"/>
      <c r="BW623" s="111"/>
      <c r="BX623" s="111"/>
      <c r="BY623" s="111"/>
      <c r="BZ623" s="112"/>
      <c r="CA623" s="112"/>
      <c r="CB623" s="112"/>
      <c r="CC623" s="158"/>
      <c r="CD623" s="158"/>
      <c r="CE623" s="158"/>
      <c r="CF623" s="110"/>
      <c r="CG623" s="110"/>
      <c r="CH623" s="110"/>
      <c r="CI623" s="107"/>
      <c r="CJ623" s="107"/>
      <c r="CK623" s="107"/>
      <c r="CL623" s="109"/>
      <c r="CM623" s="109"/>
      <c r="CN623" s="109"/>
      <c r="CO623" s="108"/>
      <c r="CP623" s="108"/>
      <c r="CQ623" s="108"/>
      <c r="CR623" s="159"/>
      <c r="CS623" s="159"/>
      <c r="CT623" s="159"/>
    </row>
    <row r="624" spans="1:98" ht="12">
      <c r="A624" s="14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AC624" s="14"/>
      <c r="AD624" s="14"/>
      <c r="AE624" s="14"/>
      <c r="AF624" s="14"/>
      <c r="AG624" s="14"/>
      <c r="AH624" s="13"/>
      <c r="AI624" s="13"/>
      <c r="AJ624" s="10"/>
      <c r="AK624" s="10"/>
      <c r="AL624" s="10"/>
      <c r="AM624" s="10"/>
      <c r="AN624" s="10"/>
      <c r="AO624" s="10"/>
      <c r="AP624" s="3"/>
      <c r="AQ624" s="3"/>
      <c r="AR624" s="3"/>
      <c r="AS624" s="156"/>
      <c r="AT624" s="156"/>
      <c r="AU624" s="27"/>
      <c r="AV624" s="4"/>
      <c r="AW624" s="128"/>
      <c r="AX624" s="157"/>
      <c r="AY624" s="19"/>
      <c r="AZ624" s="1"/>
      <c r="BA624" s="1"/>
      <c r="BB624" s="1"/>
      <c r="BC624" s="1"/>
      <c r="BD624" s="1"/>
      <c r="BE624"/>
      <c r="BF624"/>
      <c r="BG624" s="8"/>
      <c r="BH624" s="106"/>
      <c r="BI624" s="106"/>
      <c r="BJ624" s="106"/>
      <c r="BK624" s="107"/>
      <c r="BL624" s="107"/>
      <c r="BM624" s="107"/>
      <c r="BN624" s="108"/>
      <c r="BO624" s="108"/>
      <c r="BP624" s="108"/>
      <c r="BQ624" s="109"/>
      <c r="BR624" s="109"/>
      <c r="BS624" s="109"/>
      <c r="BT624" s="110"/>
      <c r="BU624" s="110"/>
      <c r="BV624" s="110"/>
      <c r="BW624" s="111"/>
      <c r="BX624" s="111"/>
      <c r="BY624" s="111"/>
      <c r="BZ624" s="112"/>
      <c r="CA624" s="112"/>
      <c r="CB624" s="112"/>
      <c r="CC624" s="158"/>
      <c r="CD624" s="158"/>
      <c r="CE624" s="158"/>
      <c r="CF624" s="110"/>
      <c r="CG624" s="110"/>
      <c r="CH624" s="110"/>
      <c r="CI624" s="107"/>
      <c r="CJ624" s="107"/>
      <c r="CK624" s="107"/>
      <c r="CL624" s="109"/>
      <c r="CM624" s="109"/>
      <c r="CN624" s="109"/>
      <c r="CO624" s="108"/>
      <c r="CP624" s="108"/>
      <c r="CQ624" s="108"/>
      <c r="CR624" s="159"/>
      <c r="CS624" s="159"/>
      <c r="CT624" s="159"/>
    </row>
    <row r="625" spans="1:98" ht="12">
      <c r="A625" s="14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AC625" s="14"/>
      <c r="AD625" s="14"/>
      <c r="AE625" s="14"/>
      <c r="AF625" s="14"/>
      <c r="AG625" s="14"/>
      <c r="AH625" s="13"/>
      <c r="AI625" s="13"/>
      <c r="AJ625" s="10"/>
      <c r="AK625" s="10"/>
      <c r="AL625" s="10"/>
      <c r="AM625" s="10"/>
      <c r="AN625" s="10"/>
      <c r="AO625" s="10"/>
      <c r="AP625" s="3"/>
      <c r="AQ625" s="3"/>
      <c r="AR625" s="3"/>
      <c r="AS625" s="156"/>
      <c r="AT625" s="156"/>
      <c r="AU625" s="27"/>
      <c r="AV625" s="4"/>
      <c r="AW625" s="128"/>
      <c r="AX625" s="157"/>
      <c r="AY625" s="19"/>
      <c r="AZ625" s="1"/>
      <c r="BA625" s="1"/>
      <c r="BB625" s="1"/>
      <c r="BC625" s="1"/>
      <c r="BD625" s="1"/>
      <c r="BE625"/>
      <c r="BF625"/>
      <c r="BG625" s="8"/>
      <c r="BH625" s="106"/>
      <c r="BI625" s="106"/>
      <c r="BJ625" s="106"/>
      <c r="BK625" s="107"/>
      <c r="BL625" s="107"/>
      <c r="BM625" s="107"/>
      <c r="BN625" s="108"/>
      <c r="BO625" s="108"/>
      <c r="BP625" s="108"/>
      <c r="BQ625" s="109"/>
      <c r="BR625" s="109"/>
      <c r="BS625" s="109"/>
      <c r="BT625" s="110"/>
      <c r="BU625" s="110"/>
      <c r="BV625" s="110"/>
      <c r="BW625" s="111"/>
      <c r="BX625" s="111"/>
      <c r="BY625" s="111"/>
      <c r="BZ625" s="112"/>
      <c r="CA625" s="112"/>
      <c r="CB625" s="112"/>
      <c r="CC625" s="158"/>
      <c r="CD625" s="158"/>
      <c r="CE625" s="158"/>
      <c r="CF625" s="110"/>
      <c r="CG625" s="110"/>
      <c r="CH625" s="110"/>
      <c r="CI625" s="107"/>
      <c r="CJ625" s="107"/>
      <c r="CK625" s="107"/>
      <c r="CL625" s="109"/>
      <c r="CM625" s="109"/>
      <c r="CN625" s="109"/>
      <c r="CO625" s="108"/>
      <c r="CP625" s="108"/>
      <c r="CQ625" s="108"/>
      <c r="CR625" s="159"/>
      <c r="CS625" s="159"/>
      <c r="CT625" s="159"/>
    </row>
    <row r="626" spans="1:98" ht="12">
      <c r="A626" s="14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AC626" s="14"/>
      <c r="AD626" s="14"/>
      <c r="AE626" s="14"/>
      <c r="AF626" s="14"/>
      <c r="AG626" s="14"/>
      <c r="AH626" s="13"/>
      <c r="AI626" s="13"/>
      <c r="AJ626" s="10"/>
      <c r="AK626" s="10"/>
      <c r="AL626" s="10"/>
      <c r="AM626" s="10"/>
      <c r="AN626" s="10"/>
      <c r="AO626" s="10"/>
      <c r="AP626" s="3"/>
      <c r="AQ626" s="3"/>
      <c r="AR626" s="3"/>
      <c r="AS626" s="156"/>
      <c r="AT626" s="156"/>
      <c r="AU626" s="27"/>
      <c r="AV626" s="4"/>
      <c r="AW626" s="128"/>
      <c r="AX626" s="157"/>
      <c r="AY626" s="19"/>
      <c r="AZ626" s="1"/>
      <c r="BA626" s="1"/>
      <c r="BB626" s="1"/>
      <c r="BC626" s="1"/>
      <c r="BD626" s="1"/>
      <c r="BE626"/>
      <c r="BF626"/>
      <c r="BG626" s="8"/>
      <c r="BH626" s="106"/>
      <c r="BI626" s="106"/>
      <c r="BJ626" s="106"/>
      <c r="BK626" s="107"/>
      <c r="BL626" s="107"/>
      <c r="BM626" s="107"/>
      <c r="BN626" s="108"/>
      <c r="BO626" s="108"/>
      <c r="BP626" s="108"/>
      <c r="BQ626" s="109"/>
      <c r="BR626" s="109"/>
      <c r="BS626" s="109"/>
      <c r="BT626" s="110"/>
      <c r="BU626" s="110"/>
      <c r="BV626" s="110"/>
      <c r="BW626" s="111"/>
      <c r="BX626" s="111"/>
      <c r="BY626" s="111"/>
      <c r="BZ626" s="112"/>
      <c r="CA626" s="112"/>
      <c r="CB626" s="112"/>
      <c r="CC626" s="158"/>
      <c r="CD626" s="158"/>
      <c r="CE626" s="158"/>
      <c r="CF626" s="110"/>
      <c r="CG626" s="110"/>
      <c r="CH626" s="110"/>
      <c r="CI626" s="107"/>
      <c r="CJ626" s="107"/>
      <c r="CK626" s="107"/>
      <c r="CL626" s="109"/>
      <c r="CM626" s="109"/>
      <c r="CN626" s="109"/>
      <c r="CO626" s="108"/>
      <c r="CP626" s="108"/>
      <c r="CQ626" s="108"/>
      <c r="CR626" s="159"/>
      <c r="CS626" s="159"/>
      <c r="CT626" s="159"/>
    </row>
    <row r="627" spans="1:98" ht="12">
      <c r="A627" s="14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AC627" s="14"/>
      <c r="AD627" s="14"/>
      <c r="AE627" s="14"/>
      <c r="AF627" s="14"/>
      <c r="AG627" s="14"/>
      <c r="AH627" s="13"/>
      <c r="AI627" s="13"/>
      <c r="AJ627" s="10"/>
      <c r="AK627" s="10"/>
      <c r="AL627" s="10"/>
      <c r="AM627" s="10"/>
      <c r="AN627" s="10"/>
      <c r="AO627" s="10"/>
      <c r="AP627" s="3"/>
      <c r="AQ627" s="3"/>
      <c r="AR627" s="3"/>
      <c r="AS627" s="156"/>
      <c r="AT627" s="156"/>
      <c r="AU627" s="27"/>
      <c r="AV627" s="4"/>
      <c r="AW627" s="128"/>
      <c r="AX627" s="157"/>
      <c r="AY627" s="19"/>
      <c r="AZ627" s="1"/>
      <c r="BA627" s="1"/>
      <c r="BB627" s="1"/>
      <c r="BC627" s="1"/>
      <c r="BD627" s="1"/>
      <c r="BE627"/>
      <c r="BF627"/>
      <c r="BG627" s="8"/>
      <c r="BH627" s="106"/>
      <c r="BI627" s="106"/>
      <c r="BJ627" s="106"/>
      <c r="BK627" s="107"/>
      <c r="BL627" s="107"/>
      <c r="BM627" s="107"/>
      <c r="BN627" s="108"/>
      <c r="BO627" s="108"/>
      <c r="BP627" s="108"/>
      <c r="BQ627" s="109"/>
      <c r="BR627" s="109"/>
      <c r="BS627" s="109"/>
      <c r="BT627" s="110"/>
      <c r="BU627" s="110"/>
      <c r="BV627" s="110"/>
      <c r="BW627" s="111"/>
      <c r="BX627" s="111"/>
      <c r="BY627" s="111"/>
      <c r="BZ627" s="112"/>
      <c r="CA627" s="112"/>
      <c r="CB627" s="112"/>
      <c r="CC627" s="158"/>
      <c r="CD627" s="158"/>
      <c r="CE627" s="158"/>
      <c r="CF627" s="110"/>
      <c r="CG627" s="110"/>
      <c r="CH627" s="110"/>
      <c r="CI627" s="107"/>
      <c r="CJ627" s="107"/>
      <c r="CK627" s="107"/>
      <c r="CL627" s="109"/>
      <c r="CM627" s="109"/>
      <c r="CN627" s="109"/>
      <c r="CO627" s="108"/>
      <c r="CP627" s="108"/>
      <c r="CQ627" s="108"/>
      <c r="CR627" s="159"/>
      <c r="CS627" s="159"/>
      <c r="CT627" s="159"/>
    </row>
    <row r="628" spans="1:98" ht="12">
      <c r="A628" s="14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AC628" s="14"/>
      <c r="AD628" s="14"/>
      <c r="AE628" s="14"/>
      <c r="AF628" s="14"/>
      <c r="AG628" s="14"/>
      <c r="AH628" s="13"/>
      <c r="AI628" s="13"/>
      <c r="AJ628" s="10"/>
      <c r="AK628" s="10"/>
      <c r="AL628" s="10"/>
      <c r="AM628" s="10"/>
      <c r="AN628" s="10"/>
      <c r="AO628" s="10"/>
      <c r="AP628" s="3"/>
      <c r="AQ628" s="3"/>
      <c r="AR628" s="3"/>
      <c r="AS628" s="156"/>
      <c r="AT628" s="156"/>
      <c r="AU628" s="27"/>
      <c r="AV628" s="4"/>
      <c r="AW628" s="128"/>
      <c r="AX628" s="157"/>
      <c r="AY628" s="19"/>
      <c r="AZ628" s="1"/>
      <c r="BA628" s="1"/>
      <c r="BB628" s="1"/>
      <c r="BC628" s="1"/>
      <c r="BD628" s="1"/>
      <c r="BE628"/>
      <c r="BF628"/>
      <c r="BG628" s="8"/>
      <c r="BH628" s="106"/>
      <c r="BI628" s="106"/>
      <c r="BJ628" s="106"/>
      <c r="BK628" s="107"/>
      <c r="BL628" s="107"/>
      <c r="BM628" s="107"/>
      <c r="BN628" s="108"/>
      <c r="BO628" s="108"/>
      <c r="BP628" s="108"/>
      <c r="BQ628" s="109"/>
      <c r="BR628" s="109"/>
      <c r="BS628" s="109"/>
      <c r="BT628" s="110"/>
      <c r="BU628" s="110"/>
      <c r="BV628" s="110"/>
      <c r="BW628" s="111"/>
      <c r="BX628" s="111"/>
      <c r="BY628" s="111"/>
      <c r="BZ628" s="112"/>
      <c r="CA628" s="112"/>
      <c r="CB628" s="112"/>
      <c r="CC628" s="158"/>
      <c r="CD628" s="158"/>
      <c r="CE628" s="158"/>
      <c r="CF628" s="110"/>
      <c r="CG628" s="110"/>
      <c r="CH628" s="110"/>
      <c r="CI628" s="107"/>
      <c r="CJ628" s="107"/>
      <c r="CK628" s="107"/>
      <c r="CL628" s="109"/>
      <c r="CM628" s="109"/>
      <c r="CN628" s="109"/>
      <c r="CO628" s="108"/>
      <c r="CP628" s="108"/>
      <c r="CQ628" s="108"/>
      <c r="CR628" s="159"/>
      <c r="CS628" s="159"/>
      <c r="CT628" s="159"/>
    </row>
    <row r="629" spans="1:98" ht="12">
      <c r="A629" s="14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AC629" s="14"/>
      <c r="AD629" s="14"/>
      <c r="AE629" s="14"/>
      <c r="AF629" s="14"/>
      <c r="AG629" s="14"/>
      <c r="AH629" s="13"/>
      <c r="AI629" s="13"/>
      <c r="AJ629" s="10"/>
      <c r="AK629" s="10"/>
      <c r="AL629" s="10"/>
      <c r="AM629" s="10"/>
      <c r="AN629" s="10"/>
      <c r="AO629" s="10"/>
      <c r="AP629" s="3"/>
      <c r="AQ629" s="3"/>
      <c r="AR629" s="3"/>
      <c r="AS629" s="156"/>
      <c r="AT629" s="156"/>
      <c r="AU629" s="27"/>
      <c r="AV629" s="4"/>
      <c r="AW629" s="128"/>
      <c r="AX629" s="157"/>
      <c r="AY629" s="19"/>
      <c r="AZ629" s="1"/>
      <c r="BA629" s="1"/>
      <c r="BB629" s="1"/>
      <c r="BC629" s="1"/>
      <c r="BD629" s="1"/>
      <c r="BE629"/>
      <c r="BF629"/>
      <c r="BG629" s="8"/>
      <c r="BH629" s="106"/>
      <c r="BI629" s="106"/>
      <c r="BJ629" s="106"/>
      <c r="BK629" s="107"/>
      <c r="BL629" s="107"/>
      <c r="BM629" s="107"/>
      <c r="BN629" s="108"/>
      <c r="BO629" s="108"/>
      <c r="BP629" s="108"/>
      <c r="BQ629" s="109"/>
      <c r="BR629" s="109"/>
      <c r="BS629" s="109"/>
      <c r="BT629" s="110"/>
      <c r="BU629" s="110"/>
      <c r="BV629" s="110"/>
      <c r="BW629" s="111"/>
      <c r="BX629" s="111"/>
      <c r="BY629" s="111"/>
      <c r="BZ629" s="112"/>
      <c r="CA629" s="112"/>
      <c r="CB629" s="112"/>
      <c r="CC629" s="158"/>
      <c r="CD629" s="158"/>
      <c r="CE629" s="158"/>
      <c r="CF629" s="110"/>
      <c r="CG629" s="110"/>
      <c r="CH629" s="110"/>
      <c r="CI629" s="107"/>
      <c r="CJ629" s="107"/>
      <c r="CK629" s="107"/>
      <c r="CL629" s="109"/>
      <c r="CM629" s="109"/>
      <c r="CN629" s="109"/>
      <c r="CO629" s="108"/>
      <c r="CP629" s="108"/>
      <c r="CQ629" s="108"/>
      <c r="CR629" s="159"/>
      <c r="CS629" s="159"/>
      <c r="CT629" s="159"/>
    </row>
    <row r="630" spans="1:98" ht="12">
      <c r="A630" s="14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AC630" s="14"/>
      <c r="AD630" s="14"/>
      <c r="AE630" s="14"/>
      <c r="AF630" s="14"/>
      <c r="AG630" s="14"/>
      <c r="AH630" s="13"/>
      <c r="AI630" s="13"/>
      <c r="AJ630" s="10"/>
      <c r="AK630" s="10"/>
      <c r="AL630" s="10"/>
      <c r="AM630" s="10"/>
      <c r="AN630" s="10"/>
      <c r="AO630" s="10"/>
      <c r="AP630" s="3"/>
      <c r="AQ630" s="3"/>
      <c r="AR630" s="3"/>
      <c r="AS630" s="156"/>
      <c r="AT630" s="156"/>
      <c r="AU630" s="27"/>
      <c r="AV630" s="4"/>
      <c r="AW630" s="128"/>
      <c r="AX630" s="157"/>
      <c r="AY630" s="19"/>
      <c r="AZ630" s="1"/>
      <c r="BA630" s="1"/>
      <c r="BB630" s="1"/>
      <c r="BC630" s="1"/>
      <c r="BD630" s="1"/>
      <c r="BE630"/>
      <c r="BF630"/>
      <c r="BG630" s="8"/>
      <c r="BH630" s="106"/>
      <c r="BI630" s="106"/>
      <c r="BJ630" s="106"/>
      <c r="BK630" s="107"/>
      <c r="BL630" s="107"/>
      <c r="BM630" s="107"/>
      <c r="BN630" s="108"/>
      <c r="BO630" s="108"/>
      <c r="BP630" s="108"/>
      <c r="BQ630" s="109"/>
      <c r="BR630" s="109"/>
      <c r="BS630" s="109"/>
      <c r="BT630" s="110"/>
      <c r="BU630" s="110"/>
      <c r="BV630" s="110"/>
      <c r="BW630" s="111"/>
      <c r="BX630" s="111"/>
      <c r="BY630" s="111"/>
      <c r="BZ630" s="112"/>
      <c r="CA630" s="112"/>
      <c r="CB630" s="112"/>
      <c r="CC630" s="158"/>
      <c r="CD630" s="158"/>
      <c r="CE630" s="158"/>
      <c r="CF630" s="110"/>
      <c r="CG630" s="110"/>
      <c r="CH630" s="110"/>
      <c r="CI630" s="107"/>
      <c r="CJ630" s="107"/>
      <c r="CK630" s="107"/>
      <c r="CL630" s="109"/>
      <c r="CM630" s="109"/>
      <c r="CN630" s="109"/>
      <c r="CO630" s="108"/>
      <c r="CP630" s="108"/>
      <c r="CQ630" s="108"/>
      <c r="CR630" s="159"/>
      <c r="CS630" s="159"/>
      <c r="CT630" s="159"/>
    </row>
    <row r="631" spans="1:98" ht="12">
      <c r="A631" s="14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AC631" s="14"/>
      <c r="AD631" s="14"/>
      <c r="AE631" s="14"/>
      <c r="AF631" s="14"/>
      <c r="AG631" s="14"/>
      <c r="AH631" s="13"/>
      <c r="AI631" s="13"/>
      <c r="AJ631" s="10"/>
      <c r="AK631" s="10"/>
      <c r="AL631" s="10"/>
      <c r="AM631" s="10"/>
      <c r="AN631" s="10"/>
      <c r="AO631" s="10"/>
      <c r="AP631" s="3"/>
      <c r="AQ631" s="3"/>
      <c r="AR631" s="3"/>
      <c r="AS631" s="156"/>
      <c r="AT631" s="156"/>
      <c r="AU631" s="27"/>
      <c r="AV631" s="4"/>
      <c r="AW631" s="128"/>
      <c r="AX631" s="157"/>
      <c r="AY631" s="19"/>
      <c r="AZ631" s="1"/>
      <c r="BA631" s="1"/>
      <c r="BB631" s="1"/>
      <c r="BC631" s="1"/>
      <c r="BD631" s="1"/>
      <c r="BE631"/>
      <c r="BF631"/>
      <c r="BG631" s="8"/>
      <c r="BH631" s="106"/>
      <c r="BI631" s="106"/>
      <c r="BJ631" s="106"/>
      <c r="BK631" s="107"/>
      <c r="BL631" s="107"/>
      <c r="BM631" s="107"/>
      <c r="BN631" s="108"/>
      <c r="BO631" s="108"/>
      <c r="BP631" s="108"/>
      <c r="BQ631" s="109"/>
      <c r="BR631" s="109"/>
      <c r="BS631" s="109"/>
      <c r="BT631" s="110"/>
      <c r="BU631" s="110"/>
      <c r="BV631" s="110"/>
      <c r="BW631" s="111"/>
      <c r="BX631" s="111"/>
      <c r="BY631" s="111"/>
      <c r="BZ631" s="112"/>
      <c r="CA631" s="112"/>
      <c r="CB631" s="112"/>
      <c r="CC631" s="158"/>
      <c r="CD631" s="158"/>
      <c r="CE631" s="158"/>
      <c r="CF631" s="110"/>
      <c r="CG631" s="110"/>
      <c r="CH631" s="110"/>
      <c r="CI631" s="107"/>
      <c r="CJ631" s="107"/>
      <c r="CK631" s="107"/>
      <c r="CL631" s="109"/>
      <c r="CM631" s="109"/>
      <c r="CN631" s="109"/>
      <c r="CO631" s="108"/>
      <c r="CP631" s="108"/>
      <c r="CQ631" s="108"/>
      <c r="CR631" s="159"/>
      <c r="CS631" s="159"/>
      <c r="CT631" s="159"/>
    </row>
    <row r="632" spans="1:98" ht="12">
      <c r="A632" s="14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AC632" s="14"/>
      <c r="AD632" s="14"/>
      <c r="AE632" s="14"/>
      <c r="AF632" s="14"/>
      <c r="AG632" s="14"/>
      <c r="AH632" s="13"/>
      <c r="AI632" s="13"/>
      <c r="AJ632" s="10"/>
      <c r="AK632" s="10"/>
      <c r="AL632" s="10"/>
      <c r="AM632" s="10"/>
      <c r="AN632" s="10"/>
      <c r="AO632" s="10"/>
      <c r="AP632" s="3"/>
      <c r="AQ632" s="3"/>
      <c r="AR632" s="3"/>
      <c r="AS632" s="156"/>
      <c r="AT632" s="156"/>
      <c r="AU632" s="27"/>
      <c r="AV632" s="4"/>
      <c r="AW632" s="128"/>
      <c r="AX632" s="157"/>
      <c r="AY632" s="19"/>
      <c r="AZ632" s="1"/>
      <c r="BA632" s="1"/>
      <c r="BB632" s="1"/>
      <c r="BC632" s="1"/>
      <c r="BD632" s="1"/>
      <c r="BE632"/>
      <c r="BF632"/>
      <c r="BG632" s="8"/>
      <c r="BH632" s="106"/>
      <c r="BI632" s="106"/>
      <c r="BJ632" s="106"/>
      <c r="BK632" s="107"/>
      <c r="BL632" s="107"/>
      <c r="BM632" s="107"/>
      <c r="BN632" s="108"/>
      <c r="BO632" s="108"/>
      <c r="BP632" s="108"/>
      <c r="BQ632" s="109"/>
      <c r="BR632" s="109"/>
      <c r="BS632" s="109"/>
      <c r="BT632" s="110"/>
      <c r="BU632" s="110"/>
      <c r="BV632" s="110"/>
      <c r="BW632" s="111"/>
      <c r="BX632" s="111"/>
      <c r="BY632" s="111"/>
      <c r="BZ632" s="112"/>
      <c r="CA632" s="112"/>
      <c r="CB632" s="112"/>
      <c r="CC632" s="158"/>
      <c r="CD632" s="158"/>
      <c r="CE632" s="158"/>
      <c r="CF632" s="110"/>
      <c r="CG632" s="110"/>
      <c r="CH632" s="110"/>
      <c r="CI632" s="107"/>
      <c r="CJ632" s="107"/>
      <c r="CK632" s="107"/>
      <c r="CL632" s="109"/>
      <c r="CM632" s="109"/>
      <c r="CN632" s="109"/>
      <c r="CO632" s="108"/>
      <c r="CP632" s="108"/>
      <c r="CQ632" s="108"/>
      <c r="CR632" s="159"/>
      <c r="CS632" s="159"/>
      <c r="CT632" s="159"/>
    </row>
    <row r="633" spans="1:98" ht="12">
      <c r="A633" s="14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AC633" s="14"/>
      <c r="AD633" s="14"/>
      <c r="AE633" s="14"/>
      <c r="AF633" s="14"/>
      <c r="AG633" s="14"/>
      <c r="AH633" s="13"/>
      <c r="AI633" s="13"/>
      <c r="AJ633" s="10"/>
      <c r="AK633" s="10"/>
      <c r="AL633" s="10"/>
      <c r="AM633" s="10"/>
      <c r="AN633" s="10"/>
      <c r="AO633" s="10"/>
      <c r="AP633" s="3"/>
      <c r="AQ633" s="3"/>
      <c r="AR633" s="3"/>
      <c r="AS633" s="156"/>
      <c r="AT633" s="156"/>
      <c r="AU633" s="27"/>
      <c r="AV633" s="4"/>
      <c r="AW633" s="128"/>
      <c r="AX633" s="157"/>
      <c r="AY633" s="19"/>
      <c r="AZ633" s="1"/>
      <c r="BA633" s="1"/>
      <c r="BB633" s="1"/>
      <c r="BC633" s="1"/>
      <c r="BD633" s="1"/>
      <c r="BE633"/>
      <c r="BF633"/>
      <c r="BG633" s="8"/>
      <c r="BH633" s="106"/>
      <c r="BI633" s="106"/>
      <c r="BJ633" s="106"/>
      <c r="BK633" s="107"/>
      <c r="BL633" s="107"/>
      <c r="BM633" s="107"/>
      <c r="BN633" s="108"/>
      <c r="BO633" s="108"/>
      <c r="BP633" s="108"/>
      <c r="BQ633" s="109"/>
      <c r="BR633" s="109"/>
      <c r="BS633" s="109"/>
      <c r="BT633" s="110"/>
      <c r="BU633" s="110"/>
      <c r="BV633" s="110"/>
      <c r="BW633" s="111"/>
      <c r="BX633" s="111"/>
      <c r="BY633" s="111"/>
      <c r="BZ633" s="112"/>
      <c r="CA633" s="112"/>
      <c r="CB633" s="112"/>
      <c r="CC633" s="158"/>
      <c r="CD633" s="158"/>
      <c r="CE633" s="158"/>
      <c r="CF633" s="110"/>
      <c r="CG633" s="110"/>
      <c r="CH633" s="110"/>
      <c r="CI633" s="107"/>
      <c r="CJ633" s="107"/>
      <c r="CK633" s="107"/>
      <c r="CL633" s="109"/>
      <c r="CM633" s="109"/>
      <c r="CN633" s="109"/>
      <c r="CO633" s="108"/>
      <c r="CP633" s="108"/>
      <c r="CQ633" s="108"/>
      <c r="CR633" s="159"/>
      <c r="CS633" s="159"/>
      <c r="CT633" s="159"/>
    </row>
    <row r="634" spans="1:98" ht="12">
      <c r="A634" s="14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AC634" s="14"/>
      <c r="AD634" s="14"/>
      <c r="AE634" s="14"/>
      <c r="AF634" s="14"/>
      <c r="AG634" s="14"/>
      <c r="AH634" s="13"/>
      <c r="AI634" s="13"/>
      <c r="AJ634" s="10"/>
      <c r="AK634" s="10"/>
      <c r="AL634" s="10"/>
      <c r="AM634" s="10"/>
      <c r="AN634" s="10"/>
      <c r="AO634" s="10"/>
      <c r="AP634" s="3"/>
      <c r="AQ634" s="3"/>
      <c r="AR634" s="3"/>
      <c r="AS634" s="156"/>
      <c r="AT634" s="156"/>
      <c r="AU634" s="27"/>
      <c r="AV634" s="4"/>
      <c r="AW634" s="128"/>
      <c r="AX634" s="157"/>
      <c r="AY634" s="19"/>
      <c r="AZ634" s="1"/>
      <c r="BA634" s="1"/>
      <c r="BB634" s="1"/>
      <c r="BC634" s="1"/>
      <c r="BD634" s="1"/>
      <c r="BE634"/>
      <c r="BF634"/>
      <c r="BG634" s="8"/>
      <c r="BH634" s="106"/>
      <c r="BI634" s="106"/>
      <c r="BJ634" s="106"/>
      <c r="BK634" s="107"/>
      <c r="BL634" s="107"/>
      <c r="BM634" s="107"/>
      <c r="BN634" s="108"/>
      <c r="BO634" s="108"/>
      <c r="BP634" s="108"/>
      <c r="BQ634" s="109"/>
      <c r="BR634" s="109"/>
      <c r="BS634" s="109"/>
      <c r="BT634" s="110"/>
      <c r="BU634" s="110"/>
      <c r="BV634" s="110"/>
      <c r="BW634" s="111"/>
      <c r="BX634" s="111"/>
      <c r="BY634" s="111"/>
      <c r="BZ634" s="112"/>
      <c r="CA634" s="112"/>
      <c r="CB634" s="112"/>
      <c r="CC634" s="158"/>
      <c r="CD634" s="158"/>
      <c r="CE634" s="158"/>
      <c r="CF634" s="110"/>
      <c r="CG634" s="110"/>
      <c r="CH634" s="110"/>
      <c r="CI634" s="107"/>
      <c r="CJ634" s="107"/>
      <c r="CK634" s="107"/>
      <c r="CL634" s="109"/>
      <c r="CM634" s="109"/>
      <c r="CN634" s="109"/>
      <c r="CO634" s="108"/>
      <c r="CP634" s="108"/>
      <c r="CQ634" s="108"/>
      <c r="CR634" s="159"/>
      <c r="CS634" s="159"/>
      <c r="CT634" s="159"/>
    </row>
    <row r="635" spans="1:98" ht="12">
      <c r="A635" s="14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AC635" s="14"/>
      <c r="AD635" s="14"/>
      <c r="AE635" s="14"/>
      <c r="AF635" s="14"/>
      <c r="AG635" s="14"/>
      <c r="AH635" s="13"/>
      <c r="AI635" s="13"/>
      <c r="AJ635" s="10"/>
      <c r="AK635" s="10"/>
      <c r="AL635" s="10"/>
      <c r="AM635" s="10"/>
      <c r="AN635" s="10"/>
      <c r="AO635" s="10"/>
      <c r="AP635" s="3"/>
      <c r="AQ635" s="3"/>
      <c r="AR635" s="3"/>
      <c r="AS635" s="156"/>
      <c r="AT635" s="156"/>
      <c r="AU635" s="27"/>
      <c r="AV635" s="4"/>
      <c r="AW635" s="128"/>
      <c r="AX635" s="157"/>
      <c r="AY635" s="19"/>
      <c r="AZ635" s="1"/>
      <c r="BA635" s="1"/>
      <c r="BB635" s="1"/>
      <c r="BC635" s="1"/>
      <c r="BD635" s="1"/>
      <c r="BE635"/>
      <c r="BF635"/>
      <c r="BG635" s="8"/>
      <c r="BH635" s="106"/>
      <c r="BI635" s="106"/>
      <c r="BJ635" s="106"/>
      <c r="BK635" s="107"/>
      <c r="BL635" s="107"/>
      <c r="BM635" s="107"/>
      <c r="BN635" s="108"/>
      <c r="BO635" s="108"/>
      <c r="BP635" s="108"/>
      <c r="BQ635" s="109"/>
      <c r="BR635" s="109"/>
      <c r="BS635" s="109"/>
      <c r="BT635" s="110"/>
      <c r="BU635" s="110"/>
      <c r="BV635" s="110"/>
      <c r="BW635" s="111"/>
      <c r="BX635" s="111"/>
      <c r="BY635" s="111"/>
      <c r="BZ635" s="112"/>
      <c r="CA635" s="112"/>
      <c r="CB635" s="112"/>
      <c r="CC635" s="158"/>
      <c r="CD635" s="158"/>
      <c r="CE635" s="158"/>
      <c r="CF635" s="110"/>
      <c r="CG635" s="110"/>
      <c r="CH635" s="110"/>
      <c r="CI635" s="107"/>
      <c r="CJ635" s="107"/>
      <c r="CK635" s="107"/>
      <c r="CL635" s="109"/>
      <c r="CM635" s="109"/>
      <c r="CN635" s="109"/>
      <c r="CO635" s="108"/>
      <c r="CP635" s="108"/>
      <c r="CQ635" s="108"/>
      <c r="CR635" s="159"/>
      <c r="CS635" s="159"/>
      <c r="CT635" s="159"/>
    </row>
    <row r="636" spans="1:98" ht="12">
      <c r="A636" s="14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AC636" s="14"/>
      <c r="AD636" s="14"/>
      <c r="AE636" s="14"/>
      <c r="AF636" s="14"/>
      <c r="AG636" s="14"/>
      <c r="AH636" s="13"/>
      <c r="AI636" s="13"/>
      <c r="AJ636" s="10"/>
      <c r="AK636" s="10"/>
      <c r="AL636" s="10"/>
      <c r="AM636" s="10"/>
      <c r="AN636" s="10"/>
      <c r="AO636" s="10"/>
      <c r="AP636" s="3"/>
      <c r="AQ636" s="3"/>
      <c r="AR636" s="3"/>
      <c r="AS636" s="156"/>
      <c r="AT636" s="156"/>
      <c r="AU636" s="27"/>
      <c r="AV636" s="4"/>
      <c r="AW636" s="128"/>
      <c r="AX636" s="157"/>
      <c r="AY636" s="19"/>
      <c r="AZ636" s="1"/>
      <c r="BA636" s="1"/>
      <c r="BB636" s="1"/>
      <c r="BC636" s="1"/>
      <c r="BD636" s="1"/>
      <c r="BE636"/>
      <c r="BF636"/>
      <c r="BG636" s="8"/>
      <c r="BH636" s="106"/>
      <c r="BI636" s="106"/>
      <c r="BJ636" s="106"/>
      <c r="BK636" s="107"/>
      <c r="BL636" s="107"/>
      <c r="BM636" s="107"/>
      <c r="BN636" s="108"/>
      <c r="BO636" s="108"/>
      <c r="BP636" s="108"/>
      <c r="BQ636" s="109"/>
      <c r="BR636" s="109"/>
      <c r="BS636" s="109"/>
      <c r="BT636" s="110"/>
      <c r="BU636" s="110"/>
      <c r="BV636" s="110"/>
      <c r="BW636" s="111"/>
      <c r="BX636" s="111"/>
      <c r="BY636" s="111"/>
      <c r="BZ636" s="112"/>
      <c r="CA636" s="112"/>
      <c r="CB636" s="112"/>
      <c r="CC636" s="158"/>
      <c r="CD636" s="158"/>
      <c r="CE636" s="158"/>
      <c r="CF636" s="110"/>
      <c r="CG636" s="110"/>
      <c r="CH636" s="110"/>
      <c r="CI636" s="107"/>
      <c r="CJ636" s="107"/>
      <c r="CK636" s="107"/>
      <c r="CL636" s="109"/>
      <c r="CM636" s="109"/>
      <c r="CN636" s="109"/>
      <c r="CO636" s="108"/>
      <c r="CP636" s="108"/>
      <c r="CQ636" s="108"/>
      <c r="CR636" s="159"/>
      <c r="CS636" s="159"/>
      <c r="CT636" s="159"/>
    </row>
    <row r="637" spans="1:98" ht="12">
      <c r="A637" s="14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AC637" s="14"/>
      <c r="AD637" s="14"/>
      <c r="AE637" s="14"/>
      <c r="AF637" s="14"/>
      <c r="AG637" s="14"/>
      <c r="AH637" s="13"/>
      <c r="AI637" s="13"/>
      <c r="AJ637" s="10"/>
      <c r="AK637" s="10"/>
      <c r="AL637" s="10"/>
      <c r="AM637" s="10"/>
      <c r="AN637" s="10"/>
      <c r="AO637" s="10"/>
      <c r="AP637" s="3"/>
      <c r="AQ637" s="3"/>
      <c r="AR637" s="3"/>
      <c r="AS637" s="156"/>
      <c r="AT637" s="156"/>
      <c r="AU637" s="27"/>
      <c r="AV637" s="4"/>
      <c r="AW637" s="128"/>
      <c r="AX637" s="157"/>
      <c r="AY637" s="19"/>
      <c r="AZ637" s="1"/>
      <c r="BA637" s="1"/>
      <c r="BB637" s="1"/>
      <c r="BC637" s="1"/>
      <c r="BD637" s="1"/>
      <c r="BE637"/>
      <c r="BF637"/>
      <c r="BG637" s="8"/>
      <c r="BH637" s="106"/>
      <c r="BI637" s="106"/>
      <c r="BJ637" s="106"/>
      <c r="BK637" s="107"/>
      <c r="BL637" s="107"/>
      <c r="BM637" s="107"/>
      <c r="BN637" s="108"/>
      <c r="BO637" s="108"/>
      <c r="BP637" s="108"/>
      <c r="BQ637" s="109"/>
      <c r="BR637" s="109"/>
      <c r="BS637" s="109"/>
      <c r="BT637" s="110"/>
      <c r="BU637" s="110"/>
      <c r="BV637" s="110"/>
      <c r="BW637" s="111"/>
      <c r="BX637" s="111"/>
      <c r="BY637" s="111"/>
      <c r="BZ637" s="112"/>
      <c r="CA637" s="112"/>
      <c r="CB637" s="112"/>
      <c r="CC637" s="158"/>
      <c r="CD637" s="158"/>
      <c r="CE637" s="158"/>
      <c r="CF637" s="110"/>
      <c r="CG637" s="110"/>
      <c r="CH637" s="110"/>
      <c r="CI637" s="107"/>
      <c r="CJ637" s="107"/>
      <c r="CK637" s="107"/>
      <c r="CL637" s="109"/>
      <c r="CM637" s="109"/>
      <c r="CN637" s="109"/>
      <c r="CO637" s="108"/>
      <c r="CP637" s="108"/>
      <c r="CQ637" s="108"/>
      <c r="CR637" s="159"/>
      <c r="CS637" s="159"/>
      <c r="CT637" s="159"/>
    </row>
    <row r="638" spans="1:98" ht="12">
      <c r="A638" s="14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AC638" s="14"/>
      <c r="AD638" s="14"/>
      <c r="AE638" s="14"/>
      <c r="AF638" s="14"/>
      <c r="AG638" s="14"/>
      <c r="AH638" s="13"/>
      <c r="AI638" s="13"/>
      <c r="AJ638" s="10"/>
      <c r="AK638" s="10"/>
      <c r="AL638" s="10"/>
      <c r="AM638" s="10"/>
      <c r="AN638" s="10"/>
      <c r="AO638" s="10"/>
      <c r="AP638" s="3"/>
      <c r="AQ638" s="3"/>
      <c r="AR638" s="3"/>
      <c r="AS638" s="156"/>
      <c r="AT638" s="156"/>
      <c r="AU638" s="27"/>
      <c r="AV638" s="4"/>
      <c r="AW638" s="128"/>
      <c r="AX638" s="157"/>
      <c r="AY638" s="19"/>
      <c r="AZ638" s="1"/>
      <c r="BA638" s="1"/>
      <c r="BB638" s="1"/>
      <c r="BC638" s="1"/>
      <c r="BD638" s="1"/>
      <c r="BE638"/>
      <c r="BF638"/>
      <c r="BG638" s="8"/>
      <c r="BH638" s="106"/>
      <c r="BI638" s="106"/>
      <c r="BJ638" s="106"/>
      <c r="BK638" s="107"/>
      <c r="BL638" s="107"/>
      <c r="BM638" s="107"/>
      <c r="BN638" s="108"/>
      <c r="BO638" s="108"/>
      <c r="BP638" s="108"/>
      <c r="BQ638" s="109"/>
      <c r="BR638" s="109"/>
      <c r="BS638" s="109"/>
      <c r="BT638" s="110"/>
      <c r="BU638" s="110"/>
      <c r="BV638" s="110"/>
      <c r="BW638" s="111"/>
      <c r="BX638" s="111"/>
      <c r="BY638" s="111"/>
      <c r="BZ638" s="112"/>
      <c r="CA638" s="112"/>
      <c r="CB638" s="112"/>
      <c r="CC638" s="158"/>
      <c r="CD638" s="158"/>
      <c r="CE638" s="158"/>
      <c r="CF638" s="110"/>
      <c r="CG638" s="110"/>
      <c r="CH638" s="110"/>
      <c r="CI638" s="107"/>
      <c r="CJ638" s="107"/>
      <c r="CK638" s="107"/>
      <c r="CL638" s="109"/>
      <c r="CM638" s="109"/>
      <c r="CN638" s="109"/>
      <c r="CO638" s="108"/>
      <c r="CP638" s="108"/>
      <c r="CQ638" s="108"/>
      <c r="CR638" s="159"/>
      <c r="CS638" s="159"/>
      <c r="CT638" s="159"/>
    </row>
    <row r="639" spans="1:98" ht="12">
      <c r="A639" s="14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AC639" s="14"/>
      <c r="AD639" s="14"/>
      <c r="AE639" s="14"/>
      <c r="AF639" s="14"/>
      <c r="AG639" s="14"/>
      <c r="AH639" s="13"/>
      <c r="AI639" s="13"/>
      <c r="AJ639" s="10"/>
      <c r="AK639" s="10"/>
      <c r="AL639" s="10"/>
      <c r="AM639" s="10"/>
      <c r="AN639" s="10"/>
      <c r="AO639" s="10"/>
      <c r="AP639" s="3"/>
      <c r="AQ639" s="3"/>
      <c r="AR639" s="3"/>
      <c r="AS639" s="156"/>
      <c r="AT639" s="156"/>
      <c r="AU639" s="27"/>
      <c r="AV639" s="4"/>
      <c r="AW639" s="128"/>
      <c r="AX639" s="157"/>
      <c r="AY639" s="19"/>
      <c r="AZ639" s="1"/>
      <c r="BA639" s="1"/>
      <c r="BB639" s="1"/>
      <c r="BC639" s="1"/>
      <c r="BD639" s="1"/>
      <c r="BE639"/>
      <c r="BF639"/>
      <c r="BG639" s="8"/>
      <c r="BH639" s="106"/>
      <c r="BI639" s="106"/>
      <c r="BJ639" s="106"/>
      <c r="BK639" s="107"/>
      <c r="BL639" s="107"/>
      <c r="BM639" s="107"/>
      <c r="BN639" s="108"/>
      <c r="BO639" s="108"/>
      <c r="BP639" s="108"/>
      <c r="BQ639" s="109"/>
      <c r="BR639" s="109"/>
      <c r="BS639" s="109"/>
      <c r="BT639" s="110"/>
      <c r="BU639" s="110"/>
      <c r="BV639" s="110"/>
      <c r="BW639" s="111"/>
      <c r="BX639" s="111"/>
      <c r="BY639" s="111"/>
      <c r="BZ639" s="112"/>
      <c r="CA639" s="112"/>
      <c r="CB639" s="112"/>
      <c r="CC639" s="158"/>
      <c r="CD639" s="158"/>
      <c r="CE639" s="158"/>
      <c r="CF639" s="110"/>
      <c r="CG639" s="110"/>
      <c r="CH639" s="110"/>
      <c r="CI639" s="107"/>
      <c r="CJ639" s="107"/>
      <c r="CK639" s="107"/>
      <c r="CL639" s="109"/>
      <c r="CM639" s="109"/>
      <c r="CN639" s="109"/>
      <c r="CO639" s="108"/>
      <c r="CP639" s="108"/>
      <c r="CQ639" s="108"/>
      <c r="CR639" s="159"/>
      <c r="CS639" s="159"/>
      <c r="CT639" s="159"/>
    </row>
    <row r="640" spans="1:98" ht="12">
      <c r="A640" s="14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AC640" s="14"/>
      <c r="AD640" s="14"/>
      <c r="AE640" s="14"/>
      <c r="AF640" s="14"/>
      <c r="AG640" s="14"/>
      <c r="AH640" s="13"/>
      <c r="AI640" s="13"/>
      <c r="AJ640" s="10"/>
      <c r="AK640" s="10"/>
      <c r="AL640" s="10"/>
      <c r="AM640" s="10"/>
      <c r="AN640" s="10"/>
      <c r="AO640" s="10"/>
      <c r="AP640" s="3"/>
      <c r="AQ640" s="3"/>
      <c r="AR640" s="3"/>
      <c r="AS640" s="156"/>
      <c r="AT640" s="156"/>
      <c r="AU640" s="27"/>
      <c r="AV640" s="4"/>
      <c r="AW640" s="128"/>
      <c r="AX640" s="157"/>
      <c r="AY640" s="19"/>
      <c r="AZ640" s="1"/>
      <c r="BA640" s="1"/>
      <c r="BB640" s="1"/>
      <c r="BC640" s="1"/>
      <c r="BD640" s="1"/>
      <c r="BE640"/>
      <c r="BF640"/>
      <c r="BG640" s="8"/>
      <c r="BH640" s="106"/>
      <c r="BI640" s="106"/>
      <c r="BJ640" s="106"/>
      <c r="BK640" s="107"/>
      <c r="BL640" s="107"/>
      <c r="BM640" s="107"/>
      <c r="BN640" s="108"/>
      <c r="BO640" s="108"/>
      <c r="BP640" s="108"/>
      <c r="BQ640" s="109"/>
      <c r="BR640" s="109"/>
      <c r="BS640" s="109"/>
      <c r="BT640" s="110"/>
      <c r="BU640" s="110"/>
      <c r="BV640" s="110"/>
      <c r="BW640" s="111"/>
      <c r="BX640" s="111"/>
      <c r="BY640" s="111"/>
      <c r="BZ640" s="112"/>
      <c r="CA640" s="112"/>
      <c r="CB640" s="112"/>
      <c r="CC640" s="158"/>
      <c r="CD640" s="158"/>
      <c r="CE640" s="158"/>
      <c r="CF640" s="110"/>
      <c r="CG640" s="110"/>
      <c r="CH640" s="110"/>
      <c r="CI640" s="107"/>
      <c r="CJ640" s="107"/>
      <c r="CK640" s="107"/>
      <c r="CL640" s="109"/>
      <c r="CM640" s="109"/>
      <c r="CN640" s="109"/>
      <c r="CO640" s="108"/>
      <c r="CP640" s="108"/>
      <c r="CQ640" s="108"/>
      <c r="CR640" s="159"/>
      <c r="CS640" s="159"/>
      <c r="CT640" s="159"/>
    </row>
    <row r="641" spans="1:98" ht="12">
      <c r="A641" s="14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AC641" s="14"/>
      <c r="AD641" s="14"/>
      <c r="AE641" s="14"/>
      <c r="AF641" s="14"/>
      <c r="AG641" s="14"/>
      <c r="AH641" s="13"/>
      <c r="AI641" s="13"/>
      <c r="AJ641" s="10"/>
      <c r="AK641" s="10"/>
      <c r="AL641" s="10"/>
      <c r="AM641" s="10"/>
      <c r="AN641" s="10"/>
      <c r="AO641" s="10"/>
      <c r="AP641" s="3"/>
      <c r="AQ641" s="3"/>
      <c r="AR641" s="3"/>
      <c r="AS641" s="156"/>
      <c r="AT641" s="156"/>
      <c r="AU641" s="27"/>
      <c r="AV641" s="4"/>
      <c r="AW641" s="128"/>
      <c r="AX641" s="157"/>
      <c r="AY641" s="19"/>
      <c r="AZ641" s="1"/>
      <c r="BA641" s="1"/>
      <c r="BB641" s="1"/>
      <c r="BC641" s="1"/>
      <c r="BD641" s="1"/>
      <c r="BE641"/>
      <c r="BF641"/>
      <c r="BG641" s="8"/>
      <c r="BH641" s="106"/>
      <c r="BI641" s="106"/>
      <c r="BJ641" s="106"/>
      <c r="BK641" s="107"/>
      <c r="BL641" s="107"/>
      <c r="BM641" s="107"/>
      <c r="BN641" s="108"/>
      <c r="BO641" s="108"/>
      <c r="BP641" s="108"/>
      <c r="BQ641" s="109"/>
      <c r="BR641" s="109"/>
      <c r="BS641" s="109"/>
      <c r="BT641" s="110"/>
      <c r="BU641" s="110"/>
      <c r="BV641" s="110"/>
      <c r="BW641" s="111"/>
      <c r="BX641" s="111"/>
      <c r="BY641" s="111"/>
      <c r="BZ641" s="112"/>
      <c r="CA641" s="112"/>
      <c r="CB641" s="112"/>
      <c r="CC641" s="158"/>
      <c r="CD641" s="158"/>
      <c r="CE641" s="158"/>
      <c r="CF641" s="110"/>
      <c r="CG641" s="110"/>
      <c r="CH641" s="110"/>
      <c r="CI641" s="107"/>
      <c r="CJ641" s="107"/>
      <c r="CK641" s="107"/>
      <c r="CL641" s="109"/>
      <c r="CM641" s="109"/>
      <c r="CN641" s="109"/>
      <c r="CO641" s="108"/>
      <c r="CP641" s="108"/>
      <c r="CQ641" s="108"/>
      <c r="CR641" s="159"/>
      <c r="CS641" s="159"/>
      <c r="CT641" s="159"/>
    </row>
    <row r="642" spans="1:98" ht="12">
      <c r="A642" s="14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AC642" s="14"/>
      <c r="AD642" s="14"/>
      <c r="AE642" s="14"/>
      <c r="AF642" s="14"/>
      <c r="AG642" s="14"/>
      <c r="AH642" s="13"/>
      <c r="AI642" s="13"/>
      <c r="AJ642" s="10"/>
      <c r="AK642" s="10"/>
      <c r="AL642" s="10"/>
      <c r="AM642" s="10"/>
      <c r="AN642" s="10"/>
      <c r="AO642" s="10"/>
      <c r="AP642" s="3"/>
      <c r="AQ642" s="3"/>
      <c r="AR642" s="3"/>
      <c r="AS642" s="156"/>
      <c r="AT642" s="156"/>
      <c r="AU642" s="27"/>
      <c r="AV642" s="4"/>
      <c r="AW642" s="128"/>
      <c r="AX642" s="157"/>
      <c r="AY642" s="19"/>
      <c r="AZ642" s="1"/>
      <c r="BA642" s="1"/>
      <c r="BB642" s="1"/>
      <c r="BC642" s="1"/>
      <c r="BD642" s="1"/>
      <c r="BE642"/>
      <c r="BF642"/>
      <c r="BG642" s="8"/>
      <c r="BH642" s="106"/>
      <c r="BI642" s="106"/>
      <c r="BJ642" s="106"/>
      <c r="BK642" s="107"/>
      <c r="BL642" s="107"/>
      <c r="BM642" s="107"/>
      <c r="BN642" s="108"/>
      <c r="BO642" s="108"/>
      <c r="BP642" s="108"/>
      <c r="BQ642" s="109"/>
      <c r="BR642" s="109"/>
      <c r="BS642" s="109"/>
      <c r="BT642" s="110"/>
      <c r="BU642" s="110"/>
      <c r="BV642" s="110"/>
      <c r="BW642" s="111"/>
      <c r="BX642" s="111"/>
      <c r="BY642" s="111"/>
      <c r="BZ642" s="112"/>
      <c r="CA642" s="112"/>
      <c r="CB642" s="112"/>
      <c r="CC642" s="158"/>
      <c r="CD642" s="158"/>
      <c r="CE642" s="158"/>
      <c r="CF642" s="110"/>
      <c r="CG642" s="110"/>
      <c r="CH642" s="110"/>
      <c r="CI642" s="107"/>
      <c r="CJ642" s="107"/>
      <c r="CK642" s="107"/>
      <c r="CL642" s="109"/>
      <c r="CM642" s="109"/>
      <c r="CN642" s="109"/>
      <c r="CO642" s="108"/>
      <c r="CP642" s="108"/>
      <c r="CQ642" s="108"/>
      <c r="CR642" s="159"/>
      <c r="CS642" s="159"/>
      <c r="CT642" s="159"/>
    </row>
    <row r="643" spans="1:98" ht="12">
      <c r="A643" s="14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AC643" s="14"/>
      <c r="AD643" s="14"/>
      <c r="AE643" s="14"/>
      <c r="AF643" s="14"/>
      <c r="AG643" s="14"/>
      <c r="AH643" s="13"/>
      <c r="AI643" s="13"/>
      <c r="AJ643" s="10"/>
      <c r="AK643" s="10"/>
      <c r="AL643" s="10"/>
      <c r="AM643" s="10"/>
      <c r="AN643" s="10"/>
      <c r="AO643" s="10"/>
      <c r="AP643" s="3"/>
      <c r="AQ643" s="3"/>
      <c r="AR643" s="3"/>
      <c r="AS643" s="156"/>
      <c r="AT643" s="156"/>
      <c r="AU643" s="27"/>
      <c r="AV643" s="4"/>
      <c r="AW643" s="128"/>
      <c r="AX643" s="157"/>
      <c r="AY643" s="19"/>
      <c r="AZ643" s="1"/>
      <c r="BA643" s="1"/>
      <c r="BB643" s="1"/>
      <c r="BC643" s="1"/>
      <c r="BD643" s="1"/>
      <c r="BE643"/>
      <c r="BF643"/>
      <c r="BG643" s="8"/>
      <c r="BH643" s="106"/>
      <c r="BI643" s="106"/>
      <c r="BJ643" s="106"/>
      <c r="BK643" s="107"/>
      <c r="BL643" s="107"/>
      <c r="BM643" s="107"/>
      <c r="BN643" s="108"/>
      <c r="BO643" s="108"/>
      <c r="BP643" s="108"/>
      <c r="BQ643" s="109"/>
      <c r="BR643" s="109"/>
      <c r="BS643" s="109"/>
      <c r="BT643" s="110"/>
      <c r="BU643" s="110"/>
      <c r="BV643" s="110"/>
      <c r="BW643" s="111"/>
      <c r="BX643" s="111"/>
      <c r="BY643" s="111"/>
      <c r="BZ643" s="112"/>
      <c r="CA643" s="112"/>
      <c r="CB643" s="112"/>
      <c r="CC643" s="158"/>
      <c r="CD643" s="158"/>
      <c r="CE643" s="158"/>
      <c r="CF643" s="110"/>
      <c r="CG643" s="110"/>
      <c r="CH643" s="110"/>
      <c r="CI643" s="107"/>
      <c r="CJ643" s="107"/>
      <c r="CK643" s="107"/>
      <c r="CL643" s="109"/>
      <c r="CM643" s="109"/>
      <c r="CN643" s="109"/>
      <c r="CO643" s="108"/>
      <c r="CP643" s="108"/>
      <c r="CQ643" s="108"/>
      <c r="CR643" s="159"/>
      <c r="CS643" s="159"/>
      <c r="CT643" s="159"/>
    </row>
    <row r="644" spans="1:98" ht="12">
      <c r="A644" s="14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AC644" s="14"/>
      <c r="AD644" s="14"/>
      <c r="AE644" s="14"/>
      <c r="AF644" s="14"/>
      <c r="AG644" s="14"/>
      <c r="AH644" s="13"/>
      <c r="AI644" s="13"/>
      <c r="AJ644" s="10"/>
      <c r="AK644" s="10"/>
      <c r="AL644" s="10"/>
      <c r="AM644" s="10"/>
      <c r="AN644" s="10"/>
      <c r="AO644" s="10"/>
      <c r="AP644" s="3"/>
      <c r="AQ644" s="3"/>
      <c r="AR644" s="3"/>
      <c r="AS644" s="156"/>
      <c r="AT644" s="156"/>
      <c r="AU644" s="27"/>
      <c r="AV644" s="4"/>
      <c r="AW644" s="128"/>
      <c r="AX644" s="157"/>
      <c r="AY644" s="19"/>
      <c r="AZ644" s="1"/>
      <c r="BA644" s="1"/>
      <c r="BB644" s="1"/>
      <c r="BC644" s="1"/>
      <c r="BD644" s="1"/>
      <c r="BE644"/>
      <c r="BF644"/>
      <c r="BG644" s="8"/>
      <c r="BH644" s="106"/>
      <c r="BI644" s="106"/>
      <c r="BJ644" s="106"/>
      <c r="BK644" s="107"/>
      <c r="BL644" s="107"/>
      <c r="BM644" s="107"/>
      <c r="BN644" s="108"/>
      <c r="BO644" s="108"/>
      <c r="BP644" s="108"/>
      <c r="BQ644" s="109"/>
      <c r="BR644" s="109"/>
      <c r="BS644" s="109"/>
      <c r="BT644" s="110"/>
      <c r="BU644" s="110"/>
      <c r="BV644" s="110"/>
      <c r="BW644" s="111"/>
      <c r="BX644" s="111"/>
      <c r="BY644" s="111"/>
      <c r="BZ644" s="112"/>
      <c r="CA644" s="112"/>
      <c r="CB644" s="112"/>
      <c r="CC644" s="158"/>
      <c r="CD644" s="158"/>
      <c r="CE644" s="158"/>
      <c r="CF644" s="110"/>
      <c r="CG644" s="110"/>
      <c r="CH644" s="110"/>
      <c r="CI644" s="107"/>
      <c r="CJ644" s="107"/>
      <c r="CK644" s="107"/>
      <c r="CL644" s="109"/>
      <c r="CM644" s="109"/>
      <c r="CN644" s="109"/>
      <c r="CO644" s="108"/>
      <c r="CP644" s="108"/>
      <c r="CQ644" s="108"/>
      <c r="CR644" s="159"/>
      <c r="CS644" s="159"/>
      <c r="CT644" s="159"/>
    </row>
    <row r="645" spans="1:98" ht="12">
      <c r="A645" s="14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AC645" s="14"/>
      <c r="AD645" s="14"/>
      <c r="AE645" s="14"/>
      <c r="AF645" s="14"/>
      <c r="AG645" s="14"/>
      <c r="AH645" s="13"/>
      <c r="AI645" s="13"/>
      <c r="AJ645" s="10"/>
      <c r="AK645" s="10"/>
      <c r="AL645" s="10"/>
      <c r="AM645" s="10"/>
      <c r="AN645" s="10"/>
      <c r="AO645" s="10"/>
      <c r="AP645" s="3"/>
      <c r="AQ645" s="3"/>
      <c r="AR645" s="3"/>
      <c r="AS645" s="156"/>
      <c r="AT645" s="156"/>
      <c r="AU645" s="27"/>
      <c r="AV645" s="4"/>
      <c r="AW645" s="128"/>
      <c r="AX645" s="157"/>
      <c r="AY645" s="19"/>
      <c r="AZ645" s="1"/>
      <c r="BA645" s="1"/>
      <c r="BB645" s="1"/>
      <c r="BC645" s="1"/>
      <c r="BD645" s="1"/>
      <c r="BE645"/>
      <c r="BF645"/>
      <c r="BG645" s="8"/>
      <c r="BH645" s="106"/>
      <c r="BI645" s="106"/>
      <c r="BJ645" s="106"/>
      <c r="BK645" s="107"/>
      <c r="BL645" s="107"/>
      <c r="BM645" s="107"/>
      <c r="BN645" s="108"/>
      <c r="BO645" s="108"/>
      <c r="BP645" s="108"/>
      <c r="BQ645" s="109"/>
      <c r="BR645" s="109"/>
      <c r="BS645" s="109"/>
      <c r="BT645" s="110"/>
      <c r="BU645" s="110"/>
      <c r="BV645" s="110"/>
      <c r="BW645" s="111"/>
      <c r="BX645" s="111"/>
      <c r="BY645" s="111"/>
      <c r="BZ645" s="112"/>
      <c r="CA645" s="112"/>
      <c r="CB645" s="112"/>
      <c r="CC645" s="158"/>
      <c r="CD645" s="158"/>
      <c r="CE645" s="158"/>
      <c r="CF645" s="110"/>
      <c r="CG645" s="110"/>
      <c r="CH645" s="110"/>
      <c r="CI645" s="107"/>
      <c r="CJ645" s="107"/>
      <c r="CK645" s="107"/>
      <c r="CL645" s="109"/>
      <c r="CM645" s="109"/>
      <c r="CN645" s="109"/>
      <c r="CO645" s="108"/>
      <c r="CP645" s="108"/>
      <c r="CQ645" s="108"/>
      <c r="CR645" s="159"/>
      <c r="CS645" s="159"/>
      <c r="CT645" s="159"/>
    </row>
    <row r="646" spans="1:98" ht="12">
      <c r="A646" s="14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AC646" s="14"/>
      <c r="AD646" s="14"/>
      <c r="AE646" s="14"/>
      <c r="AF646" s="14"/>
      <c r="AG646" s="14"/>
      <c r="AH646" s="13"/>
      <c r="AI646" s="13"/>
      <c r="AJ646" s="10"/>
      <c r="AK646" s="10"/>
      <c r="AL646" s="10"/>
      <c r="AM646" s="10"/>
      <c r="AN646" s="10"/>
      <c r="AO646" s="10"/>
      <c r="AP646" s="3"/>
      <c r="AQ646" s="3"/>
      <c r="AR646" s="3"/>
      <c r="AS646" s="156"/>
      <c r="AT646" s="156"/>
      <c r="AU646" s="27"/>
      <c r="AV646" s="4"/>
      <c r="AW646" s="128"/>
      <c r="AX646" s="157"/>
      <c r="AY646" s="19"/>
      <c r="AZ646" s="1"/>
      <c r="BA646" s="1"/>
      <c r="BB646" s="1"/>
      <c r="BC646" s="1"/>
      <c r="BD646" s="1"/>
      <c r="BE646"/>
      <c r="BF646"/>
      <c r="BG646" s="8"/>
      <c r="BH646" s="106"/>
      <c r="BI646" s="106"/>
      <c r="BJ646" s="106"/>
      <c r="BK646" s="107"/>
      <c r="BL646" s="107"/>
      <c r="BM646" s="107"/>
      <c r="BN646" s="108"/>
      <c r="BO646" s="108"/>
      <c r="BP646" s="108"/>
      <c r="BQ646" s="109"/>
      <c r="BR646" s="109"/>
      <c r="BS646" s="109"/>
      <c r="BT646" s="110"/>
      <c r="BU646" s="110"/>
      <c r="BV646" s="110"/>
      <c r="BW646" s="111"/>
      <c r="BX646" s="111"/>
      <c r="BY646" s="111"/>
      <c r="BZ646" s="112"/>
      <c r="CA646" s="112"/>
      <c r="CB646" s="112"/>
      <c r="CC646" s="158"/>
      <c r="CD646" s="158"/>
      <c r="CE646" s="158"/>
      <c r="CF646" s="110"/>
      <c r="CG646" s="110"/>
      <c r="CH646" s="110"/>
      <c r="CI646" s="107"/>
      <c r="CJ646" s="107"/>
      <c r="CK646" s="107"/>
      <c r="CL646" s="109"/>
      <c r="CM646" s="109"/>
      <c r="CN646" s="109"/>
      <c r="CO646" s="108"/>
      <c r="CP646" s="108"/>
      <c r="CQ646" s="108"/>
      <c r="CR646" s="159"/>
      <c r="CS646" s="159"/>
      <c r="CT646" s="159"/>
    </row>
    <row r="647" spans="1:98" ht="12">
      <c r="A647" s="14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AC647" s="14"/>
      <c r="AD647" s="14"/>
      <c r="AE647" s="14"/>
      <c r="AF647" s="14"/>
      <c r="AG647" s="14"/>
      <c r="AH647" s="13"/>
      <c r="AI647" s="13"/>
      <c r="AJ647" s="10"/>
      <c r="AK647" s="10"/>
      <c r="AL647" s="10"/>
      <c r="AM647" s="10"/>
      <c r="AN647" s="10"/>
      <c r="AO647" s="10"/>
      <c r="AP647" s="3"/>
      <c r="AQ647" s="3"/>
      <c r="AR647" s="3"/>
      <c r="AS647" s="156"/>
      <c r="AT647" s="156"/>
      <c r="AU647" s="27"/>
      <c r="AV647" s="4"/>
      <c r="AW647" s="128"/>
      <c r="AX647" s="157"/>
      <c r="AY647" s="19"/>
      <c r="AZ647" s="1"/>
      <c r="BA647" s="1"/>
      <c r="BB647" s="1"/>
      <c r="BC647" s="1"/>
      <c r="BD647" s="1"/>
      <c r="BE647"/>
      <c r="BF647"/>
      <c r="BG647" s="8"/>
      <c r="BH647" s="106"/>
      <c r="BI647" s="106"/>
      <c r="BJ647" s="106"/>
      <c r="BK647" s="107"/>
      <c r="BL647" s="107"/>
      <c r="BM647" s="107"/>
      <c r="BN647" s="108"/>
      <c r="BO647" s="108"/>
      <c r="BP647" s="108"/>
      <c r="BQ647" s="109"/>
      <c r="BR647" s="109"/>
      <c r="BS647" s="109"/>
      <c r="BT647" s="110"/>
      <c r="BU647" s="110"/>
      <c r="BV647" s="110"/>
      <c r="BW647" s="111"/>
      <c r="BX647" s="111"/>
      <c r="BY647" s="111"/>
      <c r="BZ647" s="112"/>
      <c r="CA647" s="112"/>
      <c r="CB647" s="112"/>
      <c r="CC647" s="158"/>
      <c r="CD647" s="158"/>
      <c r="CE647" s="158"/>
      <c r="CF647" s="110"/>
      <c r="CG647" s="110"/>
      <c r="CH647" s="110"/>
      <c r="CI647" s="107"/>
      <c r="CJ647" s="107"/>
      <c r="CK647" s="107"/>
      <c r="CL647" s="109"/>
      <c r="CM647" s="109"/>
      <c r="CN647" s="109"/>
      <c r="CO647" s="108"/>
      <c r="CP647" s="108"/>
      <c r="CQ647" s="108"/>
      <c r="CR647" s="159"/>
      <c r="CS647" s="159"/>
      <c r="CT647" s="159"/>
    </row>
    <row r="648" spans="1:98" ht="12">
      <c r="A648" s="14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AC648" s="14"/>
      <c r="AD648" s="14"/>
      <c r="AE648" s="14"/>
      <c r="AF648" s="14"/>
      <c r="AG648" s="14"/>
      <c r="AH648" s="13"/>
      <c r="AI648" s="13"/>
      <c r="AJ648" s="10"/>
      <c r="AK648" s="10"/>
      <c r="AL648" s="10"/>
      <c r="AM648" s="10"/>
      <c r="AN648" s="10"/>
      <c r="AO648" s="10"/>
      <c r="AP648" s="3"/>
      <c r="AQ648" s="3"/>
      <c r="AR648" s="3"/>
      <c r="AS648" s="156"/>
      <c r="AT648" s="156"/>
      <c r="AU648" s="27"/>
      <c r="AV648" s="4"/>
      <c r="AW648" s="128"/>
      <c r="AX648" s="157"/>
      <c r="AY648" s="19"/>
      <c r="AZ648" s="1"/>
      <c r="BA648" s="1"/>
      <c r="BB648" s="1"/>
      <c r="BC648" s="1"/>
      <c r="BD648" s="1"/>
      <c r="BE648"/>
      <c r="BF648"/>
      <c r="BG648" s="8"/>
      <c r="BH648" s="106"/>
      <c r="BI648" s="106"/>
      <c r="BJ648" s="106"/>
      <c r="BK648" s="107"/>
      <c r="BL648" s="107"/>
      <c r="BM648" s="107"/>
      <c r="BN648" s="108"/>
      <c r="BO648" s="108"/>
      <c r="BP648" s="108"/>
      <c r="BQ648" s="109"/>
      <c r="BR648" s="109"/>
      <c r="BS648" s="109"/>
      <c r="BT648" s="110"/>
      <c r="BU648" s="110"/>
      <c r="BV648" s="110"/>
      <c r="BW648" s="111"/>
      <c r="BX648" s="111"/>
      <c r="BY648" s="111"/>
      <c r="BZ648" s="112"/>
      <c r="CA648" s="112"/>
      <c r="CB648" s="112"/>
      <c r="CC648" s="158"/>
      <c r="CD648" s="158"/>
      <c r="CE648" s="158"/>
      <c r="CF648" s="110"/>
      <c r="CG648" s="110"/>
      <c r="CH648" s="110"/>
      <c r="CI648" s="107"/>
      <c r="CJ648" s="107"/>
      <c r="CK648" s="107"/>
      <c r="CL648" s="109"/>
      <c r="CM648" s="109"/>
      <c r="CN648" s="109"/>
      <c r="CO648" s="108"/>
      <c r="CP648" s="108"/>
      <c r="CQ648" s="108"/>
      <c r="CR648" s="159"/>
      <c r="CS648" s="159"/>
      <c r="CT648" s="159"/>
    </row>
    <row r="649" spans="1:98" ht="12">
      <c r="A649" s="14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AC649" s="14"/>
      <c r="AD649" s="14"/>
      <c r="AE649" s="14"/>
      <c r="AF649" s="14"/>
      <c r="AG649" s="14"/>
      <c r="AH649" s="13"/>
      <c r="AI649" s="13"/>
      <c r="AJ649" s="10"/>
      <c r="AK649" s="10"/>
      <c r="AL649" s="10"/>
      <c r="AM649" s="10"/>
      <c r="AN649" s="10"/>
      <c r="AO649" s="10"/>
      <c r="AP649" s="3"/>
      <c r="AQ649" s="3"/>
      <c r="AR649" s="3"/>
      <c r="AS649" s="156"/>
      <c r="AT649" s="156"/>
      <c r="AU649" s="27"/>
      <c r="AV649" s="4"/>
      <c r="AW649" s="128"/>
      <c r="AX649" s="157"/>
      <c r="AY649" s="19"/>
      <c r="AZ649" s="1"/>
      <c r="BA649" s="1"/>
      <c r="BB649" s="1"/>
      <c r="BC649" s="1"/>
      <c r="BD649" s="1"/>
      <c r="BE649"/>
      <c r="BF649"/>
      <c r="BG649" s="8"/>
      <c r="BH649" s="106"/>
      <c r="BI649" s="106"/>
      <c r="BJ649" s="106"/>
      <c r="BK649" s="107"/>
      <c r="BL649" s="107"/>
      <c r="BM649" s="107"/>
      <c r="BN649" s="108"/>
      <c r="BO649" s="108"/>
      <c r="BP649" s="108"/>
      <c r="BQ649" s="109"/>
      <c r="BR649" s="109"/>
      <c r="BS649" s="109"/>
      <c r="BT649" s="110"/>
      <c r="BU649" s="110"/>
      <c r="BV649" s="110"/>
      <c r="BW649" s="111"/>
      <c r="BX649" s="111"/>
      <c r="BY649" s="111"/>
      <c r="BZ649" s="112"/>
      <c r="CA649" s="112"/>
      <c r="CB649" s="112"/>
      <c r="CC649" s="158"/>
      <c r="CD649" s="158"/>
      <c r="CE649" s="158"/>
      <c r="CF649" s="110"/>
      <c r="CG649" s="110"/>
      <c r="CH649" s="110"/>
      <c r="CI649" s="107"/>
      <c r="CJ649" s="107"/>
      <c r="CK649" s="107"/>
      <c r="CL649" s="109"/>
      <c r="CM649" s="109"/>
      <c r="CN649" s="109"/>
      <c r="CO649" s="108"/>
      <c r="CP649" s="108"/>
      <c r="CQ649" s="108"/>
      <c r="CR649" s="159"/>
      <c r="CS649" s="159"/>
      <c r="CT649" s="159"/>
    </row>
    <row r="650" spans="1:98" ht="12">
      <c r="A650" s="14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AC650" s="14"/>
      <c r="AD650" s="14"/>
      <c r="AE650" s="14"/>
      <c r="AF650" s="14"/>
      <c r="AG650" s="14"/>
      <c r="AH650" s="13"/>
      <c r="AI650" s="13"/>
      <c r="AJ650" s="10"/>
      <c r="AK650" s="10"/>
      <c r="AL650" s="10"/>
      <c r="AM650" s="10"/>
      <c r="AN650" s="10"/>
      <c r="AO650" s="10"/>
      <c r="AP650" s="3"/>
      <c r="AQ650" s="3"/>
      <c r="AR650" s="3"/>
      <c r="AS650" s="156"/>
      <c r="AT650" s="156"/>
      <c r="AU650" s="27"/>
      <c r="AV650" s="4"/>
      <c r="AW650" s="128"/>
      <c r="AX650" s="157"/>
      <c r="AY650" s="19"/>
      <c r="AZ650" s="1"/>
      <c r="BA650" s="1"/>
      <c r="BB650" s="1"/>
      <c r="BC650" s="1"/>
      <c r="BD650" s="1"/>
      <c r="BE650"/>
      <c r="BF650"/>
      <c r="BG650" s="8"/>
      <c r="BH650" s="106"/>
      <c r="BI650" s="106"/>
      <c r="BJ650" s="106"/>
      <c r="BK650" s="107"/>
      <c r="BL650" s="107"/>
      <c r="BM650" s="107"/>
      <c r="BN650" s="108"/>
      <c r="BO650" s="108"/>
      <c r="BP650" s="108"/>
      <c r="BQ650" s="109"/>
      <c r="BR650" s="109"/>
      <c r="BS650" s="109"/>
      <c r="BT650" s="110"/>
      <c r="BU650" s="110"/>
      <c r="BV650" s="110"/>
      <c r="BW650" s="111"/>
      <c r="BX650" s="111"/>
      <c r="BY650" s="111"/>
      <c r="BZ650" s="112"/>
      <c r="CA650" s="112"/>
      <c r="CB650" s="112"/>
      <c r="CC650" s="158"/>
      <c r="CD650" s="158"/>
      <c r="CE650" s="158"/>
      <c r="CF650" s="110"/>
      <c r="CG650" s="110"/>
      <c r="CH650" s="110"/>
      <c r="CI650" s="107"/>
      <c r="CJ650" s="107"/>
      <c r="CK650" s="107"/>
      <c r="CL650" s="109"/>
      <c r="CM650" s="109"/>
      <c r="CN650" s="109"/>
      <c r="CO650" s="108"/>
      <c r="CP650" s="108"/>
      <c r="CQ650" s="108"/>
      <c r="CR650" s="159"/>
      <c r="CS650" s="159"/>
      <c r="CT650" s="159"/>
    </row>
    <row r="651" spans="1:98" ht="12">
      <c r="A651" s="14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AC651" s="14"/>
      <c r="AD651" s="14"/>
      <c r="AE651" s="14"/>
      <c r="AF651" s="14"/>
      <c r="AG651" s="14"/>
      <c r="AH651" s="13"/>
      <c r="AI651" s="13"/>
      <c r="AJ651" s="10"/>
      <c r="AK651" s="10"/>
      <c r="AL651" s="10"/>
      <c r="AM651" s="10"/>
      <c r="AN651" s="10"/>
      <c r="AO651" s="10"/>
      <c r="AP651" s="3"/>
      <c r="AQ651" s="3"/>
      <c r="AR651" s="3"/>
      <c r="AS651" s="156"/>
      <c r="AT651" s="156"/>
      <c r="AU651" s="27"/>
      <c r="AV651" s="4"/>
      <c r="AW651" s="128"/>
      <c r="AX651" s="157"/>
      <c r="AY651" s="19"/>
      <c r="AZ651" s="1"/>
      <c r="BA651" s="1"/>
      <c r="BB651" s="1"/>
      <c r="BC651" s="1"/>
      <c r="BD651" s="1"/>
      <c r="BE651"/>
      <c r="BF651"/>
      <c r="BG651" s="8"/>
      <c r="BH651" s="106"/>
      <c r="BI651" s="106"/>
      <c r="BJ651" s="106"/>
      <c r="BK651" s="107"/>
      <c r="BL651" s="107"/>
      <c r="BM651" s="107"/>
      <c r="BN651" s="108"/>
      <c r="BO651" s="108"/>
      <c r="BP651" s="108"/>
      <c r="BQ651" s="109"/>
      <c r="BR651" s="109"/>
      <c r="BS651" s="109"/>
      <c r="BT651" s="110"/>
      <c r="BU651" s="110"/>
      <c r="BV651" s="110"/>
      <c r="BW651" s="111"/>
      <c r="BX651" s="111"/>
      <c r="BY651" s="111"/>
      <c r="BZ651" s="112"/>
      <c r="CA651" s="112"/>
      <c r="CB651" s="112"/>
      <c r="CC651" s="158"/>
      <c r="CD651" s="158"/>
      <c r="CE651" s="158"/>
      <c r="CF651" s="110"/>
      <c r="CG651" s="110"/>
      <c r="CH651" s="110"/>
      <c r="CI651" s="107"/>
      <c r="CJ651" s="107"/>
      <c r="CK651" s="107"/>
      <c r="CL651" s="109"/>
      <c r="CM651" s="109"/>
      <c r="CN651" s="109"/>
      <c r="CO651" s="108"/>
      <c r="CP651" s="108"/>
      <c r="CQ651" s="108"/>
      <c r="CR651" s="159"/>
      <c r="CS651" s="159"/>
      <c r="CT651" s="159"/>
    </row>
    <row r="652" spans="1:98" ht="12">
      <c r="A652" s="14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AC652" s="14"/>
      <c r="AD652" s="14"/>
      <c r="AE652" s="14"/>
      <c r="AF652" s="14"/>
      <c r="AG652" s="14"/>
      <c r="AH652" s="13"/>
      <c r="AI652" s="13"/>
      <c r="AJ652" s="10"/>
      <c r="AK652" s="10"/>
      <c r="AL652" s="10"/>
      <c r="AM652" s="10"/>
      <c r="AN652" s="10"/>
      <c r="AO652" s="10"/>
      <c r="AP652" s="3"/>
      <c r="AQ652" s="3"/>
      <c r="AR652" s="3"/>
      <c r="AS652" s="156"/>
      <c r="AT652" s="156"/>
      <c r="AU652" s="27"/>
      <c r="AV652" s="4"/>
      <c r="AW652" s="128"/>
      <c r="AX652" s="157"/>
      <c r="AY652" s="19"/>
      <c r="AZ652" s="1"/>
      <c r="BA652" s="1"/>
      <c r="BB652" s="1"/>
      <c r="BC652" s="1"/>
      <c r="BD652" s="1"/>
      <c r="BE652"/>
      <c r="BF652"/>
      <c r="BG652" s="8"/>
      <c r="BH652" s="106"/>
      <c r="BI652" s="106"/>
      <c r="BJ652" s="106"/>
      <c r="BK652" s="107"/>
      <c r="BL652" s="107"/>
      <c r="BM652" s="107"/>
      <c r="BN652" s="108"/>
      <c r="BO652" s="108"/>
      <c r="BP652" s="108"/>
      <c r="BQ652" s="109"/>
      <c r="BR652" s="109"/>
      <c r="BS652" s="109"/>
      <c r="BT652" s="110"/>
      <c r="BU652" s="110"/>
      <c r="BV652" s="110"/>
      <c r="BW652" s="111"/>
      <c r="BX652" s="111"/>
      <c r="BY652" s="111"/>
      <c r="BZ652" s="112"/>
      <c r="CA652" s="112"/>
      <c r="CB652" s="112"/>
      <c r="CC652" s="158"/>
      <c r="CD652" s="158"/>
      <c r="CE652" s="158"/>
      <c r="CF652" s="110"/>
      <c r="CG652" s="110"/>
      <c r="CH652" s="110"/>
      <c r="CI652" s="107"/>
      <c r="CJ652" s="107"/>
      <c r="CK652" s="107"/>
      <c r="CL652" s="109"/>
      <c r="CM652" s="109"/>
      <c r="CN652" s="109"/>
      <c r="CO652" s="108"/>
      <c r="CP652" s="108"/>
      <c r="CQ652" s="108"/>
      <c r="CR652" s="159"/>
      <c r="CS652" s="159"/>
      <c r="CT652" s="159"/>
    </row>
    <row r="653" spans="1:98" ht="12">
      <c r="A653" s="14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AC653" s="14"/>
      <c r="AD653" s="14"/>
      <c r="AE653" s="14"/>
      <c r="AF653" s="14"/>
      <c r="AG653" s="14"/>
      <c r="AH653" s="13"/>
      <c r="AI653" s="13"/>
      <c r="AJ653" s="10"/>
      <c r="AK653" s="10"/>
      <c r="AL653" s="10"/>
      <c r="AM653" s="10"/>
      <c r="AN653" s="10"/>
      <c r="AO653" s="10"/>
      <c r="AP653" s="3"/>
      <c r="AQ653" s="3"/>
      <c r="AR653" s="3"/>
      <c r="AS653" s="156"/>
      <c r="AT653" s="156"/>
      <c r="AU653" s="27"/>
      <c r="AV653" s="4"/>
      <c r="AW653" s="128"/>
      <c r="AX653" s="157"/>
      <c r="AY653" s="19"/>
      <c r="AZ653" s="1"/>
      <c r="BA653" s="1"/>
      <c r="BB653" s="1"/>
      <c r="BC653" s="1"/>
      <c r="BD653" s="1"/>
      <c r="BE653"/>
      <c r="BF653"/>
      <c r="BG653" s="8"/>
      <c r="BH653" s="106"/>
      <c r="BI653" s="106"/>
      <c r="BJ653" s="106"/>
      <c r="BK653" s="107"/>
      <c r="BL653" s="107"/>
      <c r="BM653" s="107"/>
      <c r="BN653" s="108"/>
      <c r="BO653" s="108"/>
      <c r="BP653" s="108"/>
      <c r="BQ653" s="109"/>
      <c r="BR653" s="109"/>
      <c r="BS653" s="109"/>
      <c r="BT653" s="110"/>
      <c r="BU653" s="110"/>
      <c r="BV653" s="110"/>
      <c r="BW653" s="111"/>
      <c r="BX653" s="111"/>
      <c r="BY653" s="111"/>
      <c r="BZ653" s="112"/>
      <c r="CA653" s="112"/>
      <c r="CB653" s="112"/>
      <c r="CC653" s="158"/>
      <c r="CD653" s="158"/>
      <c r="CE653" s="158"/>
      <c r="CF653" s="110"/>
      <c r="CG653" s="110"/>
      <c r="CH653" s="110"/>
      <c r="CI653" s="107"/>
      <c r="CJ653" s="107"/>
      <c r="CK653" s="107"/>
      <c r="CL653" s="109"/>
      <c r="CM653" s="109"/>
      <c r="CN653" s="109"/>
      <c r="CO653" s="108"/>
      <c r="CP653" s="108"/>
      <c r="CQ653" s="108"/>
      <c r="CR653" s="159"/>
      <c r="CS653" s="159"/>
      <c r="CT653" s="159"/>
    </row>
    <row r="654" spans="1:98" ht="12">
      <c r="A654" s="14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AC654" s="14"/>
      <c r="AD654" s="14"/>
      <c r="AE654" s="14"/>
      <c r="AF654" s="14"/>
      <c r="AG654" s="14"/>
      <c r="AH654" s="13"/>
      <c r="AI654" s="13"/>
      <c r="AJ654" s="10"/>
      <c r="AK654" s="10"/>
      <c r="AL654" s="10"/>
      <c r="AM654" s="10"/>
      <c r="AN654" s="10"/>
      <c r="AO654" s="10"/>
      <c r="AP654" s="3"/>
      <c r="AQ654" s="3"/>
      <c r="AR654" s="3"/>
      <c r="AS654" s="156"/>
      <c r="AT654" s="156"/>
      <c r="AU654" s="27"/>
      <c r="AV654" s="4"/>
      <c r="AW654" s="128"/>
      <c r="AX654" s="157"/>
      <c r="AY654" s="19"/>
      <c r="AZ654" s="1"/>
      <c r="BA654" s="1"/>
      <c r="BB654" s="1"/>
      <c r="BC654" s="1"/>
      <c r="BD654" s="1"/>
      <c r="BE654"/>
      <c r="BF654"/>
      <c r="BG654" s="8"/>
      <c r="BH654" s="106"/>
      <c r="BI654" s="106"/>
      <c r="BJ654" s="106"/>
      <c r="BK654" s="107"/>
      <c r="BL654" s="107"/>
      <c r="BM654" s="107"/>
      <c r="BN654" s="108"/>
      <c r="BO654" s="108"/>
      <c r="BP654" s="108"/>
      <c r="BQ654" s="109"/>
      <c r="BR654" s="109"/>
      <c r="BS654" s="109"/>
      <c r="BT654" s="110"/>
      <c r="BU654" s="110"/>
      <c r="BV654" s="110"/>
      <c r="BW654" s="111"/>
      <c r="BX654" s="111"/>
      <c r="BY654" s="111"/>
      <c r="BZ654" s="112"/>
      <c r="CA654" s="112"/>
      <c r="CB654" s="112"/>
      <c r="CC654" s="158"/>
      <c r="CD654" s="158"/>
      <c r="CE654" s="158"/>
      <c r="CF654" s="110"/>
      <c r="CG654" s="110"/>
      <c r="CH654" s="110"/>
      <c r="CI654" s="107"/>
      <c r="CJ654" s="107"/>
      <c r="CK654" s="107"/>
      <c r="CL654" s="109"/>
      <c r="CM654" s="109"/>
      <c r="CN654" s="109"/>
      <c r="CO654" s="108"/>
      <c r="CP654" s="108"/>
      <c r="CQ654" s="108"/>
      <c r="CR654" s="159"/>
      <c r="CS654" s="159"/>
      <c r="CT654" s="159"/>
    </row>
    <row r="655" spans="1:98" ht="12">
      <c r="A655" s="14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AC655" s="14"/>
      <c r="AD655" s="14"/>
      <c r="AE655" s="14"/>
      <c r="AF655" s="14"/>
      <c r="AG655" s="14"/>
      <c r="AH655" s="13"/>
      <c r="AI655" s="13"/>
      <c r="AJ655" s="10"/>
      <c r="AK655" s="10"/>
      <c r="AL655" s="10"/>
      <c r="AM655" s="10"/>
      <c r="AN655" s="10"/>
      <c r="AO655" s="10"/>
      <c r="AP655" s="3"/>
      <c r="AQ655" s="3"/>
      <c r="AR655" s="3"/>
      <c r="AS655" s="156"/>
      <c r="AT655" s="156"/>
      <c r="AU655" s="27"/>
      <c r="AV655" s="4"/>
      <c r="AW655" s="128"/>
      <c r="AX655" s="157"/>
      <c r="AY655" s="19"/>
      <c r="AZ655" s="1"/>
      <c r="BA655" s="1"/>
      <c r="BB655" s="1"/>
      <c r="BC655" s="1"/>
      <c r="BD655" s="1"/>
      <c r="BE655"/>
      <c r="BF655"/>
      <c r="BG655" s="8"/>
      <c r="BH655" s="106"/>
      <c r="BI655" s="106"/>
      <c r="BJ655" s="106"/>
      <c r="BK655" s="107"/>
      <c r="BL655" s="107"/>
      <c r="BM655" s="107"/>
      <c r="BN655" s="108"/>
      <c r="BO655" s="108"/>
      <c r="BP655" s="108"/>
      <c r="BQ655" s="109"/>
      <c r="BR655" s="109"/>
      <c r="BS655" s="109"/>
      <c r="BT655" s="110"/>
      <c r="BU655" s="110"/>
      <c r="BV655" s="110"/>
      <c r="BW655" s="111"/>
      <c r="BX655" s="111"/>
      <c r="BY655" s="111"/>
      <c r="BZ655" s="112"/>
      <c r="CA655" s="112"/>
      <c r="CB655" s="112"/>
      <c r="CC655" s="158"/>
      <c r="CD655" s="158"/>
      <c r="CE655" s="158"/>
      <c r="CF655" s="110"/>
      <c r="CG655" s="110"/>
      <c r="CH655" s="110"/>
      <c r="CI655" s="107"/>
      <c r="CJ655" s="107"/>
      <c r="CK655" s="107"/>
      <c r="CL655" s="109"/>
      <c r="CM655" s="109"/>
      <c r="CN655" s="109"/>
      <c r="CO655" s="108"/>
      <c r="CP655" s="108"/>
      <c r="CQ655" s="108"/>
      <c r="CR655" s="159"/>
      <c r="CS655" s="159"/>
      <c r="CT655" s="159"/>
    </row>
    <row r="656" spans="1:98" ht="12">
      <c r="A656" s="14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AC656" s="14"/>
      <c r="AD656" s="14"/>
      <c r="AE656" s="14"/>
      <c r="AF656" s="14"/>
      <c r="AG656" s="14"/>
      <c r="AH656" s="13"/>
      <c r="AI656" s="13"/>
      <c r="AJ656" s="10"/>
      <c r="AK656" s="10"/>
      <c r="AL656" s="10"/>
      <c r="AM656" s="10"/>
      <c r="AN656" s="10"/>
      <c r="AO656" s="10"/>
      <c r="AP656" s="3"/>
      <c r="AQ656" s="3"/>
      <c r="AR656" s="3"/>
      <c r="AS656" s="156"/>
      <c r="AT656" s="156"/>
      <c r="AU656" s="27"/>
      <c r="AV656" s="4"/>
      <c r="AW656" s="128"/>
      <c r="AX656" s="157"/>
      <c r="AY656" s="19"/>
      <c r="AZ656" s="1"/>
      <c r="BA656" s="1"/>
      <c r="BB656" s="1"/>
      <c r="BC656" s="1"/>
      <c r="BD656" s="1"/>
      <c r="BE656"/>
      <c r="BF656"/>
      <c r="BG656" s="8"/>
      <c r="BH656" s="106"/>
      <c r="BI656" s="106"/>
      <c r="BJ656" s="106"/>
      <c r="BK656" s="107"/>
      <c r="BL656" s="107"/>
      <c r="BM656" s="107"/>
      <c r="BN656" s="108"/>
      <c r="BO656" s="108"/>
      <c r="BP656" s="108"/>
      <c r="BQ656" s="109"/>
      <c r="BR656" s="109"/>
      <c r="BS656" s="109"/>
      <c r="BT656" s="110"/>
      <c r="BU656" s="110"/>
      <c r="BV656" s="110"/>
      <c r="BW656" s="111"/>
      <c r="BX656" s="111"/>
      <c r="BY656" s="111"/>
      <c r="BZ656" s="112"/>
      <c r="CA656" s="112"/>
      <c r="CB656" s="112"/>
      <c r="CC656" s="158"/>
      <c r="CD656" s="158"/>
      <c r="CE656" s="158"/>
      <c r="CF656" s="110"/>
      <c r="CG656" s="110"/>
      <c r="CH656" s="110"/>
      <c r="CI656" s="107"/>
      <c r="CJ656" s="107"/>
      <c r="CK656" s="107"/>
      <c r="CL656" s="109"/>
      <c r="CM656" s="109"/>
      <c r="CN656" s="109"/>
      <c r="CO656" s="108"/>
      <c r="CP656" s="108"/>
      <c r="CQ656" s="108"/>
      <c r="CR656" s="159"/>
      <c r="CS656" s="159"/>
      <c r="CT656" s="159"/>
    </row>
    <row r="657" spans="1:98" ht="12">
      <c r="A657" s="14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AC657" s="14"/>
      <c r="AD657" s="14"/>
      <c r="AE657" s="14"/>
      <c r="AF657" s="14"/>
      <c r="AG657" s="14"/>
      <c r="AH657" s="13"/>
      <c r="AI657" s="13"/>
      <c r="AJ657" s="10"/>
      <c r="AK657" s="10"/>
      <c r="AL657" s="10"/>
      <c r="AM657" s="10"/>
      <c r="AN657" s="10"/>
      <c r="AO657" s="10"/>
      <c r="AP657" s="3"/>
      <c r="AQ657" s="3"/>
      <c r="AR657" s="3"/>
      <c r="AS657" s="156"/>
      <c r="AT657" s="156"/>
      <c r="AU657" s="27"/>
      <c r="AV657" s="4"/>
      <c r="AW657" s="128"/>
      <c r="AX657" s="157"/>
      <c r="AY657" s="19"/>
      <c r="AZ657" s="1"/>
      <c r="BA657" s="1"/>
      <c r="BB657" s="1"/>
      <c r="BC657" s="1"/>
      <c r="BD657" s="1"/>
      <c r="BE657"/>
      <c r="BF657"/>
      <c r="BG657" s="8"/>
      <c r="BH657" s="106"/>
      <c r="BI657" s="106"/>
      <c r="BJ657" s="106"/>
      <c r="BK657" s="107"/>
      <c r="BL657" s="107"/>
      <c r="BM657" s="107"/>
      <c r="BN657" s="108"/>
      <c r="BO657" s="108"/>
      <c r="BP657" s="108"/>
      <c r="BQ657" s="109"/>
      <c r="BR657" s="109"/>
      <c r="BS657" s="109"/>
      <c r="BT657" s="110"/>
      <c r="BU657" s="110"/>
      <c r="BV657" s="110"/>
      <c r="BW657" s="111"/>
      <c r="BX657" s="111"/>
      <c r="BY657" s="111"/>
      <c r="BZ657" s="112"/>
      <c r="CA657" s="112"/>
      <c r="CB657" s="112"/>
      <c r="CC657" s="158"/>
      <c r="CD657" s="158"/>
      <c r="CE657" s="158"/>
      <c r="CF657" s="110"/>
      <c r="CG657" s="110"/>
      <c r="CH657" s="110"/>
      <c r="CI657" s="107"/>
      <c r="CJ657" s="107"/>
      <c r="CK657" s="107"/>
      <c r="CL657" s="109"/>
      <c r="CM657" s="109"/>
      <c r="CN657" s="109"/>
      <c r="CO657" s="108"/>
      <c r="CP657" s="108"/>
      <c r="CQ657" s="108"/>
      <c r="CR657" s="159"/>
      <c r="CS657" s="159"/>
      <c r="CT657" s="159"/>
    </row>
    <row r="658" spans="1:98" ht="12">
      <c r="A658" s="14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AC658" s="14"/>
      <c r="AD658" s="14"/>
      <c r="AE658" s="14"/>
      <c r="AF658" s="14"/>
      <c r="AG658" s="14"/>
      <c r="AH658" s="13"/>
      <c r="AI658" s="13"/>
      <c r="AJ658" s="10"/>
      <c r="AK658" s="10"/>
      <c r="AL658" s="10"/>
      <c r="AM658" s="10"/>
      <c r="AN658" s="10"/>
      <c r="AO658" s="10"/>
      <c r="AP658" s="3"/>
      <c r="AQ658" s="3"/>
      <c r="AR658" s="3"/>
      <c r="AS658" s="156"/>
      <c r="AT658" s="156"/>
      <c r="AU658" s="27"/>
      <c r="AV658" s="4"/>
      <c r="AW658" s="128"/>
      <c r="AX658" s="157"/>
      <c r="AY658" s="19"/>
      <c r="AZ658" s="1"/>
      <c r="BA658" s="1"/>
      <c r="BB658" s="1"/>
      <c r="BC658" s="1"/>
      <c r="BD658" s="1"/>
      <c r="BE658"/>
      <c r="BF658"/>
      <c r="BG658" s="8"/>
      <c r="BH658" s="106"/>
      <c r="BI658" s="106"/>
      <c r="BJ658" s="106"/>
      <c r="BK658" s="107"/>
      <c r="BL658" s="107"/>
      <c r="BM658" s="107"/>
      <c r="BN658" s="108"/>
      <c r="BO658" s="108"/>
      <c r="BP658" s="108"/>
      <c r="BQ658" s="109"/>
      <c r="BR658" s="109"/>
      <c r="BS658" s="109"/>
      <c r="BT658" s="110"/>
      <c r="BU658" s="110"/>
      <c r="BV658" s="110"/>
      <c r="BW658" s="111"/>
      <c r="BX658" s="111"/>
      <c r="BY658" s="111"/>
      <c r="BZ658" s="112"/>
      <c r="CA658" s="112"/>
      <c r="CB658" s="112"/>
      <c r="CC658" s="158"/>
      <c r="CD658" s="158"/>
      <c r="CE658" s="158"/>
      <c r="CF658" s="110"/>
      <c r="CG658" s="110"/>
      <c r="CH658" s="110"/>
      <c r="CI658" s="107"/>
      <c r="CJ658" s="107"/>
      <c r="CK658" s="107"/>
      <c r="CL658" s="109"/>
      <c r="CM658" s="109"/>
      <c r="CN658" s="109"/>
      <c r="CO658" s="108"/>
      <c r="CP658" s="108"/>
      <c r="CQ658" s="108"/>
      <c r="CR658" s="159"/>
      <c r="CS658" s="159"/>
      <c r="CT658" s="159"/>
    </row>
    <row r="659" spans="1:98" ht="12">
      <c r="A659" s="14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AC659" s="14"/>
      <c r="AD659" s="14"/>
      <c r="AE659" s="14"/>
      <c r="AF659" s="14"/>
      <c r="AG659" s="14"/>
      <c r="AH659" s="13"/>
      <c r="AI659" s="13"/>
      <c r="AJ659" s="10"/>
      <c r="AK659" s="10"/>
      <c r="AL659" s="10"/>
      <c r="AM659" s="10"/>
      <c r="AN659" s="10"/>
      <c r="AO659" s="10"/>
      <c r="AP659" s="3"/>
      <c r="AQ659" s="3"/>
      <c r="AR659" s="3"/>
      <c r="AS659" s="156"/>
      <c r="AT659" s="156"/>
      <c r="AU659" s="27"/>
      <c r="AV659" s="4"/>
      <c r="AW659" s="128"/>
      <c r="AX659" s="157"/>
      <c r="AY659" s="19"/>
      <c r="AZ659" s="1"/>
      <c r="BA659" s="1"/>
      <c r="BB659" s="1"/>
      <c r="BC659" s="1"/>
      <c r="BD659" s="1"/>
      <c r="BE659" s="1"/>
      <c r="BF659"/>
      <c r="BG659" s="8"/>
      <c r="BH659" s="106"/>
      <c r="BI659" s="106"/>
      <c r="BJ659" s="106"/>
      <c r="BK659" s="107"/>
      <c r="BL659" s="107"/>
      <c r="BM659" s="107"/>
      <c r="BN659" s="108"/>
      <c r="BO659" s="108"/>
      <c r="BP659" s="108"/>
      <c r="BQ659" s="109"/>
      <c r="BR659" s="109"/>
      <c r="BS659" s="109"/>
      <c r="BT659" s="110"/>
      <c r="BU659" s="110"/>
      <c r="BV659" s="110"/>
      <c r="BW659" s="111"/>
      <c r="BX659" s="111"/>
      <c r="BY659" s="111"/>
      <c r="BZ659" s="112"/>
      <c r="CA659" s="112"/>
      <c r="CB659" s="112"/>
      <c r="CC659" s="158"/>
      <c r="CD659" s="158"/>
      <c r="CE659" s="158"/>
      <c r="CF659" s="110"/>
      <c r="CG659" s="110"/>
      <c r="CH659" s="110"/>
      <c r="CI659" s="107"/>
      <c r="CJ659" s="107"/>
      <c r="CK659" s="107"/>
      <c r="CL659" s="109"/>
      <c r="CM659" s="109"/>
      <c r="CN659" s="109"/>
      <c r="CO659" s="108"/>
      <c r="CP659" s="108"/>
      <c r="CQ659" s="108"/>
      <c r="CR659" s="159"/>
      <c r="CS659" s="159"/>
      <c r="CT659" s="159"/>
    </row>
    <row r="660" spans="1:98" ht="12">
      <c r="A660" s="14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AC660" s="14"/>
      <c r="AD660" s="14"/>
      <c r="AE660" s="14"/>
      <c r="AF660" s="14"/>
      <c r="AG660" s="14"/>
      <c r="AH660" s="13"/>
      <c r="AI660" s="13"/>
      <c r="AJ660" s="10"/>
      <c r="AK660" s="10"/>
      <c r="AL660" s="10"/>
      <c r="AM660" s="10"/>
      <c r="AN660" s="10"/>
      <c r="AO660" s="10"/>
      <c r="AP660" s="3"/>
      <c r="AQ660" s="3"/>
      <c r="AR660" s="3"/>
      <c r="AS660" s="156"/>
      <c r="AT660" s="156"/>
      <c r="AU660" s="27"/>
      <c r="AV660" s="4"/>
      <c r="AW660" s="128"/>
      <c r="AX660" s="157"/>
      <c r="AY660" s="19"/>
      <c r="AZ660" s="162"/>
      <c r="BA660" s="162"/>
      <c r="BB660" s="162"/>
      <c r="BC660" s="162"/>
      <c r="BD660" s="1"/>
      <c r="BE660"/>
      <c r="BF660"/>
      <c r="BG660" s="8"/>
      <c r="BH660" s="106"/>
      <c r="BI660" s="106"/>
      <c r="BJ660" s="106"/>
      <c r="BK660" s="107"/>
      <c r="BL660" s="107"/>
      <c r="BM660" s="107"/>
      <c r="BN660" s="108"/>
      <c r="BO660" s="108"/>
      <c r="BP660" s="108"/>
      <c r="BQ660" s="109"/>
      <c r="BR660" s="109"/>
      <c r="BS660" s="109"/>
      <c r="BT660" s="110"/>
      <c r="BU660" s="110"/>
      <c r="BV660" s="110"/>
      <c r="BW660" s="111"/>
      <c r="BX660" s="111"/>
      <c r="BY660" s="111"/>
      <c r="BZ660" s="112"/>
      <c r="CA660" s="112"/>
      <c r="CB660" s="112"/>
      <c r="CC660" s="158"/>
      <c r="CD660" s="158"/>
      <c r="CE660" s="158"/>
      <c r="CF660" s="110"/>
      <c r="CG660" s="110"/>
      <c r="CH660" s="110"/>
      <c r="CI660" s="107"/>
      <c r="CJ660" s="107"/>
      <c r="CK660" s="107"/>
      <c r="CL660" s="109"/>
      <c r="CM660" s="109"/>
      <c r="CN660" s="109"/>
      <c r="CO660" s="108"/>
      <c r="CP660" s="108"/>
      <c r="CQ660" s="108"/>
      <c r="CR660" s="159"/>
      <c r="CS660" s="159"/>
      <c r="CT660" s="159"/>
    </row>
    <row r="661" spans="1:98" ht="12">
      <c r="A661" s="14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AC661" s="14"/>
      <c r="AD661" s="14"/>
      <c r="AE661" s="14"/>
      <c r="AF661" s="14"/>
      <c r="AG661" s="14"/>
      <c r="AH661" s="13"/>
      <c r="AI661" s="13"/>
      <c r="AJ661" s="10"/>
      <c r="AK661" s="10"/>
      <c r="AL661" s="10"/>
      <c r="AM661" s="10"/>
      <c r="AN661" s="10"/>
      <c r="AO661" s="10"/>
      <c r="AP661" s="3"/>
      <c r="AQ661" s="3"/>
      <c r="AR661" s="3"/>
      <c r="AS661" s="156"/>
      <c r="AT661" s="156"/>
      <c r="AU661" s="27"/>
      <c r="AV661" s="4"/>
      <c r="AW661" s="128"/>
      <c r="AX661" s="157"/>
      <c r="AY661" s="19"/>
      <c r="AZ661" s="162"/>
      <c r="BA661" s="162"/>
      <c r="BB661" s="162"/>
      <c r="BC661" s="162"/>
      <c r="BD661" s="1"/>
      <c r="BE661" s="1"/>
      <c r="BF661"/>
      <c r="BG661" s="8"/>
      <c r="BH661" s="106"/>
      <c r="BI661" s="106"/>
      <c r="BJ661" s="106"/>
      <c r="BK661" s="107"/>
      <c r="BL661" s="107"/>
      <c r="BM661" s="107"/>
      <c r="BN661" s="108"/>
      <c r="BO661" s="108"/>
      <c r="BP661" s="108"/>
      <c r="BQ661" s="109"/>
      <c r="BR661" s="109"/>
      <c r="BS661" s="109"/>
      <c r="BT661" s="110"/>
      <c r="BU661" s="110"/>
      <c r="BV661" s="110"/>
      <c r="BW661" s="111"/>
      <c r="BX661" s="111"/>
      <c r="BY661" s="111"/>
      <c r="BZ661" s="112"/>
      <c r="CA661" s="112"/>
      <c r="CB661" s="112"/>
      <c r="CC661" s="158"/>
      <c r="CD661" s="158"/>
      <c r="CE661" s="158"/>
      <c r="CF661" s="110"/>
      <c r="CG661" s="110"/>
      <c r="CH661" s="110"/>
      <c r="CI661" s="107"/>
      <c r="CJ661" s="107"/>
      <c r="CK661" s="107"/>
      <c r="CL661" s="109"/>
      <c r="CM661" s="109"/>
      <c r="CN661" s="109"/>
      <c r="CO661" s="108"/>
      <c r="CP661" s="108"/>
      <c r="CQ661" s="108"/>
      <c r="CR661" s="159"/>
      <c r="CS661" s="159"/>
      <c r="CT661" s="159"/>
    </row>
    <row r="662" spans="1:98" ht="12">
      <c r="A662" s="14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AC662" s="14"/>
      <c r="AD662" s="14"/>
      <c r="AE662" s="14"/>
      <c r="AF662" s="14"/>
      <c r="AG662" s="14"/>
      <c r="AH662" s="13"/>
      <c r="AI662" s="13"/>
      <c r="AJ662" s="10"/>
      <c r="AK662" s="10"/>
      <c r="AL662" s="10"/>
      <c r="AM662" s="10"/>
      <c r="AN662" s="10"/>
      <c r="AO662" s="10"/>
      <c r="AP662" s="3"/>
      <c r="AQ662" s="3"/>
      <c r="AR662" s="3"/>
      <c r="AS662" s="156"/>
      <c r="AT662" s="156"/>
      <c r="AU662" s="27"/>
      <c r="AV662" s="4"/>
      <c r="AW662" s="128"/>
      <c r="AX662" s="157"/>
      <c r="AY662" s="19"/>
      <c r="AZ662" s="162"/>
      <c r="BA662" s="162"/>
      <c r="BB662" s="162"/>
      <c r="BC662" s="162"/>
      <c r="BD662" s="1"/>
      <c r="BE662"/>
      <c r="BF662"/>
      <c r="BG662" s="8"/>
      <c r="BH662" s="106"/>
      <c r="BI662" s="106"/>
      <c r="BJ662" s="106"/>
      <c r="BK662" s="107"/>
      <c r="BL662" s="107"/>
      <c r="BM662" s="107"/>
      <c r="BN662" s="108"/>
      <c r="BO662" s="108"/>
      <c r="BP662" s="108"/>
      <c r="BQ662" s="109"/>
      <c r="BR662" s="109"/>
      <c r="BS662" s="109"/>
      <c r="BT662" s="110"/>
      <c r="BU662" s="110"/>
      <c r="BV662" s="110"/>
      <c r="BW662" s="111"/>
      <c r="BX662" s="111"/>
      <c r="BY662" s="111"/>
      <c r="BZ662" s="112"/>
      <c r="CA662" s="112"/>
      <c r="CB662" s="112"/>
      <c r="CC662" s="158"/>
      <c r="CD662" s="158"/>
      <c r="CE662" s="158"/>
      <c r="CF662" s="110"/>
      <c r="CG662" s="110"/>
      <c r="CH662" s="110"/>
      <c r="CI662" s="107"/>
      <c r="CJ662" s="107"/>
      <c r="CK662" s="107"/>
      <c r="CL662" s="109"/>
      <c r="CM662" s="109"/>
      <c r="CN662" s="109"/>
      <c r="CO662" s="108"/>
      <c r="CP662" s="108"/>
      <c r="CQ662" s="108"/>
      <c r="CR662" s="159"/>
      <c r="CS662" s="159"/>
      <c r="CT662" s="159"/>
    </row>
    <row r="663" spans="1:98" ht="12">
      <c r="A663" s="14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AC663" s="14"/>
      <c r="AD663" s="14"/>
      <c r="AE663" s="14"/>
      <c r="AF663" s="14"/>
      <c r="AG663" s="14"/>
      <c r="AH663" s="13"/>
      <c r="AI663" s="13"/>
      <c r="AJ663" s="10"/>
      <c r="AK663" s="10"/>
      <c r="AL663" s="10"/>
      <c r="AM663" s="10"/>
      <c r="AN663" s="10"/>
      <c r="AO663" s="10"/>
      <c r="AP663" s="3"/>
      <c r="AQ663" s="3"/>
      <c r="AR663" s="3"/>
      <c r="AS663" s="156"/>
      <c r="AT663" s="156"/>
      <c r="AU663" s="27"/>
      <c r="AV663" s="4"/>
      <c r="AW663" s="128"/>
      <c r="AX663" s="157"/>
      <c r="AY663" s="19"/>
      <c r="AZ663" s="162"/>
      <c r="BA663" s="162"/>
      <c r="BB663" s="162"/>
      <c r="BC663" s="162"/>
      <c r="BD663" s="1"/>
      <c r="BE663"/>
      <c r="BF663"/>
      <c r="BG663" s="8"/>
      <c r="BH663" s="106"/>
      <c r="BI663" s="106"/>
      <c r="BJ663" s="106"/>
      <c r="BK663" s="107"/>
      <c r="BL663" s="107"/>
      <c r="BM663" s="107"/>
      <c r="BN663" s="108"/>
      <c r="BO663" s="108"/>
      <c r="BP663" s="108"/>
      <c r="BQ663" s="109"/>
      <c r="BR663" s="109"/>
      <c r="BS663" s="109"/>
      <c r="BT663" s="110"/>
      <c r="BU663" s="110"/>
      <c r="BV663" s="110"/>
      <c r="BW663" s="111"/>
      <c r="BX663" s="111"/>
      <c r="BY663" s="111"/>
      <c r="BZ663" s="112"/>
      <c r="CA663" s="112"/>
      <c r="CB663" s="112"/>
      <c r="CC663" s="158"/>
      <c r="CD663" s="158"/>
      <c r="CE663" s="158"/>
      <c r="CF663" s="110"/>
      <c r="CG663" s="110"/>
      <c r="CH663" s="110"/>
      <c r="CI663" s="107"/>
      <c r="CJ663" s="107"/>
      <c r="CK663" s="107"/>
      <c r="CL663" s="109"/>
      <c r="CM663" s="109"/>
      <c r="CN663" s="109"/>
      <c r="CO663" s="108"/>
      <c r="CP663" s="108"/>
      <c r="CQ663" s="108"/>
      <c r="CR663" s="159"/>
      <c r="CS663" s="159"/>
      <c r="CT663" s="159"/>
    </row>
    <row r="664" spans="1:98" ht="12">
      <c r="A664" s="14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AC664" s="14"/>
      <c r="AD664" s="14"/>
      <c r="AE664" s="14"/>
      <c r="AF664" s="14"/>
      <c r="AG664" s="14"/>
      <c r="AH664" s="13"/>
      <c r="AI664" s="13"/>
      <c r="AJ664" s="10"/>
      <c r="AK664" s="10"/>
      <c r="AL664" s="10"/>
      <c r="AM664" s="10"/>
      <c r="AN664" s="10"/>
      <c r="AO664" s="10"/>
      <c r="AP664" s="3"/>
      <c r="AQ664" s="3"/>
      <c r="AR664" s="3"/>
      <c r="AS664" s="156"/>
      <c r="AT664" s="156"/>
      <c r="AU664" s="27"/>
      <c r="AV664" s="4"/>
      <c r="AW664" s="128"/>
      <c r="AX664" s="157"/>
      <c r="AY664" s="19"/>
      <c r="AZ664" s="162"/>
      <c r="BA664" s="162"/>
      <c r="BB664" s="162"/>
      <c r="BC664" s="162"/>
      <c r="BD664" s="1"/>
      <c r="BE664"/>
      <c r="BF664"/>
      <c r="BG664" s="8"/>
      <c r="BH664" s="106"/>
      <c r="BI664" s="106"/>
      <c r="BJ664" s="106"/>
      <c r="BK664" s="107"/>
      <c r="BL664" s="107"/>
      <c r="BM664" s="107"/>
      <c r="BN664" s="108"/>
      <c r="BO664" s="108"/>
      <c r="BP664" s="108"/>
      <c r="BQ664" s="109"/>
      <c r="BR664" s="109"/>
      <c r="BS664" s="109"/>
      <c r="BT664" s="110"/>
      <c r="BU664" s="110"/>
      <c r="BV664" s="110"/>
      <c r="BW664" s="111"/>
      <c r="BX664" s="111"/>
      <c r="BY664" s="111"/>
      <c r="BZ664" s="112"/>
      <c r="CA664" s="112"/>
      <c r="CB664" s="112"/>
      <c r="CC664" s="158"/>
      <c r="CD664" s="158"/>
      <c r="CE664" s="158"/>
      <c r="CF664" s="110"/>
      <c r="CG664" s="110"/>
      <c r="CH664" s="110"/>
      <c r="CI664" s="107"/>
      <c r="CJ664" s="107"/>
      <c r="CK664" s="107"/>
      <c r="CL664" s="109"/>
      <c r="CM664" s="109"/>
      <c r="CN664" s="109"/>
      <c r="CO664" s="108"/>
      <c r="CP664" s="108"/>
      <c r="CQ664" s="108"/>
      <c r="CR664" s="159"/>
      <c r="CS664" s="159"/>
      <c r="CT664" s="159"/>
    </row>
    <row r="665" spans="1:98" ht="12">
      <c r="A665" s="14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AC665" s="14"/>
      <c r="AD665" s="14"/>
      <c r="AE665" s="14"/>
      <c r="AF665" s="14"/>
      <c r="AG665" s="14"/>
      <c r="AH665" s="13"/>
      <c r="AI665" s="13"/>
      <c r="AJ665" s="10"/>
      <c r="AK665" s="10"/>
      <c r="AL665" s="10"/>
      <c r="AM665" s="10"/>
      <c r="AN665" s="10"/>
      <c r="AO665" s="10"/>
      <c r="AP665" s="3"/>
      <c r="AQ665" s="3"/>
      <c r="AR665" s="3"/>
      <c r="AS665" s="156"/>
      <c r="AT665" s="156"/>
      <c r="AU665" s="27"/>
      <c r="AV665" s="4"/>
      <c r="AW665" s="128"/>
      <c r="AX665" s="157"/>
      <c r="AY665" s="19"/>
      <c r="AZ665" s="162"/>
      <c r="BA665" s="162"/>
      <c r="BB665" s="162"/>
      <c r="BC665" s="162"/>
      <c r="BD665" s="1"/>
      <c r="BE665"/>
      <c r="BF665"/>
      <c r="BG665" s="8"/>
      <c r="BH665" s="106"/>
      <c r="BI665" s="106"/>
      <c r="BJ665" s="106"/>
      <c r="BK665" s="107"/>
      <c r="BL665" s="107"/>
      <c r="BM665" s="107"/>
      <c r="BN665" s="108"/>
      <c r="BO665" s="108"/>
      <c r="BP665" s="108"/>
      <c r="BQ665" s="109"/>
      <c r="BR665" s="109"/>
      <c r="BS665" s="109"/>
      <c r="BT665" s="110"/>
      <c r="BU665" s="110"/>
      <c r="BV665" s="110"/>
      <c r="BW665" s="111"/>
      <c r="BX665" s="111"/>
      <c r="BY665" s="111"/>
      <c r="BZ665" s="112"/>
      <c r="CA665" s="112"/>
      <c r="CB665" s="112"/>
      <c r="CC665" s="158"/>
      <c r="CD665" s="158"/>
      <c r="CE665" s="158"/>
      <c r="CF665" s="110"/>
      <c r="CG665" s="110"/>
      <c r="CH665" s="110"/>
      <c r="CI665" s="107"/>
      <c r="CJ665" s="107"/>
      <c r="CK665" s="107"/>
      <c r="CL665" s="109"/>
      <c r="CM665" s="109"/>
      <c r="CN665" s="109"/>
      <c r="CO665" s="108"/>
      <c r="CP665" s="108"/>
      <c r="CQ665" s="108"/>
      <c r="CR665" s="159"/>
      <c r="CS665" s="159"/>
      <c r="CT665" s="159"/>
    </row>
    <row r="666" spans="1:98" ht="12">
      <c r="A666" s="14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AC666" s="14"/>
      <c r="AD666" s="14"/>
      <c r="AE666" s="14"/>
      <c r="AF666" s="14"/>
      <c r="AG666" s="14"/>
      <c r="AH666" s="13"/>
      <c r="AI666" s="13"/>
      <c r="AJ666" s="10"/>
      <c r="AK666" s="10"/>
      <c r="AL666" s="10"/>
      <c r="AM666" s="10"/>
      <c r="AN666" s="10"/>
      <c r="AO666" s="10"/>
      <c r="AP666" s="3"/>
      <c r="AQ666" s="3"/>
      <c r="AR666" s="3"/>
      <c r="AS666" s="156"/>
      <c r="AT666" s="156"/>
      <c r="AU666" s="27"/>
      <c r="AV666" s="4"/>
      <c r="AW666" s="128"/>
      <c r="AX666" s="157"/>
      <c r="AY666" s="19"/>
      <c r="AZ666" s="162"/>
      <c r="BA666" s="162"/>
      <c r="BB666" s="162"/>
      <c r="BC666" s="162"/>
      <c r="BD666" s="1"/>
      <c r="BE666"/>
      <c r="BF666"/>
      <c r="BG666" s="8"/>
      <c r="BH666" s="106"/>
      <c r="BI666" s="106"/>
      <c r="BJ666" s="106"/>
      <c r="BK666" s="107"/>
      <c r="BL666" s="107"/>
      <c r="BM666" s="107"/>
      <c r="BN666" s="108"/>
      <c r="BO666" s="108"/>
      <c r="BP666" s="108"/>
      <c r="BQ666" s="109"/>
      <c r="BR666" s="109"/>
      <c r="BS666" s="109"/>
      <c r="BT666" s="110"/>
      <c r="BU666" s="110"/>
      <c r="BV666" s="110"/>
      <c r="BW666" s="111"/>
      <c r="BX666" s="111"/>
      <c r="BY666" s="111"/>
      <c r="BZ666" s="112"/>
      <c r="CA666" s="112"/>
      <c r="CB666" s="112"/>
      <c r="CC666" s="158"/>
      <c r="CD666" s="158"/>
      <c r="CE666" s="158"/>
      <c r="CF666" s="110"/>
      <c r="CG666" s="110"/>
      <c r="CH666" s="110"/>
      <c r="CI666" s="107"/>
      <c r="CJ666" s="107"/>
      <c r="CK666" s="107"/>
      <c r="CL666" s="109"/>
      <c r="CM666" s="109"/>
      <c r="CN666" s="109"/>
      <c r="CO666" s="108"/>
      <c r="CP666" s="108"/>
      <c r="CQ666" s="108"/>
      <c r="CR666" s="159"/>
      <c r="CS666" s="159"/>
      <c r="CT666" s="159"/>
    </row>
    <row r="667" spans="1:98" ht="12">
      <c r="A667" s="14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AC667" s="14"/>
      <c r="AD667" s="14"/>
      <c r="AE667" s="14"/>
      <c r="AF667" s="14"/>
      <c r="AG667" s="14"/>
      <c r="AH667" s="13"/>
      <c r="AI667" s="13"/>
      <c r="AJ667" s="10"/>
      <c r="AK667" s="10"/>
      <c r="AL667" s="10"/>
      <c r="AM667" s="10"/>
      <c r="AN667" s="10"/>
      <c r="AO667" s="10"/>
      <c r="AP667" s="3"/>
      <c r="AQ667" s="3"/>
      <c r="AR667" s="3"/>
      <c r="AS667" s="156"/>
      <c r="AT667" s="156"/>
      <c r="AU667" s="27"/>
      <c r="AV667" s="4"/>
      <c r="AW667" s="128"/>
      <c r="AX667" s="157"/>
      <c r="AY667" s="19"/>
      <c r="AZ667" s="162"/>
      <c r="BA667" s="162"/>
      <c r="BB667" s="162"/>
      <c r="BC667" s="162"/>
      <c r="BD667" s="1"/>
      <c r="BE667"/>
      <c r="BF667"/>
      <c r="BG667" s="8"/>
      <c r="BH667" s="106"/>
      <c r="BI667" s="106"/>
      <c r="BJ667" s="106"/>
      <c r="BK667" s="107"/>
      <c r="BL667" s="107"/>
      <c r="BM667" s="107"/>
      <c r="BN667" s="108"/>
      <c r="BO667" s="108"/>
      <c r="BP667" s="108"/>
      <c r="BQ667" s="109"/>
      <c r="BR667" s="109"/>
      <c r="BS667" s="109"/>
      <c r="BT667" s="110"/>
      <c r="BU667" s="110"/>
      <c r="BV667" s="110"/>
      <c r="BW667" s="111"/>
      <c r="BX667" s="111"/>
      <c r="BY667" s="111"/>
      <c r="BZ667" s="112"/>
      <c r="CA667" s="112"/>
      <c r="CB667" s="112"/>
      <c r="CC667" s="158"/>
      <c r="CD667" s="158"/>
      <c r="CE667" s="158"/>
      <c r="CF667" s="110"/>
      <c r="CG667" s="110"/>
      <c r="CH667" s="110"/>
      <c r="CI667" s="107"/>
      <c r="CJ667" s="107"/>
      <c r="CK667" s="107"/>
      <c r="CL667" s="109"/>
      <c r="CM667" s="109"/>
      <c r="CN667" s="109"/>
      <c r="CO667" s="108"/>
      <c r="CP667" s="108"/>
      <c r="CQ667" s="108"/>
      <c r="CR667" s="159"/>
      <c r="CS667" s="159"/>
      <c r="CT667" s="159"/>
    </row>
    <row r="668" spans="1:98" ht="12">
      <c r="A668" s="14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AC668" s="14"/>
      <c r="AD668" s="14"/>
      <c r="AE668" s="14"/>
      <c r="AF668" s="14"/>
      <c r="AG668" s="14"/>
      <c r="AH668" s="13"/>
      <c r="AI668" s="13"/>
      <c r="AJ668" s="10"/>
      <c r="AK668" s="10"/>
      <c r="AL668" s="10"/>
      <c r="AM668" s="10"/>
      <c r="AN668" s="10"/>
      <c r="AO668" s="10"/>
      <c r="AP668" s="3"/>
      <c r="AQ668" s="3"/>
      <c r="AR668" s="3"/>
      <c r="AS668" s="156"/>
      <c r="AT668" s="156"/>
      <c r="AU668" s="27"/>
      <c r="AV668" s="4"/>
      <c r="AW668" s="128"/>
      <c r="AX668" s="157"/>
      <c r="AY668" s="19"/>
      <c r="AZ668" s="162"/>
      <c r="BA668" s="162"/>
      <c r="BB668" s="162"/>
      <c r="BC668" s="162"/>
      <c r="BD668" s="1"/>
      <c r="BE668"/>
      <c r="BF668"/>
      <c r="BG668" s="8"/>
      <c r="BH668" s="106"/>
      <c r="BI668" s="106"/>
      <c r="BJ668" s="106"/>
      <c r="BK668" s="107"/>
      <c r="BL668" s="107"/>
      <c r="BM668" s="107"/>
      <c r="BN668" s="108"/>
      <c r="BO668" s="108"/>
      <c r="BP668" s="108"/>
      <c r="BQ668" s="109"/>
      <c r="BR668" s="109"/>
      <c r="BS668" s="109"/>
      <c r="BT668" s="110"/>
      <c r="BU668" s="110"/>
      <c r="BV668" s="110"/>
      <c r="BW668" s="111"/>
      <c r="BX668" s="111"/>
      <c r="BY668" s="111"/>
      <c r="BZ668" s="112"/>
      <c r="CA668" s="112"/>
      <c r="CB668" s="112"/>
      <c r="CC668" s="158"/>
      <c r="CD668" s="158"/>
      <c r="CE668" s="158"/>
      <c r="CF668" s="110"/>
      <c r="CG668" s="110"/>
      <c r="CH668" s="110"/>
      <c r="CI668" s="107"/>
      <c r="CJ668" s="107"/>
      <c r="CK668" s="107"/>
      <c r="CL668" s="109"/>
      <c r="CM668" s="109"/>
      <c r="CN668" s="109"/>
      <c r="CO668" s="108"/>
      <c r="CP668" s="108"/>
      <c r="CQ668" s="108"/>
      <c r="CR668" s="159"/>
      <c r="CS668" s="159"/>
      <c r="CT668" s="159"/>
    </row>
    <row r="669" spans="1:98" ht="12">
      <c r="A669" s="14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AC669" s="14"/>
      <c r="AD669" s="14"/>
      <c r="AE669" s="14"/>
      <c r="AF669" s="14"/>
      <c r="AG669" s="14"/>
      <c r="AH669" s="13"/>
      <c r="AI669" s="13"/>
      <c r="AJ669" s="10"/>
      <c r="AK669" s="10"/>
      <c r="AL669" s="10"/>
      <c r="AM669" s="10"/>
      <c r="AN669" s="10"/>
      <c r="AO669" s="10"/>
      <c r="AP669" s="3"/>
      <c r="AQ669" s="3"/>
      <c r="AR669" s="3"/>
      <c r="AS669" s="156"/>
      <c r="AT669" s="156"/>
      <c r="AU669" s="27"/>
      <c r="AV669" s="4"/>
      <c r="AW669" s="128"/>
      <c r="AX669" s="157"/>
      <c r="AY669" s="19"/>
      <c r="AZ669" s="162"/>
      <c r="BA669" s="162"/>
      <c r="BB669" s="162"/>
      <c r="BC669" s="162"/>
      <c r="BD669" s="1"/>
      <c r="BE669"/>
      <c r="BF669"/>
      <c r="BG669" s="8"/>
      <c r="BH669" s="106"/>
      <c r="BI669" s="106"/>
      <c r="BJ669" s="106"/>
      <c r="BK669" s="107"/>
      <c r="BL669" s="107"/>
      <c r="BM669" s="107"/>
      <c r="BN669" s="108"/>
      <c r="BO669" s="108"/>
      <c r="BP669" s="108"/>
      <c r="BQ669" s="109"/>
      <c r="BR669" s="109"/>
      <c r="BS669" s="109"/>
      <c r="BT669" s="110"/>
      <c r="BU669" s="110"/>
      <c r="BV669" s="110"/>
      <c r="BW669" s="111"/>
      <c r="BX669" s="111"/>
      <c r="BY669" s="111"/>
      <c r="BZ669" s="112"/>
      <c r="CA669" s="112"/>
      <c r="CB669" s="112"/>
      <c r="CC669" s="158"/>
      <c r="CD669" s="158"/>
      <c r="CE669" s="158"/>
      <c r="CF669" s="110"/>
      <c r="CG669" s="110"/>
      <c r="CH669" s="110"/>
      <c r="CI669" s="107"/>
      <c r="CJ669" s="107"/>
      <c r="CK669" s="107"/>
      <c r="CL669" s="109"/>
      <c r="CM669" s="109"/>
      <c r="CN669" s="109"/>
      <c r="CO669" s="108"/>
      <c r="CP669" s="108"/>
      <c r="CQ669" s="108"/>
      <c r="CR669" s="159"/>
      <c r="CS669" s="159"/>
      <c r="CT669" s="159"/>
    </row>
    <row r="670" spans="1:105" ht="12">
      <c r="A670" s="14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AC670" s="14"/>
      <c r="AD670" s="14"/>
      <c r="AE670" s="14"/>
      <c r="AF670" s="14"/>
      <c r="AG670" s="14"/>
      <c r="AH670" s="13"/>
      <c r="AI670" s="13"/>
      <c r="AJ670" s="10"/>
      <c r="AK670" s="10"/>
      <c r="AL670" s="10"/>
      <c r="AM670" s="10"/>
      <c r="AN670" s="10"/>
      <c r="AO670" s="10"/>
      <c r="AP670" s="3"/>
      <c r="AQ670" s="3"/>
      <c r="AR670" s="3"/>
      <c r="AS670" s="156"/>
      <c r="AT670" s="156"/>
      <c r="AU670" s="27"/>
      <c r="AV670" s="4"/>
      <c r="AW670" s="128"/>
      <c r="AX670" s="157"/>
      <c r="AY670" s="19"/>
      <c r="AZ670" s="1"/>
      <c r="BA670" s="1"/>
      <c r="BB670" s="1"/>
      <c r="BC670" s="1"/>
      <c r="BD670" s="1"/>
      <c r="BE670"/>
      <c r="BF670" s="163"/>
      <c r="BG670" s="8"/>
      <c r="BH670" s="106"/>
      <c r="BI670" s="106"/>
      <c r="BJ670" s="106"/>
      <c r="BK670" s="107"/>
      <c r="BL670" s="107"/>
      <c r="BM670" s="107"/>
      <c r="BN670" s="108"/>
      <c r="BO670" s="108"/>
      <c r="BP670" s="108"/>
      <c r="BQ670" s="109"/>
      <c r="BR670" s="109"/>
      <c r="BS670" s="109"/>
      <c r="BT670" s="110"/>
      <c r="BU670" s="110"/>
      <c r="BV670" s="110"/>
      <c r="BW670" s="111"/>
      <c r="BX670" s="111"/>
      <c r="BY670" s="111"/>
      <c r="BZ670" s="112"/>
      <c r="CA670" s="112"/>
      <c r="CB670" s="112"/>
      <c r="CC670" s="158"/>
      <c r="CD670" s="158"/>
      <c r="CE670" s="158"/>
      <c r="CF670" s="110"/>
      <c r="CG670" s="110"/>
      <c r="CH670" s="110"/>
      <c r="CI670" s="107"/>
      <c r="CJ670" s="107"/>
      <c r="CK670" s="107"/>
      <c r="CL670" s="109"/>
      <c r="CM670" s="109"/>
      <c r="CN670" s="109"/>
      <c r="CO670" s="108"/>
      <c r="CP670" s="108"/>
      <c r="CQ670" s="108"/>
      <c r="CR670" s="159"/>
      <c r="CS670" s="159"/>
      <c r="CT670" s="159"/>
      <c r="CV670" s="14"/>
      <c r="CW670" s="14"/>
      <c r="CX670" s="14"/>
      <c r="CY670" s="14"/>
      <c r="CZ670" s="14"/>
      <c r="DA670" s="14"/>
    </row>
    <row r="671" spans="29:44" ht="12">
      <c r="AC671" s="3"/>
      <c r="AD671" s="3"/>
      <c r="AE671" s="3"/>
      <c r="AF671" s="4"/>
      <c r="AG671" s="4"/>
      <c r="AH671" s="75"/>
      <c r="AI671" s="17"/>
      <c r="AJ671" s="75"/>
      <c r="AK671" s="3"/>
      <c r="AL671" s="75"/>
      <c r="AM671" s="2"/>
      <c r="AN671" s="75"/>
      <c r="AO671" s="75"/>
      <c r="AP671" s="75"/>
      <c r="AQ671" s="75"/>
      <c r="AR671" s="75"/>
    </row>
    <row r="672" spans="29:44" ht="12">
      <c r="AC672" s="3"/>
      <c r="AD672" s="3"/>
      <c r="AE672" s="3"/>
      <c r="AF672" s="4"/>
      <c r="AG672" s="4"/>
      <c r="AH672" s="75"/>
      <c r="AI672" s="17"/>
      <c r="AJ672" s="75"/>
      <c r="AK672" s="3"/>
      <c r="AL672" s="75"/>
      <c r="AM672" s="2"/>
      <c r="AN672" s="75"/>
      <c r="AO672" s="75"/>
      <c r="AP672" s="75"/>
      <c r="AQ672" s="75"/>
      <c r="AR672" s="75"/>
    </row>
    <row r="673" spans="29:44" ht="12">
      <c r="AC673" s="3"/>
      <c r="AD673" s="3"/>
      <c r="AE673" s="3"/>
      <c r="AF673" s="4"/>
      <c r="AG673" s="4"/>
      <c r="AH673" s="75"/>
      <c r="AI673" s="17"/>
      <c r="AJ673" s="75"/>
      <c r="AK673" s="3"/>
      <c r="AL673" s="75"/>
      <c r="AM673" s="2"/>
      <c r="AN673" s="75"/>
      <c r="AO673" s="75"/>
      <c r="AP673" s="75"/>
      <c r="AQ673" s="75"/>
      <c r="AR673" s="75"/>
    </row>
    <row r="674" spans="29:44" ht="12">
      <c r="AC674" s="3"/>
      <c r="AD674" s="3"/>
      <c r="AE674" s="3"/>
      <c r="AF674" s="4"/>
      <c r="AG674" s="4"/>
      <c r="AH674" s="75"/>
      <c r="AI674" s="17"/>
      <c r="AJ674" s="75"/>
      <c r="AK674" s="3"/>
      <c r="AL674" s="75"/>
      <c r="AM674" s="2"/>
      <c r="AN674" s="75"/>
      <c r="AO674" s="75"/>
      <c r="AP674" s="75"/>
      <c r="AQ674" s="75"/>
      <c r="AR674" s="75"/>
    </row>
    <row r="675" spans="29:44" ht="12">
      <c r="AC675" s="3"/>
      <c r="AD675" s="3"/>
      <c r="AE675" s="3"/>
      <c r="AF675" s="4"/>
      <c r="AG675" s="4"/>
      <c r="AH675" s="75"/>
      <c r="AI675" s="17"/>
      <c r="AJ675" s="75"/>
      <c r="AK675" s="3"/>
      <c r="AL675" s="75"/>
      <c r="AM675" s="2"/>
      <c r="AN675" s="75"/>
      <c r="AO675" s="75"/>
      <c r="AP675" s="75"/>
      <c r="AQ675" s="75"/>
      <c r="AR675" s="75"/>
    </row>
    <row r="676" spans="29:44" ht="12">
      <c r="AC676" s="3"/>
      <c r="AD676" s="3"/>
      <c r="AE676" s="3"/>
      <c r="AF676" s="4"/>
      <c r="AG676" s="4"/>
      <c r="AH676" s="75"/>
      <c r="AI676" s="17"/>
      <c r="AJ676" s="75"/>
      <c r="AK676" s="3"/>
      <c r="AL676" s="75"/>
      <c r="AM676" s="2"/>
      <c r="AN676" s="75"/>
      <c r="AO676" s="75"/>
      <c r="AP676" s="75"/>
      <c r="AQ676" s="75"/>
      <c r="AR676" s="75"/>
    </row>
    <row r="677" spans="29:44" ht="12">
      <c r="AC677" s="3"/>
      <c r="AD677" s="3"/>
      <c r="AE677" s="3"/>
      <c r="AF677" s="4"/>
      <c r="AG677" s="4"/>
      <c r="AH677" s="75"/>
      <c r="AI677" s="17"/>
      <c r="AJ677" s="75"/>
      <c r="AK677" s="3"/>
      <c r="AL677" s="75"/>
      <c r="AM677" s="2"/>
      <c r="AN677" s="75"/>
      <c r="AO677" s="75"/>
      <c r="AP677" s="75"/>
      <c r="AQ677" s="75"/>
      <c r="AR677" s="75"/>
    </row>
    <row r="678" spans="29:44" ht="12">
      <c r="AC678" s="3"/>
      <c r="AD678" s="3"/>
      <c r="AE678" s="3"/>
      <c r="AF678" s="4"/>
      <c r="AG678" s="4"/>
      <c r="AH678" s="75"/>
      <c r="AI678" s="17"/>
      <c r="AJ678" s="75"/>
      <c r="AK678" s="3"/>
      <c r="AL678" s="75"/>
      <c r="AM678" s="2"/>
      <c r="AN678" s="75"/>
      <c r="AO678" s="75"/>
      <c r="AP678" s="75"/>
      <c r="AQ678" s="75"/>
      <c r="AR678" s="75"/>
    </row>
    <row r="679" spans="29:44" ht="12">
      <c r="AC679" s="3"/>
      <c r="AD679" s="3"/>
      <c r="AE679" s="3"/>
      <c r="AF679" s="4"/>
      <c r="AG679" s="4"/>
      <c r="AH679" s="75"/>
      <c r="AI679" s="17"/>
      <c r="AJ679" s="75"/>
      <c r="AK679" s="3"/>
      <c r="AL679" s="75"/>
      <c r="AM679" s="2"/>
      <c r="AN679" s="75"/>
      <c r="AO679" s="75"/>
      <c r="AP679" s="75"/>
      <c r="AQ679" s="75"/>
      <c r="AR679" s="75"/>
    </row>
    <row r="680" spans="29:44" ht="12">
      <c r="AC680" s="3"/>
      <c r="AD680" s="3"/>
      <c r="AE680" s="3"/>
      <c r="AF680" s="4"/>
      <c r="AG680" s="4"/>
      <c r="AH680" s="75"/>
      <c r="AI680" s="17"/>
      <c r="AJ680" s="75"/>
      <c r="AK680" s="3"/>
      <c r="AL680" s="75"/>
      <c r="AM680" s="2"/>
      <c r="AN680" s="75"/>
      <c r="AO680" s="75"/>
      <c r="AP680" s="75"/>
      <c r="AQ680" s="75"/>
      <c r="AR680" s="75"/>
    </row>
    <row r="681" spans="29:44" ht="12">
      <c r="AC681" s="3"/>
      <c r="AD681" s="3"/>
      <c r="AE681" s="3"/>
      <c r="AF681" s="4"/>
      <c r="AG681" s="4"/>
      <c r="AH681" s="75"/>
      <c r="AI681" s="17"/>
      <c r="AJ681" s="75"/>
      <c r="AK681" s="3"/>
      <c r="AL681" s="75"/>
      <c r="AM681" s="2"/>
      <c r="AN681" s="75"/>
      <c r="AO681" s="75"/>
      <c r="AP681" s="75"/>
      <c r="AQ681" s="75"/>
      <c r="AR681" s="75"/>
    </row>
    <row r="682" spans="29:44" ht="12">
      <c r="AC682" s="3"/>
      <c r="AD682" s="3"/>
      <c r="AE682" s="3"/>
      <c r="AF682" s="4"/>
      <c r="AG682" s="4"/>
      <c r="AH682" s="75"/>
      <c r="AI682" s="17"/>
      <c r="AJ682" s="75"/>
      <c r="AK682" s="3"/>
      <c r="AL682" s="75"/>
      <c r="AM682" s="2"/>
      <c r="AN682" s="75"/>
      <c r="AO682" s="75"/>
      <c r="AP682" s="75"/>
      <c r="AQ682" s="75"/>
      <c r="AR682" s="75"/>
    </row>
    <row r="683" spans="29:44" ht="12">
      <c r="AC683" s="3"/>
      <c r="AD683" s="3"/>
      <c r="AE683" s="3"/>
      <c r="AF683" s="4"/>
      <c r="AG683" s="4"/>
      <c r="AH683" s="75"/>
      <c r="AI683" s="17"/>
      <c r="AJ683" s="75"/>
      <c r="AK683" s="3"/>
      <c r="AL683" s="75"/>
      <c r="AM683" s="2"/>
      <c r="AN683" s="75"/>
      <c r="AO683" s="75"/>
      <c r="AP683" s="75"/>
      <c r="AQ683" s="75"/>
      <c r="AR683" s="75"/>
    </row>
    <row r="684" spans="29:44" ht="12">
      <c r="AC684" s="3"/>
      <c r="AD684" s="3"/>
      <c r="AE684" s="3"/>
      <c r="AF684" s="4"/>
      <c r="AG684" s="4"/>
      <c r="AH684" s="75"/>
      <c r="AI684" s="17"/>
      <c r="AJ684" s="75"/>
      <c r="AK684" s="3"/>
      <c r="AL684" s="75"/>
      <c r="AM684" s="2"/>
      <c r="AN684" s="75"/>
      <c r="AO684" s="75"/>
      <c r="AP684" s="75"/>
      <c r="AQ684" s="75"/>
      <c r="AR684" s="75"/>
    </row>
    <row r="685" spans="29:44" ht="12">
      <c r="AC685" s="3"/>
      <c r="AD685" s="3"/>
      <c r="AE685" s="3"/>
      <c r="AF685" s="4"/>
      <c r="AG685" s="4"/>
      <c r="AH685" s="75"/>
      <c r="AI685" s="17"/>
      <c r="AJ685" s="75"/>
      <c r="AK685" s="3"/>
      <c r="AL685" s="75"/>
      <c r="AM685" s="2"/>
      <c r="AN685" s="75"/>
      <c r="AO685" s="75"/>
      <c r="AP685" s="75"/>
      <c r="AQ685" s="75"/>
      <c r="AR685" s="75"/>
    </row>
    <row r="686" spans="29:44" ht="12">
      <c r="AC686" s="3"/>
      <c r="AD686" s="3"/>
      <c r="AE686" s="3"/>
      <c r="AF686" s="4"/>
      <c r="AG686" s="4"/>
      <c r="AH686" s="75"/>
      <c r="AI686" s="17"/>
      <c r="AJ686" s="75"/>
      <c r="AK686" s="3"/>
      <c r="AL686" s="75"/>
      <c r="AM686" s="2"/>
      <c r="AN686" s="75"/>
      <c r="AO686" s="75"/>
      <c r="AP686" s="75"/>
      <c r="AQ686" s="75"/>
      <c r="AR686" s="75"/>
    </row>
    <row r="687" spans="29:44" ht="12">
      <c r="AC687" s="3"/>
      <c r="AD687" s="3"/>
      <c r="AE687" s="3"/>
      <c r="AF687" s="4"/>
      <c r="AG687" s="4"/>
      <c r="AH687" s="75"/>
      <c r="AI687" s="17"/>
      <c r="AJ687" s="75"/>
      <c r="AK687" s="3"/>
      <c r="AL687" s="75"/>
      <c r="AM687" s="2"/>
      <c r="AN687" s="75"/>
      <c r="AO687" s="75"/>
      <c r="AP687" s="75"/>
      <c r="AQ687" s="75"/>
      <c r="AR687" s="75"/>
    </row>
    <row r="688" spans="29:44" ht="12">
      <c r="AC688" s="3"/>
      <c r="AD688" s="3"/>
      <c r="AE688" s="3"/>
      <c r="AF688" s="4"/>
      <c r="AG688" s="4"/>
      <c r="AH688" s="75"/>
      <c r="AI688" s="17"/>
      <c r="AJ688" s="75"/>
      <c r="AK688" s="3"/>
      <c r="AL688" s="75"/>
      <c r="AM688" s="2"/>
      <c r="AN688" s="75"/>
      <c r="AO688" s="75"/>
      <c r="AP688" s="75"/>
      <c r="AQ688" s="75"/>
      <c r="AR688" s="75"/>
    </row>
    <row r="689" spans="29:44" ht="12">
      <c r="AC689" s="3"/>
      <c r="AD689" s="3"/>
      <c r="AE689" s="3"/>
      <c r="AF689" s="4"/>
      <c r="AG689" s="4"/>
      <c r="AH689" s="75"/>
      <c r="AI689" s="17"/>
      <c r="AJ689" s="75"/>
      <c r="AK689" s="3"/>
      <c r="AL689" s="75"/>
      <c r="AM689" s="2"/>
      <c r="AN689" s="75"/>
      <c r="AO689" s="75"/>
      <c r="AP689" s="75"/>
      <c r="AQ689" s="75"/>
      <c r="AR689" s="75"/>
    </row>
    <row r="690" spans="29:44" ht="12">
      <c r="AC690" s="3"/>
      <c r="AD690" s="3"/>
      <c r="AE690" s="3"/>
      <c r="AF690" s="4"/>
      <c r="AG690" s="4"/>
      <c r="AH690" s="75"/>
      <c r="AI690" s="17"/>
      <c r="AJ690" s="75"/>
      <c r="AK690" s="3"/>
      <c r="AL690" s="75"/>
      <c r="AM690" s="2"/>
      <c r="AN690" s="75"/>
      <c r="AO690" s="75"/>
      <c r="AP690" s="75"/>
      <c r="AQ690" s="75"/>
      <c r="AR690" s="75"/>
    </row>
    <row r="691" spans="29:44" ht="12">
      <c r="AC691" s="3"/>
      <c r="AD691" s="3"/>
      <c r="AE691" s="3"/>
      <c r="AF691" s="4"/>
      <c r="AG691" s="4"/>
      <c r="AH691" s="75"/>
      <c r="AI691" s="17"/>
      <c r="AJ691" s="75"/>
      <c r="AK691" s="3"/>
      <c r="AL691" s="75"/>
      <c r="AM691" s="2"/>
      <c r="AN691" s="75"/>
      <c r="AO691" s="75"/>
      <c r="AP691" s="75"/>
      <c r="AQ691" s="75"/>
      <c r="AR691" s="75"/>
    </row>
    <row r="692" spans="29:44" ht="12">
      <c r="AC692" s="3"/>
      <c r="AD692" s="3"/>
      <c r="AE692" s="3"/>
      <c r="AF692" s="4"/>
      <c r="AG692" s="4"/>
      <c r="AH692" s="75"/>
      <c r="AI692" s="17"/>
      <c r="AJ692" s="75"/>
      <c r="AK692" s="3"/>
      <c r="AL692" s="75"/>
      <c r="AM692" s="2"/>
      <c r="AN692" s="75"/>
      <c r="AO692" s="75"/>
      <c r="AP692" s="75"/>
      <c r="AQ692" s="75"/>
      <c r="AR692" s="75"/>
    </row>
    <row r="693" spans="29:44" ht="12">
      <c r="AC693" s="3"/>
      <c r="AD693" s="3"/>
      <c r="AE693" s="3"/>
      <c r="AF693" s="4"/>
      <c r="AG693" s="4"/>
      <c r="AH693" s="75"/>
      <c r="AI693" s="17"/>
      <c r="AJ693" s="75"/>
      <c r="AK693" s="3"/>
      <c r="AL693" s="75"/>
      <c r="AM693" s="2"/>
      <c r="AN693" s="75"/>
      <c r="AO693" s="75"/>
      <c r="AP693" s="75"/>
      <c r="AQ693" s="75"/>
      <c r="AR693" s="75"/>
    </row>
    <row r="694" spans="29:44" ht="12">
      <c r="AC694" s="3"/>
      <c r="AD694" s="3"/>
      <c r="AE694" s="3"/>
      <c r="AF694" s="4"/>
      <c r="AG694" s="4"/>
      <c r="AH694" s="75"/>
      <c r="AI694" s="17"/>
      <c r="AJ694" s="75"/>
      <c r="AK694" s="3"/>
      <c r="AL694" s="75"/>
      <c r="AM694" s="2"/>
      <c r="AN694" s="75"/>
      <c r="AO694" s="75"/>
      <c r="AP694" s="75"/>
      <c r="AQ694" s="75"/>
      <c r="AR694" s="75"/>
    </row>
    <row r="695" spans="29:44" ht="12">
      <c r="AC695" s="3"/>
      <c r="AD695" s="3"/>
      <c r="AE695" s="3"/>
      <c r="AF695" s="4"/>
      <c r="AG695" s="4"/>
      <c r="AH695" s="75"/>
      <c r="AI695" s="17"/>
      <c r="AJ695" s="75"/>
      <c r="AK695" s="3"/>
      <c r="AL695" s="75"/>
      <c r="AM695" s="2"/>
      <c r="AN695" s="75"/>
      <c r="AO695" s="75"/>
      <c r="AP695" s="75"/>
      <c r="AQ695" s="75"/>
      <c r="AR695" s="75"/>
    </row>
    <row r="696" spans="29:44" ht="12">
      <c r="AC696" s="3"/>
      <c r="AD696" s="3"/>
      <c r="AE696" s="3"/>
      <c r="AF696" s="4"/>
      <c r="AG696" s="4"/>
      <c r="AH696" s="75"/>
      <c r="AI696" s="17"/>
      <c r="AJ696" s="75"/>
      <c r="AK696" s="3"/>
      <c r="AL696" s="75"/>
      <c r="AM696" s="2"/>
      <c r="AN696" s="75"/>
      <c r="AO696" s="75"/>
      <c r="AP696" s="75"/>
      <c r="AQ696" s="75"/>
      <c r="AR696" s="75"/>
    </row>
    <row r="697" spans="29:44" ht="12">
      <c r="AC697" s="3"/>
      <c r="AD697" s="3"/>
      <c r="AE697" s="3"/>
      <c r="AF697" s="4"/>
      <c r="AG697" s="4"/>
      <c r="AH697" s="75"/>
      <c r="AI697" s="17"/>
      <c r="AJ697" s="75"/>
      <c r="AK697" s="3"/>
      <c r="AL697" s="75"/>
      <c r="AM697" s="2"/>
      <c r="AN697" s="75"/>
      <c r="AO697" s="75"/>
      <c r="AP697" s="75"/>
      <c r="AQ697" s="75"/>
      <c r="AR697" s="75"/>
    </row>
    <row r="698" spans="29:44" ht="12">
      <c r="AC698" s="3"/>
      <c r="AD698" s="3"/>
      <c r="AE698" s="3"/>
      <c r="AF698" s="4"/>
      <c r="AG698" s="4"/>
      <c r="AH698" s="75"/>
      <c r="AI698" s="17"/>
      <c r="AJ698" s="75"/>
      <c r="AK698" s="3"/>
      <c r="AL698" s="75"/>
      <c r="AM698" s="2"/>
      <c r="AN698" s="75"/>
      <c r="AO698" s="75"/>
      <c r="AP698" s="75"/>
      <c r="AQ698" s="75"/>
      <c r="AR698" s="75"/>
    </row>
    <row r="699" spans="29:44" ht="12">
      <c r="AC699" s="3"/>
      <c r="AD699" s="3"/>
      <c r="AE699" s="3"/>
      <c r="AF699" s="4"/>
      <c r="AG699" s="4"/>
      <c r="AH699" s="75"/>
      <c r="AI699" s="17"/>
      <c r="AJ699" s="75"/>
      <c r="AK699" s="3"/>
      <c r="AL699" s="75"/>
      <c r="AM699" s="2"/>
      <c r="AN699" s="75"/>
      <c r="AO699" s="75"/>
      <c r="AP699" s="75"/>
      <c r="AQ699" s="75"/>
      <c r="AR699" s="75"/>
    </row>
    <row r="700" spans="29:44" ht="12">
      <c r="AC700" s="3"/>
      <c r="AD700" s="3"/>
      <c r="AE700" s="3"/>
      <c r="AF700" s="4"/>
      <c r="AG700" s="4"/>
      <c r="AH700" s="75"/>
      <c r="AI700" s="17"/>
      <c r="AJ700" s="75"/>
      <c r="AK700" s="3"/>
      <c r="AL700" s="75"/>
      <c r="AM700" s="2"/>
      <c r="AN700" s="75"/>
      <c r="AO700" s="75"/>
      <c r="AP700" s="75"/>
      <c r="AQ700" s="75"/>
      <c r="AR700" s="75"/>
    </row>
    <row r="701" spans="29:44" ht="12">
      <c r="AC701" s="3"/>
      <c r="AD701" s="3"/>
      <c r="AE701" s="3"/>
      <c r="AF701" s="4"/>
      <c r="AG701" s="4"/>
      <c r="AH701" s="75"/>
      <c r="AI701" s="17"/>
      <c r="AJ701" s="75"/>
      <c r="AK701" s="3"/>
      <c r="AL701" s="75"/>
      <c r="AM701" s="2"/>
      <c r="AN701" s="75"/>
      <c r="AO701" s="75"/>
      <c r="AP701" s="75"/>
      <c r="AQ701" s="75"/>
      <c r="AR701" s="75"/>
    </row>
    <row r="702" spans="29:44" ht="12">
      <c r="AC702" s="3"/>
      <c r="AD702" s="3"/>
      <c r="AE702" s="3"/>
      <c r="AF702" s="4"/>
      <c r="AG702" s="4"/>
      <c r="AH702" s="75"/>
      <c r="AI702" s="17"/>
      <c r="AJ702" s="75"/>
      <c r="AK702" s="3"/>
      <c r="AL702" s="75"/>
      <c r="AM702" s="2"/>
      <c r="AN702" s="75"/>
      <c r="AO702" s="75"/>
      <c r="AP702" s="75"/>
      <c r="AQ702" s="75"/>
      <c r="AR702" s="75"/>
    </row>
    <row r="703" spans="29:44" ht="12">
      <c r="AC703" s="3"/>
      <c r="AD703" s="3"/>
      <c r="AE703" s="3"/>
      <c r="AF703" s="4"/>
      <c r="AG703" s="4"/>
      <c r="AH703" s="75"/>
      <c r="AI703" s="17"/>
      <c r="AJ703" s="75"/>
      <c r="AK703" s="3"/>
      <c r="AL703" s="75"/>
      <c r="AM703" s="2"/>
      <c r="AN703" s="75"/>
      <c r="AO703" s="75"/>
      <c r="AP703" s="75"/>
      <c r="AQ703" s="75"/>
      <c r="AR703" s="75"/>
    </row>
    <row r="704" spans="29:44" ht="12">
      <c r="AC704" s="3"/>
      <c r="AD704" s="3"/>
      <c r="AE704" s="3"/>
      <c r="AF704" s="4"/>
      <c r="AG704" s="4"/>
      <c r="AH704" s="75"/>
      <c r="AI704" s="17"/>
      <c r="AJ704" s="75"/>
      <c r="AK704" s="3"/>
      <c r="AL704" s="75"/>
      <c r="AM704" s="2"/>
      <c r="AN704" s="75"/>
      <c r="AO704" s="75"/>
      <c r="AP704" s="75"/>
      <c r="AQ704" s="75"/>
      <c r="AR704" s="75"/>
    </row>
    <row r="705" spans="29:44" ht="12">
      <c r="AC705" s="3"/>
      <c r="AD705" s="3"/>
      <c r="AE705" s="3"/>
      <c r="AF705" s="4"/>
      <c r="AG705" s="4"/>
      <c r="AH705" s="75"/>
      <c r="AI705" s="17"/>
      <c r="AJ705" s="75"/>
      <c r="AK705" s="3"/>
      <c r="AL705" s="75"/>
      <c r="AM705" s="2"/>
      <c r="AN705" s="75"/>
      <c r="AO705" s="75"/>
      <c r="AP705" s="75"/>
      <c r="AQ705" s="75"/>
      <c r="AR705" s="75"/>
    </row>
    <row r="706" spans="29:44" ht="12">
      <c r="AC706" s="3"/>
      <c r="AD706" s="3"/>
      <c r="AE706" s="3"/>
      <c r="AF706" s="4"/>
      <c r="AG706" s="4"/>
      <c r="AH706" s="75"/>
      <c r="AI706" s="17"/>
      <c r="AJ706" s="75"/>
      <c r="AK706" s="3"/>
      <c r="AL706" s="75"/>
      <c r="AM706" s="2"/>
      <c r="AN706" s="75"/>
      <c r="AO706" s="75"/>
      <c r="AP706" s="75"/>
      <c r="AQ706" s="75"/>
      <c r="AR706" s="75"/>
    </row>
    <row r="707" spans="29:44" ht="12">
      <c r="AC707" s="3"/>
      <c r="AD707" s="3"/>
      <c r="AE707" s="3"/>
      <c r="AF707" s="4"/>
      <c r="AG707" s="4"/>
      <c r="AH707" s="75"/>
      <c r="AI707" s="17"/>
      <c r="AJ707" s="75"/>
      <c r="AK707" s="3"/>
      <c r="AL707" s="75"/>
      <c r="AM707" s="2"/>
      <c r="AN707" s="75"/>
      <c r="AO707" s="75"/>
      <c r="AP707" s="75"/>
      <c r="AQ707" s="75"/>
      <c r="AR707" s="75"/>
    </row>
    <row r="708" spans="29:44" ht="12">
      <c r="AC708" s="3"/>
      <c r="AD708" s="3"/>
      <c r="AE708" s="3"/>
      <c r="AF708" s="4"/>
      <c r="AG708" s="4"/>
      <c r="AH708" s="75"/>
      <c r="AI708" s="17"/>
      <c r="AJ708" s="75"/>
      <c r="AK708" s="3"/>
      <c r="AL708" s="75"/>
      <c r="AM708" s="2"/>
      <c r="AN708" s="75"/>
      <c r="AO708" s="75"/>
      <c r="AP708" s="75"/>
      <c r="AQ708" s="75"/>
      <c r="AR708" s="75"/>
    </row>
    <row r="709" spans="29:44" ht="12">
      <c r="AC709" s="3"/>
      <c r="AD709" s="3"/>
      <c r="AE709" s="3"/>
      <c r="AF709" s="4"/>
      <c r="AG709" s="4"/>
      <c r="AH709" s="75"/>
      <c r="AI709" s="17"/>
      <c r="AJ709" s="75"/>
      <c r="AK709" s="3"/>
      <c r="AL709" s="75"/>
      <c r="AM709" s="2"/>
      <c r="AN709" s="75"/>
      <c r="AO709" s="75"/>
      <c r="AP709" s="75"/>
      <c r="AQ709" s="75"/>
      <c r="AR709" s="75"/>
    </row>
    <row r="710" spans="29:44" ht="12">
      <c r="AC710" s="3"/>
      <c r="AD710" s="3"/>
      <c r="AE710" s="3"/>
      <c r="AF710" s="4"/>
      <c r="AG710" s="4"/>
      <c r="AH710" s="75"/>
      <c r="AI710" s="17"/>
      <c r="AJ710" s="75"/>
      <c r="AK710" s="3"/>
      <c r="AL710" s="75"/>
      <c r="AM710" s="2"/>
      <c r="AN710" s="75"/>
      <c r="AO710" s="75"/>
      <c r="AP710" s="75"/>
      <c r="AQ710" s="75"/>
      <c r="AR710" s="75"/>
    </row>
    <row r="711" spans="29:44" ht="12">
      <c r="AC711" s="3"/>
      <c r="AD711" s="3"/>
      <c r="AE711" s="3"/>
      <c r="AF711" s="4"/>
      <c r="AG711" s="4"/>
      <c r="AH711" s="75"/>
      <c r="AI711" s="17"/>
      <c r="AJ711" s="75"/>
      <c r="AK711" s="3"/>
      <c r="AL711" s="75"/>
      <c r="AM711" s="2"/>
      <c r="AN711" s="75"/>
      <c r="AO711" s="75"/>
      <c r="AP711" s="75"/>
      <c r="AQ711" s="75"/>
      <c r="AR711" s="75"/>
    </row>
    <row r="712" spans="29:44" ht="12">
      <c r="AC712" s="3"/>
      <c r="AD712" s="3"/>
      <c r="AE712" s="3"/>
      <c r="AF712" s="4"/>
      <c r="AG712" s="4"/>
      <c r="AH712" s="75"/>
      <c r="AI712" s="17"/>
      <c r="AJ712" s="75"/>
      <c r="AK712" s="3"/>
      <c r="AL712" s="75"/>
      <c r="AM712" s="2"/>
      <c r="AN712" s="75"/>
      <c r="AO712" s="75"/>
      <c r="AP712" s="75"/>
      <c r="AQ712" s="75"/>
      <c r="AR712" s="75"/>
    </row>
    <row r="713" spans="29:44" ht="12">
      <c r="AC713" s="3"/>
      <c r="AD713" s="3"/>
      <c r="AE713" s="3"/>
      <c r="AF713" s="4"/>
      <c r="AG713" s="4"/>
      <c r="AH713" s="75"/>
      <c r="AI713" s="17"/>
      <c r="AJ713" s="75"/>
      <c r="AK713" s="3"/>
      <c r="AL713" s="75"/>
      <c r="AM713" s="2"/>
      <c r="AN713" s="75"/>
      <c r="AO713" s="75"/>
      <c r="AP713" s="75"/>
      <c r="AQ713" s="75"/>
      <c r="AR713" s="75"/>
    </row>
    <row r="714" spans="29:44" ht="12">
      <c r="AC714" s="3"/>
      <c r="AD714" s="3"/>
      <c r="AE714" s="3"/>
      <c r="AF714" s="4"/>
      <c r="AG714" s="4"/>
      <c r="AH714" s="75"/>
      <c r="AI714" s="17"/>
      <c r="AJ714" s="75"/>
      <c r="AK714" s="3"/>
      <c r="AL714" s="75"/>
      <c r="AM714" s="2"/>
      <c r="AN714" s="75"/>
      <c r="AO714" s="75"/>
      <c r="AP714" s="75"/>
      <c r="AQ714" s="75"/>
      <c r="AR714" s="75"/>
    </row>
    <row r="715" spans="29:44" ht="12">
      <c r="AC715" s="3"/>
      <c r="AD715" s="3"/>
      <c r="AE715" s="3"/>
      <c r="AF715" s="4"/>
      <c r="AG715" s="4"/>
      <c r="AH715" s="75"/>
      <c r="AI715" s="17"/>
      <c r="AJ715" s="75"/>
      <c r="AK715" s="3"/>
      <c r="AL715" s="75"/>
      <c r="AM715" s="2"/>
      <c r="AN715" s="75"/>
      <c r="AO715" s="75"/>
      <c r="AP715" s="75"/>
      <c r="AQ715" s="75"/>
      <c r="AR715" s="75"/>
    </row>
    <row r="716" spans="29:44" ht="12">
      <c r="AC716" s="3"/>
      <c r="AD716" s="3"/>
      <c r="AE716" s="3"/>
      <c r="AF716" s="4"/>
      <c r="AG716" s="4"/>
      <c r="AH716" s="75"/>
      <c r="AI716" s="17"/>
      <c r="AJ716" s="75"/>
      <c r="AK716" s="3"/>
      <c r="AL716" s="75"/>
      <c r="AM716" s="2"/>
      <c r="AN716" s="75"/>
      <c r="AO716" s="75"/>
      <c r="AP716" s="75"/>
      <c r="AQ716" s="75"/>
      <c r="AR716" s="75"/>
    </row>
    <row r="717" spans="29:44" ht="12">
      <c r="AC717" s="3"/>
      <c r="AD717" s="3"/>
      <c r="AE717" s="3"/>
      <c r="AF717" s="4"/>
      <c r="AG717" s="4"/>
      <c r="AH717" s="75"/>
      <c r="AI717" s="17"/>
      <c r="AJ717" s="75"/>
      <c r="AK717" s="3"/>
      <c r="AL717" s="75"/>
      <c r="AM717" s="2"/>
      <c r="AN717" s="75"/>
      <c r="AO717" s="75"/>
      <c r="AP717" s="75"/>
      <c r="AQ717" s="75"/>
      <c r="AR717" s="75"/>
    </row>
    <row r="718" spans="29:44" ht="12">
      <c r="AC718" s="3"/>
      <c r="AD718" s="3"/>
      <c r="AE718" s="3"/>
      <c r="AF718" s="4"/>
      <c r="AG718" s="4"/>
      <c r="AH718" s="75"/>
      <c r="AI718" s="17"/>
      <c r="AJ718" s="75"/>
      <c r="AK718" s="3"/>
      <c r="AL718" s="75"/>
      <c r="AM718" s="2"/>
      <c r="AN718" s="75"/>
      <c r="AO718" s="75"/>
      <c r="AP718" s="75"/>
      <c r="AQ718" s="75"/>
      <c r="AR718" s="75"/>
    </row>
    <row r="719" spans="29:44" ht="12">
      <c r="AC719" s="3"/>
      <c r="AD719" s="3"/>
      <c r="AE719" s="3"/>
      <c r="AF719" s="4"/>
      <c r="AG719" s="4"/>
      <c r="AH719" s="75"/>
      <c r="AI719" s="17"/>
      <c r="AJ719" s="75"/>
      <c r="AK719" s="3"/>
      <c r="AL719" s="75"/>
      <c r="AM719" s="2"/>
      <c r="AN719" s="75"/>
      <c r="AO719" s="75"/>
      <c r="AP719" s="75"/>
      <c r="AQ719" s="75"/>
      <c r="AR719" s="75"/>
    </row>
    <row r="720" spans="29:44" ht="12">
      <c r="AC720" s="3"/>
      <c r="AD720" s="3"/>
      <c r="AE720" s="3"/>
      <c r="AF720" s="4"/>
      <c r="AG720" s="4"/>
      <c r="AH720" s="75"/>
      <c r="AI720" s="17"/>
      <c r="AJ720" s="75"/>
      <c r="AK720" s="3"/>
      <c r="AL720" s="75"/>
      <c r="AM720" s="2"/>
      <c r="AN720" s="75"/>
      <c r="AO720" s="75"/>
      <c r="AP720" s="75"/>
      <c r="AQ720" s="75"/>
      <c r="AR720" s="75"/>
    </row>
    <row r="721" spans="29:44" ht="12">
      <c r="AC721" s="3"/>
      <c r="AD721" s="3"/>
      <c r="AE721" s="3"/>
      <c r="AF721" s="4"/>
      <c r="AG721" s="4"/>
      <c r="AH721" s="75"/>
      <c r="AI721" s="17"/>
      <c r="AJ721" s="75"/>
      <c r="AK721" s="3"/>
      <c r="AL721" s="75"/>
      <c r="AM721" s="2"/>
      <c r="AN721" s="75"/>
      <c r="AO721" s="75"/>
      <c r="AP721" s="75"/>
      <c r="AQ721" s="75"/>
      <c r="AR721" s="75"/>
    </row>
    <row r="722" spans="29:44" ht="12">
      <c r="AC722" s="3"/>
      <c r="AD722" s="3"/>
      <c r="AE722" s="3"/>
      <c r="AF722" s="4"/>
      <c r="AG722" s="4"/>
      <c r="AH722" s="75"/>
      <c r="AI722" s="17"/>
      <c r="AJ722" s="75"/>
      <c r="AK722" s="3"/>
      <c r="AL722" s="75"/>
      <c r="AM722" s="2"/>
      <c r="AN722" s="75"/>
      <c r="AO722" s="75"/>
      <c r="AP722" s="75"/>
      <c r="AQ722" s="75"/>
      <c r="AR722" s="75"/>
    </row>
    <row r="723" spans="29:44" ht="12">
      <c r="AC723" s="3"/>
      <c r="AD723" s="3"/>
      <c r="AE723" s="3"/>
      <c r="AF723" s="4"/>
      <c r="AG723" s="4"/>
      <c r="AH723" s="75"/>
      <c r="AI723" s="17"/>
      <c r="AJ723" s="75"/>
      <c r="AK723" s="3"/>
      <c r="AL723" s="75"/>
      <c r="AM723" s="2"/>
      <c r="AN723" s="75"/>
      <c r="AO723" s="75"/>
      <c r="AP723" s="75"/>
      <c r="AQ723" s="75"/>
      <c r="AR723" s="75"/>
    </row>
    <row r="724" spans="29:44" ht="12">
      <c r="AC724" s="3"/>
      <c r="AD724" s="3"/>
      <c r="AE724" s="3"/>
      <c r="AF724" s="4"/>
      <c r="AG724" s="4"/>
      <c r="AH724" s="75"/>
      <c r="AI724" s="17"/>
      <c r="AJ724" s="75"/>
      <c r="AK724" s="3"/>
      <c r="AL724" s="75"/>
      <c r="AM724" s="2"/>
      <c r="AN724" s="75"/>
      <c r="AO724" s="75"/>
      <c r="AP724" s="75"/>
      <c r="AQ724" s="75"/>
      <c r="AR724" s="75"/>
    </row>
    <row r="725" spans="29:44" ht="12">
      <c r="AC725" s="3"/>
      <c r="AD725" s="3"/>
      <c r="AE725" s="3"/>
      <c r="AF725" s="4"/>
      <c r="AG725" s="4"/>
      <c r="AH725" s="75"/>
      <c r="AI725" s="17"/>
      <c r="AJ725" s="75"/>
      <c r="AK725" s="3"/>
      <c r="AL725" s="75"/>
      <c r="AM725" s="2"/>
      <c r="AN725" s="75"/>
      <c r="AO725" s="75"/>
      <c r="AP725" s="75"/>
      <c r="AQ725" s="75"/>
      <c r="AR725" s="75"/>
    </row>
    <row r="726" spans="29:44" ht="12">
      <c r="AC726" s="3"/>
      <c r="AD726" s="3"/>
      <c r="AE726" s="3"/>
      <c r="AF726" s="4"/>
      <c r="AG726" s="4"/>
      <c r="AH726" s="75"/>
      <c r="AI726" s="17"/>
      <c r="AJ726" s="75"/>
      <c r="AK726" s="3"/>
      <c r="AL726" s="75"/>
      <c r="AM726" s="2"/>
      <c r="AN726" s="75"/>
      <c r="AO726" s="75"/>
      <c r="AP726" s="75"/>
      <c r="AQ726" s="75"/>
      <c r="AR726" s="75"/>
    </row>
    <row r="727" spans="29:44" ht="12">
      <c r="AC727" s="3"/>
      <c r="AD727" s="3"/>
      <c r="AE727" s="3"/>
      <c r="AF727" s="4"/>
      <c r="AG727" s="4"/>
      <c r="AH727" s="75"/>
      <c r="AI727" s="17"/>
      <c r="AJ727" s="75"/>
      <c r="AK727" s="3"/>
      <c r="AL727" s="75"/>
      <c r="AM727" s="2"/>
      <c r="AN727" s="75"/>
      <c r="AO727" s="75"/>
      <c r="AP727" s="75"/>
      <c r="AQ727" s="75"/>
      <c r="AR727" s="75"/>
    </row>
    <row r="728" spans="29:44" ht="12">
      <c r="AC728" s="3"/>
      <c r="AD728" s="3"/>
      <c r="AE728" s="3"/>
      <c r="AF728" s="4"/>
      <c r="AG728" s="4"/>
      <c r="AH728" s="75"/>
      <c r="AI728" s="17"/>
      <c r="AJ728" s="75"/>
      <c r="AK728" s="3"/>
      <c r="AL728" s="75"/>
      <c r="AM728" s="2"/>
      <c r="AN728" s="75"/>
      <c r="AO728" s="75"/>
      <c r="AP728" s="75"/>
      <c r="AQ728" s="75"/>
      <c r="AR728" s="75"/>
    </row>
    <row r="729" spans="29:44" ht="12">
      <c r="AC729" s="3"/>
      <c r="AD729" s="3"/>
      <c r="AE729" s="3"/>
      <c r="AF729" s="4"/>
      <c r="AG729" s="4"/>
      <c r="AH729" s="75"/>
      <c r="AI729" s="17"/>
      <c r="AJ729" s="75"/>
      <c r="AK729" s="3"/>
      <c r="AL729" s="75"/>
      <c r="AM729" s="2"/>
      <c r="AN729" s="75"/>
      <c r="AO729" s="75"/>
      <c r="AP729" s="75"/>
      <c r="AQ729" s="75"/>
      <c r="AR729" s="75"/>
    </row>
    <row r="730" spans="29:44" ht="12">
      <c r="AC730" s="3"/>
      <c r="AD730" s="3"/>
      <c r="AE730" s="3"/>
      <c r="AF730" s="4"/>
      <c r="AG730" s="4"/>
      <c r="AH730" s="75"/>
      <c r="AI730" s="17"/>
      <c r="AJ730" s="75"/>
      <c r="AK730" s="3"/>
      <c r="AL730" s="75"/>
      <c r="AM730" s="2"/>
      <c r="AN730" s="75"/>
      <c r="AO730" s="75"/>
      <c r="AP730" s="75"/>
      <c r="AQ730" s="75"/>
      <c r="AR730" s="75"/>
    </row>
    <row r="731" spans="29:44" ht="12">
      <c r="AC731" s="3"/>
      <c r="AD731" s="3"/>
      <c r="AE731" s="3"/>
      <c r="AF731" s="4"/>
      <c r="AG731" s="4"/>
      <c r="AH731" s="75"/>
      <c r="AI731" s="17"/>
      <c r="AJ731" s="75"/>
      <c r="AK731" s="3"/>
      <c r="AL731" s="75"/>
      <c r="AM731" s="2"/>
      <c r="AN731" s="75"/>
      <c r="AO731" s="75"/>
      <c r="AP731" s="75"/>
      <c r="AQ731" s="75"/>
      <c r="AR731" s="75"/>
    </row>
    <row r="732" spans="29:44" ht="12">
      <c r="AC732" s="3"/>
      <c r="AD732" s="3"/>
      <c r="AE732" s="3"/>
      <c r="AF732" s="4"/>
      <c r="AG732" s="4"/>
      <c r="AH732" s="75"/>
      <c r="AI732" s="17"/>
      <c r="AJ732" s="75"/>
      <c r="AK732" s="3"/>
      <c r="AL732" s="75"/>
      <c r="AM732" s="2"/>
      <c r="AN732" s="75"/>
      <c r="AO732" s="75"/>
      <c r="AP732" s="75"/>
      <c r="AQ732" s="75"/>
      <c r="AR732" s="75"/>
    </row>
    <row r="733" spans="29:44" ht="12">
      <c r="AC733" s="3"/>
      <c r="AD733" s="3"/>
      <c r="AE733" s="3"/>
      <c r="AF733" s="4"/>
      <c r="AG733" s="4"/>
      <c r="AH733" s="75"/>
      <c r="AI733" s="17"/>
      <c r="AJ733" s="75"/>
      <c r="AK733" s="3"/>
      <c r="AL733" s="75"/>
      <c r="AM733" s="2"/>
      <c r="AN733" s="75"/>
      <c r="AO733" s="75"/>
      <c r="AP733" s="75"/>
      <c r="AQ733" s="75"/>
      <c r="AR733" s="75"/>
    </row>
    <row r="734" spans="29:44" ht="12">
      <c r="AC734" s="3"/>
      <c r="AD734" s="3"/>
      <c r="AE734" s="3"/>
      <c r="AF734" s="4"/>
      <c r="AG734" s="4"/>
      <c r="AH734" s="75"/>
      <c r="AI734" s="17"/>
      <c r="AJ734" s="75"/>
      <c r="AK734" s="3"/>
      <c r="AL734" s="75"/>
      <c r="AM734" s="2"/>
      <c r="AN734" s="75"/>
      <c r="AO734" s="75"/>
      <c r="AP734" s="75"/>
      <c r="AQ734" s="75"/>
      <c r="AR734" s="75"/>
    </row>
    <row r="735" spans="29:44" ht="12">
      <c r="AC735" s="3"/>
      <c r="AD735" s="3"/>
      <c r="AE735" s="3"/>
      <c r="AF735" s="4"/>
      <c r="AG735" s="4"/>
      <c r="AH735" s="75"/>
      <c r="AI735" s="17"/>
      <c r="AJ735" s="75"/>
      <c r="AK735" s="3"/>
      <c r="AL735" s="75"/>
      <c r="AM735" s="2"/>
      <c r="AN735" s="75"/>
      <c r="AO735" s="75"/>
      <c r="AP735" s="75"/>
      <c r="AQ735" s="75"/>
      <c r="AR735" s="75"/>
    </row>
    <row r="736" spans="29:44" ht="12">
      <c r="AC736" s="3"/>
      <c r="AD736" s="3"/>
      <c r="AE736" s="3"/>
      <c r="AF736" s="4"/>
      <c r="AG736" s="4"/>
      <c r="AH736" s="75"/>
      <c r="AI736" s="17"/>
      <c r="AJ736" s="75"/>
      <c r="AK736" s="3"/>
      <c r="AL736" s="75"/>
      <c r="AM736" s="2"/>
      <c r="AN736" s="75"/>
      <c r="AO736" s="75"/>
      <c r="AP736" s="75"/>
      <c r="AQ736" s="75"/>
      <c r="AR736" s="75"/>
    </row>
    <row r="737" spans="29:44" ht="12">
      <c r="AC737" s="3"/>
      <c r="AD737" s="3"/>
      <c r="AE737" s="3"/>
      <c r="AF737" s="4"/>
      <c r="AG737" s="4"/>
      <c r="AH737" s="75"/>
      <c r="AI737" s="17"/>
      <c r="AJ737" s="75"/>
      <c r="AK737" s="3"/>
      <c r="AL737" s="75"/>
      <c r="AM737" s="2"/>
      <c r="AN737" s="75"/>
      <c r="AO737" s="75"/>
      <c r="AP737" s="75"/>
      <c r="AQ737" s="75"/>
      <c r="AR737" s="75"/>
    </row>
    <row r="738" spans="29:44" ht="12">
      <c r="AC738" s="3"/>
      <c r="AD738" s="3"/>
      <c r="AE738" s="3"/>
      <c r="AF738" s="4"/>
      <c r="AG738" s="4"/>
      <c r="AH738" s="75"/>
      <c r="AI738" s="17"/>
      <c r="AJ738" s="75"/>
      <c r="AK738" s="3"/>
      <c r="AL738" s="75"/>
      <c r="AM738" s="2"/>
      <c r="AN738" s="75"/>
      <c r="AO738" s="75"/>
      <c r="AP738" s="75"/>
      <c r="AQ738" s="75"/>
      <c r="AR738" s="75"/>
    </row>
    <row r="739" spans="29:44" ht="12">
      <c r="AC739" s="3"/>
      <c r="AD739" s="3"/>
      <c r="AE739" s="3"/>
      <c r="AF739" s="4"/>
      <c r="AG739" s="4"/>
      <c r="AH739" s="75"/>
      <c r="AI739" s="17"/>
      <c r="AJ739" s="75"/>
      <c r="AK739" s="3"/>
      <c r="AL739" s="75"/>
      <c r="AM739" s="2"/>
      <c r="AN739" s="75"/>
      <c r="AO739" s="75"/>
      <c r="AP739" s="75"/>
      <c r="AQ739" s="75"/>
      <c r="AR739" s="75"/>
    </row>
    <row r="740" spans="29:44" ht="12">
      <c r="AC740" s="3"/>
      <c r="AD740" s="3"/>
      <c r="AE740" s="3"/>
      <c r="AF740" s="4"/>
      <c r="AG740" s="4"/>
      <c r="AH740" s="75"/>
      <c r="AI740" s="17"/>
      <c r="AJ740" s="75"/>
      <c r="AK740" s="3"/>
      <c r="AL740" s="75"/>
      <c r="AM740" s="2"/>
      <c r="AN740" s="75"/>
      <c r="AO740" s="75"/>
      <c r="AP740" s="75"/>
      <c r="AQ740" s="75"/>
      <c r="AR740" s="75"/>
    </row>
    <row r="741" spans="29:44" ht="12">
      <c r="AC741" s="3"/>
      <c r="AD741" s="3"/>
      <c r="AE741" s="3"/>
      <c r="AF741" s="4"/>
      <c r="AG741" s="4"/>
      <c r="AH741" s="75"/>
      <c r="AI741" s="17"/>
      <c r="AJ741" s="75"/>
      <c r="AK741" s="3"/>
      <c r="AL741" s="75"/>
      <c r="AM741" s="2"/>
      <c r="AN741" s="75"/>
      <c r="AO741" s="75"/>
      <c r="AP741" s="75"/>
      <c r="AQ741" s="75"/>
      <c r="AR741" s="75"/>
    </row>
    <row r="742" spans="29:44" ht="12">
      <c r="AC742" s="3"/>
      <c r="AD742" s="3"/>
      <c r="AE742" s="3"/>
      <c r="AF742" s="4"/>
      <c r="AG742" s="4"/>
      <c r="AH742" s="75"/>
      <c r="AI742" s="17"/>
      <c r="AJ742" s="75"/>
      <c r="AK742" s="3"/>
      <c r="AL742" s="75"/>
      <c r="AM742" s="2"/>
      <c r="AN742" s="75"/>
      <c r="AO742" s="75"/>
      <c r="AP742" s="75"/>
      <c r="AQ742" s="75"/>
      <c r="AR742" s="75"/>
    </row>
    <row r="743" spans="29:44" ht="12">
      <c r="AC743" s="3"/>
      <c r="AD743" s="3"/>
      <c r="AE743" s="3"/>
      <c r="AF743" s="4"/>
      <c r="AG743" s="4"/>
      <c r="AH743" s="75"/>
      <c r="AI743" s="17"/>
      <c r="AJ743" s="75"/>
      <c r="AK743" s="3"/>
      <c r="AL743" s="75"/>
      <c r="AM743" s="2"/>
      <c r="AN743" s="75"/>
      <c r="AO743" s="75"/>
      <c r="AP743" s="75"/>
      <c r="AQ743" s="75"/>
      <c r="AR743" s="75"/>
    </row>
    <row r="744" spans="29:44" ht="12">
      <c r="AC744" s="3"/>
      <c r="AD744" s="3"/>
      <c r="AE744" s="3"/>
      <c r="AF744" s="4"/>
      <c r="AG744" s="4"/>
      <c r="AH744" s="75"/>
      <c r="AI744" s="17"/>
      <c r="AJ744" s="75"/>
      <c r="AK744" s="3"/>
      <c r="AL744" s="75"/>
      <c r="AM744" s="2"/>
      <c r="AN744" s="75"/>
      <c r="AO744" s="75"/>
      <c r="AP744" s="75"/>
      <c r="AQ744" s="75"/>
      <c r="AR744" s="75"/>
    </row>
    <row r="745" spans="29:44" ht="12">
      <c r="AC745" s="3"/>
      <c r="AD745" s="3"/>
      <c r="AE745" s="3"/>
      <c r="AF745" s="4"/>
      <c r="AG745" s="4"/>
      <c r="AH745" s="75"/>
      <c r="AI745" s="17"/>
      <c r="AJ745" s="75"/>
      <c r="AK745" s="3"/>
      <c r="AL745" s="75"/>
      <c r="AM745" s="2"/>
      <c r="AN745" s="75"/>
      <c r="AO745" s="75"/>
      <c r="AP745" s="75"/>
      <c r="AQ745" s="75"/>
      <c r="AR745" s="75"/>
    </row>
    <row r="746" spans="29:44" ht="12">
      <c r="AC746" s="3"/>
      <c r="AD746" s="3"/>
      <c r="AE746" s="3"/>
      <c r="AF746" s="4"/>
      <c r="AG746" s="4"/>
      <c r="AH746" s="75"/>
      <c r="AI746" s="17"/>
      <c r="AJ746" s="75"/>
      <c r="AK746" s="3"/>
      <c r="AL746" s="75"/>
      <c r="AM746" s="2"/>
      <c r="AN746" s="75"/>
      <c r="AO746" s="75"/>
      <c r="AP746" s="75"/>
      <c r="AQ746" s="75"/>
      <c r="AR746" s="75"/>
    </row>
    <row r="747" spans="29:44" ht="12">
      <c r="AC747" s="3"/>
      <c r="AD747" s="3"/>
      <c r="AE747" s="3"/>
      <c r="AF747" s="4"/>
      <c r="AG747" s="4"/>
      <c r="AH747" s="75"/>
      <c r="AI747" s="17"/>
      <c r="AJ747" s="75"/>
      <c r="AK747" s="3"/>
      <c r="AL747" s="75"/>
      <c r="AM747" s="2"/>
      <c r="AN747" s="75"/>
      <c r="AO747" s="75"/>
      <c r="AP747" s="75"/>
      <c r="AQ747" s="75"/>
      <c r="AR747" s="75"/>
    </row>
    <row r="748" spans="29:44" ht="12">
      <c r="AC748" s="3"/>
      <c r="AD748" s="3"/>
      <c r="AE748" s="3"/>
      <c r="AF748" s="4"/>
      <c r="AG748" s="4"/>
      <c r="AH748" s="75"/>
      <c r="AI748" s="17"/>
      <c r="AJ748" s="75"/>
      <c r="AK748" s="3"/>
      <c r="AL748" s="75"/>
      <c r="AM748" s="2"/>
      <c r="AN748" s="75"/>
      <c r="AO748" s="75"/>
      <c r="AP748" s="75"/>
      <c r="AQ748" s="75"/>
      <c r="AR748" s="75"/>
    </row>
    <row r="749" spans="29:44" ht="12">
      <c r="AC749" s="3"/>
      <c r="AD749" s="3"/>
      <c r="AE749" s="3"/>
      <c r="AF749" s="4"/>
      <c r="AG749" s="4"/>
      <c r="AH749" s="75"/>
      <c r="AI749" s="17"/>
      <c r="AJ749" s="75"/>
      <c r="AK749" s="3"/>
      <c r="AL749" s="75"/>
      <c r="AM749" s="2"/>
      <c r="AN749" s="75"/>
      <c r="AO749" s="75"/>
      <c r="AP749" s="75"/>
      <c r="AQ749" s="75"/>
      <c r="AR749" s="75"/>
    </row>
    <row r="750" spans="29:44" ht="12">
      <c r="AC750" s="3"/>
      <c r="AD750" s="3"/>
      <c r="AE750" s="3"/>
      <c r="AF750" s="4"/>
      <c r="AG750" s="4"/>
      <c r="AH750" s="75"/>
      <c r="AI750" s="17"/>
      <c r="AJ750" s="75"/>
      <c r="AK750" s="3"/>
      <c r="AL750" s="75"/>
      <c r="AM750" s="2"/>
      <c r="AN750" s="75"/>
      <c r="AO750" s="75"/>
      <c r="AP750" s="75"/>
      <c r="AQ750" s="75"/>
      <c r="AR750" s="75"/>
    </row>
    <row r="751" spans="29:44" ht="12">
      <c r="AC751" s="3"/>
      <c r="AD751" s="3"/>
      <c r="AE751" s="3"/>
      <c r="AF751" s="4"/>
      <c r="AG751" s="4"/>
      <c r="AH751" s="75"/>
      <c r="AI751" s="17"/>
      <c r="AJ751" s="75"/>
      <c r="AK751" s="3"/>
      <c r="AL751" s="75"/>
      <c r="AM751" s="2"/>
      <c r="AN751" s="75"/>
      <c r="AO751" s="75"/>
      <c r="AP751" s="75"/>
      <c r="AQ751" s="75"/>
      <c r="AR751" s="75"/>
    </row>
    <row r="752" spans="29:44" ht="12">
      <c r="AC752" s="3"/>
      <c r="AD752" s="3"/>
      <c r="AE752" s="3"/>
      <c r="AF752" s="4"/>
      <c r="AG752" s="4"/>
      <c r="AH752" s="75"/>
      <c r="AI752" s="17"/>
      <c r="AJ752" s="75"/>
      <c r="AK752" s="3"/>
      <c r="AL752" s="75"/>
      <c r="AM752" s="2"/>
      <c r="AN752" s="75"/>
      <c r="AO752" s="75"/>
      <c r="AP752" s="75"/>
      <c r="AQ752" s="75"/>
      <c r="AR752" s="75"/>
    </row>
    <row r="753" spans="29:44" ht="12">
      <c r="AC753" s="3"/>
      <c r="AD753" s="3"/>
      <c r="AE753" s="3"/>
      <c r="AF753" s="4"/>
      <c r="AG753" s="4"/>
      <c r="AH753" s="75"/>
      <c r="AI753" s="17"/>
      <c r="AJ753" s="75"/>
      <c r="AK753" s="3"/>
      <c r="AL753" s="75"/>
      <c r="AM753" s="2"/>
      <c r="AN753" s="75"/>
      <c r="AO753" s="75"/>
      <c r="AP753" s="75"/>
      <c r="AQ753" s="75"/>
      <c r="AR753" s="75"/>
    </row>
    <row r="754" spans="29:44" ht="12">
      <c r="AC754" s="3"/>
      <c r="AD754" s="3"/>
      <c r="AE754" s="3"/>
      <c r="AF754" s="4"/>
      <c r="AG754" s="4"/>
      <c r="AH754" s="75"/>
      <c r="AI754" s="17"/>
      <c r="AJ754" s="75"/>
      <c r="AK754" s="3"/>
      <c r="AL754" s="75"/>
      <c r="AM754" s="2"/>
      <c r="AN754" s="75"/>
      <c r="AO754" s="75"/>
      <c r="AP754" s="75"/>
      <c r="AQ754" s="75"/>
      <c r="AR754" s="75"/>
    </row>
    <row r="755" spans="29:44" ht="12">
      <c r="AC755" s="3"/>
      <c r="AD755" s="3"/>
      <c r="AE755" s="3"/>
      <c r="AF755" s="4"/>
      <c r="AG755" s="4"/>
      <c r="AH755" s="75"/>
      <c r="AI755" s="17"/>
      <c r="AJ755" s="75"/>
      <c r="AK755" s="3"/>
      <c r="AL755" s="75"/>
      <c r="AM755" s="2"/>
      <c r="AN755" s="75"/>
      <c r="AO755" s="75"/>
      <c r="AP755" s="75"/>
      <c r="AQ755" s="75"/>
      <c r="AR755" s="75"/>
    </row>
    <row r="756" spans="29:44" ht="12">
      <c r="AC756" s="3"/>
      <c r="AD756" s="3"/>
      <c r="AE756" s="3"/>
      <c r="AF756" s="4"/>
      <c r="AG756" s="4"/>
      <c r="AH756" s="75"/>
      <c r="AI756" s="17"/>
      <c r="AJ756" s="75"/>
      <c r="AK756" s="3"/>
      <c r="AL756" s="75"/>
      <c r="AM756" s="2"/>
      <c r="AN756" s="75"/>
      <c r="AO756" s="75"/>
      <c r="AP756" s="75"/>
      <c r="AQ756" s="75"/>
      <c r="AR756" s="75"/>
    </row>
    <row r="757" spans="29:44" ht="12">
      <c r="AC757" s="3"/>
      <c r="AD757" s="3"/>
      <c r="AE757" s="3"/>
      <c r="AF757" s="4"/>
      <c r="AG757" s="4"/>
      <c r="AH757" s="75"/>
      <c r="AI757" s="17"/>
      <c r="AJ757" s="75"/>
      <c r="AK757" s="3"/>
      <c r="AL757" s="75"/>
      <c r="AM757" s="2"/>
      <c r="AN757" s="75"/>
      <c r="AO757" s="75"/>
      <c r="AP757" s="75"/>
      <c r="AQ757" s="75"/>
      <c r="AR757" s="75"/>
    </row>
    <row r="758" spans="29:44" ht="12">
      <c r="AC758" s="3"/>
      <c r="AD758" s="3"/>
      <c r="AE758" s="3"/>
      <c r="AF758" s="4"/>
      <c r="AG758" s="4"/>
      <c r="AH758" s="75"/>
      <c r="AI758" s="17"/>
      <c r="AJ758" s="75"/>
      <c r="AK758" s="3"/>
      <c r="AL758" s="75"/>
      <c r="AM758" s="2"/>
      <c r="AN758" s="75"/>
      <c r="AO758" s="75"/>
      <c r="AP758" s="75"/>
      <c r="AQ758" s="75"/>
      <c r="AR758" s="75"/>
    </row>
    <row r="759" spans="29:44" ht="12">
      <c r="AC759" s="3"/>
      <c r="AD759" s="3"/>
      <c r="AE759" s="3"/>
      <c r="AF759" s="4"/>
      <c r="AG759" s="4"/>
      <c r="AH759" s="75"/>
      <c r="AI759" s="17"/>
      <c r="AJ759" s="75"/>
      <c r="AK759" s="3"/>
      <c r="AL759" s="75"/>
      <c r="AM759" s="2"/>
      <c r="AN759" s="75"/>
      <c r="AO759" s="75"/>
      <c r="AP759" s="75"/>
      <c r="AQ759" s="75"/>
      <c r="AR759" s="75"/>
    </row>
    <row r="760" spans="29:44" ht="12">
      <c r="AC760" s="3"/>
      <c r="AD760" s="3"/>
      <c r="AE760" s="3"/>
      <c r="AF760" s="4"/>
      <c r="AG760" s="4"/>
      <c r="AH760" s="75"/>
      <c r="AI760" s="17"/>
      <c r="AJ760" s="75"/>
      <c r="AK760" s="3"/>
      <c r="AL760" s="75"/>
      <c r="AM760" s="2"/>
      <c r="AN760" s="75"/>
      <c r="AO760" s="75"/>
      <c r="AP760" s="75"/>
      <c r="AQ760" s="75"/>
      <c r="AR760" s="75"/>
    </row>
    <row r="761" spans="29:44" ht="12">
      <c r="AC761" s="3"/>
      <c r="AD761" s="3"/>
      <c r="AE761" s="3"/>
      <c r="AF761" s="4"/>
      <c r="AG761" s="4"/>
      <c r="AH761" s="75"/>
      <c r="AI761" s="17"/>
      <c r="AJ761" s="75"/>
      <c r="AK761" s="3"/>
      <c r="AL761" s="75"/>
      <c r="AM761" s="2"/>
      <c r="AN761" s="75"/>
      <c r="AO761" s="75"/>
      <c r="AP761" s="75"/>
      <c r="AQ761" s="75"/>
      <c r="AR761" s="75"/>
    </row>
    <row r="762" spans="29:44" ht="12">
      <c r="AC762" s="3"/>
      <c r="AD762" s="3"/>
      <c r="AE762" s="3"/>
      <c r="AF762" s="4"/>
      <c r="AG762" s="4"/>
      <c r="AH762" s="75"/>
      <c r="AI762" s="17"/>
      <c r="AJ762" s="75"/>
      <c r="AK762" s="3"/>
      <c r="AL762" s="75"/>
      <c r="AM762" s="2"/>
      <c r="AN762" s="75"/>
      <c r="AO762" s="75"/>
      <c r="AP762" s="75"/>
      <c r="AQ762" s="75"/>
      <c r="AR762" s="75"/>
    </row>
    <row r="763" spans="29:44" ht="12">
      <c r="AC763" s="3"/>
      <c r="AD763" s="3"/>
      <c r="AE763" s="3"/>
      <c r="AF763" s="4"/>
      <c r="AG763" s="4"/>
      <c r="AH763" s="75"/>
      <c r="AI763" s="17"/>
      <c r="AJ763" s="75"/>
      <c r="AK763" s="3"/>
      <c r="AL763" s="75"/>
      <c r="AM763" s="2"/>
      <c r="AN763" s="75"/>
      <c r="AO763" s="75"/>
      <c r="AP763" s="75"/>
      <c r="AQ763" s="75"/>
      <c r="AR763" s="75"/>
    </row>
    <row r="764" spans="29:44" ht="12">
      <c r="AC764" s="3"/>
      <c r="AD764" s="3"/>
      <c r="AE764" s="3"/>
      <c r="AF764" s="4"/>
      <c r="AG764" s="4"/>
      <c r="AH764" s="75"/>
      <c r="AI764" s="17"/>
      <c r="AJ764" s="75"/>
      <c r="AK764" s="3"/>
      <c r="AL764" s="75"/>
      <c r="AM764" s="2"/>
      <c r="AN764" s="75"/>
      <c r="AO764" s="75"/>
      <c r="AP764" s="75"/>
      <c r="AQ764" s="75"/>
      <c r="AR764" s="75"/>
    </row>
    <row r="765" spans="29:44" ht="12">
      <c r="AC765" s="3"/>
      <c r="AD765" s="3"/>
      <c r="AE765" s="3"/>
      <c r="AF765" s="4"/>
      <c r="AG765" s="4"/>
      <c r="AH765" s="75"/>
      <c r="AI765" s="17"/>
      <c r="AJ765" s="75"/>
      <c r="AK765" s="3"/>
      <c r="AL765" s="75"/>
      <c r="AM765" s="2"/>
      <c r="AN765" s="75"/>
      <c r="AO765" s="75"/>
      <c r="AP765" s="75"/>
      <c r="AQ765" s="75"/>
      <c r="AR765" s="75"/>
    </row>
    <row r="766" spans="29:44" ht="12">
      <c r="AC766" s="3"/>
      <c r="AD766" s="3"/>
      <c r="AE766" s="3"/>
      <c r="AF766" s="4"/>
      <c r="AG766" s="4"/>
      <c r="AH766" s="75"/>
      <c r="AI766" s="17"/>
      <c r="AJ766" s="75"/>
      <c r="AK766" s="3"/>
      <c r="AL766" s="75"/>
      <c r="AM766" s="2"/>
      <c r="AN766" s="75"/>
      <c r="AO766" s="75"/>
      <c r="AP766" s="75"/>
      <c r="AQ766" s="75"/>
      <c r="AR766" s="75"/>
    </row>
    <row r="767" spans="29:44" ht="12">
      <c r="AC767" s="3"/>
      <c r="AD767" s="3"/>
      <c r="AE767" s="3"/>
      <c r="AF767" s="4"/>
      <c r="AG767" s="4"/>
      <c r="AH767" s="75"/>
      <c r="AI767" s="17"/>
      <c r="AJ767" s="75"/>
      <c r="AK767" s="3"/>
      <c r="AL767" s="75"/>
      <c r="AM767" s="2"/>
      <c r="AN767" s="75"/>
      <c r="AO767" s="75"/>
      <c r="AP767" s="75"/>
      <c r="AQ767" s="75"/>
      <c r="AR767" s="75"/>
    </row>
    <row r="768" spans="29:44" ht="12">
      <c r="AC768" s="3"/>
      <c r="AD768" s="3"/>
      <c r="AE768" s="3"/>
      <c r="AF768" s="4"/>
      <c r="AG768" s="4"/>
      <c r="AH768" s="75"/>
      <c r="AI768" s="17"/>
      <c r="AJ768" s="75"/>
      <c r="AK768" s="3"/>
      <c r="AL768" s="75"/>
      <c r="AM768" s="2"/>
      <c r="AN768" s="75"/>
      <c r="AO768" s="75"/>
      <c r="AP768" s="75"/>
      <c r="AQ768" s="75"/>
      <c r="AR768" s="75"/>
    </row>
    <row r="769" spans="29:44" ht="12">
      <c r="AC769" s="3"/>
      <c r="AD769" s="3"/>
      <c r="AE769" s="3"/>
      <c r="AF769" s="4"/>
      <c r="AG769" s="4"/>
      <c r="AH769" s="75"/>
      <c r="AI769" s="17"/>
      <c r="AJ769" s="75"/>
      <c r="AK769" s="3"/>
      <c r="AL769" s="75"/>
      <c r="AM769" s="2"/>
      <c r="AN769" s="75"/>
      <c r="AO769" s="75"/>
      <c r="AP769" s="75"/>
      <c r="AQ769" s="75"/>
      <c r="AR769" s="75"/>
    </row>
    <row r="770" spans="29:44" ht="12">
      <c r="AC770" s="3"/>
      <c r="AD770" s="3"/>
      <c r="AE770" s="3"/>
      <c r="AF770" s="4"/>
      <c r="AG770" s="4"/>
      <c r="AH770" s="75"/>
      <c r="AI770" s="17"/>
      <c r="AJ770" s="75"/>
      <c r="AK770" s="3"/>
      <c r="AL770" s="75"/>
      <c r="AM770" s="2"/>
      <c r="AN770" s="75"/>
      <c r="AO770" s="75"/>
      <c r="AP770" s="75"/>
      <c r="AQ770" s="75"/>
      <c r="AR770" s="75"/>
    </row>
    <row r="771" spans="29:44" ht="12">
      <c r="AC771" s="3"/>
      <c r="AD771" s="3"/>
      <c r="AE771" s="3"/>
      <c r="AF771" s="4"/>
      <c r="AG771" s="4"/>
      <c r="AH771" s="75"/>
      <c r="AI771" s="17"/>
      <c r="AJ771" s="75"/>
      <c r="AK771" s="3"/>
      <c r="AL771" s="75"/>
      <c r="AM771" s="2"/>
      <c r="AN771" s="75"/>
      <c r="AO771" s="75"/>
      <c r="AP771" s="75"/>
      <c r="AQ771" s="75"/>
      <c r="AR771" s="75"/>
    </row>
    <row r="772" spans="29:44" ht="12">
      <c r="AC772" s="3"/>
      <c r="AD772" s="3"/>
      <c r="AE772" s="3"/>
      <c r="AF772" s="4"/>
      <c r="AG772" s="4"/>
      <c r="AH772" s="75"/>
      <c r="AI772" s="17"/>
      <c r="AJ772" s="75"/>
      <c r="AK772" s="3"/>
      <c r="AL772" s="75"/>
      <c r="AM772" s="2"/>
      <c r="AN772" s="75"/>
      <c r="AO772" s="75"/>
      <c r="AP772" s="75"/>
      <c r="AQ772" s="75"/>
      <c r="AR772" s="75"/>
    </row>
    <row r="773" spans="29:44" ht="12">
      <c r="AC773" s="3"/>
      <c r="AD773" s="3"/>
      <c r="AE773" s="3"/>
      <c r="AF773" s="4"/>
      <c r="AG773" s="4"/>
      <c r="AH773" s="75"/>
      <c r="AI773" s="17"/>
      <c r="AJ773" s="75"/>
      <c r="AK773" s="3"/>
      <c r="AL773" s="75"/>
      <c r="AM773" s="2"/>
      <c r="AN773" s="75"/>
      <c r="AO773" s="75"/>
      <c r="AP773" s="75"/>
      <c r="AQ773" s="75"/>
      <c r="AR773" s="75"/>
    </row>
    <row r="774" spans="29:44" ht="12">
      <c r="AC774" s="3"/>
      <c r="AD774" s="3"/>
      <c r="AE774" s="3"/>
      <c r="AF774" s="4"/>
      <c r="AG774" s="4"/>
      <c r="AH774" s="75"/>
      <c r="AI774" s="17"/>
      <c r="AJ774" s="75"/>
      <c r="AK774" s="3"/>
      <c r="AL774" s="75"/>
      <c r="AM774" s="2"/>
      <c r="AN774" s="75"/>
      <c r="AO774" s="75"/>
      <c r="AP774" s="75"/>
      <c r="AQ774" s="75"/>
      <c r="AR774" s="75"/>
    </row>
    <row r="775" spans="29:44" ht="12">
      <c r="AC775" s="3"/>
      <c r="AD775" s="3"/>
      <c r="AE775" s="3"/>
      <c r="AF775" s="4"/>
      <c r="AG775" s="4"/>
      <c r="AH775" s="75"/>
      <c r="AI775" s="17"/>
      <c r="AJ775" s="75"/>
      <c r="AK775" s="3"/>
      <c r="AL775" s="75"/>
      <c r="AM775" s="2"/>
      <c r="AN775" s="75"/>
      <c r="AO775" s="75"/>
      <c r="AP775" s="75"/>
      <c r="AQ775" s="75"/>
      <c r="AR775" s="75"/>
    </row>
    <row r="776" spans="29:44" ht="12">
      <c r="AC776" s="3"/>
      <c r="AD776" s="3"/>
      <c r="AE776" s="3"/>
      <c r="AF776" s="4"/>
      <c r="AG776" s="4"/>
      <c r="AH776" s="75"/>
      <c r="AI776" s="17"/>
      <c r="AJ776" s="75"/>
      <c r="AK776" s="3"/>
      <c r="AL776" s="75"/>
      <c r="AM776" s="2"/>
      <c r="AN776" s="75"/>
      <c r="AO776" s="75"/>
      <c r="AP776" s="75"/>
      <c r="AQ776" s="75"/>
      <c r="AR776" s="75"/>
    </row>
    <row r="777" spans="29:44" ht="12">
      <c r="AC777" s="3"/>
      <c r="AD777" s="3"/>
      <c r="AE777" s="3"/>
      <c r="AF777" s="4"/>
      <c r="AG777" s="4"/>
      <c r="AH777" s="75"/>
      <c r="AI777" s="17"/>
      <c r="AJ777" s="75"/>
      <c r="AK777" s="3"/>
      <c r="AL777" s="75"/>
      <c r="AM777" s="2"/>
      <c r="AN777" s="75"/>
      <c r="AO777" s="75"/>
      <c r="AP777" s="75"/>
      <c r="AQ777" s="75"/>
      <c r="AR777" s="75"/>
    </row>
    <row r="778" spans="29:44" ht="12">
      <c r="AC778" s="3"/>
      <c r="AD778" s="3"/>
      <c r="AE778" s="3"/>
      <c r="AF778" s="4"/>
      <c r="AG778" s="4"/>
      <c r="AH778" s="75"/>
      <c r="AI778" s="17"/>
      <c r="AJ778" s="75"/>
      <c r="AK778" s="3"/>
      <c r="AL778" s="75"/>
      <c r="AM778" s="2"/>
      <c r="AN778" s="75"/>
      <c r="AO778" s="75"/>
      <c r="AP778" s="75"/>
      <c r="AQ778" s="75"/>
      <c r="AR778" s="75"/>
    </row>
    <row r="779" spans="29:44" ht="12">
      <c r="AC779" s="3"/>
      <c r="AD779" s="3"/>
      <c r="AE779" s="3"/>
      <c r="AF779" s="4"/>
      <c r="AG779" s="4"/>
      <c r="AH779" s="75"/>
      <c r="AI779" s="17"/>
      <c r="AJ779" s="75"/>
      <c r="AK779" s="3"/>
      <c r="AL779" s="75"/>
      <c r="AM779" s="2"/>
      <c r="AN779" s="75"/>
      <c r="AO779" s="75"/>
      <c r="AP779" s="75"/>
      <c r="AQ779" s="75"/>
      <c r="AR779" s="75"/>
    </row>
    <row r="780" spans="29:44" ht="12">
      <c r="AC780" s="3"/>
      <c r="AD780" s="3"/>
      <c r="AE780" s="3"/>
      <c r="AF780" s="4"/>
      <c r="AG780" s="4"/>
      <c r="AH780" s="75"/>
      <c r="AI780" s="17"/>
      <c r="AJ780" s="75"/>
      <c r="AK780" s="3"/>
      <c r="AL780" s="75"/>
      <c r="AM780" s="2"/>
      <c r="AN780" s="75"/>
      <c r="AO780" s="75"/>
      <c r="AP780" s="75"/>
      <c r="AQ780" s="75"/>
      <c r="AR780" s="75"/>
    </row>
    <row r="781" spans="29:44" ht="12">
      <c r="AC781" s="3"/>
      <c r="AD781" s="3"/>
      <c r="AE781" s="3"/>
      <c r="AF781" s="4"/>
      <c r="AG781" s="4"/>
      <c r="AH781" s="75"/>
      <c r="AI781" s="17"/>
      <c r="AJ781" s="75"/>
      <c r="AK781" s="3"/>
      <c r="AL781" s="75"/>
      <c r="AM781" s="2"/>
      <c r="AN781" s="75"/>
      <c r="AO781" s="75"/>
      <c r="AP781" s="75"/>
      <c r="AQ781" s="75"/>
      <c r="AR781" s="75"/>
    </row>
    <row r="782" spans="29:44" ht="12">
      <c r="AC782" s="3"/>
      <c r="AD782" s="3"/>
      <c r="AE782" s="3"/>
      <c r="AF782" s="4"/>
      <c r="AG782" s="4"/>
      <c r="AH782" s="75"/>
      <c r="AI782" s="17"/>
      <c r="AJ782" s="75"/>
      <c r="AK782" s="3"/>
      <c r="AL782" s="75"/>
      <c r="AM782" s="2"/>
      <c r="AN782" s="75"/>
      <c r="AO782" s="75"/>
      <c r="AP782" s="75"/>
      <c r="AQ782" s="75"/>
      <c r="AR782" s="75"/>
    </row>
    <row r="783" spans="29:44" ht="12">
      <c r="AC783" s="3"/>
      <c r="AD783" s="3"/>
      <c r="AE783" s="3"/>
      <c r="AF783" s="4"/>
      <c r="AG783" s="4"/>
      <c r="AH783" s="75"/>
      <c r="AI783" s="17"/>
      <c r="AJ783" s="75"/>
      <c r="AK783" s="3"/>
      <c r="AL783" s="75"/>
      <c r="AM783" s="2"/>
      <c r="AN783" s="75"/>
      <c r="AO783" s="75"/>
      <c r="AP783" s="75"/>
      <c r="AQ783" s="75"/>
      <c r="AR783" s="75"/>
    </row>
    <row r="784" spans="29:44" ht="12">
      <c r="AC784" s="3"/>
      <c r="AD784" s="3"/>
      <c r="AE784" s="3"/>
      <c r="AF784" s="4"/>
      <c r="AG784" s="4"/>
      <c r="AH784" s="75"/>
      <c r="AI784" s="17"/>
      <c r="AJ784" s="75"/>
      <c r="AK784" s="3"/>
      <c r="AL784" s="75"/>
      <c r="AM784" s="2"/>
      <c r="AN784" s="75"/>
      <c r="AO784" s="75"/>
      <c r="AP784" s="75"/>
      <c r="AQ784" s="75"/>
      <c r="AR784" s="75"/>
    </row>
    <row r="785" spans="29:44" ht="12">
      <c r="AC785" s="3"/>
      <c r="AD785" s="3"/>
      <c r="AE785" s="3"/>
      <c r="AF785" s="4"/>
      <c r="AG785" s="4"/>
      <c r="AH785" s="75"/>
      <c r="AI785" s="17"/>
      <c r="AJ785" s="75"/>
      <c r="AK785" s="3"/>
      <c r="AL785" s="75"/>
      <c r="AM785" s="2"/>
      <c r="AN785" s="75"/>
      <c r="AO785" s="75"/>
      <c r="AP785" s="75"/>
      <c r="AQ785" s="75"/>
      <c r="AR785" s="75"/>
    </row>
    <row r="786" spans="29:44" ht="12">
      <c r="AC786" s="3"/>
      <c r="AD786" s="3"/>
      <c r="AE786" s="3"/>
      <c r="AF786" s="4"/>
      <c r="AG786" s="4"/>
      <c r="AH786" s="75"/>
      <c r="AI786" s="17"/>
      <c r="AJ786" s="75"/>
      <c r="AK786" s="3"/>
      <c r="AL786" s="75"/>
      <c r="AM786" s="2"/>
      <c r="AN786" s="75"/>
      <c r="AO786" s="75"/>
      <c r="AP786" s="75"/>
      <c r="AQ786" s="75"/>
      <c r="AR786" s="75"/>
    </row>
    <row r="787" spans="29:44" ht="12">
      <c r="AC787" s="3"/>
      <c r="AD787" s="3"/>
      <c r="AE787" s="3"/>
      <c r="AF787" s="4"/>
      <c r="AG787" s="4"/>
      <c r="AH787" s="75"/>
      <c r="AI787" s="17"/>
      <c r="AJ787" s="75"/>
      <c r="AK787" s="3"/>
      <c r="AL787" s="75"/>
      <c r="AM787" s="2"/>
      <c r="AN787" s="75"/>
      <c r="AO787" s="75"/>
      <c r="AP787" s="75"/>
      <c r="AQ787" s="75"/>
      <c r="AR787" s="75"/>
    </row>
    <row r="788" spans="29:44" ht="12">
      <c r="AC788" s="3"/>
      <c r="AD788" s="3"/>
      <c r="AE788" s="3"/>
      <c r="AF788" s="4"/>
      <c r="AG788" s="4"/>
      <c r="AH788" s="75"/>
      <c r="AI788" s="17"/>
      <c r="AJ788" s="75"/>
      <c r="AK788" s="3"/>
      <c r="AL788" s="75"/>
      <c r="AM788" s="2"/>
      <c r="AN788" s="75"/>
      <c r="AO788" s="75"/>
      <c r="AP788" s="75"/>
      <c r="AQ788" s="75"/>
      <c r="AR788" s="75"/>
    </row>
    <row r="789" spans="29:44" ht="12">
      <c r="AC789" s="3"/>
      <c r="AD789" s="3"/>
      <c r="AE789" s="3"/>
      <c r="AF789" s="4"/>
      <c r="AG789" s="4"/>
      <c r="AH789" s="75"/>
      <c r="AI789" s="17"/>
      <c r="AJ789" s="75"/>
      <c r="AK789" s="3"/>
      <c r="AL789" s="75"/>
      <c r="AM789" s="2"/>
      <c r="AN789" s="75"/>
      <c r="AO789" s="75"/>
      <c r="AP789" s="75"/>
      <c r="AQ789" s="75"/>
      <c r="AR789" s="75"/>
    </row>
    <row r="790" spans="29:44" ht="12">
      <c r="AC790" s="3"/>
      <c r="AD790" s="3"/>
      <c r="AE790" s="3"/>
      <c r="AF790" s="4"/>
      <c r="AG790" s="4"/>
      <c r="AH790" s="75"/>
      <c r="AI790" s="17"/>
      <c r="AJ790" s="75"/>
      <c r="AK790" s="3"/>
      <c r="AL790" s="75"/>
      <c r="AM790" s="2"/>
      <c r="AN790" s="75"/>
      <c r="AO790" s="75"/>
      <c r="AP790" s="75"/>
      <c r="AQ790" s="75"/>
      <c r="AR790" s="75"/>
    </row>
    <row r="791" spans="29:44" ht="12">
      <c r="AC791" s="3"/>
      <c r="AD791" s="3"/>
      <c r="AE791" s="3"/>
      <c r="AF791" s="4"/>
      <c r="AG791" s="4"/>
      <c r="AH791" s="75"/>
      <c r="AI791" s="17"/>
      <c r="AJ791" s="75"/>
      <c r="AK791" s="3"/>
      <c r="AL791" s="75"/>
      <c r="AM791" s="2"/>
      <c r="AN791" s="75"/>
      <c r="AO791" s="75"/>
      <c r="AP791" s="75"/>
      <c r="AQ791" s="75"/>
      <c r="AR791" s="75"/>
    </row>
    <row r="792" spans="29:44" ht="12">
      <c r="AC792" s="3"/>
      <c r="AD792" s="3"/>
      <c r="AE792" s="3"/>
      <c r="AF792" s="4"/>
      <c r="AG792" s="4"/>
      <c r="AH792" s="75"/>
      <c r="AI792" s="17"/>
      <c r="AJ792" s="75"/>
      <c r="AK792" s="3"/>
      <c r="AL792" s="75"/>
      <c r="AM792" s="2"/>
      <c r="AN792" s="75"/>
      <c r="AO792" s="75"/>
      <c r="AP792" s="75"/>
      <c r="AQ792" s="75"/>
      <c r="AR792" s="75"/>
    </row>
    <row r="793" spans="29:44" ht="12">
      <c r="AC793" s="3"/>
      <c r="AD793" s="3"/>
      <c r="AE793" s="3"/>
      <c r="AF793" s="4"/>
      <c r="AG793" s="4"/>
      <c r="AH793" s="75"/>
      <c r="AI793" s="17"/>
      <c r="AJ793" s="75"/>
      <c r="AK793" s="3"/>
      <c r="AL793" s="75"/>
      <c r="AM793" s="2"/>
      <c r="AN793" s="75"/>
      <c r="AO793" s="75"/>
      <c r="AP793" s="75"/>
      <c r="AQ793" s="75"/>
      <c r="AR793" s="75"/>
    </row>
    <row r="794" spans="29:44" ht="12">
      <c r="AC794" s="3"/>
      <c r="AD794" s="3"/>
      <c r="AE794" s="3"/>
      <c r="AF794" s="4"/>
      <c r="AG794" s="4"/>
      <c r="AH794" s="75"/>
      <c r="AI794" s="17"/>
      <c r="AJ794" s="75"/>
      <c r="AK794" s="3"/>
      <c r="AL794" s="75"/>
      <c r="AM794" s="2"/>
      <c r="AN794" s="75"/>
      <c r="AO794" s="75"/>
      <c r="AP794" s="75"/>
      <c r="AQ794" s="75"/>
      <c r="AR794" s="75"/>
    </row>
    <row r="795" spans="29:44" ht="12">
      <c r="AC795" s="3"/>
      <c r="AD795" s="3"/>
      <c r="AE795" s="3"/>
      <c r="AF795" s="4"/>
      <c r="AG795" s="4"/>
      <c r="AH795" s="75"/>
      <c r="AI795" s="17"/>
      <c r="AJ795" s="75"/>
      <c r="AK795" s="3"/>
      <c r="AL795" s="75"/>
      <c r="AM795" s="2"/>
      <c r="AN795" s="75"/>
      <c r="AO795" s="75"/>
      <c r="AP795" s="75"/>
      <c r="AQ795" s="75"/>
      <c r="AR795" s="75"/>
    </row>
    <row r="796" spans="29:44" ht="12">
      <c r="AC796" s="3"/>
      <c r="AD796" s="3"/>
      <c r="AE796" s="3"/>
      <c r="AF796" s="4"/>
      <c r="AG796" s="4"/>
      <c r="AH796" s="75"/>
      <c r="AI796" s="17"/>
      <c r="AJ796" s="75"/>
      <c r="AK796" s="3"/>
      <c r="AL796" s="75"/>
      <c r="AM796" s="2"/>
      <c r="AN796" s="75"/>
      <c r="AO796" s="75"/>
      <c r="AP796" s="75"/>
      <c r="AQ796" s="75"/>
      <c r="AR796" s="75"/>
    </row>
    <row r="797" spans="29:44" ht="12">
      <c r="AC797" s="3"/>
      <c r="AD797" s="3"/>
      <c r="AE797" s="3"/>
      <c r="AF797" s="4"/>
      <c r="AG797" s="4"/>
      <c r="AH797" s="75"/>
      <c r="AI797" s="17"/>
      <c r="AJ797" s="75"/>
      <c r="AK797" s="3"/>
      <c r="AL797" s="75"/>
      <c r="AM797" s="2"/>
      <c r="AN797" s="75"/>
      <c r="AO797" s="75"/>
      <c r="AP797" s="75"/>
      <c r="AQ797" s="75"/>
      <c r="AR797" s="75"/>
    </row>
    <row r="798" spans="29:44" ht="12">
      <c r="AC798" s="3"/>
      <c r="AD798" s="3"/>
      <c r="AE798" s="3"/>
      <c r="AF798" s="4"/>
      <c r="AG798" s="4"/>
      <c r="AH798" s="75"/>
      <c r="AI798" s="17"/>
      <c r="AJ798" s="75"/>
      <c r="AK798" s="3"/>
      <c r="AL798" s="75"/>
      <c r="AM798" s="2"/>
      <c r="AN798" s="75"/>
      <c r="AO798" s="75"/>
      <c r="AP798" s="75"/>
      <c r="AQ798" s="75"/>
      <c r="AR798" s="75"/>
    </row>
    <row r="799" spans="29:44" ht="12">
      <c r="AC799" s="3"/>
      <c r="AD799" s="3"/>
      <c r="AE799" s="3"/>
      <c r="AF799" s="4"/>
      <c r="AG799" s="4"/>
      <c r="AH799" s="75"/>
      <c r="AI799" s="17"/>
      <c r="AJ799" s="75"/>
      <c r="AK799" s="3"/>
      <c r="AL799" s="75"/>
      <c r="AM799" s="2"/>
      <c r="AN799" s="75"/>
      <c r="AO799" s="75"/>
      <c r="AP799" s="75"/>
      <c r="AQ799" s="75"/>
      <c r="AR799" s="75"/>
    </row>
    <row r="800" spans="29:44" ht="12">
      <c r="AC800" s="3"/>
      <c r="AD800" s="3"/>
      <c r="AE800" s="3"/>
      <c r="AF800" s="4"/>
      <c r="AG800" s="4"/>
      <c r="AH800" s="75"/>
      <c r="AI800" s="17"/>
      <c r="AJ800" s="75"/>
      <c r="AK800" s="3"/>
      <c r="AL800" s="75"/>
      <c r="AM800" s="2"/>
      <c r="AN800" s="75"/>
      <c r="AO800" s="75"/>
      <c r="AP800" s="75"/>
      <c r="AQ800" s="75"/>
      <c r="AR800" s="75"/>
    </row>
    <row r="801" spans="29:44" ht="12">
      <c r="AC801" s="3"/>
      <c r="AD801" s="3"/>
      <c r="AE801" s="3"/>
      <c r="AF801" s="4"/>
      <c r="AG801" s="4"/>
      <c r="AH801" s="75"/>
      <c r="AI801" s="17"/>
      <c r="AJ801" s="75"/>
      <c r="AK801" s="3"/>
      <c r="AL801" s="75"/>
      <c r="AM801" s="2"/>
      <c r="AN801" s="75"/>
      <c r="AO801" s="75"/>
      <c r="AP801" s="75"/>
      <c r="AQ801" s="75"/>
      <c r="AR801" s="75"/>
    </row>
    <row r="802" spans="29:44" ht="12">
      <c r="AC802" s="3"/>
      <c r="AD802" s="3"/>
      <c r="AE802" s="3"/>
      <c r="AF802" s="4"/>
      <c r="AG802" s="4"/>
      <c r="AH802" s="75"/>
      <c r="AI802" s="17"/>
      <c r="AJ802" s="75"/>
      <c r="AK802" s="3"/>
      <c r="AL802" s="75"/>
      <c r="AM802" s="2"/>
      <c r="AN802" s="75"/>
      <c r="AO802" s="75"/>
      <c r="AP802" s="75"/>
      <c r="AQ802" s="75"/>
      <c r="AR802" s="75"/>
    </row>
    <row r="803" spans="29:44" ht="12">
      <c r="AC803" s="3"/>
      <c r="AD803" s="3"/>
      <c r="AE803" s="3"/>
      <c r="AF803" s="4"/>
      <c r="AG803" s="4"/>
      <c r="AH803" s="75"/>
      <c r="AI803" s="17"/>
      <c r="AJ803" s="75"/>
      <c r="AK803" s="3"/>
      <c r="AL803" s="75"/>
      <c r="AM803" s="2"/>
      <c r="AN803" s="75"/>
      <c r="AO803" s="75"/>
      <c r="AP803" s="75"/>
      <c r="AQ803" s="75"/>
      <c r="AR803" s="75"/>
    </row>
    <row r="804" spans="29:44" ht="12">
      <c r="AC804" s="3"/>
      <c r="AD804" s="3"/>
      <c r="AE804" s="3"/>
      <c r="AF804" s="4"/>
      <c r="AG804" s="4"/>
      <c r="AH804" s="75"/>
      <c r="AI804" s="17"/>
      <c r="AJ804" s="75"/>
      <c r="AK804" s="3"/>
      <c r="AL804" s="75"/>
      <c r="AM804" s="2"/>
      <c r="AN804" s="75"/>
      <c r="AO804" s="75"/>
      <c r="AP804" s="75"/>
      <c r="AQ804" s="75"/>
      <c r="AR804" s="75"/>
    </row>
    <row r="805" spans="29:44" ht="12">
      <c r="AC805" s="3"/>
      <c r="AD805" s="3"/>
      <c r="AE805" s="3"/>
      <c r="AF805" s="4"/>
      <c r="AG805" s="4"/>
      <c r="AH805" s="75"/>
      <c r="AI805" s="17"/>
      <c r="AJ805" s="75"/>
      <c r="AK805" s="3"/>
      <c r="AL805" s="75"/>
      <c r="AM805" s="2"/>
      <c r="AN805" s="75"/>
      <c r="AO805" s="75"/>
      <c r="AP805" s="75"/>
      <c r="AQ805" s="75"/>
      <c r="AR805" s="75"/>
    </row>
    <row r="806" spans="29:44" ht="12">
      <c r="AC806" s="3"/>
      <c r="AD806" s="3"/>
      <c r="AE806" s="3"/>
      <c r="AF806" s="4"/>
      <c r="AG806" s="4"/>
      <c r="AH806" s="75"/>
      <c r="AI806" s="17"/>
      <c r="AJ806" s="75"/>
      <c r="AK806" s="3"/>
      <c r="AL806" s="75"/>
      <c r="AM806" s="2"/>
      <c r="AN806" s="75"/>
      <c r="AO806" s="75"/>
      <c r="AP806" s="75"/>
      <c r="AQ806" s="75"/>
      <c r="AR806" s="75"/>
    </row>
    <row r="807" spans="29:44" ht="12">
      <c r="AC807" s="3"/>
      <c r="AD807" s="3"/>
      <c r="AE807" s="3"/>
      <c r="AF807" s="4"/>
      <c r="AG807" s="4"/>
      <c r="AH807" s="75"/>
      <c r="AI807" s="17"/>
      <c r="AJ807" s="75"/>
      <c r="AK807" s="3"/>
      <c r="AL807" s="75"/>
      <c r="AM807" s="2"/>
      <c r="AN807" s="75"/>
      <c r="AO807" s="75"/>
      <c r="AP807" s="75"/>
      <c r="AQ807" s="75"/>
      <c r="AR807" s="75"/>
    </row>
    <row r="808" spans="29:44" ht="12">
      <c r="AC808" s="3"/>
      <c r="AD808" s="3"/>
      <c r="AE808" s="3"/>
      <c r="AF808" s="4"/>
      <c r="AG808" s="4"/>
      <c r="AH808" s="75"/>
      <c r="AI808" s="17"/>
      <c r="AJ808" s="75"/>
      <c r="AK808" s="3"/>
      <c r="AL808" s="75"/>
      <c r="AM808" s="2"/>
      <c r="AN808" s="75"/>
      <c r="AO808" s="75"/>
      <c r="AP808" s="75"/>
      <c r="AQ808" s="75"/>
      <c r="AR808" s="75"/>
    </row>
    <row r="809" spans="29:44" ht="12">
      <c r="AC809" s="3"/>
      <c r="AD809" s="3"/>
      <c r="AE809" s="3"/>
      <c r="AF809" s="4"/>
      <c r="AG809" s="4"/>
      <c r="AH809" s="75"/>
      <c r="AI809" s="17"/>
      <c r="AJ809" s="75"/>
      <c r="AK809" s="3"/>
      <c r="AL809" s="75"/>
      <c r="AM809" s="2"/>
      <c r="AN809" s="75"/>
      <c r="AO809" s="75"/>
      <c r="AP809" s="75"/>
      <c r="AQ809" s="75"/>
      <c r="AR809" s="75"/>
    </row>
    <row r="810" spans="29:44" ht="12">
      <c r="AC810" s="3"/>
      <c r="AD810" s="3"/>
      <c r="AE810" s="3"/>
      <c r="AF810" s="4"/>
      <c r="AG810" s="4"/>
      <c r="AH810" s="75"/>
      <c r="AI810" s="17"/>
      <c r="AJ810" s="75"/>
      <c r="AK810" s="3"/>
      <c r="AL810" s="75"/>
      <c r="AM810" s="2"/>
      <c r="AN810" s="75"/>
      <c r="AO810" s="75"/>
      <c r="AP810" s="75"/>
      <c r="AQ810" s="75"/>
      <c r="AR810" s="75"/>
    </row>
    <row r="811" spans="29:44" ht="12">
      <c r="AC811" s="3"/>
      <c r="AD811" s="3"/>
      <c r="AE811" s="3"/>
      <c r="AF811" s="4"/>
      <c r="AG811" s="4"/>
      <c r="AH811" s="75"/>
      <c r="AI811" s="17"/>
      <c r="AJ811" s="75"/>
      <c r="AK811" s="3"/>
      <c r="AL811" s="75"/>
      <c r="AM811" s="2"/>
      <c r="AN811" s="75"/>
      <c r="AO811" s="75"/>
      <c r="AP811" s="75"/>
      <c r="AQ811" s="75"/>
      <c r="AR811" s="75"/>
    </row>
    <row r="812" spans="29:44" ht="12">
      <c r="AC812" s="3"/>
      <c r="AD812" s="3"/>
      <c r="AE812" s="3"/>
      <c r="AF812" s="4"/>
      <c r="AG812" s="4"/>
      <c r="AH812" s="75"/>
      <c r="AI812" s="17"/>
      <c r="AJ812" s="75"/>
      <c r="AK812" s="3"/>
      <c r="AL812" s="75"/>
      <c r="AM812" s="2"/>
      <c r="AN812" s="75"/>
      <c r="AO812" s="75"/>
      <c r="AP812" s="75"/>
      <c r="AQ812" s="75"/>
      <c r="AR812" s="75"/>
    </row>
    <row r="813" spans="29:44" ht="12">
      <c r="AC813" s="3"/>
      <c r="AD813" s="3"/>
      <c r="AE813" s="3"/>
      <c r="AF813" s="4"/>
      <c r="AG813" s="4"/>
      <c r="AH813" s="75"/>
      <c r="AI813" s="17"/>
      <c r="AJ813" s="75"/>
      <c r="AK813" s="3"/>
      <c r="AL813" s="75"/>
      <c r="AM813" s="2"/>
      <c r="AN813" s="75"/>
      <c r="AO813" s="75"/>
      <c r="AP813" s="75"/>
      <c r="AQ813" s="75"/>
      <c r="AR813" s="75"/>
    </row>
    <row r="814" spans="29:44" ht="12">
      <c r="AC814" s="3"/>
      <c r="AD814" s="3"/>
      <c r="AE814" s="3"/>
      <c r="AF814" s="4"/>
      <c r="AG814" s="4"/>
      <c r="AH814" s="75"/>
      <c r="AI814" s="17"/>
      <c r="AJ814" s="75"/>
      <c r="AK814" s="3"/>
      <c r="AL814" s="75"/>
      <c r="AM814" s="2"/>
      <c r="AN814" s="75"/>
      <c r="AO814" s="75"/>
      <c r="AP814" s="75"/>
      <c r="AQ814" s="75"/>
      <c r="AR814" s="75"/>
    </row>
    <row r="815" spans="29:44" ht="12">
      <c r="AC815" s="3"/>
      <c r="AD815" s="3"/>
      <c r="AE815" s="3"/>
      <c r="AF815" s="4"/>
      <c r="AG815" s="4"/>
      <c r="AH815" s="75"/>
      <c r="AI815" s="17"/>
      <c r="AJ815" s="75"/>
      <c r="AK815" s="3"/>
      <c r="AL815" s="75"/>
      <c r="AM815" s="2"/>
      <c r="AN815" s="75"/>
      <c r="AO815" s="75"/>
      <c r="AP815" s="75"/>
      <c r="AQ815" s="75"/>
      <c r="AR815" s="75"/>
    </row>
    <row r="816" spans="29:44" ht="12">
      <c r="AC816" s="3"/>
      <c r="AD816" s="3"/>
      <c r="AE816" s="3"/>
      <c r="AF816" s="4"/>
      <c r="AG816" s="4"/>
      <c r="AH816" s="75"/>
      <c r="AI816" s="17"/>
      <c r="AJ816" s="75"/>
      <c r="AK816" s="3"/>
      <c r="AL816" s="75"/>
      <c r="AM816" s="2"/>
      <c r="AN816" s="75"/>
      <c r="AO816" s="75"/>
      <c r="AP816" s="75"/>
      <c r="AQ816" s="75"/>
      <c r="AR816" s="75"/>
    </row>
    <row r="817" spans="29:44" ht="12">
      <c r="AC817" s="3"/>
      <c r="AD817" s="3"/>
      <c r="AE817" s="3"/>
      <c r="AF817" s="4"/>
      <c r="AG817" s="4"/>
      <c r="AH817" s="75"/>
      <c r="AI817" s="17"/>
      <c r="AJ817" s="75"/>
      <c r="AK817" s="3"/>
      <c r="AL817" s="75"/>
      <c r="AM817" s="2"/>
      <c r="AN817" s="75"/>
      <c r="AO817" s="75"/>
      <c r="AP817" s="75"/>
      <c r="AQ817" s="75"/>
      <c r="AR817" s="75"/>
    </row>
    <row r="818" spans="29:44" ht="12">
      <c r="AC818" s="3"/>
      <c r="AD818" s="3"/>
      <c r="AE818" s="3"/>
      <c r="AF818" s="4"/>
      <c r="AG818" s="4"/>
      <c r="AH818" s="75"/>
      <c r="AI818" s="17"/>
      <c r="AJ818" s="75"/>
      <c r="AK818" s="3"/>
      <c r="AL818" s="75"/>
      <c r="AM818" s="2"/>
      <c r="AN818" s="75"/>
      <c r="AO818" s="75"/>
      <c r="AP818" s="75"/>
      <c r="AQ818" s="75"/>
      <c r="AR818" s="75"/>
    </row>
    <row r="819" spans="29:44" ht="12">
      <c r="AC819" s="3"/>
      <c r="AD819" s="3"/>
      <c r="AE819" s="3"/>
      <c r="AF819" s="4"/>
      <c r="AG819" s="4"/>
      <c r="AH819" s="75"/>
      <c r="AI819" s="17"/>
      <c r="AJ819" s="75"/>
      <c r="AK819" s="3"/>
      <c r="AL819" s="75"/>
      <c r="AM819" s="2"/>
      <c r="AN819" s="75"/>
      <c r="AO819" s="75"/>
      <c r="AP819" s="75"/>
      <c r="AQ819" s="75"/>
      <c r="AR819" s="75"/>
    </row>
    <row r="820" spans="29:44" ht="12">
      <c r="AC820" s="3"/>
      <c r="AD820" s="3"/>
      <c r="AE820" s="3"/>
      <c r="AF820" s="4"/>
      <c r="AG820" s="4"/>
      <c r="AH820" s="75"/>
      <c r="AI820" s="17"/>
      <c r="AJ820" s="75"/>
      <c r="AK820" s="3"/>
      <c r="AL820" s="75"/>
      <c r="AM820" s="2"/>
      <c r="AN820" s="75"/>
      <c r="AO820" s="75"/>
      <c r="AP820" s="75"/>
      <c r="AQ820" s="75"/>
      <c r="AR820" s="75"/>
    </row>
    <row r="821" spans="29:44" ht="12">
      <c r="AC821" s="3"/>
      <c r="AD821" s="3"/>
      <c r="AE821" s="3"/>
      <c r="AF821" s="4"/>
      <c r="AG821" s="4"/>
      <c r="AH821" s="75"/>
      <c r="AI821" s="17"/>
      <c r="AJ821" s="75"/>
      <c r="AK821" s="3"/>
      <c r="AL821" s="75"/>
      <c r="AM821" s="2"/>
      <c r="AN821" s="75"/>
      <c r="AO821" s="75"/>
      <c r="AP821" s="75"/>
      <c r="AQ821" s="75"/>
      <c r="AR821" s="75"/>
    </row>
    <row r="822" spans="29:44" ht="12">
      <c r="AC822" s="3"/>
      <c r="AD822" s="3"/>
      <c r="AE822" s="3"/>
      <c r="AF822" s="4"/>
      <c r="AG822" s="4"/>
      <c r="AH822" s="75"/>
      <c r="AI822" s="17"/>
      <c r="AJ822" s="75"/>
      <c r="AK822" s="3"/>
      <c r="AL822" s="75"/>
      <c r="AM822" s="2"/>
      <c r="AN822" s="75"/>
      <c r="AO822" s="75"/>
      <c r="AP822" s="75"/>
      <c r="AQ822" s="75"/>
      <c r="AR822" s="75"/>
    </row>
    <row r="823" spans="29:44" ht="12">
      <c r="AC823" s="3"/>
      <c r="AD823" s="3"/>
      <c r="AE823" s="3"/>
      <c r="AF823" s="4"/>
      <c r="AG823" s="4"/>
      <c r="AH823" s="75"/>
      <c r="AI823" s="17"/>
      <c r="AJ823" s="75"/>
      <c r="AK823" s="3"/>
      <c r="AL823" s="75"/>
      <c r="AM823" s="2"/>
      <c r="AN823" s="75"/>
      <c r="AO823" s="75"/>
      <c r="AP823" s="75"/>
      <c r="AQ823" s="75"/>
      <c r="AR823" s="75"/>
    </row>
    <row r="824" spans="29:44" ht="12">
      <c r="AC824" s="3"/>
      <c r="AD824" s="3"/>
      <c r="AE824" s="3"/>
      <c r="AF824" s="4"/>
      <c r="AG824" s="4"/>
      <c r="AH824" s="75"/>
      <c r="AI824" s="17"/>
      <c r="AJ824" s="75"/>
      <c r="AK824" s="3"/>
      <c r="AL824" s="75"/>
      <c r="AM824" s="2"/>
      <c r="AN824" s="75"/>
      <c r="AO824" s="75"/>
      <c r="AP824" s="75"/>
      <c r="AQ824" s="75"/>
      <c r="AR824" s="75"/>
    </row>
    <row r="825" spans="29:44" ht="12">
      <c r="AC825" s="3"/>
      <c r="AD825" s="3"/>
      <c r="AE825" s="3"/>
      <c r="AF825" s="4"/>
      <c r="AG825" s="4"/>
      <c r="AH825" s="75"/>
      <c r="AI825" s="17"/>
      <c r="AJ825" s="75"/>
      <c r="AK825" s="3"/>
      <c r="AL825" s="75"/>
      <c r="AM825" s="2"/>
      <c r="AN825" s="75"/>
      <c r="AO825" s="75"/>
      <c r="AP825" s="75"/>
      <c r="AQ825" s="75"/>
      <c r="AR825" s="75"/>
    </row>
    <row r="826" spans="29:44" ht="12">
      <c r="AC826" s="3"/>
      <c r="AD826" s="3"/>
      <c r="AE826" s="3"/>
      <c r="AF826" s="4"/>
      <c r="AG826" s="4"/>
      <c r="AH826" s="75"/>
      <c r="AI826" s="17"/>
      <c r="AJ826" s="75"/>
      <c r="AK826" s="3"/>
      <c r="AL826" s="75"/>
      <c r="AM826" s="2"/>
      <c r="AN826" s="75"/>
      <c r="AO826" s="75"/>
      <c r="AP826" s="75"/>
      <c r="AQ826" s="75"/>
      <c r="AR826" s="75"/>
    </row>
    <row r="827" spans="29:44" ht="12">
      <c r="AC827" s="3"/>
      <c r="AD827" s="3"/>
      <c r="AE827" s="3"/>
      <c r="AF827" s="4"/>
      <c r="AG827" s="4"/>
      <c r="AH827" s="75"/>
      <c r="AI827" s="17"/>
      <c r="AJ827" s="75"/>
      <c r="AK827" s="3"/>
      <c r="AL827" s="75"/>
      <c r="AM827" s="2"/>
      <c r="AN827" s="75"/>
      <c r="AO827" s="75"/>
      <c r="AP827" s="75"/>
      <c r="AQ827" s="75"/>
      <c r="AR827" s="75"/>
    </row>
    <row r="828" spans="29:44" ht="12">
      <c r="AC828" s="3"/>
      <c r="AD828" s="3"/>
      <c r="AE828" s="3"/>
      <c r="AF828" s="4"/>
      <c r="AG828" s="4"/>
      <c r="AH828" s="75"/>
      <c r="AI828" s="17"/>
      <c r="AJ828" s="75"/>
      <c r="AK828" s="3"/>
      <c r="AL828" s="75"/>
      <c r="AM828" s="2"/>
      <c r="AN828" s="75"/>
      <c r="AO828" s="75"/>
      <c r="AP828" s="75"/>
      <c r="AQ828" s="75"/>
      <c r="AR828" s="75"/>
    </row>
    <row r="829" spans="29:44" ht="12">
      <c r="AC829" s="3"/>
      <c r="AD829" s="3"/>
      <c r="AE829" s="3"/>
      <c r="AF829" s="4"/>
      <c r="AG829" s="4"/>
      <c r="AH829" s="75"/>
      <c r="AI829" s="17"/>
      <c r="AJ829" s="75"/>
      <c r="AK829" s="3"/>
      <c r="AL829" s="75"/>
      <c r="AM829" s="2"/>
      <c r="AN829" s="75"/>
      <c r="AO829" s="75"/>
      <c r="AP829" s="75"/>
      <c r="AQ829" s="75"/>
      <c r="AR829" s="75"/>
    </row>
    <row r="830" spans="29:44" ht="12">
      <c r="AC830" s="3"/>
      <c r="AD830" s="3"/>
      <c r="AE830" s="3"/>
      <c r="AF830" s="4"/>
      <c r="AG830" s="4"/>
      <c r="AH830" s="75"/>
      <c r="AI830" s="17"/>
      <c r="AJ830" s="75"/>
      <c r="AK830" s="3"/>
      <c r="AL830" s="75"/>
      <c r="AM830" s="2"/>
      <c r="AN830" s="75"/>
      <c r="AO830" s="75"/>
      <c r="AP830" s="75"/>
      <c r="AQ830" s="75"/>
      <c r="AR830" s="75"/>
    </row>
    <row r="831" spans="29:44" ht="12">
      <c r="AC831" s="3"/>
      <c r="AD831" s="3"/>
      <c r="AE831" s="3"/>
      <c r="AF831" s="4"/>
      <c r="AG831" s="4"/>
      <c r="AH831" s="75"/>
      <c r="AI831" s="17"/>
      <c r="AJ831" s="75"/>
      <c r="AK831" s="3"/>
      <c r="AL831" s="75"/>
      <c r="AM831" s="2"/>
      <c r="AN831" s="75"/>
      <c r="AO831" s="75"/>
      <c r="AP831" s="75"/>
      <c r="AQ831" s="75"/>
      <c r="AR831" s="75"/>
    </row>
    <row r="832" spans="29:44" ht="12">
      <c r="AC832" s="3"/>
      <c r="AD832" s="3"/>
      <c r="AE832" s="3"/>
      <c r="AF832" s="4"/>
      <c r="AG832" s="4"/>
      <c r="AH832" s="75"/>
      <c r="AI832" s="17"/>
      <c r="AJ832" s="75"/>
      <c r="AK832" s="3"/>
      <c r="AL832" s="75"/>
      <c r="AM832" s="2"/>
      <c r="AN832" s="75"/>
      <c r="AO832" s="75"/>
      <c r="AP832" s="75"/>
      <c r="AQ832" s="75"/>
      <c r="AR832" s="75"/>
    </row>
    <row r="833" spans="29:44" ht="12">
      <c r="AC833" s="3"/>
      <c r="AD833" s="3"/>
      <c r="AE833" s="3"/>
      <c r="AF833" s="4"/>
      <c r="AG833" s="4"/>
      <c r="AH833" s="75"/>
      <c r="AI833" s="17"/>
      <c r="AJ833" s="75"/>
      <c r="AK833" s="3"/>
      <c r="AL833" s="75"/>
      <c r="AM833" s="2"/>
      <c r="AN833" s="75"/>
      <c r="AO833" s="75"/>
      <c r="AP833" s="75"/>
      <c r="AQ833" s="75"/>
      <c r="AR833" s="75"/>
    </row>
    <row r="834" spans="29:44" ht="12">
      <c r="AC834" s="3"/>
      <c r="AD834" s="3"/>
      <c r="AE834" s="3"/>
      <c r="AF834" s="4"/>
      <c r="AG834" s="4"/>
      <c r="AH834" s="75"/>
      <c r="AI834" s="17"/>
      <c r="AJ834" s="75"/>
      <c r="AK834" s="3"/>
      <c r="AL834" s="75"/>
      <c r="AM834" s="2"/>
      <c r="AN834" s="75"/>
      <c r="AO834" s="75"/>
      <c r="AP834" s="75"/>
      <c r="AQ834" s="75"/>
      <c r="AR834" s="75"/>
    </row>
    <row r="835" spans="29:44" ht="12">
      <c r="AC835" s="3"/>
      <c r="AD835" s="3"/>
      <c r="AE835" s="3"/>
      <c r="AF835" s="4"/>
      <c r="AG835" s="4"/>
      <c r="AH835" s="75"/>
      <c r="AI835" s="17"/>
      <c r="AJ835" s="75"/>
      <c r="AK835" s="3"/>
      <c r="AL835" s="75"/>
      <c r="AM835" s="2"/>
      <c r="AN835" s="75"/>
      <c r="AO835" s="75"/>
      <c r="AP835" s="75"/>
      <c r="AQ835" s="75"/>
      <c r="AR835" s="75"/>
    </row>
    <row r="836" spans="29:44" ht="12">
      <c r="AC836" s="3"/>
      <c r="AD836" s="3"/>
      <c r="AE836" s="3"/>
      <c r="AF836" s="4"/>
      <c r="AG836" s="4"/>
      <c r="AH836" s="75"/>
      <c r="AI836" s="17"/>
      <c r="AJ836" s="75"/>
      <c r="AK836" s="3"/>
      <c r="AL836" s="75"/>
      <c r="AM836" s="2"/>
      <c r="AN836" s="75"/>
      <c r="AO836" s="75"/>
      <c r="AP836" s="75"/>
      <c r="AQ836" s="75"/>
      <c r="AR836" s="75"/>
    </row>
    <row r="837" spans="29:44" ht="12">
      <c r="AC837" s="3"/>
      <c r="AD837" s="3"/>
      <c r="AE837" s="3"/>
      <c r="AF837" s="4"/>
      <c r="AG837" s="4"/>
      <c r="AH837" s="75"/>
      <c r="AI837" s="17"/>
      <c r="AJ837" s="75"/>
      <c r="AK837" s="3"/>
      <c r="AL837" s="75"/>
      <c r="AM837" s="2"/>
      <c r="AN837" s="75"/>
      <c r="AO837" s="75"/>
      <c r="AP837" s="75"/>
      <c r="AQ837" s="75"/>
      <c r="AR837" s="75"/>
    </row>
    <row r="838" spans="29:44" ht="12">
      <c r="AC838" s="3"/>
      <c r="AD838" s="3"/>
      <c r="AE838" s="3"/>
      <c r="AF838" s="4"/>
      <c r="AG838" s="4"/>
      <c r="AH838" s="75"/>
      <c r="AI838" s="17"/>
      <c r="AJ838" s="75"/>
      <c r="AK838" s="3"/>
      <c r="AL838" s="75"/>
      <c r="AM838" s="2"/>
      <c r="AN838" s="75"/>
      <c r="AO838" s="75"/>
      <c r="AP838" s="75"/>
      <c r="AQ838" s="75"/>
      <c r="AR838" s="75"/>
    </row>
    <row r="839" spans="29:44" ht="12">
      <c r="AC839" s="3"/>
      <c r="AD839" s="3"/>
      <c r="AE839" s="3"/>
      <c r="AF839" s="4"/>
      <c r="AG839" s="4"/>
      <c r="AH839" s="75"/>
      <c r="AI839" s="17"/>
      <c r="AJ839" s="75"/>
      <c r="AK839" s="3"/>
      <c r="AL839" s="75"/>
      <c r="AM839" s="2"/>
      <c r="AN839" s="75"/>
      <c r="AO839" s="75"/>
      <c r="AP839" s="75"/>
      <c r="AQ839" s="75"/>
      <c r="AR839" s="75"/>
    </row>
    <row r="840" spans="29:44" ht="12">
      <c r="AC840" s="3"/>
      <c r="AD840" s="3"/>
      <c r="AE840" s="3"/>
      <c r="AF840" s="4"/>
      <c r="AG840" s="4"/>
      <c r="AH840" s="75"/>
      <c r="AI840" s="17"/>
      <c r="AJ840" s="75"/>
      <c r="AK840" s="3"/>
      <c r="AL840" s="75"/>
      <c r="AM840" s="2"/>
      <c r="AN840" s="75"/>
      <c r="AO840" s="75"/>
      <c r="AP840" s="75"/>
      <c r="AQ840" s="75"/>
      <c r="AR840" s="75"/>
    </row>
    <row r="841" spans="29:44" ht="12">
      <c r="AC841" s="3"/>
      <c r="AD841" s="3"/>
      <c r="AE841" s="3"/>
      <c r="AF841" s="4"/>
      <c r="AG841" s="4"/>
      <c r="AH841" s="75"/>
      <c r="AI841" s="17"/>
      <c r="AJ841" s="75"/>
      <c r="AK841" s="3"/>
      <c r="AL841" s="75"/>
      <c r="AM841" s="2"/>
      <c r="AN841" s="75"/>
      <c r="AO841" s="75"/>
      <c r="AP841" s="75"/>
      <c r="AQ841" s="75"/>
      <c r="AR841" s="75"/>
    </row>
    <row r="842" spans="29:44" ht="12">
      <c r="AC842" s="3"/>
      <c r="AD842" s="3"/>
      <c r="AE842" s="3"/>
      <c r="AF842" s="4"/>
      <c r="AG842" s="4"/>
      <c r="AH842" s="75"/>
      <c r="AI842" s="17"/>
      <c r="AJ842" s="75"/>
      <c r="AK842" s="3"/>
      <c r="AL842" s="75"/>
      <c r="AM842" s="2"/>
      <c r="AN842" s="75"/>
      <c r="AO842" s="75"/>
      <c r="AP842" s="75"/>
      <c r="AQ842" s="75"/>
      <c r="AR842" s="75"/>
    </row>
    <row r="843" spans="29:44" ht="12">
      <c r="AC843" s="3"/>
      <c r="AD843" s="3"/>
      <c r="AE843" s="3"/>
      <c r="AF843" s="4"/>
      <c r="AG843" s="4"/>
      <c r="AH843" s="75"/>
      <c r="AI843" s="17"/>
      <c r="AJ843" s="75"/>
      <c r="AK843" s="3"/>
      <c r="AL843" s="75"/>
      <c r="AM843" s="2"/>
      <c r="AN843" s="75"/>
      <c r="AO843" s="75"/>
      <c r="AP843" s="75"/>
      <c r="AQ843" s="75"/>
      <c r="AR843" s="75"/>
    </row>
    <row r="844" spans="29:44" ht="12">
      <c r="AC844" s="3"/>
      <c r="AD844" s="3"/>
      <c r="AE844" s="3"/>
      <c r="AF844" s="4"/>
      <c r="AG844" s="4"/>
      <c r="AH844" s="75"/>
      <c r="AI844" s="17"/>
      <c r="AJ844" s="75"/>
      <c r="AK844" s="3"/>
      <c r="AL844" s="75"/>
      <c r="AM844" s="2"/>
      <c r="AN844" s="75"/>
      <c r="AO844" s="75"/>
      <c r="AP844" s="75"/>
      <c r="AQ844" s="75"/>
      <c r="AR844" s="75"/>
    </row>
    <row r="845" spans="29:44" ht="12">
      <c r="AC845" s="3"/>
      <c r="AD845" s="3"/>
      <c r="AE845" s="3"/>
      <c r="AF845" s="4"/>
      <c r="AG845" s="4"/>
      <c r="AH845" s="75"/>
      <c r="AI845" s="17"/>
      <c r="AJ845" s="75"/>
      <c r="AK845" s="3"/>
      <c r="AL845" s="75"/>
      <c r="AM845" s="2"/>
      <c r="AN845" s="75"/>
      <c r="AO845" s="75"/>
      <c r="AP845" s="75"/>
      <c r="AQ845" s="75"/>
      <c r="AR845" s="75"/>
    </row>
    <row r="846" spans="29:44" ht="12">
      <c r="AC846" s="3"/>
      <c r="AD846" s="3"/>
      <c r="AE846" s="3"/>
      <c r="AF846" s="4"/>
      <c r="AG846" s="4"/>
      <c r="AH846" s="75"/>
      <c r="AI846" s="17"/>
      <c r="AJ846" s="75"/>
      <c r="AK846" s="3"/>
      <c r="AL846" s="75"/>
      <c r="AM846" s="2"/>
      <c r="AN846" s="75"/>
      <c r="AO846" s="75"/>
      <c r="AP846" s="75"/>
      <c r="AQ846" s="75"/>
      <c r="AR846" s="75"/>
    </row>
    <row r="847" spans="29:44" ht="12">
      <c r="AC847" s="3"/>
      <c r="AD847" s="3"/>
      <c r="AE847" s="3"/>
      <c r="AF847" s="4"/>
      <c r="AG847" s="4"/>
      <c r="AH847" s="75"/>
      <c r="AI847" s="17"/>
      <c r="AJ847" s="75"/>
      <c r="AK847" s="3"/>
      <c r="AL847" s="75"/>
      <c r="AM847" s="2"/>
      <c r="AN847" s="75"/>
      <c r="AO847" s="75"/>
      <c r="AP847" s="75"/>
      <c r="AQ847" s="75"/>
      <c r="AR847" s="75"/>
    </row>
    <row r="848" spans="29:44" ht="12">
      <c r="AC848" s="3"/>
      <c r="AD848" s="3"/>
      <c r="AE848" s="3"/>
      <c r="AF848" s="4"/>
      <c r="AG848" s="4"/>
      <c r="AH848" s="75"/>
      <c r="AI848" s="17"/>
      <c r="AJ848" s="75"/>
      <c r="AK848" s="3"/>
      <c r="AL848" s="75"/>
      <c r="AM848" s="2"/>
      <c r="AN848" s="75"/>
      <c r="AO848" s="75"/>
      <c r="AP848" s="75"/>
      <c r="AQ848" s="75"/>
      <c r="AR848" s="75"/>
    </row>
    <row r="849" spans="29:44" ht="12">
      <c r="AC849" s="3"/>
      <c r="AD849" s="3"/>
      <c r="AE849" s="3"/>
      <c r="AF849" s="4"/>
      <c r="AG849" s="4"/>
      <c r="AH849" s="75"/>
      <c r="AI849" s="17"/>
      <c r="AJ849" s="75"/>
      <c r="AK849" s="3"/>
      <c r="AL849" s="75"/>
      <c r="AM849" s="2"/>
      <c r="AN849" s="75"/>
      <c r="AO849" s="75"/>
      <c r="AP849" s="75"/>
      <c r="AQ849" s="75"/>
      <c r="AR849" s="75"/>
    </row>
    <row r="850" spans="29:44" ht="12">
      <c r="AC850" s="3"/>
      <c r="AD850" s="3"/>
      <c r="AE850" s="3"/>
      <c r="AF850" s="4"/>
      <c r="AG850" s="4"/>
      <c r="AH850" s="75"/>
      <c r="AI850" s="17"/>
      <c r="AJ850" s="75"/>
      <c r="AK850" s="3"/>
      <c r="AL850" s="75"/>
      <c r="AM850" s="2"/>
      <c r="AN850" s="75"/>
      <c r="AO850" s="75"/>
      <c r="AP850" s="75"/>
      <c r="AQ850" s="75"/>
      <c r="AR850" s="75"/>
    </row>
    <row r="851" spans="29:44" ht="12">
      <c r="AC851" s="3"/>
      <c r="AD851" s="3"/>
      <c r="AE851" s="3"/>
      <c r="AF851" s="4"/>
      <c r="AG851" s="4"/>
      <c r="AH851" s="75"/>
      <c r="AI851" s="17"/>
      <c r="AJ851" s="75"/>
      <c r="AK851" s="3"/>
      <c r="AL851" s="75"/>
      <c r="AM851" s="2"/>
      <c r="AN851" s="75"/>
      <c r="AO851" s="75"/>
      <c r="AP851" s="75"/>
      <c r="AQ851" s="75"/>
      <c r="AR851" s="75"/>
    </row>
    <row r="852" spans="29:44" ht="12">
      <c r="AC852" s="3"/>
      <c r="AD852" s="3"/>
      <c r="AE852" s="3"/>
      <c r="AF852" s="4"/>
      <c r="AG852" s="4"/>
      <c r="AH852" s="75"/>
      <c r="AI852" s="17"/>
      <c r="AJ852" s="75"/>
      <c r="AK852" s="3"/>
      <c r="AL852" s="75"/>
      <c r="AM852" s="2"/>
      <c r="AN852" s="75"/>
      <c r="AO852" s="75"/>
      <c r="AP852" s="75"/>
      <c r="AQ852" s="75"/>
      <c r="AR852" s="75"/>
    </row>
    <row r="853" spans="29:44" ht="12">
      <c r="AC853" s="3"/>
      <c r="AD853" s="3"/>
      <c r="AE853" s="3"/>
      <c r="AF853" s="4"/>
      <c r="AG853" s="4"/>
      <c r="AH853" s="75"/>
      <c r="AI853" s="17"/>
      <c r="AJ853" s="75"/>
      <c r="AK853" s="3"/>
      <c r="AL853" s="75"/>
      <c r="AM853" s="2"/>
      <c r="AN853" s="75"/>
      <c r="AO853" s="75"/>
      <c r="AP853" s="75"/>
      <c r="AQ853" s="75"/>
      <c r="AR853" s="75"/>
    </row>
    <row r="854" spans="29:44" ht="12">
      <c r="AC854" s="3"/>
      <c r="AD854" s="3"/>
      <c r="AE854" s="3"/>
      <c r="AF854" s="4"/>
      <c r="AG854" s="4"/>
      <c r="AH854" s="75"/>
      <c r="AI854" s="17"/>
      <c r="AJ854" s="75"/>
      <c r="AK854" s="3"/>
      <c r="AL854" s="75"/>
      <c r="AM854" s="2"/>
      <c r="AN854" s="75"/>
      <c r="AO854" s="75"/>
      <c r="AP854" s="75"/>
      <c r="AQ854" s="75"/>
      <c r="AR854" s="75"/>
    </row>
    <row r="855" spans="29:44" ht="12">
      <c r="AC855" s="3"/>
      <c r="AD855" s="3"/>
      <c r="AE855" s="3"/>
      <c r="AF855" s="4"/>
      <c r="AG855" s="4"/>
      <c r="AH855" s="75"/>
      <c r="AI855" s="17"/>
      <c r="AJ855" s="75"/>
      <c r="AK855" s="3"/>
      <c r="AL855" s="75"/>
      <c r="AM855" s="2"/>
      <c r="AN855" s="75"/>
      <c r="AO855" s="75"/>
      <c r="AP855" s="75"/>
      <c r="AQ855" s="75"/>
      <c r="AR855" s="75"/>
    </row>
    <row r="856" spans="29:44" ht="12">
      <c r="AC856" s="3"/>
      <c r="AD856" s="3"/>
      <c r="AE856" s="3"/>
      <c r="AF856" s="4"/>
      <c r="AG856" s="4"/>
      <c r="AH856" s="75"/>
      <c r="AI856" s="17"/>
      <c r="AJ856" s="75"/>
      <c r="AK856" s="3"/>
      <c r="AL856" s="75"/>
      <c r="AM856" s="2"/>
      <c r="AN856" s="75"/>
      <c r="AO856" s="75"/>
      <c r="AP856" s="75"/>
      <c r="AQ856" s="75"/>
      <c r="AR856" s="75"/>
    </row>
    <row r="857" spans="29:44" ht="12">
      <c r="AC857" s="3"/>
      <c r="AD857" s="3"/>
      <c r="AE857" s="3"/>
      <c r="AF857" s="4"/>
      <c r="AG857" s="4"/>
      <c r="AH857" s="75"/>
      <c r="AI857" s="17"/>
      <c r="AJ857" s="75"/>
      <c r="AK857" s="3"/>
      <c r="AL857" s="75"/>
      <c r="AM857" s="2"/>
      <c r="AN857" s="75"/>
      <c r="AO857" s="75"/>
      <c r="AP857" s="75"/>
      <c r="AQ857" s="75"/>
      <c r="AR857" s="75"/>
    </row>
    <row r="858" spans="29:44" ht="12">
      <c r="AC858" s="3"/>
      <c r="AD858" s="3"/>
      <c r="AE858" s="3"/>
      <c r="AF858" s="4"/>
      <c r="AG858" s="4"/>
      <c r="AH858" s="75"/>
      <c r="AI858" s="17"/>
      <c r="AJ858" s="75"/>
      <c r="AK858" s="3"/>
      <c r="AL858" s="75"/>
      <c r="AM858" s="2"/>
      <c r="AN858" s="75"/>
      <c r="AO858" s="75"/>
      <c r="AP858" s="75"/>
      <c r="AQ858" s="75"/>
      <c r="AR858" s="75"/>
    </row>
    <row r="859" spans="29:44" ht="12">
      <c r="AC859" s="3"/>
      <c r="AD859" s="3"/>
      <c r="AE859" s="3"/>
      <c r="AF859" s="4"/>
      <c r="AG859" s="4"/>
      <c r="AH859" s="75"/>
      <c r="AI859" s="17"/>
      <c r="AJ859" s="75"/>
      <c r="AK859" s="3"/>
      <c r="AL859" s="75"/>
      <c r="AM859" s="2"/>
      <c r="AN859" s="75"/>
      <c r="AO859" s="75"/>
      <c r="AP859" s="75"/>
      <c r="AQ859" s="75"/>
      <c r="AR859" s="75"/>
    </row>
    <row r="860" spans="29:44" ht="12">
      <c r="AC860" s="3"/>
      <c r="AD860" s="3"/>
      <c r="AE860" s="3"/>
      <c r="AF860" s="4"/>
      <c r="AG860" s="4"/>
      <c r="AH860" s="75"/>
      <c r="AI860" s="17"/>
      <c r="AJ860" s="75"/>
      <c r="AK860" s="3"/>
      <c r="AL860" s="75"/>
      <c r="AM860" s="2"/>
      <c r="AN860" s="75"/>
      <c r="AO860" s="75"/>
      <c r="AP860" s="75"/>
      <c r="AQ860" s="75"/>
      <c r="AR860" s="75"/>
    </row>
    <row r="861" spans="29:44" ht="12">
      <c r="AC861" s="3"/>
      <c r="AD861" s="3"/>
      <c r="AE861" s="3"/>
      <c r="AF861" s="4"/>
      <c r="AG861" s="4"/>
      <c r="AH861" s="75"/>
      <c r="AI861" s="17"/>
      <c r="AJ861" s="75"/>
      <c r="AK861" s="3"/>
      <c r="AL861" s="75"/>
      <c r="AM861" s="2"/>
      <c r="AN861" s="75"/>
      <c r="AO861" s="75"/>
      <c r="AP861" s="75"/>
      <c r="AQ861" s="75"/>
      <c r="AR861" s="75"/>
    </row>
    <row r="862" spans="29:44" ht="12">
      <c r="AC862" s="3"/>
      <c r="AD862" s="3"/>
      <c r="AE862" s="3"/>
      <c r="AF862" s="4"/>
      <c r="AG862" s="4"/>
      <c r="AH862" s="75"/>
      <c r="AI862" s="17"/>
      <c r="AJ862" s="75"/>
      <c r="AK862" s="3"/>
      <c r="AL862" s="75"/>
      <c r="AM862" s="2"/>
      <c r="AN862" s="75"/>
      <c r="AO862" s="75"/>
      <c r="AP862" s="75"/>
      <c r="AQ862" s="75"/>
      <c r="AR862" s="75"/>
    </row>
    <row r="863" spans="29:44" ht="12">
      <c r="AC863" s="3"/>
      <c r="AD863" s="3"/>
      <c r="AE863" s="3"/>
      <c r="AF863" s="4"/>
      <c r="AG863" s="4"/>
      <c r="AH863" s="75"/>
      <c r="AI863" s="17"/>
      <c r="AJ863" s="75"/>
      <c r="AK863" s="3"/>
      <c r="AL863" s="75"/>
      <c r="AM863" s="2"/>
      <c r="AN863" s="75"/>
      <c r="AO863" s="75"/>
      <c r="AP863" s="75"/>
      <c r="AQ863" s="75"/>
      <c r="AR863" s="75"/>
    </row>
    <row r="864" spans="29:44" ht="12">
      <c r="AC864" s="3"/>
      <c r="AD864" s="3"/>
      <c r="AE864" s="3"/>
      <c r="AF864" s="4"/>
      <c r="AG864" s="4"/>
      <c r="AH864" s="75"/>
      <c r="AI864" s="17"/>
      <c r="AJ864" s="75"/>
      <c r="AK864" s="3"/>
      <c r="AL864" s="75"/>
      <c r="AM864" s="2"/>
      <c r="AN864" s="75"/>
      <c r="AO864" s="75"/>
      <c r="AP864" s="75"/>
      <c r="AQ864" s="75"/>
      <c r="AR864" s="75"/>
    </row>
    <row r="865" spans="29:44" ht="12">
      <c r="AC865" s="3"/>
      <c r="AD865" s="3"/>
      <c r="AE865" s="3"/>
      <c r="AF865" s="4"/>
      <c r="AG865" s="4"/>
      <c r="AH865" s="75"/>
      <c r="AI865" s="17"/>
      <c r="AJ865" s="75"/>
      <c r="AK865" s="3"/>
      <c r="AL865" s="75"/>
      <c r="AM865" s="2"/>
      <c r="AN865" s="75"/>
      <c r="AO865" s="75"/>
      <c r="AP865" s="75"/>
      <c r="AQ865" s="75"/>
      <c r="AR865" s="75"/>
    </row>
    <row r="866" spans="29:44" ht="12">
      <c r="AC866" s="3"/>
      <c r="AD866" s="3"/>
      <c r="AE866" s="3"/>
      <c r="AF866" s="4"/>
      <c r="AG866" s="4"/>
      <c r="AH866" s="75"/>
      <c r="AI866" s="17"/>
      <c r="AJ866" s="75"/>
      <c r="AK866" s="3"/>
      <c r="AL866" s="75"/>
      <c r="AM866" s="2"/>
      <c r="AN866" s="75"/>
      <c r="AO866" s="75"/>
      <c r="AP866" s="75"/>
      <c r="AQ866" s="75"/>
      <c r="AR866" s="75"/>
    </row>
    <row r="867" spans="29:44" ht="12">
      <c r="AC867" s="3"/>
      <c r="AD867" s="3"/>
      <c r="AE867" s="3"/>
      <c r="AF867" s="4"/>
      <c r="AG867" s="4"/>
      <c r="AH867" s="75"/>
      <c r="AI867" s="17"/>
      <c r="AJ867" s="75"/>
      <c r="AK867" s="3"/>
      <c r="AL867" s="75"/>
      <c r="AM867" s="2"/>
      <c r="AN867" s="75"/>
      <c r="AO867" s="75"/>
      <c r="AP867" s="75"/>
      <c r="AQ867" s="75"/>
      <c r="AR867" s="75"/>
    </row>
    <row r="868" spans="29:44" ht="12">
      <c r="AC868" s="3"/>
      <c r="AD868" s="3"/>
      <c r="AE868" s="3"/>
      <c r="AF868" s="4"/>
      <c r="AG868" s="4"/>
      <c r="AH868" s="75"/>
      <c r="AI868" s="17"/>
      <c r="AJ868" s="75"/>
      <c r="AK868" s="3"/>
      <c r="AL868" s="75"/>
      <c r="AM868" s="2"/>
      <c r="AN868" s="75"/>
      <c r="AO868" s="75"/>
      <c r="AP868" s="75"/>
      <c r="AQ868" s="75"/>
      <c r="AR868" s="75"/>
    </row>
    <row r="869" spans="29:44" ht="12">
      <c r="AC869" s="3"/>
      <c r="AD869" s="3"/>
      <c r="AE869" s="3"/>
      <c r="AF869" s="4"/>
      <c r="AG869" s="4"/>
      <c r="AH869" s="75"/>
      <c r="AI869" s="17"/>
      <c r="AJ869" s="75"/>
      <c r="AK869" s="3"/>
      <c r="AL869" s="75"/>
      <c r="AM869" s="2"/>
      <c r="AN869" s="75"/>
      <c r="AO869" s="75"/>
      <c r="AP869" s="75"/>
      <c r="AQ869" s="75"/>
      <c r="AR869" s="75"/>
    </row>
    <row r="870" spans="29:44" ht="12">
      <c r="AC870" s="3"/>
      <c r="AD870" s="3"/>
      <c r="AE870" s="3"/>
      <c r="AF870" s="4"/>
      <c r="AG870" s="4"/>
      <c r="AH870" s="75"/>
      <c r="AI870" s="17"/>
      <c r="AJ870" s="75"/>
      <c r="AK870" s="3"/>
      <c r="AL870" s="75"/>
      <c r="AM870" s="2"/>
      <c r="AN870" s="75"/>
      <c r="AO870" s="75"/>
      <c r="AP870" s="75"/>
      <c r="AQ870" s="75"/>
      <c r="AR870" s="75"/>
    </row>
    <row r="871" spans="29:44" ht="12">
      <c r="AC871" s="3"/>
      <c r="AD871" s="3"/>
      <c r="AE871" s="3"/>
      <c r="AF871" s="4"/>
      <c r="AG871" s="4"/>
      <c r="AH871" s="75"/>
      <c r="AI871" s="17"/>
      <c r="AJ871" s="75"/>
      <c r="AK871" s="3"/>
      <c r="AL871" s="75"/>
      <c r="AM871" s="2"/>
      <c r="AN871" s="75"/>
      <c r="AO871" s="75"/>
      <c r="AP871" s="75"/>
      <c r="AQ871" s="75"/>
      <c r="AR871" s="75"/>
    </row>
    <row r="872" spans="29:44" ht="12">
      <c r="AC872" s="3"/>
      <c r="AD872" s="3"/>
      <c r="AE872" s="3"/>
      <c r="AF872" s="4"/>
      <c r="AG872" s="4"/>
      <c r="AH872" s="75"/>
      <c r="AI872" s="17"/>
      <c r="AJ872" s="75"/>
      <c r="AK872" s="3"/>
      <c r="AL872" s="75"/>
      <c r="AM872" s="2"/>
      <c r="AN872" s="75"/>
      <c r="AO872" s="75"/>
      <c r="AP872" s="75"/>
      <c r="AQ872" s="75"/>
      <c r="AR872" s="75"/>
    </row>
    <row r="873" spans="29:44" ht="12">
      <c r="AC873" s="3"/>
      <c r="AD873" s="3"/>
      <c r="AE873" s="3"/>
      <c r="AF873" s="4"/>
      <c r="AG873" s="4"/>
      <c r="AH873" s="75"/>
      <c r="AI873" s="17"/>
      <c r="AJ873" s="75"/>
      <c r="AK873" s="3"/>
      <c r="AL873" s="75"/>
      <c r="AM873" s="2"/>
      <c r="AN873" s="75"/>
      <c r="AO873" s="75"/>
      <c r="AP873" s="75"/>
      <c r="AQ873" s="75"/>
      <c r="AR873" s="75"/>
    </row>
    <row r="874" spans="29:44" ht="12">
      <c r="AC874" s="3"/>
      <c r="AD874" s="3"/>
      <c r="AE874" s="3"/>
      <c r="AF874" s="4"/>
      <c r="AG874" s="4"/>
      <c r="AH874" s="75"/>
      <c r="AI874" s="17"/>
      <c r="AJ874" s="75"/>
      <c r="AK874" s="3"/>
      <c r="AL874" s="75"/>
      <c r="AM874" s="2"/>
      <c r="AN874" s="75"/>
      <c r="AO874" s="75"/>
      <c r="AP874" s="75"/>
      <c r="AQ874" s="75"/>
      <c r="AR874" s="75"/>
    </row>
    <row r="875" spans="29:44" ht="12">
      <c r="AC875" s="3"/>
      <c r="AD875" s="3"/>
      <c r="AE875" s="3"/>
      <c r="AF875" s="4"/>
      <c r="AG875" s="4"/>
      <c r="AH875" s="75"/>
      <c r="AI875" s="17"/>
      <c r="AJ875" s="75"/>
      <c r="AK875" s="3"/>
      <c r="AL875" s="75"/>
      <c r="AM875" s="2"/>
      <c r="AN875" s="75"/>
      <c r="AO875" s="75"/>
      <c r="AP875" s="75"/>
      <c r="AQ875" s="75"/>
      <c r="AR875" s="75"/>
    </row>
    <row r="876" spans="29:44" ht="12">
      <c r="AC876" s="3"/>
      <c r="AD876" s="3"/>
      <c r="AE876" s="3"/>
      <c r="AF876" s="4"/>
      <c r="AG876" s="4"/>
      <c r="AH876" s="75"/>
      <c r="AI876" s="17"/>
      <c r="AJ876" s="75"/>
      <c r="AK876" s="3"/>
      <c r="AL876" s="75"/>
      <c r="AM876" s="2"/>
      <c r="AN876" s="75"/>
      <c r="AO876" s="75"/>
      <c r="AP876" s="75"/>
      <c r="AQ876" s="75"/>
      <c r="AR876" s="75"/>
    </row>
    <row r="877" spans="29:44" ht="12">
      <c r="AC877" s="3"/>
      <c r="AD877" s="3"/>
      <c r="AE877" s="3"/>
      <c r="AF877" s="4"/>
      <c r="AG877" s="4"/>
      <c r="AH877" s="75"/>
      <c r="AI877" s="17"/>
      <c r="AJ877" s="75"/>
      <c r="AK877" s="3"/>
      <c r="AL877" s="75"/>
      <c r="AM877" s="2"/>
      <c r="AN877" s="75"/>
      <c r="AO877" s="75"/>
      <c r="AP877" s="75"/>
      <c r="AQ877" s="75"/>
      <c r="AR877" s="75"/>
    </row>
    <row r="878" spans="29:44" ht="12">
      <c r="AC878" s="3"/>
      <c r="AD878" s="3"/>
      <c r="AE878" s="3"/>
      <c r="AF878" s="4"/>
      <c r="AG878" s="4"/>
      <c r="AH878" s="75"/>
      <c r="AI878" s="17"/>
      <c r="AJ878" s="75"/>
      <c r="AK878" s="3"/>
      <c r="AL878" s="75"/>
      <c r="AM878" s="2"/>
      <c r="AN878" s="75"/>
      <c r="AO878" s="75"/>
      <c r="AP878" s="75"/>
      <c r="AQ878" s="75"/>
      <c r="AR878" s="75"/>
    </row>
    <row r="879" spans="29:44" ht="12">
      <c r="AC879" s="3"/>
      <c r="AD879" s="3"/>
      <c r="AE879" s="3"/>
      <c r="AF879" s="4"/>
      <c r="AG879" s="4"/>
      <c r="AH879" s="75"/>
      <c r="AI879" s="17"/>
      <c r="AJ879" s="75"/>
      <c r="AK879" s="3"/>
      <c r="AL879" s="75"/>
      <c r="AM879" s="2"/>
      <c r="AN879" s="75"/>
      <c r="AO879" s="75"/>
      <c r="AP879" s="75"/>
      <c r="AQ879" s="75"/>
      <c r="AR879" s="75"/>
    </row>
    <row r="880" spans="29:44" ht="12">
      <c r="AC880" s="3"/>
      <c r="AD880" s="3"/>
      <c r="AE880" s="3"/>
      <c r="AF880" s="4"/>
      <c r="AG880" s="4"/>
      <c r="AH880" s="75"/>
      <c r="AI880" s="17"/>
      <c r="AJ880" s="75"/>
      <c r="AK880" s="3"/>
      <c r="AL880" s="75"/>
      <c r="AM880" s="2"/>
      <c r="AN880" s="75"/>
      <c r="AO880" s="75"/>
      <c r="AP880" s="75"/>
      <c r="AQ880" s="75"/>
      <c r="AR880" s="75"/>
    </row>
    <row r="881" spans="29:44" ht="12">
      <c r="AC881" s="3"/>
      <c r="AD881" s="3"/>
      <c r="AE881" s="3"/>
      <c r="AF881" s="4"/>
      <c r="AG881" s="4"/>
      <c r="AH881" s="75"/>
      <c r="AI881" s="17"/>
      <c r="AJ881" s="75"/>
      <c r="AK881" s="3"/>
      <c r="AL881" s="75"/>
      <c r="AM881" s="2"/>
      <c r="AN881" s="75"/>
      <c r="AO881" s="75"/>
      <c r="AP881" s="75"/>
      <c r="AQ881" s="75"/>
      <c r="AR881" s="75"/>
    </row>
    <row r="882" spans="29:44" ht="12">
      <c r="AC882" s="3"/>
      <c r="AD882" s="3"/>
      <c r="AE882" s="3"/>
      <c r="AF882" s="4"/>
      <c r="AG882" s="4"/>
      <c r="AH882" s="75"/>
      <c r="AI882" s="17"/>
      <c r="AJ882" s="75"/>
      <c r="AK882" s="3"/>
      <c r="AL882" s="75"/>
      <c r="AM882" s="2"/>
      <c r="AN882" s="75"/>
      <c r="AO882" s="75"/>
      <c r="AP882" s="75"/>
      <c r="AQ882" s="75"/>
      <c r="AR882" s="75"/>
    </row>
    <row r="883" spans="29:44" ht="12">
      <c r="AC883" s="3"/>
      <c r="AD883" s="3"/>
      <c r="AE883" s="3"/>
      <c r="AF883" s="4"/>
      <c r="AG883" s="4"/>
      <c r="AH883" s="75"/>
      <c r="AI883" s="17"/>
      <c r="AJ883" s="75"/>
      <c r="AK883" s="3"/>
      <c r="AL883" s="75"/>
      <c r="AM883" s="2"/>
      <c r="AN883" s="75"/>
      <c r="AO883" s="75"/>
      <c r="AP883" s="75"/>
      <c r="AQ883" s="75"/>
      <c r="AR883" s="75"/>
    </row>
    <row r="884" spans="29:44" ht="12">
      <c r="AC884" s="3"/>
      <c r="AD884" s="3"/>
      <c r="AE884" s="3"/>
      <c r="AF884" s="4"/>
      <c r="AG884" s="4"/>
      <c r="AH884" s="75"/>
      <c r="AI884" s="17"/>
      <c r="AJ884" s="75"/>
      <c r="AK884" s="3"/>
      <c r="AL884" s="75"/>
      <c r="AM884" s="2"/>
      <c r="AN884" s="75"/>
      <c r="AO884" s="75"/>
      <c r="AP884" s="75"/>
      <c r="AQ884" s="75"/>
      <c r="AR884" s="75"/>
    </row>
    <row r="885" spans="29:44" ht="12">
      <c r="AC885" s="3"/>
      <c r="AD885" s="3"/>
      <c r="AE885" s="3"/>
      <c r="AF885" s="4"/>
      <c r="AG885" s="4"/>
      <c r="AH885" s="75"/>
      <c r="AI885" s="17"/>
      <c r="AJ885" s="75"/>
      <c r="AK885" s="3"/>
      <c r="AL885" s="75"/>
      <c r="AM885" s="2"/>
      <c r="AN885" s="75"/>
      <c r="AO885" s="75"/>
      <c r="AP885" s="75"/>
      <c r="AQ885" s="75"/>
      <c r="AR885" s="75"/>
    </row>
    <row r="886" spans="29:44" ht="12">
      <c r="AC886" s="3"/>
      <c r="AD886" s="3"/>
      <c r="AE886" s="3"/>
      <c r="AF886" s="4"/>
      <c r="AG886" s="4"/>
      <c r="AH886" s="75"/>
      <c r="AI886" s="17"/>
      <c r="AJ886" s="75"/>
      <c r="AK886" s="3"/>
      <c r="AL886" s="75"/>
      <c r="AM886" s="2"/>
      <c r="AN886" s="75"/>
      <c r="AO886" s="75"/>
      <c r="AP886" s="75"/>
      <c r="AQ886" s="75"/>
      <c r="AR886" s="75"/>
    </row>
    <row r="887" spans="29:44" ht="12">
      <c r="AC887" s="3"/>
      <c r="AD887" s="3"/>
      <c r="AE887" s="3"/>
      <c r="AF887" s="4"/>
      <c r="AG887" s="4"/>
      <c r="AH887" s="75"/>
      <c r="AI887" s="17"/>
      <c r="AJ887" s="75"/>
      <c r="AK887" s="3"/>
      <c r="AL887" s="75"/>
      <c r="AM887" s="2"/>
      <c r="AN887" s="75"/>
      <c r="AO887" s="75"/>
      <c r="AP887" s="75"/>
      <c r="AQ887" s="75"/>
      <c r="AR887" s="75"/>
    </row>
    <row r="888" spans="29:44" ht="12">
      <c r="AC888" s="3"/>
      <c r="AD888" s="3"/>
      <c r="AE888" s="3"/>
      <c r="AF888" s="4"/>
      <c r="AG888" s="4"/>
      <c r="AH888" s="75"/>
      <c r="AI888" s="17"/>
      <c r="AJ888" s="75"/>
      <c r="AK888" s="3"/>
      <c r="AL888" s="75"/>
      <c r="AM888" s="2"/>
      <c r="AN888" s="75"/>
      <c r="AO888" s="75"/>
      <c r="AP888" s="75"/>
      <c r="AQ888" s="75"/>
      <c r="AR888" s="75"/>
    </row>
    <row r="889" spans="29:44" ht="12">
      <c r="AC889" s="3"/>
      <c r="AD889" s="3"/>
      <c r="AE889" s="3"/>
      <c r="AF889" s="4"/>
      <c r="AG889" s="4"/>
      <c r="AH889" s="75"/>
      <c r="AI889" s="17"/>
      <c r="AJ889" s="75"/>
      <c r="AK889" s="3"/>
      <c r="AL889" s="75"/>
      <c r="AM889" s="2"/>
      <c r="AN889" s="75"/>
      <c r="AO889" s="75"/>
      <c r="AP889" s="75"/>
      <c r="AQ889" s="75"/>
      <c r="AR889" s="75"/>
    </row>
    <row r="890" spans="29:44" ht="12">
      <c r="AC890" s="3"/>
      <c r="AD890" s="3"/>
      <c r="AE890" s="3"/>
      <c r="AF890" s="4"/>
      <c r="AG890" s="4"/>
      <c r="AH890" s="75"/>
      <c r="AI890" s="17"/>
      <c r="AJ890" s="75"/>
      <c r="AK890" s="3"/>
      <c r="AL890" s="75"/>
      <c r="AM890" s="2"/>
      <c r="AN890" s="75"/>
      <c r="AO890" s="75"/>
      <c r="AP890" s="75"/>
      <c r="AQ890" s="75"/>
      <c r="AR890" s="75"/>
    </row>
    <row r="891" spans="29:44" ht="12">
      <c r="AC891" s="3"/>
      <c r="AD891" s="3"/>
      <c r="AE891" s="3"/>
      <c r="AF891" s="4"/>
      <c r="AG891" s="4"/>
      <c r="AH891" s="75"/>
      <c r="AI891" s="17"/>
      <c r="AJ891" s="75"/>
      <c r="AK891" s="3"/>
      <c r="AL891" s="75"/>
      <c r="AM891" s="2"/>
      <c r="AN891" s="75"/>
      <c r="AO891" s="75"/>
      <c r="AP891" s="75"/>
      <c r="AQ891" s="75"/>
      <c r="AR891" s="75"/>
    </row>
    <row r="892" spans="29:44" ht="12">
      <c r="AC892" s="3"/>
      <c r="AD892" s="3"/>
      <c r="AE892" s="3"/>
      <c r="AF892" s="4"/>
      <c r="AG892" s="4"/>
      <c r="AH892" s="75"/>
      <c r="AI892" s="17"/>
      <c r="AJ892" s="75"/>
      <c r="AK892" s="3"/>
      <c r="AL892" s="75"/>
      <c r="AM892" s="2"/>
      <c r="AN892" s="75"/>
      <c r="AO892" s="75"/>
      <c r="AP892" s="75"/>
      <c r="AQ892" s="75"/>
      <c r="AR892" s="75"/>
    </row>
    <row r="893" spans="29:44" ht="12">
      <c r="AC893" s="3"/>
      <c r="AD893" s="3"/>
      <c r="AE893" s="3"/>
      <c r="AF893" s="4"/>
      <c r="AG893" s="4"/>
      <c r="AH893" s="75"/>
      <c r="AI893" s="17"/>
      <c r="AJ893" s="75"/>
      <c r="AK893" s="3"/>
      <c r="AL893" s="75"/>
      <c r="AM893" s="2"/>
      <c r="AN893" s="75"/>
      <c r="AO893" s="75"/>
      <c r="AP893" s="75"/>
      <c r="AQ893" s="75"/>
      <c r="AR893" s="75"/>
    </row>
    <row r="894" spans="29:44" ht="12">
      <c r="AC894" s="3"/>
      <c r="AD894" s="3"/>
      <c r="AE894" s="3"/>
      <c r="AF894" s="4"/>
      <c r="AG894" s="4"/>
      <c r="AH894" s="75"/>
      <c r="AI894" s="17"/>
      <c r="AJ894" s="75"/>
      <c r="AK894" s="3"/>
      <c r="AL894" s="75"/>
      <c r="AM894" s="2"/>
      <c r="AN894" s="75"/>
      <c r="AO894" s="75"/>
      <c r="AP894" s="75"/>
      <c r="AQ894" s="75"/>
      <c r="AR894" s="75"/>
    </row>
    <row r="895" spans="29:44" ht="12">
      <c r="AC895" s="3"/>
      <c r="AD895" s="3"/>
      <c r="AE895" s="3"/>
      <c r="AF895" s="4"/>
      <c r="AG895" s="4"/>
      <c r="AH895" s="75"/>
      <c r="AI895" s="17"/>
      <c r="AJ895" s="75"/>
      <c r="AK895" s="3"/>
      <c r="AL895" s="75"/>
      <c r="AM895" s="2"/>
      <c r="AN895" s="75"/>
      <c r="AO895" s="75"/>
      <c r="AP895" s="75"/>
      <c r="AQ895" s="75"/>
      <c r="AR895" s="75"/>
    </row>
    <row r="896" spans="29:44" ht="12">
      <c r="AC896" s="3"/>
      <c r="AD896" s="3"/>
      <c r="AE896" s="3"/>
      <c r="AF896" s="4"/>
      <c r="AG896" s="4"/>
      <c r="AH896" s="75"/>
      <c r="AI896" s="17"/>
      <c r="AJ896" s="75"/>
      <c r="AK896" s="3"/>
      <c r="AL896" s="75"/>
      <c r="AM896" s="2"/>
      <c r="AN896" s="75"/>
      <c r="AO896" s="75"/>
      <c r="AP896" s="75"/>
      <c r="AQ896" s="75"/>
      <c r="AR896" s="75"/>
    </row>
    <row r="897" spans="29:44" ht="12">
      <c r="AC897" s="3"/>
      <c r="AD897" s="3"/>
      <c r="AE897" s="3"/>
      <c r="AF897" s="4"/>
      <c r="AG897" s="4"/>
      <c r="AH897" s="75"/>
      <c r="AI897" s="17"/>
      <c r="AJ897" s="75"/>
      <c r="AK897" s="3"/>
      <c r="AL897" s="75"/>
      <c r="AM897" s="2"/>
      <c r="AN897" s="75"/>
      <c r="AO897" s="75"/>
      <c r="AP897" s="75"/>
      <c r="AQ897" s="75"/>
      <c r="AR897" s="75"/>
    </row>
    <row r="898" spans="29:44" ht="12">
      <c r="AC898" s="3"/>
      <c r="AD898" s="3"/>
      <c r="AE898" s="3"/>
      <c r="AF898" s="4"/>
      <c r="AG898" s="4"/>
      <c r="AH898" s="75"/>
      <c r="AI898" s="17"/>
      <c r="AJ898" s="75"/>
      <c r="AK898" s="3"/>
      <c r="AL898" s="75"/>
      <c r="AM898" s="2"/>
      <c r="AN898" s="75"/>
      <c r="AO898" s="75"/>
      <c r="AP898" s="75"/>
      <c r="AQ898" s="75"/>
      <c r="AR898" s="75"/>
    </row>
    <row r="899" spans="29:44" ht="12">
      <c r="AC899" s="3"/>
      <c r="AD899" s="3"/>
      <c r="AE899" s="3"/>
      <c r="AF899" s="4"/>
      <c r="AG899" s="4"/>
      <c r="AH899" s="75"/>
      <c r="AI899" s="17"/>
      <c r="AJ899" s="75"/>
      <c r="AK899" s="3"/>
      <c r="AL899" s="75"/>
      <c r="AM899" s="2"/>
      <c r="AN899" s="75"/>
      <c r="AO899" s="75"/>
      <c r="AP899" s="75"/>
      <c r="AQ899" s="75"/>
      <c r="AR899" s="75"/>
    </row>
    <row r="900" spans="29:44" ht="12">
      <c r="AC900" s="3"/>
      <c r="AD900" s="3"/>
      <c r="AE900" s="3"/>
      <c r="AF900" s="4"/>
      <c r="AG900" s="4"/>
      <c r="AH900" s="75"/>
      <c r="AI900" s="17"/>
      <c r="AJ900" s="75"/>
      <c r="AK900" s="3"/>
      <c r="AL900" s="75"/>
      <c r="AM900" s="2"/>
      <c r="AN900" s="75"/>
      <c r="AO900" s="75"/>
      <c r="AP900" s="75"/>
      <c r="AQ900" s="75"/>
      <c r="AR900" s="75"/>
    </row>
    <row r="901" spans="29:44" ht="12">
      <c r="AC901" s="3"/>
      <c r="AD901" s="3"/>
      <c r="AE901" s="3"/>
      <c r="AF901" s="4"/>
      <c r="AG901" s="4"/>
      <c r="AH901" s="75"/>
      <c r="AI901" s="17"/>
      <c r="AJ901" s="75"/>
      <c r="AK901" s="3"/>
      <c r="AL901" s="75"/>
      <c r="AM901" s="2"/>
      <c r="AN901" s="75"/>
      <c r="AO901" s="75"/>
      <c r="AP901" s="75"/>
      <c r="AQ901" s="75"/>
      <c r="AR901" s="75"/>
    </row>
    <row r="902" spans="29:44" ht="12">
      <c r="AC902" s="3"/>
      <c r="AD902" s="3"/>
      <c r="AE902" s="3"/>
      <c r="AF902" s="4"/>
      <c r="AG902" s="4"/>
      <c r="AH902" s="75"/>
      <c r="AI902" s="17"/>
      <c r="AJ902" s="75"/>
      <c r="AK902" s="3"/>
      <c r="AL902" s="75"/>
      <c r="AM902" s="2"/>
      <c r="AN902" s="75"/>
      <c r="AO902" s="75"/>
      <c r="AP902" s="75"/>
      <c r="AQ902" s="75"/>
      <c r="AR902" s="75"/>
    </row>
    <row r="903" spans="29:44" ht="12">
      <c r="AC903" s="3"/>
      <c r="AD903" s="3"/>
      <c r="AE903" s="3"/>
      <c r="AF903" s="4"/>
      <c r="AG903" s="4"/>
      <c r="AH903" s="75"/>
      <c r="AI903" s="17"/>
      <c r="AJ903" s="75"/>
      <c r="AK903" s="3"/>
      <c r="AL903" s="75"/>
      <c r="AM903" s="2"/>
      <c r="AN903" s="75"/>
      <c r="AO903" s="75"/>
      <c r="AP903" s="75"/>
      <c r="AQ903" s="75"/>
      <c r="AR903" s="75"/>
    </row>
    <row r="904" spans="29:44" ht="12">
      <c r="AC904" s="3"/>
      <c r="AD904" s="3"/>
      <c r="AE904" s="3"/>
      <c r="AF904" s="4"/>
      <c r="AG904" s="4"/>
      <c r="AH904" s="75"/>
      <c r="AI904" s="17"/>
      <c r="AJ904" s="75"/>
      <c r="AK904" s="3"/>
      <c r="AL904" s="75"/>
      <c r="AM904" s="2"/>
      <c r="AN904" s="75"/>
      <c r="AO904" s="75"/>
      <c r="AP904" s="75"/>
      <c r="AQ904" s="75"/>
      <c r="AR904" s="75"/>
    </row>
    <row r="905" spans="29:44" ht="12">
      <c r="AC905" s="3"/>
      <c r="AD905" s="3"/>
      <c r="AE905" s="3"/>
      <c r="AF905" s="4"/>
      <c r="AG905" s="4"/>
      <c r="AH905" s="75"/>
      <c r="AI905" s="17"/>
      <c r="AJ905" s="75"/>
      <c r="AK905" s="3"/>
      <c r="AL905" s="75"/>
      <c r="AM905" s="2"/>
      <c r="AN905" s="75"/>
      <c r="AO905" s="75"/>
      <c r="AP905" s="75"/>
      <c r="AQ905" s="75"/>
      <c r="AR905" s="75"/>
    </row>
    <row r="906" spans="29:44" ht="12">
      <c r="AC906" s="3"/>
      <c r="AD906" s="3"/>
      <c r="AE906" s="3"/>
      <c r="AF906" s="4"/>
      <c r="AG906" s="4"/>
      <c r="AH906" s="75"/>
      <c r="AI906" s="17"/>
      <c r="AJ906" s="75"/>
      <c r="AK906" s="3"/>
      <c r="AL906" s="75"/>
      <c r="AM906" s="2"/>
      <c r="AN906" s="75"/>
      <c r="AO906" s="75"/>
      <c r="AP906" s="75"/>
      <c r="AQ906" s="75"/>
      <c r="AR906" s="75"/>
    </row>
    <row r="907" spans="29:44" ht="12">
      <c r="AC907" s="3"/>
      <c r="AD907" s="3"/>
      <c r="AE907" s="3"/>
      <c r="AF907" s="4"/>
      <c r="AG907" s="4"/>
      <c r="AH907" s="75"/>
      <c r="AI907" s="17"/>
      <c r="AJ907" s="75"/>
      <c r="AK907" s="3"/>
      <c r="AL907" s="75"/>
      <c r="AM907" s="2"/>
      <c r="AN907" s="75"/>
      <c r="AO907" s="75"/>
      <c r="AP907" s="75"/>
      <c r="AQ907" s="75"/>
      <c r="AR907" s="75"/>
    </row>
    <row r="908" spans="29:44" ht="12">
      <c r="AC908" s="3"/>
      <c r="AD908" s="3"/>
      <c r="AE908" s="3"/>
      <c r="AF908" s="4"/>
      <c r="AG908" s="4"/>
      <c r="AH908" s="75"/>
      <c r="AI908" s="17"/>
      <c r="AJ908" s="75"/>
      <c r="AK908" s="3"/>
      <c r="AL908" s="75"/>
      <c r="AM908" s="2"/>
      <c r="AN908" s="75"/>
      <c r="AO908" s="75"/>
      <c r="AP908" s="75"/>
      <c r="AQ908" s="75"/>
      <c r="AR908" s="75"/>
    </row>
    <row r="909" spans="29:44" ht="12">
      <c r="AC909" s="3"/>
      <c r="AD909" s="3"/>
      <c r="AE909" s="3"/>
      <c r="AF909" s="4"/>
      <c r="AG909" s="4"/>
      <c r="AH909" s="75"/>
      <c r="AI909" s="17"/>
      <c r="AJ909" s="75"/>
      <c r="AK909" s="3"/>
      <c r="AL909" s="75"/>
      <c r="AM909" s="2"/>
      <c r="AN909" s="75"/>
      <c r="AO909" s="75"/>
      <c r="AP909" s="75"/>
      <c r="AQ909" s="75"/>
      <c r="AR909" s="75"/>
    </row>
    <row r="910" spans="29:44" ht="12">
      <c r="AC910" s="3"/>
      <c r="AD910" s="3"/>
      <c r="AE910" s="3"/>
      <c r="AF910" s="4"/>
      <c r="AG910" s="4"/>
      <c r="AH910" s="75"/>
      <c r="AI910" s="17"/>
      <c r="AJ910" s="75"/>
      <c r="AK910" s="3"/>
      <c r="AL910" s="75"/>
      <c r="AM910" s="2"/>
      <c r="AN910" s="75"/>
      <c r="AO910" s="75"/>
      <c r="AP910" s="75"/>
      <c r="AQ910" s="75"/>
      <c r="AR910" s="75"/>
    </row>
    <row r="911" spans="29:44" ht="12">
      <c r="AC911" s="3"/>
      <c r="AD911" s="3"/>
      <c r="AE911" s="3"/>
      <c r="AF911" s="4"/>
      <c r="AG911" s="4"/>
      <c r="AH911" s="75"/>
      <c r="AI911" s="17"/>
      <c r="AJ911" s="75"/>
      <c r="AK911" s="3"/>
      <c r="AL911" s="75"/>
      <c r="AM911" s="2"/>
      <c r="AN911" s="75"/>
      <c r="AO911" s="75"/>
      <c r="AP911" s="75"/>
      <c r="AQ911" s="75"/>
      <c r="AR911" s="75"/>
    </row>
    <row r="912" spans="29:44" ht="12">
      <c r="AC912" s="3"/>
      <c r="AD912" s="3"/>
      <c r="AE912" s="3"/>
      <c r="AF912" s="4"/>
      <c r="AG912" s="4"/>
      <c r="AH912" s="75"/>
      <c r="AI912" s="17"/>
      <c r="AJ912" s="75"/>
      <c r="AK912" s="3"/>
      <c r="AL912" s="75"/>
      <c r="AM912" s="2"/>
      <c r="AN912" s="75"/>
      <c r="AO912" s="75"/>
      <c r="AP912" s="75"/>
      <c r="AQ912" s="75"/>
      <c r="AR912" s="75"/>
    </row>
    <row r="913" spans="29:44" ht="12">
      <c r="AC913" s="3"/>
      <c r="AD913" s="3"/>
      <c r="AE913" s="3"/>
      <c r="AF913" s="4"/>
      <c r="AG913" s="4"/>
      <c r="AH913" s="75"/>
      <c r="AI913" s="17"/>
      <c r="AJ913" s="75"/>
      <c r="AK913" s="3"/>
      <c r="AL913" s="75"/>
      <c r="AM913" s="2"/>
      <c r="AN913" s="75"/>
      <c r="AO913" s="75"/>
      <c r="AP913" s="75"/>
      <c r="AQ913" s="75"/>
      <c r="AR913" s="75"/>
    </row>
    <row r="914" spans="29:44" ht="12">
      <c r="AC914" s="3"/>
      <c r="AD914" s="3"/>
      <c r="AE914" s="3"/>
      <c r="AF914" s="4"/>
      <c r="AG914" s="4"/>
      <c r="AH914" s="75"/>
      <c r="AI914" s="17"/>
      <c r="AJ914" s="75"/>
      <c r="AK914" s="3"/>
      <c r="AL914" s="75"/>
      <c r="AM914" s="2"/>
      <c r="AN914" s="75"/>
      <c r="AO914" s="75"/>
      <c r="AP914" s="75"/>
      <c r="AQ914" s="75"/>
      <c r="AR914" s="75"/>
    </row>
    <row r="915" spans="29:44" ht="12">
      <c r="AC915" s="3"/>
      <c r="AD915" s="3"/>
      <c r="AE915" s="3"/>
      <c r="AF915" s="4"/>
      <c r="AG915" s="4"/>
      <c r="AH915" s="75"/>
      <c r="AI915" s="17"/>
      <c r="AJ915" s="75"/>
      <c r="AK915" s="3"/>
      <c r="AL915" s="75"/>
      <c r="AM915" s="2"/>
      <c r="AN915" s="75"/>
      <c r="AO915" s="75"/>
      <c r="AP915" s="75"/>
      <c r="AQ915" s="75"/>
      <c r="AR915" s="75"/>
    </row>
    <row r="916" spans="29:44" ht="12">
      <c r="AC916" s="3"/>
      <c r="AD916" s="3"/>
      <c r="AE916" s="3"/>
      <c r="AF916" s="4"/>
      <c r="AG916" s="4"/>
      <c r="AH916" s="75"/>
      <c r="AI916" s="17"/>
      <c r="AJ916" s="75"/>
      <c r="AK916" s="3"/>
      <c r="AL916" s="75"/>
      <c r="AM916" s="2"/>
      <c r="AN916" s="75"/>
      <c r="AO916" s="75"/>
      <c r="AP916" s="75"/>
      <c r="AQ916" s="75"/>
      <c r="AR916" s="75"/>
    </row>
    <row r="917" spans="29:44" ht="12">
      <c r="AC917" s="3"/>
      <c r="AD917" s="3"/>
      <c r="AE917" s="3"/>
      <c r="AF917" s="4"/>
      <c r="AG917" s="4"/>
      <c r="AH917" s="75"/>
      <c r="AI917" s="17"/>
      <c r="AJ917" s="75"/>
      <c r="AK917" s="3"/>
      <c r="AL917" s="75"/>
      <c r="AM917" s="2"/>
      <c r="AN917" s="75"/>
      <c r="AO917" s="75"/>
      <c r="AP917" s="75"/>
      <c r="AQ917" s="75"/>
      <c r="AR917" s="75"/>
    </row>
    <row r="918" spans="29:44" ht="12">
      <c r="AC918" s="3"/>
      <c r="AD918" s="3"/>
      <c r="AE918" s="3"/>
      <c r="AF918" s="4"/>
      <c r="AG918" s="4"/>
      <c r="AH918" s="75"/>
      <c r="AI918" s="17"/>
      <c r="AJ918" s="75"/>
      <c r="AK918" s="3"/>
      <c r="AL918" s="75"/>
      <c r="AM918" s="2"/>
      <c r="AN918" s="75"/>
      <c r="AO918" s="75"/>
      <c r="AP918" s="75"/>
      <c r="AQ918" s="75"/>
      <c r="AR918" s="75"/>
    </row>
    <row r="919" spans="29:44" ht="12">
      <c r="AC919" s="3"/>
      <c r="AD919" s="3"/>
      <c r="AE919" s="3"/>
      <c r="AF919" s="4"/>
      <c r="AG919" s="4"/>
      <c r="AH919" s="75"/>
      <c r="AI919" s="17"/>
      <c r="AJ919" s="75"/>
      <c r="AK919" s="3"/>
      <c r="AL919" s="75"/>
      <c r="AM919" s="2"/>
      <c r="AN919" s="75"/>
      <c r="AO919" s="75"/>
      <c r="AP919" s="75"/>
      <c r="AQ919" s="75"/>
      <c r="AR919" s="75"/>
    </row>
    <row r="920" spans="29:44" ht="12">
      <c r="AC920" s="3"/>
      <c r="AD920" s="3"/>
      <c r="AE920" s="3"/>
      <c r="AF920" s="4"/>
      <c r="AG920" s="4"/>
      <c r="AH920" s="75"/>
      <c r="AI920" s="17"/>
      <c r="AJ920" s="75"/>
      <c r="AK920" s="3"/>
      <c r="AL920" s="75"/>
      <c r="AM920" s="2"/>
      <c r="AN920" s="75"/>
      <c r="AO920" s="75"/>
      <c r="AP920" s="75"/>
      <c r="AQ920" s="75"/>
      <c r="AR920" s="75"/>
    </row>
    <row r="921" spans="29:44" ht="12">
      <c r="AC921" s="3"/>
      <c r="AD921" s="3"/>
      <c r="AE921" s="3"/>
      <c r="AF921" s="4"/>
      <c r="AG921" s="4"/>
      <c r="AH921" s="75"/>
      <c r="AI921" s="17"/>
      <c r="AJ921" s="75"/>
      <c r="AK921" s="3"/>
      <c r="AL921" s="75"/>
      <c r="AM921" s="2"/>
      <c r="AN921" s="75"/>
      <c r="AO921" s="75"/>
      <c r="AP921" s="75"/>
      <c r="AQ921" s="75"/>
      <c r="AR921" s="75"/>
    </row>
    <row r="922" spans="29:44" ht="12">
      <c r="AC922" s="3"/>
      <c r="AD922" s="3"/>
      <c r="AE922" s="3"/>
      <c r="AF922" s="4"/>
      <c r="AG922" s="4"/>
      <c r="AH922" s="75"/>
      <c r="AI922" s="17"/>
      <c r="AJ922" s="75"/>
      <c r="AK922" s="3"/>
      <c r="AL922" s="75"/>
      <c r="AM922" s="2"/>
      <c r="AN922" s="75"/>
      <c r="AO922" s="75"/>
      <c r="AP922" s="75"/>
      <c r="AQ922" s="75"/>
      <c r="AR922" s="75"/>
    </row>
    <row r="923" spans="29:44" ht="12">
      <c r="AC923" s="3"/>
      <c r="AD923" s="3"/>
      <c r="AE923" s="3"/>
      <c r="AF923" s="4"/>
      <c r="AG923" s="4"/>
      <c r="AH923" s="75"/>
      <c r="AI923" s="17"/>
      <c r="AJ923" s="75"/>
      <c r="AK923" s="3"/>
      <c r="AL923" s="75"/>
      <c r="AM923" s="2"/>
      <c r="AN923" s="75"/>
      <c r="AO923" s="75"/>
      <c r="AP923" s="75"/>
      <c r="AQ923" s="75"/>
      <c r="AR923" s="75"/>
    </row>
    <row r="924" spans="29:44" ht="12">
      <c r="AC924" s="3"/>
      <c r="AD924" s="3"/>
      <c r="AE924" s="3"/>
      <c r="AF924" s="4"/>
      <c r="AG924" s="4"/>
      <c r="AH924" s="75"/>
      <c r="AI924" s="17"/>
      <c r="AJ924" s="75"/>
      <c r="AK924" s="3"/>
      <c r="AL924" s="75"/>
      <c r="AM924" s="2"/>
      <c r="AN924" s="75"/>
      <c r="AO924" s="75"/>
      <c r="AP924" s="75"/>
      <c r="AQ924" s="75"/>
      <c r="AR924" s="75"/>
    </row>
    <row r="925" spans="29:44" ht="12">
      <c r="AC925" s="3"/>
      <c r="AD925" s="3"/>
      <c r="AE925" s="3"/>
      <c r="AF925" s="4"/>
      <c r="AG925" s="4"/>
      <c r="AH925" s="75"/>
      <c r="AI925" s="17"/>
      <c r="AJ925" s="75"/>
      <c r="AK925" s="3"/>
      <c r="AL925" s="75"/>
      <c r="AM925" s="2"/>
      <c r="AN925" s="75"/>
      <c r="AO925" s="75"/>
      <c r="AP925" s="75"/>
      <c r="AQ925" s="75"/>
      <c r="AR925" s="75"/>
    </row>
    <row r="926" spans="29:44" ht="12">
      <c r="AC926" s="3"/>
      <c r="AD926" s="3"/>
      <c r="AE926" s="3"/>
      <c r="AF926" s="4"/>
      <c r="AG926" s="4"/>
      <c r="AH926" s="75"/>
      <c r="AI926" s="17"/>
      <c r="AJ926" s="75"/>
      <c r="AK926" s="3"/>
      <c r="AL926" s="75"/>
      <c r="AM926" s="2"/>
      <c r="AN926" s="75"/>
      <c r="AO926" s="75"/>
      <c r="AP926" s="75"/>
      <c r="AQ926" s="75"/>
      <c r="AR926" s="75"/>
    </row>
    <row r="927" spans="29:44" ht="12">
      <c r="AC927" s="3"/>
      <c r="AD927" s="3"/>
      <c r="AE927" s="3"/>
      <c r="AF927" s="4"/>
      <c r="AG927" s="4"/>
      <c r="AH927" s="75"/>
      <c r="AI927" s="17"/>
      <c r="AJ927" s="75"/>
      <c r="AK927" s="3"/>
      <c r="AL927" s="75"/>
      <c r="AM927" s="2"/>
      <c r="AN927" s="75"/>
      <c r="AO927" s="75"/>
      <c r="AP927" s="75"/>
      <c r="AQ927" s="75"/>
      <c r="AR927" s="75"/>
    </row>
    <row r="928" spans="29:44" ht="12">
      <c r="AC928" s="3"/>
      <c r="AD928" s="3"/>
      <c r="AE928" s="3"/>
      <c r="AF928" s="4"/>
      <c r="AG928" s="4"/>
      <c r="AH928" s="75"/>
      <c r="AI928" s="17"/>
      <c r="AJ928" s="75"/>
      <c r="AK928" s="3"/>
      <c r="AL928" s="75"/>
      <c r="AM928" s="2"/>
      <c r="AN928" s="75"/>
      <c r="AO928" s="75"/>
      <c r="AP928" s="75"/>
      <c r="AQ928" s="75"/>
      <c r="AR928" s="75"/>
    </row>
    <row r="929" spans="29:44" ht="12">
      <c r="AC929" s="3"/>
      <c r="AD929" s="3"/>
      <c r="AE929" s="3"/>
      <c r="AF929" s="4"/>
      <c r="AG929" s="4"/>
      <c r="AH929" s="75"/>
      <c r="AI929" s="17"/>
      <c r="AJ929" s="75"/>
      <c r="AK929" s="3"/>
      <c r="AL929" s="75"/>
      <c r="AM929" s="2"/>
      <c r="AN929" s="75"/>
      <c r="AO929" s="75"/>
      <c r="AP929" s="75"/>
      <c r="AQ929" s="75"/>
      <c r="AR929" s="75"/>
    </row>
    <row r="930" spans="29:44" ht="12">
      <c r="AC930" s="3"/>
      <c r="AD930" s="3"/>
      <c r="AE930" s="3"/>
      <c r="AF930" s="4"/>
      <c r="AG930" s="4"/>
      <c r="AH930" s="75"/>
      <c r="AI930" s="17"/>
      <c r="AJ930" s="75"/>
      <c r="AK930" s="3"/>
      <c r="AL930" s="75"/>
      <c r="AM930" s="2"/>
      <c r="AN930" s="75"/>
      <c r="AO930" s="75"/>
      <c r="AP930" s="75"/>
      <c r="AQ930" s="75"/>
      <c r="AR930" s="75"/>
    </row>
    <row r="931" spans="29:44" ht="12">
      <c r="AC931" s="3"/>
      <c r="AD931" s="3"/>
      <c r="AE931" s="3"/>
      <c r="AF931" s="4"/>
      <c r="AG931" s="4"/>
      <c r="AH931" s="75"/>
      <c r="AI931" s="17"/>
      <c r="AJ931" s="75"/>
      <c r="AK931" s="3"/>
      <c r="AL931" s="75"/>
      <c r="AM931" s="2"/>
      <c r="AN931" s="75"/>
      <c r="AO931" s="75"/>
      <c r="AP931" s="75"/>
      <c r="AQ931" s="75"/>
      <c r="AR931" s="75"/>
    </row>
    <row r="932" spans="29:44" ht="12">
      <c r="AC932" s="3"/>
      <c r="AD932" s="3"/>
      <c r="AE932" s="3"/>
      <c r="AF932" s="4"/>
      <c r="AG932" s="4"/>
      <c r="AH932" s="75"/>
      <c r="AI932" s="17"/>
      <c r="AJ932" s="75"/>
      <c r="AK932" s="3"/>
      <c r="AL932" s="75"/>
      <c r="AM932" s="2"/>
      <c r="AN932" s="75"/>
      <c r="AO932" s="75"/>
      <c r="AP932" s="75"/>
      <c r="AQ932" s="75"/>
      <c r="AR932" s="75"/>
    </row>
    <row r="933" spans="29:44" ht="12">
      <c r="AC933" s="3"/>
      <c r="AD933" s="3"/>
      <c r="AE933" s="3"/>
      <c r="AF933" s="4"/>
      <c r="AG933" s="4"/>
      <c r="AH933" s="75"/>
      <c r="AI933" s="17"/>
      <c r="AJ933" s="75"/>
      <c r="AK933" s="3"/>
      <c r="AL933" s="75"/>
      <c r="AM933" s="2"/>
      <c r="AN933" s="75"/>
      <c r="AO933" s="75"/>
      <c r="AP933" s="75"/>
      <c r="AQ933" s="75"/>
      <c r="AR933" s="75"/>
    </row>
    <row r="934" spans="29:44" ht="12">
      <c r="AC934" s="3"/>
      <c r="AD934" s="3"/>
      <c r="AE934" s="3"/>
      <c r="AF934" s="4"/>
      <c r="AG934" s="4"/>
      <c r="AH934" s="75"/>
      <c r="AI934" s="17"/>
      <c r="AJ934" s="75"/>
      <c r="AK934" s="3"/>
      <c r="AL934" s="75"/>
      <c r="AM934" s="2"/>
      <c r="AN934" s="75"/>
      <c r="AO934" s="75"/>
      <c r="AP934" s="75"/>
      <c r="AQ934" s="75"/>
      <c r="AR934" s="75"/>
    </row>
    <row r="935" spans="29:44" ht="12">
      <c r="AC935" s="3"/>
      <c r="AD935" s="3"/>
      <c r="AE935" s="3"/>
      <c r="AF935" s="4"/>
      <c r="AG935" s="4"/>
      <c r="AH935" s="75"/>
      <c r="AI935" s="17"/>
      <c r="AJ935" s="75"/>
      <c r="AK935" s="3"/>
      <c r="AL935" s="75"/>
      <c r="AM935" s="2"/>
      <c r="AN935" s="75"/>
      <c r="AO935" s="75"/>
      <c r="AP935" s="75"/>
      <c r="AQ935" s="75"/>
      <c r="AR935" s="75"/>
    </row>
    <row r="936" spans="29:44" ht="12">
      <c r="AC936" s="3"/>
      <c r="AD936" s="3"/>
      <c r="AE936" s="3"/>
      <c r="AF936" s="4"/>
      <c r="AG936" s="4"/>
      <c r="AH936" s="75"/>
      <c r="AI936" s="17"/>
      <c r="AJ936" s="75"/>
      <c r="AK936" s="3"/>
      <c r="AL936" s="75"/>
      <c r="AM936" s="2"/>
      <c r="AN936" s="75"/>
      <c r="AO936" s="75"/>
      <c r="AP936" s="75"/>
      <c r="AQ936" s="75"/>
      <c r="AR936" s="75"/>
    </row>
    <row r="937" spans="29:44" ht="12">
      <c r="AC937" s="3"/>
      <c r="AD937" s="3"/>
      <c r="AE937" s="3"/>
      <c r="AF937" s="4"/>
      <c r="AG937" s="4"/>
      <c r="AH937" s="75"/>
      <c r="AI937" s="17"/>
      <c r="AJ937" s="75"/>
      <c r="AK937" s="3"/>
      <c r="AL937" s="75"/>
      <c r="AM937" s="2"/>
      <c r="AN937" s="75"/>
      <c r="AO937" s="75"/>
      <c r="AP937" s="75"/>
      <c r="AQ937" s="75"/>
      <c r="AR937" s="75"/>
    </row>
    <row r="938" spans="29:44" ht="12">
      <c r="AC938" s="3"/>
      <c r="AD938" s="3"/>
      <c r="AE938" s="3"/>
      <c r="AF938" s="4"/>
      <c r="AG938" s="4"/>
      <c r="AH938" s="75"/>
      <c r="AI938" s="17"/>
      <c r="AJ938" s="75"/>
      <c r="AK938" s="3"/>
      <c r="AL938" s="75"/>
      <c r="AM938" s="2"/>
      <c r="AN938" s="75"/>
      <c r="AO938" s="75"/>
      <c r="AP938" s="75"/>
      <c r="AQ938" s="75"/>
      <c r="AR938" s="75"/>
    </row>
    <row r="939" spans="29:44" ht="12">
      <c r="AC939" s="3"/>
      <c r="AD939" s="3"/>
      <c r="AE939" s="3"/>
      <c r="AF939" s="4"/>
      <c r="AG939" s="4"/>
      <c r="AH939" s="75"/>
      <c r="AI939" s="17"/>
      <c r="AJ939" s="75"/>
      <c r="AK939" s="3"/>
      <c r="AL939" s="75"/>
      <c r="AM939" s="2"/>
      <c r="AN939" s="75"/>
      <c r="AO939" s="75"/>
      <c r="AP939" s="75"/>
      <c r="AQ939" s="75"/>
      <c r="AR939" s="75"/>
    </row>
    <row r="940" spans="29:44" ht="12">
      <c r="AC940" s="3"/>
      <c r="AD940" s="3"/>
      <c r="AE940" s="3"/>
      <c r="AF940" s="4"/>
      <c r="AG940" s="4"/>
      <c r="AH940" s="75"/>
      <c r="AI940" s="17"/>
      <c r="AJ940" s="75"/>
      <c r="AK940" s="3"/>
      <c r="AL940" s="75"/>
      <c r="AM940" s="2"/>
      <c r="AN940" s="75"/>
      <c r="AO940" s="75"/>
      <c r="AP940" s="75"/>
      <c r="AQ940" s="75"/>
      <c r="AR940" s="75"/>
    </row>
    <row r="941" spans="29:44" ht="12">
      <c r="AC941" s="3"/>
      <c r="AD941" s="3"/>
      <c r="AE941" s="3"/>
      <c r="AF941" s="4"/>
      <c r="AG941" s="4"/>
      <c r="AH941" s="75"/>
      <c r="AI941" s="17"/>
      <c r="AJ941" s="75"/>
      <c r="AK941" s="3"/>
      <c r="AL941" s="75"/>
      <c r="AM941" s="2"/>
      <c r="AN941" s="75"/>
      <c r="AO941" s="75"/>
      <c r="AP941" s="75"/>
      <c r="AQ941" s="75"/>
      <c r="AR941" s="75"/>
    </row>
    <row r="942" spans="29:44" ht="12">
      <c r="AC942" s="3"/>
      <c r="AD942" s="3"/>
      <c r="AE942" s="3"/>
      <c r="AF942" s="4"/>
      <c r="AG942" s="4"/>
      <c r="AH942" s="75"/>
      <c r="AI942" s="17"/>
      <c r="AJ942" s="75"/>
      <c r="AK942" s="3"/>
      <c r="AL942" s="75"/>
      <c r="AM942" s="2"/>
      <c r="AN942" s="75"/>
      <c r="AO942" s="75"/>
      <c r="AP942" s="75"/>
      <c r="AQ942" s="75"/>
      <c r="AR942" s="75"/>
    </row>
    <row r="943" spans="29:44" ht="12">
      <c r="AC943" s="3"/>
      <c r="AD943" s="3"/>
      <c r="AE943" s="3"/>
      <c r="AF943" s="4"/>
      <c r="AG943" s="4"/>
      <c r="AH943" s="75"/>
      <c r="AI943" s="17"/>
      <c r="AJ943" s="75"/>
      <c r="AK943" s="3"/>
      <c r="AL943" s="75"/>
      <c r="AM943" s="2"/>
      <c r="AN943" s="75"/>
      <c r="AO943" s="75"/>
      <c r="AP943" s="75"/>
      <c r="AQ943" s="75"/>
      <c r="AR943" s="75"/>
    </row>
    <row r="944" spans="29:44" ht="12">
      <c r="AC944" s="3"/>
      <c r="AD944" s="3"/>
      <c r="AE944" s="3"/>
      <c r="AF944" s="4"/>
      <c r="AG944" s="4"/>
      <c r="AH944" s="75"/>
      <c r="AI944" s="17"/>
      <c r="AJ944" s="75"/>
      <c r="AK944" s="3"/>
      <c r="AL944" s="75"/>
      <c r="AM944" s="2"/>
      <c r="AN944" s="75"/>
      <c r="AO944" s="75"/>
      <c r="AP944" s="75"/>
      <c r="AQ944" s="75"/>
      <c r="AR944" s="75"/>
    </row>
    <row r="945" spans="29:44" ht="12">
      <c r="AC945" s="3"/>
      <c r="AD945" s="3"/>
      <c r="AE945" s="3"/>
      <c r="AF945" s="4"/>
      <c r="AG945" s="4"/>
      <c r="AH945" s="75"/>
      <c r="AI945" s="17"/>
      <c r="AJ945" s="75"/>
      <c r="AK945" s="3"/>
      <c r="AL945" s="75"/>
      <c r="AM945" s="2"/>
      <c r="AN945" s="75"/>
      <c r="AO945" s="75"/>
      <c r="AP945" s="75"/>
      <c r="AQ945" s="75"/>
      <c r="AR945" s="75"/>
    </row>
    <row r="946" spans="29:44" ht="12">
      <c r="AC946" s="3"/>
      <c r="AD946" s="3"/>
      <c r="AE946" s="3"/>
      <c r="AF946" s="4"/>
      <c r="AG946" s="4"/>
      <c r="AH946" s="75"/>
      <c r="AI946" s="17"/>
      <c r="AJ946" s="75"/>
      <c r="AK946" s="3"/>
      <c r="AL946" s="75"/>
      <c r="AM946" s="2"/>
      <c r="AN946" s="75"/>
      <c r="AO946" s="75"/>
      <c r="AP946" s="75"/>
      <c r="AQ946" s="75"/>
      <c r="AR946" s="75"/>
    </row>
    <row r="947" spans="29:44" ht="12">
      <c r="AC947" s="3"/>
      <c r="AD947" s="3"/>
      <c r="AE947" s="3"/>
      <c r="AF947" s="4"/>
      <c r="AG947" s="4"/>
      <c r="AH947" s="75"/>
      <c r="AI947" s="17"/>
      <c r="AJ947" s="75"/>
      <c r="AK947" s="3"/>
      <c r="AL947" s="75"/>
      <c r="AM947" s="2"/>
      <c r="AN947" s="75"/>
      <c r="AO947" s="75"/>
      <c r="AP947" s="75"/>
      <c r="AQ947" s="75"/>
      <c r="AR947" s="75"/>
    </row>
    <row r="948" spans="29:44" ht="12">
      <c r="AC948" s="3"/>
      <c r="AD948" s="3"/>
      <c r="AE948" s="3"/>
      <c r="AF948" s="4"/>
      <c r="AG948" s="4"/>
      <c r="AH948" s="75"/>
      <c r="AI948" s="17"/>
      <c r="AJ948" s="75"/>
      <c r="AK948" s="3"/>
      <c r="AL948" s="75"/>
      <c r="AM948" s="2"/>
      <c r="AN948" s="75"/>
      <c r="AO948" s="75"/>
      <c r="AP948" s="75"/>
      <c r="AQ948" s="75"/>
      <c r="AR948" s="75"/>
    </row>
    <row r="949" spans="29:44" ht="12">
      <c r="AC949" s="3"/>
      <c r="AD949" s="3"/>
      <c r="AE949" s="3"/>
      <c r="AF949" s="4"/>
      <c r="AG949" s="4"/>
      <c r="AH949" s="75"/>
      <c r="AI949" s="17"/>
      <c r="AJ949" s="75"/>
      <c r="AK949" s="3"/>
      <c r="AL949" s="75"/>
      <c r="AM949" s="2"/>
      <c r="AN949" s="75"/>
      <c r="AO949" s="75"/>
      <c r="AP949" s="75"/>
      <c r="AQ949" s="75"/>
      <c r="AR949" s="75"/>
    </row>
    <row r="950" spans="29:44" ht="12">
      <c r="AC950" s="3"/>
      <c r="AD950" s="3"/>
      <c r="AE950" s="3"/>
      <c r="AF950" s="4"/>
      <c r="AG950" s="4"/>
      <c r="AH950" s="75"/>
      <c r="AI950" s="17"/>
      <c r="AJ950" s="75"/>
      <c r="AK950" s="3"/>
      <c r="AL950" s="75"/>
      <c r="AM950" s="2"/>
      <c r="AN950" s="75"/>
      <c r="AO950" s="75"/>
      <c r="AP950" s="75"/>
      <c r="AQ950" s="75"/>
      <c r="AR950" s="75"/>
    </row>
    <row r="951" spans="29:44" ht="12">
      <c r="AC951" s="3"/>
      <c r="AD951" s="3"/>
      <c r="AE951" s="3"/>
      <c r="AF951" s="4"/>
      <c r="AG951" s="4"/>
      <c r="AH951" s="75"/>
      <c r="AI951" s="17"/>
      <c r="AJ951" s="75"/>
      <c r="AK951" s="3"/>
      <c r="AL951" s="75"/>
      <c r="AM951" s="2"/>
      <c r="AN951" s="75"/>
      <c r="AO951" s="75"/>
      <c r="AP951" s="75"/>
      <c r="AQ951" s="75"/>
      <c r="AR951" s="75"/>
    </row>
    <row r="952" spans="29:44" ht="12">
      <c r="AC952" s="3"/>
      <c r="AD952" s="3"/>
      <c r="AE952" s="3"/>
      <c r="AF952" s="4"/>
      <c r="AG952" s="4"/>
      <c r="AH952" s="75"/>
      <c r="AI952" s="17"/>
      <c r="AJ952" s="75"/>
      <c r="AK952" s="3"/>
      <c r="AL952" s="75"/>
      <c r="AM952" s="2"/>
      <c r="AN952" s="75"/>
      <c r="AO952" s="75"/>
      <c r="AP952" s="75"/>
      <c r="AQ952" s="75"/>
      <c r="AR952" s="75"/>
    </row>
    <row r="953" spans="29:44" ht="12">
      <c r="AC953" s="3"/>
      <c r="AD953" s="3"/>
      <c r="AE953" s="3"/>
      <c r="AF953" s="4"/>
      <c r="AG953" s="4"/>
      <c r="AH953" s="75"/>
      <c r="AI953" s="17"/>
      <c r="AJ953" s="75"/>
      <c r="AK953" s="3"/>
      <c r="AL953" s="75"/>
      <c r="AM953" s="2"/>
      <c r="AN953" s="75"/>
      <c r="AO953" s="75"/>
      <c r="AP953" s="75"/>
      <c r="AQ953" s="75"/>
      <c r="AR953" s="75"/>
    </row>
    <row r="954" spans="29:44" ht="12">
      <c r="AC954" s="3"/>
      <c r="AD954" s="3"/>
      <c r="AE954" s="3"/>
      <c r="AF954" s="4"/>
      <c r="AG954" s="4"/>
      <c r="AH954" s="75"/>
      <c r="AI954" s="17"/>
      <c r="AJ954" s="75"/>
      <c r="AK954" s="3"/>
      <c r="AL954" s="75"/>
      <c r="AM954" s="2"/>
      <c r="AN954" s="75"/>
      <c r="AO954" s="75"/>
      <c r="AP954" s="75"/>
      <c r="AQ954" s="75"/>
      <c r="AR954" s="75"/>
    </row>
    <row r="955" spans="29:44" ht="12">
      <c r="AC955" s="3"/>
      <c r="AD955" s="3"/>
      <c r="AE955" s="3"/>
      <c r="AF955" s="4"/>
      <c r="AG955" s="4"/>
      <c r="AH955" s="75"/>
      <c r="AI955" s="17"/>
      <c r="AJ955" s="75"/>
      <c r="AK955" s="3"/>
      <c r="AL955" s="75"/>
      <c r="AM955" s="2"/>
      <c r="AN955" s="75"/>
      <c r="AO955" s="75"/>
      <c r="AP955" s="75"/>
      <c r="AQ955" s="75"/>
      <c r="AR955" s="75"/>
    </row>
    <row r="956" spans="29:44" ht="12">
      <c r="AC956" s="3"/>
      <c r="AD956" s="3"/>
      <c r="AE956" s="3"/>
      <c r="AF956" s="4"/>
      <c r="AG956" s="4"/>
      <c r="AH956" s="75"/>
      <c r="AI956" s="17"/>
      <c r="AJ956" s="75"/>
      <c r="AK956" s="3"/>
      <c r="AL956" s="75"/>
      <c r="AM956" s="2"/>
      <c r="AN956" s="75"/>
      <c r="AO956" s="75"/>
      <c r="AP956" s="75"/>
      <c r="AQ956" s="75"/>
      <c r="AR956" s="75"/>
    </row>
    <row r="957" spans="29:44" ht="12">
      <c r="AC957" s="3"/>
      <c r="AD957" s="3"/>
      <c r="AE957" s="3"/>
      <c r="AF957" s="4"/>
      <c r="AG957" s="4"/>
      <c r="AH957" s="75"/>
      <c r="AI957" s="17"/>
      <c r="AJ957" s="75"/>
      <c r="AK957" s="3"/>
      <c r="AL957" s="75"/>
      <c r="AM957" s="2"/>
      <c r="AN957" s="75"/>
      <c r="AO957" s="75"/>
      <c r="AP957" s="75"/>
      <c r="AQ957" s="75"/>
      <c r="AR957" s="75"/>
    </row>
    <row r="958" spans="29:44" ht="12">
      <c r="AC958" s="3"/>
      <c r="AD958" s="3"/>
      <c r="AE958" s="3"/>
      <c r="AF958" s="4"/>
      <c r="AG958" s="4"/>
      <c r="AH958" s="75"/>
      <c r="AI958" s="17"/>
      <c r="AJ958" s="75"/>
      <c r="AK958" s="3"/>
      <c r="AL958" s="75"/>
      <c r="AM958" s="2"/>
      <c r="AN958" s="75"/>
      <c r="AO958" s="75"/>
      <c r="AP958" s="75"/>
      <c r="AQ958" s="75"/>
      <c r="AR958" s="75"/>
    </row>
    <row r="959" spans="29:44" ht="12">
      <c r="AC959" s="3"/>
      <c r="AD959" s="3"/>
      <c r="AE959" s="3"/>
      <c r="AF959" s="4"/>
      <c r="AG959" s="4"/>
      <c r="AH959" s="75"/>
      <c r="AI959" s="17"/>
      <c r="AJ959" s="75"/>
      <c r="AK959" s="3"/>
      <c r="AL959" s="75"/>
      <c r="AM959" s="2"/>
      <c r="AN959" s="75"/>
      <c r="AO959" s="75"/>
      <c r="AP959" s="75"/>
      <c r="AQ959" s="75"/>
      <c r="AR959" s="75"/>
    </row>
    <row r="960" spans="29:44" ht="12">
      <c r="AC960" s="3"/>
      <c r="AD960" s="3"/>
      <c r="AE960" s="3"/>
      <c r="AF960" s="4"/>
      <c r="AG960" s="4"/>
      <c r="AH960" s="75"/>
      <c r="AI960" s="17"/>
      <c r="AJ960" s="75"/>
      <c r="AK960" s="3"/>
      <c r="AL960" s="75"/>
      <c r="AM960" s="2"/>
      <c r="AN960" s="75"/>
      <c r="AO960" s="75"/>
      <c r="AP960" s="75"/>
      <c r="AQ960" s="75"/>
      <c r="AR960" s="75"/>
    </row>
    <row r="961" spans="29:44" ht="12">
      <c r="AC961" s="3"/>
      <c r="AD961" s="3"/>
      <c r="AE961" s="3"/>
      <c r="AF961" s="4"/>
      <c r="AG961" s="4"/>
      <c r="AH961" s="75"/>
      <c r="AI961" s="17"/>
      <c r="AJ961" s="75"/>
      <c r="AK961" s="3"/>
      <c r="AL961" s="75"/>
      <c r="AM961" s="2"/>
      <c r="AN961" s="75"/>
      <c r="AO961" s="75"/>
      <c r="AP961" s="75"/>
      <c r="AQ961" s="75"/>
      <c r="AR961" s="75"/>
    </row>
    <row r="962" spans="29:44" ht="12">
      <c r="AC962" s="3"/>
      <c r="AD962" s="3"/>
      <c r="AE962" s="3"/>
      <c r="AF962" s="4"/>
      <c r="AG962" s="4"/>
      <c r="AH962" s="75"/>
      <c r="AI962" s="17"/>
      <c r="AJ962" s="75"/>
      <c r="AK962" s="3"/>
      <c r="AL962" s="75"/>
      <c r="AM962" s="2"/>
      <c r="AN962" s="75"/>
      <c r="AO962" s="75"/>
      <c r="AP962" s="75"/>
      <c r="AQ962" s="75"/>
      <c r="AR962" s="75"/>
    </row>
    <row r="963" spans="29:44" ht="12">
      <c r="AC963" s="3"/>
      <c r="AD963" s="3"/>
      <c r="AE963" s="3"/>
      <c r="AF963" s="4"/>
      <c r="AG963" s="4"/>
      <c r="AH963" s="75"/>
      <c r="AI963" s="17"/>
      <c r="AJ963" s="75"/>
      <c r="AK963" s="3"/>
      <c r="AL963" s="75"/>
      <c r="AM963" s="2"/>
      <c r="AN963" s="75"/>
      <c r="AO963" s="75"/>
      <c r="AP963" s="75"/>
      <c r="AQ963" s="75"/>
      <c r="AR963" s="75"/>
    </row>
    <row r="964" spans="29:44" ht="12">
      <c r="AC964" s="3"/>
      <c r="AD964" s="3"/>
      <c r="AE964" s="3"/>
      <c r="AF964" s="4"/>
      <c r="AG964" s="4"/>
      <c r="AH964" s="75"/>
      <c r="AI964" s="17"/>
      <c r="AJ964" s="75"/>
      <c r="AK964" s="3"/>
      <c r="AL964" s="75"/>
      <c r="AM964" s="2"/>
      <c r="AN964" s="75"/>
      <c r="AO964" s="75"/>
      <c r="AP964" s="75"/>
      <c r="AQ964" s="75"/>
      <c r="AR964" s="75"/>
    </row>
    <row r="965" spans="29:44" ht="12">
      <c r="AC965" s="3"/>
      <c r="AD965" s="3"/>
      <c r="AE965" s="3"/>
      <c r="AF965" s="4"/>
      <c r="AG965" s="4"/>
      <c r="AH965" s="75"/>
      <c r="AI965" s="17"/>
      <c r="AJ965" s="75"/>
      <c r="AK965" s="3"/>
      <c r="AL965" s="75"/>
      <c r="AM965" s="2"/>
      <c r="AN965" s="75"/>
      <c r="AO965" s="75"/>
      <c r="AP965" s="75"/>
      <c r="AQ965" s="75"/>
      <c r="AR965" s="75"/>
    </row>
    <row r="966" spans="29:44" ht="12">
      <c r="AC966" s="3"/>
      <c r="AD966" s="3"/>
      <c r="AE966" s="3"/>
      <c r="AF966" s="4"/>
      <c r="AG966" s="4"/>
      <c r="AH966" s="75"/>
      <c r="AI966" s="17"/>
      <c r="AJ966" s="75"/>
      <c r="AK966" s="3"/>
      <c r="AL966" s="75"/>
      <c r="AM966" s="2"/>
      <c r="AN966" s="75"/>
      <c r="AO966" s="75"/>
      <c r="AP966" s="75"/>
      <c r="AQ966" s="75"/>
      <c r="AR966" s="75"/>
    </row>
    <row r="967" spans="29:44" ht="12">
      <c r="AC967" s="3"/>
      <c r="AD967" s="3"/>
      <c r="AE967" s="3"/>
      <c r="AF967" s="4"/>
      <c r="AG967" s="4"/>
      <c r="AH967" s="75"/>
      <c r="AI967" s="17"/>
      <c r="AJ967" s="75"/>
      <c r="AK967" s="3"/>
      <c r="AL967" s="75"/>
      <c r="AM967" s="2"/>
      <c r="AN967" s="75"/>
      <c r="AO967" s="75"/>
      <c r="AP967" s="75"/>
      <c r="AQ967" s="75"/>
      <c r="AR967" s="75"/>
    </row>
    <row r="968" spans="29:44" ht="12">
      <c r="AC968" s="3"/>
      <c r="AD968" s="3"/>
      <c r="AE968" s="3"/>
      <c r="AF968" s="4"/>
      <c r="AG968" s="4"/>
      <c r="AH968" s="75"/>
      <c r="AI968" s="17"/>
      <c r="AJ968" s="75"/>
      <c r="AK968" s="3"/>
      <c r="AL968" s="75"/>
      <c r="AM968" s="2"/>
      <c r="AN968" s="75"/>
      <c r="AO968" s="75"/>
      <c r="AP968" s="75"/>
      <c r="AQ968" s="75"/>
      <c r="AR968" s="75"/>
    </row>
    <row r="969" spans="29:44" ht="12">
      <c r="AC969" s="3"/>
      <c r="AD969" s="3"/>
      <c r="AE969" s="3"/>
      <c r="AF969" s="4"/>
      <c r="AG969" s="4"/>
      <c r="AH969" s="75"/>
      <c r="AI969" s="17"/>
      <c r="AJ969" s="75"/>
      <c r="AK969" s="3"/>
      <c r="AL969" s="75"/>
      <c r="AM969" s="2"/>
      <c r="AN969" s="75"/>
      <c r="AO969" s="75"/>
      <c r="AP969" s="75"/>
      <c r="AQ969" s="75"/>
      <c r="AR969" s="75"/>
    </row>
    <row r="970" spans="29:44" ht="12">
      <c r="AC970" s="3"/>
      <c r="AD970" s="3"/>
      <c r="AE970" s="3"/>
      <c r="AF970" s="4"/>
      <c r="AG970" s="4"/>
      <c r="AH970" s="75"/>
      <c r="AI970" s="17"/>
      <c r="AJ970" s="75"/>
      <c r="AK970" s="3"/>
      <c r="AL970" s="75"/>
      <c r="AM970" s="2"/>
      <c r="AN970" s="75"/>
      <c r="AO970" s="75"/>
      <c r="AP970" s="75"/>
      <c r="AQ970" s="75"/>
      <c r="AR970" s="75"/>
    </row>
    <row r="971" spans="29:44" ht="12">
      <c r="AC971" s="3"/>
      <c r="AD971" s="3"/>
      <c r="AE971" s="3"/>
      <c r="AF971" s="4"/>
      <c r="AG971" s="4"/>
      <c r="AH971" s="75"/>
      <c r="AI971" s="17"/>
      <c r="AJ971" s="75"/>
      <c r="AK971" s="3"/>
      <c r="AL971" s="75"/>
      <c r="AM971" s="2"/>
      <c r="AN971" s="75"/>
      <c r="AO971" s="75"/>
      <c r="AP971" s="75"/>
      <c r="AQ971" s="75"/>
      <c r="AR971" s="75"/>
    </row>
    <row r="972" spans="29:44" ht="12">
      <c r="AC972" s="3"/>
      <c r="AD972" s="3"/>
      <c r="AE972" s="3"/>
      <c r="AF972" s="4"/>
      <c r="AG972" s="4"/>
      <c r="AH972" s="75"/>
      <c r="AI972" s="17"/>
      <c r="AJ972" s="75"/>
      <c r="AK972" s="3"/>
      <c r="AL972" s="75"/>
      <c r="AM972" s="2"/>
      <c r="AN972" s="75"/>
      <c r="AO972" s="75"/>
      <c r="AP972" s="75"/>
      <c r="AQ972" s="75"/>
      <c r="AR972" s="75"/>
    </row>
    <row r="973" spans="29:44" ht="12">
      <c r="AC973" s="3"/>
      <c r="AD973" s="3"/>
      <c r="AE973" s="3"/>
      <c r="AF973" s="4"/>
      <c r="AG973" s="4"/>
      <c r="AH973" s="75"/>
      <c r="AI973" s="17"/>
      <c r="AJ973" s="75"/>
      <c r="AK973" s="3"/>
      <c r="AL973" s="75"/>
      <c r="AM973" s="2"/>
      <c r="AN973" s="75"/>
      <c r="AO973" s="75"/>
      <c r="AP973" s="75"/>
      <c r="AQ973" s="75"/>
      <c r="AR973" s="75"/>
    </row>
    <row r="974" spans="29:44" ht="12">
      <c r="AC974" s="3"/>
      <c r="AD974" s="3"/>
      <c r="AE974" s="3"/>
      <c r="AF974" s="4"/>
      <c r="AG974" s="4"/>
      <c r="AH974" s="75"/>
      <c r="AI974" s="17"/>
      <c r="AJ974" s="75"/>
      <c r="AK974" s="3"/>
      <c r="AL974" s="75"/>
      <c r="AM974" s="2"/>
      <c r="AN974" s="75"/>
      <c r="AO974" s="75"/>
      <c r="AP974" s="75"/>
      <c r="AQ974" s="75"/>
      <c r="AR974" s="75"/>
    </row>
    <row r="975" spans="29:44" ht="12">
      <c r="AC975" s="3"/>
      <c r="AD975" s="3"/>
      <c r="AE975" s="3"/>
      <c r="AF975" s="4"/>
      <c r="AG975" s="4"/>
      <c r="AH975" s="75"/>
      <c r="AI975" s="17"/>
      <c r="AJ975" s="75"/>
      <c r="AK975" s="3"/>
      <c r="AL975" s="75"/>
      <c r="AM975" s="2"/>
      <c r="AN975" s="75"/>
      <c r="AO975" s="75"/>
      <c r="AP975" s="75"/>
      <c r="AQ975" s="75"/>
      <c r="AR975" s="75"/>
    </row>
    <row r="976" spans="29:44" ht="12">
      <c r="AC976" s="3"/>
      <c r="AD976" s="3"/>
      <c r="AE976" s="3"/>
      <c r="AF976" s="4"/>
      <c r="AG976" s="4"/>
      <c r="AH976" s="75"/>
      <c r="AI976" s="17"/>
      <c r="AJ976" s="75"/>
      <c r="AK976" s="3"/>
      <c r="AL976" s="75"/>
      <c r="AM976" s="2"/>
      <c r="AN976" s="75"/>
      <c r="AO976" s="75"/>
      <c r="AP976" s="75"/>
      <c r="AQ976" s="75"/>
      <c r="AR976" s="75"/>
    </row>
    <row r="977" spans="29:44" ht="12">
      <c r="AC977" s="3"/>
      <c r="AD977" s="3"/>
      <c r="AE977" s="3"/>
      <c r="AF977" s="4"/>
      <c r="AG977" s="4"/>
      <c r="AH977" s="75"/>
      <c r="AI977" s="17"/>
      <c r="AJ977" s="75"/>
      <c r="AK977" s="3"/>
      <c r="AL977" s="75"/>
      <c r="AM977" s="2"/>
      <c r="AN977" s="75"/>
      <c r="AO977" s="75"/>
      <c r="AP977" s="75"/>
      <c r="AQ977" s="75"/>
      <c r="AR977" s="75"/>
    </row>
    <row r="978" spans="29:44" ht="12">
      <c r="AC978" s="3"/>
      <c r="AD978" s="3"/>
      <c r="AE978" s="3"/>
      <c r="AF978" s="4"/>
      <c r="AG978" s="4"/>
      <c r="AH978" s="75"/>
      <c r="AI978" s="17"/>
      <c r="AJ978" s="75"/>
      <c r="AK978" s="3"/>
      <c r="AL978" s="75"/>
      <c r="AM978" s="2"/>
      <c r="AN978" s="75"/>
      <c r="AO978" s="75"/>
      <c r="AP978" s="75"/>
      <c r="AQ978" s="75"/>
      <c r="AR978" s="75"/>
    </row>
    <row r="979" spans="29:44" ht="12">
      <c r="AC979" s="3"/>
      <c r="AD979" s="3"/>
      <c r="AE979" s="3"/>
      <c r="AF979" s="4"/>
      <c r="AG979" s="4"/>
      <c r="AH979" s="75"/>
      <c r="AI979" s="17"/>
      <c r="AJ979" s="75"/>
      <c r="AK979" s="3"/>
      <c r="AL979" s="75"/>
      <c r="AM979" s="2"/>
      <c r="AN979" s="75"/>
      <c r="AO979" s="75"/>
      <c r="AP979" s="75"/>
      <c r="AQ979" s="75"/>
      <c r="AR979" s="75"/>
    </row>
    <row r="980" spans="29:44" ht="12">
      <c r="AC980" s="3"/>
      <c r="AD980" s="3"/>
      <c r="AE980" s="3"/>
      <c r="AF980" s="4"/>
      <c r="AG980" s="4"/>
      <c r="AH980" s="75"/>
      <c r="AI980" s="17"/>
      <c r="AJ980" s="75"/>
      <c r="AK980" s="3"/>
      <c r="AL980" s="75"/>
      <c r="AM980" s="2"/>
      <c r="AN980" s="75"/>
      <c r="AO980" s="75"/>
      <c r="AP980" s="75"/>
      <c r="AQ980" s="75"/>
      <c r="AR980" s="75"/>
    </row>
    <row r="981" spans="29:44" ht="12">
      <c r="AC981" s="3"/>
      <c r="AD981" s="3"/>
      <c r="AE981" s="3"/>
      <c r="AF981" s="4"/>
      <c r="AG981" s="4"/>
      <c r="AH981" s="75"/>
      <c r="AI981" s="17"/>
      <c r="AJ981" s="75"/>
      <c r="AK981" s="3"/>
      <c r="AL981" s="75"/>
      <c r="AM981" s="2"/>
      <c r="AN981" s="75"/>
      <c r="AO981" s="75"/>
      <c r="AP981" s="75"/>
      <c r="AQ981" s="75"/>
      <c r="AR981" s="75"/>
    </row>
    <row r="982" spans="29:44" ht="12">
      <c r="AC982" s="3"/>
      <c r="AD982" s="3"/>
      <c r="AE982" s="3"/>
      <c r="AF982" s="4"/>
      <c r="AG982" s="4"/>
      <c r="AH982" s="75"/>
      <c r="AI982" s="17"/>
      <c r="AJ982" s="75"/>
      <c r="AK982" s="3"/>
      <c r="AL982" s="75"/>
      <c r="AM982" s="2"/>
      <c r="AN982" s="75"/>
      <c r="AO982" s="75"/>
      <c r="AP982" s="75"/>
      <c r="AQ982" s="75"/>
      <c r="AR982" s="75"/>
    </row>
    <row r="983" spans="29:44" ht="12">
      <c r="AC983" s="3"/>
      <c r="AD983" s="3"/>
      <c r="AE983" s="3"/>
      <c r="AF983" s="4"/>
      <c r="AG983" s="4"/>
      <c r="AH983" s="75"/>
      <c r="AI983" s="17"/>
      <c r="AJ983" s="75"/>
      <c r="AK983" s="3"/>
      <c r="AL983" s="75"/>
      <c r="AM983" s="2"/>
      <c r="AN983" s="75"/>
      <c r="AO983" s="75"/>
      <c r="AP983" s="75"/>
      <c r="AQ983" s="75"/>
      <c r="AR983" s="75"/>
    </row>
    <row r="984" spans="29:44" ht="12">
      <c r="AC984" s="3"/>
      <c r="AD984" s="3"/>
      <c r="AE984" s="3"/>
      <c r="AF984" s="4"/>
      <c r="AG984" s="4"/>
      <c r="AH984" s="75"/>
      <c r="AI984" s="17"/>
      <c r="AJ984" s="75"/>
      <c r="AK984" s="3"/>
      <c r="AL984" s="75"/>
      <c r="AM984" s="2"/>
      <c r="AN984" s="75"/>
      <c r="AO984" s="75"/>
      <c r="AP984" s="75"/>
      <c r="AQ984" s="75"/>
      <c r="AR984" s="75"/>
    </row>
    <row r="985" spans="29:44" ht="12">
      <c r="AC985" s="3"/>
      <c r="AD985" s="3"/>
      <c r="AE985" s="3"/>
      <c r="AF985" s="4"/>
      <c r="AG985" s="4"/>
      <c r="AH985" s="75"/>
      <c r="AI985" s="17"/>
      <c r="AJ985" s="75"/>
      <c r="AK985" s="3"/>
      <c r="AL985" s="75"/>
      <c r="AM985" s="2"/>
      <c r="AN985" s="75"/>
      <c r="AO985" s="75"/>
      <c r="AP985" s="75"/>
      <c r="AQ985" s="75"/>
      <c r="AR985" s="75"/>
    </row>
    <row r="986" spans="29:44" ht="12">
      <c r="AC986" s="3"/>
      <c r="AD986" s="3"/>
      <c r="AE986" s="3"/>
      <c r="AF986" s="4"/>
      <c r="AG986" s="4"/>
      <c r="AH986" s="75"/>
      <c r="AI986" s="17"/>
      <c r="AJ986" s="75"/>
      <c r="AK986" s="3"/>
      <c r="AL986" s="75"/>
      <c r="AM986" s="2"/>
      <c r="AN986" s="75"/>
      <c r="AO986" s="75"/>
      <c r="AP986" s="75"/>
      <c r="AQ986" s="75"/>
      <c r="AR986" s="75"/>
    </row>
    <row r="987" spans="29:44" ht="12">
      <c r="AC987" s="3"/>
      <c r="AD987" s="3"/>
      <c r="AE987" s="3"/>
      <c r="AF987" s="4"/>
      <c r="AG987" s="4"/>
      <c r="AH987" s="75"/>
      <c r="AI987" s="17"/>
      <c r="AJ987" s="75"/>
      <c r="AK987" s="3"/>
      <c r="AL987" s="75"/>
      <c r="AM987" s="2"/>
      <c r="AN987" s="75"/>
      <c r="AO987" s="75"/>
      <c r="AP987" s="75"/>
      <c r="AQ987" s="75"/>
      <c r="AR987" s="75"/>
    </row>
    <row r="988" spans="29:44" ht="12">
      <c r="AC988" s="3"/>
      <c r="AD988" s="3"/>
      <c r="AE988" s="3"/>
      <c r="AF988" s="4"/>
      <c r="AG988" s="4"/>
      <c r="AH988" s="75"/>
      <c r="AI988" s="17"/>
      <c r="AJ988" s="75"/>
      <c r="AK988" s="3"/>
      <c r="AL988" s="75"/>
      <c r="AM988" s="2"/>
      <c r="AN988" s="75"/>
      <c r="AO988" s="75"/>
      <c r="AP988" s="75"/>
      <c r="AQ988" s="75"/>
      <c r="AR988" s="75"/>
    </row>
    <row r="989" spans="29:44" ht="12">
      <c r="AC989" s="3"/>
      <c r="AD989" s="3"/>
      <c r="AE989" s="3"/>
      <c r="AF989" s="4"/>
      <c r="AG989" s="4"/>
      <c r="AH989" s="75"/>
      <c r="AI989" s="17"/>
      <c r="AJ989" s="75"/>
      <c r="AK989" s="3"/>
      <c r="AL989" s="75"/>
      <c r="AM989" s="2"/>
      <c r="AN989" s="75"/>
      <c r="AO989" s="75"/>
      <c r="AP989" s="75"/>
      <c r="AQ989" s="75"/>
      <c r="AR989" s="75"/>
    </row>
    <row r="990" spans="29:44" ht="12">
      <c r="AC990" s="3"/>
      <c r="AD990" s="3"/>
      <c r="AE990" s="3"/>
      <c r="AF990" s="4"/>
      <c r="AG990" s="4"/>
      <c r="AH990" s="75"/>
      <c r="AI990" s="17"/>
      <c r="AJ990" s="75"/>
      <c r="AK990" s="3"/>
      <c r="AL990" s="75"/>
      <c r="AM990" s="2"/>
      <c r="AN990" s="75"/>
      <c r="AO990" s="75"/>
      <c r="AP990" s="75"/>
      <c r="AQ990" s="75"/>
      <c r="AR990" s="75"/>
    </row>
    <row r="991" spans="29:44" ht="12">
      <c r="AC991" s="3"/>
      <c r="AD991" s="3"/>
      <c r="AE991" s="3"/>
      <c r="AF991" s="4"/>
      <c r="AG991" s="4"/>
      <c r="AH991" s="75"/>
      <c r="AI991" s="17"/>
      <c r="AJ991" s="75"/>
      <c r="AK991" s="3"/>
      <c r="AL991" s="75"/>
      <c r="AM991" s="2"/>
      <c r="AN991" s="75"/>
      <c r="AO991" s="75"/>
      <c r="AP991" s="75"/>
      <c r="AQ991" s="75"/>
      <c r="AR991" s="75"/>
    </row>
    <row r="992" spans="29:44" ht="12">
      <c r="AC992" s="3"/>
      <c r="AD992" s="3"/>
      <c r="AE992" s="3"/>
      <c r="AF992" s="4"/>
      <c r="AG992" s="4"/>
      <c r="AH992" s="75"/>
      <c r="AI992" s="17"/>
      <c r="AJ992" s="75"/>
      <c r="AK992" s="3"/>
      <c r="AL992" s="75"/>
      <c r="AM992" s="2"/>
      <c r="AN992" s="75"/>
      <c r="AO992" s="75"/>
      <c r="AP992" s="75"/>
      <c r="AQ992" s="75"/>
      <c r="AR992" s="75"/>
    </row>
    <row r="993" spans="29:44" ht="12">
      <c r="AC993" s="3"/>
      <c r="AD993" s="3"/>
      <c r="AE993" s="3"/>
      <c r="AF993" s="4"/>
      <c r="AG993" s="4"/>
      <c r="AH993" s="75"/>
      <c r="AI993" s="17"/>
      <c r="AJ993" s="75"/>
      <c r="AK993" s="3"/>
      <c r="AL993" s="75"/>
      <c r="AM993" s="2"/>
      <c r="AN993" s="75"/>
      <c r="AO993" s="75"/>
      <c r="AP993" s="75"/>
      <c r="AQ993" s="75"/>
      <c r="AR993" s="75"/>
    </row>
    <row r="994" spans="29:44" ht="12">
      <c r="AC994" s="3"/>
      <c r="AD994" s="3"/>
      <c r="AE994" s="3"/>
      <c r="AF994" s="4"/>
      <c r="AG994" s="4"/>
      <c r="AH994" s="75"/>
      <c r="AI994" s="17"/>
      <c r="AJ994" s="75"/>
      <c r="AK994" s="3"/>
      <c r="AL994" s="75"/>
      <c r="AM994" s="2"/>
      <c r="AN994" s="75"/>
      <c r="AO994" s="75"/>
      <c r="AP994" s="75"/>
      <c r="AQ994" s="75"/>
      <c r="AR994" s="75"/>
    </row>
    <row r="995" spans="29:44" ht="12">
      <c r="AC995" s="3"/>
      <c r="AD995" s="3"/>
      <c r="AE995" s="3"/>
      <c r="AF995" s="4"/>
      <c r="AG995" s="4"/>
      <c r="AH995" s="75"/>
      <c r="AI995" s="17"/>
      <c r="AJ995" s="75"/>
      <c r="AK995" s="3"/>
      <c r="AL995" s="75"/>
      <c r="AM995" s="2"/>
      <c r="AN995" s="75"/>
      <c r="AO995" s="75"/>
      <c r="AP995" s="75"/>
      <c r="AQ995" s="75"/>
      <c r="AR995" s="75"/>
    </row>
    <row r="996" spans="29:44" ht="12">
      <c r="AC996" s="3"/>
      <c r="AD996" s="3"/>
      <c r="AE996" s="3"/>
      <c r="AF996" s="4"/>
      <c r="AG996" s="4"/>
      <c r="AH996" s="75"/>
      <c r="AI996" s="17"/>
      <c r="AJ996" s="75"/>
      <c r="AK996" s="3"/>
      <c r="AL996" s="75"/>
      <c r="AM996" s="2"/>
      <c r="AN996" s="75"/>
      <c r="AO996" s="75"/>
      <c r="AP996" s="75"/>
      <c r="AQ996" s="75"/>
      <c r="AR996" s="75"/>
    </row>
    <row r="997" spans="29:44" ht="12">
      <c r="AC997" s="3"/>
      <c r="AD997" s="3"/>
      <c r="AE997" s="3"/>
      <c r="AF997" s="4"/>
      <c r="AG997" s="4"/>
      <c r="AH997" s="75"/>
      <c r="AI997" s="17"/>
      <c r="AJ997" s="75"/>
      <c r="AK997" s="3"/>
      <c r="AL997" s="75"/>
      <c r="AM997" s="2"/>
      <c r="AN997" s="75"/>
      <c r="AO997" s="75"/>
      <c r="AP997" s="75"/>
      <c r="AQ997" s="75"/>
      <c r="AR997" s="75"/>
    </row>
    <row r="998" spans="29:44" ht="12">
      <c r="AC998" s="3"/>
      <c r="AD998" s="3"/>
      <c r="AE998" s="3"/>
      <c r="AF998" s="4"/>
      <c r="AG998" s="4"/>
      <c r="AH998" s="75"/>
      <c r="AI998" s="17"/>
      <c r="AJ998" s="75"/>
      <c r="AK998" s="3"/>
      <c r="AL998" s="75"/>
      <c r="AM998" s="2"/>
      <c r="AN998" s="75"/>
      <c r="AO998" s="75"/>
      <c r="AP998" s="75"/>
      <c r="AQ998" s="75"/>
      <c r="AR998" s="75"/>
    </row>
    <row r="999" spans="29:44" ht="12">
      <c r="AC999" s="3"/>
      <c r="AD999" s="3"/>
      <c r="AE999" s="3"/>
      <c r="AF999" s="4"/>
      <c r="AG999" s="4"/>
      <c r="AH999" s="75"/>
      <c r="AI999" s="17"/>
      <c r="AJ999" s="75"/>
      <c r="AK999" s="3"/>
      <c r="AL999" s="75"/>
      <c r="AM999" s="2"/>
      <c r="AN999" s="75"/>
      <c r="AO999" s="75"/>
      <c r="AP999" s="75"/>
      <c r="AQ999" s="75"/>
      <c r="AR999" s="75"/>
    </row>
    <row r="1000" spans="29:44" ht="12">
      <c r="AC1000" s="3"/>
      <c r="AD1000" s="3"/>
      <c r="AE1000" s="3"/>
      <c r="AF1000" s="4"/>
      <c r="AG1000" s="4"/>
      <c r="AH1000" s="75"/>
      <c r="AI1000" s="17"/>
      <c r="AJ1000" s="75"/>
      <c r="AK1000" s="3"/>
      <c r="AL1000" s="75"/>
      <c r="AM1000" s="2"/>
      <c r="AN1000" s="75"/>
      <c r="AO1000" s="75"/>
      <c r="AP1000" s="75"/>
      <c r="AQ1000" s="75"/>
      <c r="AR1000" s="75"/>
    </row>
    <row r="1001" spans="29:44" ht="12">
      <c r="AC1001" s="3"/>
      <c r="AD1001" s="3"/>
      <c r="AE1001" s="3"/>
      <c r="AF1001" s="4"/>
      <c r="AG1001" s="4"/>
      <c r="AH1001" s="75"/>
      <c r="AI1001" s="17"/>
      <c r="AJ1001" s="75"/>
      <c r="AK1001" s="3"/>
      <c r="AL1001" s="75"/>
      <c r="AM1001" s="2"/>
      <c r="AN1001" s="75"/>
      <c r="AO1001" s="75"/>
      <c r="AP1001" s="75"/>
      <c r="AQ1001" s="75"/>
      <c r="AR1001" s="75"/>
    </row>
    <row r="1002" spans="29:44" ht="12">
      <c r="AC1002" s="3"/>
      <c r="AD1002" s="3"/>
      <c r="AE1002" s="3"/>
      <c r="AF1002" s="4"/>
      <c r="AG1002" s="4"/>
      <c r="AH1002" s="75"/>
      <c r="AI1002" s="17"/>
      <c r="AJ1002" s="75"/>
      <c r="AK1002" s="3"/>
      <c r="AL1002" s="75"/>
      <c r="AM1002" s="2"/>
      <c r="AN1002" s="75"/>
      <c r="AO1002" s="75"/>
      <c r="AP1002" s="75"/>
      <c r="AQ1002" s="75"/>
      <c r="AR1002" s="75"/>
    </row>
    <row r="1003" spans="29:44" ht="12">
      <c r="AC1003" s="3"/>
      <c r="AD1003" s="3"/>
      <c r="AE1003" s="3"/>
      <c r="AF1003" s="4"/>
      <c r="AG1003" s="4"/>
      <c r="AH1003" s="75"/>
      <c r="AI1003" s="17"/>
      <c r="AJ1003" s="75"/>
      <c r="AK1003" s="3"/>
      <c r="AL1003" s="75"/>
      <c r="AM1003" s="2"/>
      <c r="AN1003" s="75"/>
      <c r="AO1003" s="75"/>
      <c r="AP1003" s="75"/>
      <c r="AQ1003" s="75"/>
      <c r="AR1003" s="75"/>
    </row>
    <row r="1004" spans="29:44" ht="12">
      <c r="AC1004" s="3"/>
      <c r="AD1004" s="3"/>
      <c r="AE1004" s="3"/>
      <c r="AF1004" s="4"/>
      <c r="AG1004" s="4"/>
      <c r="AH1004" s="75"/>
      <c r="AI1004" s="17"/>
      <c r="AJ1004" s="75"/>
      <c r="AK1004" s="3"/>
      <c r="AL1004" s="75"/>
      <c r="AM1004" s="2"/>
      <c r="AN1004" s="75"/>
      <c r="AO1004" s="75"/>
      <c r="AP1004" s="75"/>
      <c r="AQ1004" s="75"/>
      <c r="AR1004" s="75"/>
    </row>
    <row r="1005" spans="29:44" ht="12">
      <c r="AC1005" s="3"/>
      <c r="AD1005" s="3"/>
      <c r="AE1005" s="3"/>
      <c r="AF1005" s="4"/>
      <c r="AG1005" s="4"/>
      <c r="AH1005" s="75"/>
      <c r="AI1005" s="17"/>
      <c r="AJ1005" s="75"/>
      <c r="AK1005" s="3"/>
      <c r="AL1005" s="75"/>
      <c r="AM1005" s="2"/>
      <c r="AN1005" s="75"/>
      <c r="AO1005" s="75"/>
      <c r="AP1005" s="75"/>
      <c r="AQ1005" s="75"/>
      <c r="AR1005" s="75"/>
    </row>
    <row r="1006" spans="29:44" ht="12">
      <c r="AC1006" s="3"/>
      <c r="AD1006" s="3"/>
      <c r="AE1006" s="3"/>
      <c r="AF1006" s="4"/>
      <c r="AG1006" s="4"/>
      <c r="AH1006" s="75"/>
      <c r="AI1006" s="17"/>
      <c r="AJ1006" s="75"/>
      <c r="AK1006" s="3"/>
      <c r="AL1006" s="75"/>
      <c r="AM1006" s="2"/>
      <c r="AN1006" s="75"/>
      <c r="AO1006" s="75"/>
      <c r="AP1006" s="75"/>
      <c r="AQ1006" s="75"/>
      <c r="AR1006" s="75"/>
    </row>
    <row r="1007" spans="29:44" ht="12">
      <c r="AC1007" s="3"/>
      <c r="AD1007" s="3"/>
      <c r="AE1007" s="3"/>
      <c r="AF1007" s="4"/>
      <c r="AG1007" s="4"/>
      <c r="AH1007" s="75"/>
      <c r="AI1007" s="17"/>
      <c r="AJ1007" s="75"/>
      <c r="AK1007" s="3"/>
      <c r="AL1007" s="75"/>
      <c r="AM1007" s="2"/>
      <c r="AN1007" s="75"/>
      <c r="AO1007" s="75"/>
      <c r="AP1007" s="75"/>
      <c r="AQ1007" s="75"/>
      <c r="AR1007" s="75"/>
    </row>
    <row r="1008" spans="29:44" ht="12">
      <c r="AC1008" s="3"/>
      <c r="AD1008" s="3"/>
      <c r="AE1008" s="3"/>
      <c r="AF1008" s="4"/>
      <c r="AG1008" s="4"/>
      <c r="AH1008" s="75"/>
      <c r="AI1008" s="17"/>
      <c r="AJ1008" s="75"/>
      <c r="AK1008" s="3"/>
      <c r="AL1008" s="75"/>
      <c r="AM1008" s="2"/>
      <c r="AN1008" s="75"/>
      <c r="AO1008" s="75"/>
      <c r="AP1008" s="75"/>
      <c r="AQ1008" s="75"/>
      <c r="AR1008" s="75"/>
    </row>
    <row r="1009" spans="29:44" ht="12">
      <c r="AC1009" s="3"/>
      <c r="AD1009" s="3"/>
      <c r="AE1009" s="3"/>
      <c r="AF1009" s="4"/>
      <c r="AG1009" s="4"/>
      <c r="AH1009" s="75"/>
      <c r="AI1009" s="17"/>
      <c r="AJ1009" s="75"/>
      <c r="AK1009" s="3"/>
      <c r="AL1009" s="75"/>
      <c r="AM1009" s="2"/>
      <c r="AN1009" s="75"/>
      <c r="AO1009" s="75"/>
      <c r="AP1009" s="75"/>
      <c r="AQ1009" s="75"/>
      <c r="AR1009" s="75"/>
    </row>
    <row r="1010" spans="29:44" ht="12">
      <c r="AC1010" s="3"/>
      <c r="AD1010" s="3"/>
      <c r="AE1010" s="3"/>
      <c r="AF1010" s="4"/>
      <c r="AG1010" s="4"/>
      <c r="AH1010" s="75"/>
      <c r="AI1010" s="17"/>
      <c r="AJ1010" s="75"/>
      <c r="AK1010" s="3"/>
      <c r="AL1010" s="75"/>
      <c r="AM1010" s="2"/>
      <c r="AN1010" s="75"/>
      <c r="AO1010" s="75"/>
      <c r="AP1010" s="75"/>
      <c r="AQ1010" s="75"/>
      <c r="AR1010" s="75"/>
    </row>
    <row r="1011" spans="29:44" ht="12">
      <c r="AC1011" s="3"/>
      <c r="AD1011" s="3"/>
      <c r="AE1011" s="3"/>
      <c r="AF1011" s="4"/>
      <c r="AG1011" s="4"/>
      <c r="AH1011" s="75"/>
      <c r="AI1011" s="17"/>
      <c r="AJ1011" s="75"/>
      <c r="AK1011" s="3"/>
      <c r="AL1011" s="75"/>
      <c r="AM1011" s="2"/>
      <c r="AN1011" s="75"/>
      <c r="AO1011" s="75"/>
      <c r="AP1011" s="75"/>
      <c r="AQ1011" s="75"/>
      <c r="AR1011" s="75"/>
    </row>
    <row r="1012" spans="29:44" ht="12">
      <c r="AC1012" s="3"/>
      <c r="AD1012" s="3"/>
      <c r="AE1012" s="3"/>
      <c r="AF1012" s="4"/>
      <c r="AG1012" s="4"/>
      <c r="AH1012" s="75"/>
      <c r="AI1012" s="17"/>
      <c r="AJ1012" s="75"/>
      <c r="AK1012" s="3"/>
      <c r="AL1012" s="75"/>
      <c r="AM1012" s="2"/>
      <c r="AN1012" s="75"/>
      <c r="AO1012" s="75"/>
      <c r="AP1012" s="75"/>
      <c r="AQ1012" s="75"/>
      <c r="AR1012" s="75"/>
    </row>
    <row r="1013" spans="29:44" ht="12">
      <c r="AC1013" s="3"/>
      <c r="AD1013" s="3"/>
      <c r="AE1013" s="3"/>
      <c r="AF1013" s="4"/>
      <c r="AG1013" s="4"/>
      <c r="AH1013" s="75"/>
      <c r="AI1013" s="17"/>
      <c r="AJ1013" s="75"/>
      <c r="AK1013" s="3"/>
      <c r="AL1013" s="75"/>
      <c r="AM1013" s="2"/>
      <c r="AN1013" s="75"/>
      <c r="AO1013" s="75"/>
      <c r="AP1013" s="75"/>
      <c r="AQ1013" s="75"/>
      <c r="AR1013" s="75"/>
    </row>
    <row r="1014" spans="29:44" ht="12">
      <c r="AC1014" s="3"/>
      <c r="AD1014" s="3"/>
      <c r="AE1014" s="3"/>
      <c r="AF1014" s="4"/>
      <c r="AG1014" s="4"/>
      <c r="AH1014" s="75"/>
      <c r="AI1014" s="17"/>
      <c r="AJ1014" s="75"/>
      <c r="AK1014" s="3"/>
      <c r="AL1014" s="75"/>
      <c r="AM1014" s="2"/>
      <c r="AN1014" s="75"/>
      <c r="AO1014" s="75"/>
      <c r="AP1014" s="75"/>
      <c r="AQ1014" s="75"/>
      <c r="AR1014" s="75"/>
    </row>
    <row r="1015" spans="29:44" ht="12">
      <c r="AC1015" s="3"/>
      <c r="AD1015" s="3"/>
      <c r="AE1015" s="3"/>
      <c r="AF1015" s="4"/>
      <c r="AG1015" s="4"/>
      <c r="AH1015" s="75"/>
      <c r="AI1015" s="17"/>
      <c r="AJ1015" s="75"/>
      <c r="AK1015" s="3"/>
      <c r="AL1015" s="75"/>
      <c r="AM1015" s="2"/>
      <c r="AN1015" s="75"/>
      <c r="AO1015" s="75"/>
      <c r="AP1015" s="75"/>
      <c r="AQ1015" s="75"/>
      <c r="AR1015" s="75"/>
    </row>
    <row r="1016" spans="29:44" ht="12">
      <c r="AC1016" s="3"/>
      <c r="AD1016" s="3"/>
      <c r="AE1016" s="3"/>
      <c r="AF1016" s="4"/>
      <c r="AG1016" s="4"/>
      <c r="AH1016" s="75"/>
      <c r="AI1016" s="17"/>
      <c r="AJ1016" s="75"/>
      <c r="AK1016" s="3"/>
      <c r="AL1016" s="75"/>
      <c r="AM1016" s="2"/>
      <c r="AN1016" s="75"/>
      <c r="AO1016" s="75"/>
      <c r="AP1016" s="75"/>
      <c r="AQ1016" s="75"/>
      <c r="AR1016" s="75"/>
    </row>
    <row r="1017" spans="29:44" ht="12">
      <c r="AC1017" s="3"/>
      <c r="AD1017" s="3"/>
      <c r="AE1017" s="3"/>
      <c r="AF1017" s="4"/>
      <c r="AG1017" s="4"/>
      <c r="AH1017" s="75"/>
      <c r="AI1017" s="17"/>
      <c r="AJ1017" s="75"/>
      <c r="AK1017" s="3"/>
      <c r="AL1017" s="75"/>
      <c r="AM1017" s="2"/>
      <c r="AN1017" s="75"/>
      <c r="AO1017" s="75"/>
      <c r="AP1017" s="75"/>
      <c r="AQ1017" s="75"/>
      <c r="AR1017" s="75"/>
    </row>
    <row r="1018" spans="29:44" ht="12">
      <c r="AC1018" s="3"/>
      <c r="AD1018" s="3"/>
      <c r="AE1018" s="3"/>
      <c r="AF1018" s="4"/>
      <c r="AG1018" s="4"/>
      <c r="AH1018" s="75"/>
      <c r="AI1018" s="17"/>
      <c r="AJ1018" s="75"/>
      <c r="AK1018" s="3"/>
      <c r="AL1018" s="75"/>
      <c r="AM1018" s="2"/>
      <c r="AN1018" s="75"/>
      <c r="AO1018" s="75"/>
      <c r="AP1018" s="75"/>
      <c r="AQ1018" s="75"/>
      <c r="AR1018" s="75"/>
    </row>
    <row r="1019" spans="29:44" ht="12">
      <c r="AC1019" s="3"/>
      <c r="AD1019" s="3"/>
      <c r="AE1019" s="3"/>
      <c r="AF1019" s="4"/>
      <c r="AG1019" s="4"/>
      <c r="AH1019" s="75"/>
      <c r="AI1019" s="17"/>
      <c r="AJ1019" s="75"/>
      <c r="AK1019" s="3"/>
      <c r="AL1019" s="75"/>
      <c r="AM1019" s="2"/>
      <c r="AN1019" s="75"/>
      <c r="AO1019" s="75"/>
      <c r="AP1019" s="75"/>
      <c r="AQ1019" s="75"/>
      <c r="AR1019" s="75"/>
    </row>
    <row r="1020" spans="29:44" ht="12">
      <c r="AC1020" s="3"/>
      <c r="AD1020" s="3"/>
      <c r="AE1020" s="3"/>
      <c r="AF1020" s="4"/>
      <c r="AG1020" s="4"/>
      <c r="AH1020" s="75"/>
      <c r="AI1020" s="17"/>
      <c r="AJ1020" s="75"/>
      <c r="AK1020" s="3"/>
      <c r="AL1020" s="75"/>
      <c r="AM1020" s="2"/>
      <c r="AN1020" s="75"/>
      <c r="AO1020" s="75"/>
      <c r="AP1020" s="75"/>
      <c r="AQ1020" s="75"/>
      <c r="AR1020" s="75"/>
    </row>
    <row r="1021" spans="29:44" ht="12">
      <c r="AC1021" s="3"/>
      <c r="AD1021" s="3"/>
      <c r="AE1021" s="3"/>
      <c r="AF1021" s="4"/>
      <c r="AG1021" s="4"/>
      <c r="AH1021" s="75"/>
      <c r="AI1021" s="17"/>
      <c r="AJ1021" s="75"/>
      <c r="AK1021" s="3"/>
      <c r="AL1021" s="75"/>
      <c r="AM1021" s="2"/>
      <c r="AN1021" s="75"/>
      <c r="AO1021" s="75"/>
      <c r="AP1021" s="75"/>
      <c r="AQ1021" s="75"/>
      <c r="AR1021" s="75"/>
    </row>
    <row r="1022" spans="29:44" ht="12">
      <c r="AC1022" s="3"/>
      <c r="AD1022" s="3"/>
      <c r="AE1022" s="3"/>
      <c r="AF1022" s="4"/>
      <c r="AG1022" s="4"/>
      <c r="AH1022" s="75"/>
      <c r="AI1022" s="17"/>
      <c r="AJ1022" s="75"/>
      <c r="AK1022" s="3"/>
      <c r="AL1022" s="75"/>
      <c r="AM1022" s="2"/>
      <c r="AN1022" s="75"/>
      <c r="AO1022" s="75"/>
      <c r="AP1022" s="75"/>
      <c r="AQ1022" s="75"/>
      <c r="AR1022" s="75"/>
    </row>
    <row r="1023" spans="29:44" ht="12">
      <c r="AC1023" s="3"/>
      <c r="AD1023" s="3"/>
      <c r="AE1023" s="3"/>
      <c r="AF1023" s="4"/>
      <c r="AG1023" s="4"/>
      <c r="AH1023" s="75"/>
      <c r="AI1023" s="17"/>
      <c r="AJ1023" s="75"/>
      <c r="AK1023" s="3"/>
      <c r="AL1023" s="75"/>
      <c r="AM1023" s="2"/>
      <c r="AN1023" s="75"/>
      <c r="AO1023" s="75"/>
      <c r="AP1023" s="75"/>
      <c r="AQ1023" s="75"/>
      <c r="AR1023" s="75"/>
    </row>
    <row r="1024" spans="29:44" ht="12">
      <c r="AC1024" s="3"/>
      <c r="AD1024" s="3"/>
      <c r="AE1024" s="3"/>
      <c r="AF1024" s="4"/>
      <c r="AG1024" s="4"/>
      <c r="AH1024" s="75"/>
      <c r="AI1024" s="17"/>
      <c r="AJ1024" s="75"/>
      <c r="AK1024" s="3"/>
      <c r="AL1024" s="75"/>
      <c r="AM1024" s="2"/>
      <c r="AN1024" s="75"/>
      <c r="AO1024" s="75"/>
      <c r="AP1024" s="75"/>
      <c r="AQ1024" s="75"/>
      <c r="AR1024" s="75"/>
    </row>
    <row r="1025" spans="29:44" ht="12">
      <c r="AC1025" s="3"/>
      <c r="AD1025" s="3"/>
      <c r="AE1025" s="3"/>
      <c r="AF1025" s="4"/>
      <c r="AG1025" s="4"/>
      <c r="AH1025" s="75"/>
      <c r="AI1025" s="17"/>
      <c r="AJ1025" s="75"/>
      <c r="AK1025" s="3"/>
      <c r="AL1025" s="75"/>
      <c r="AM1025" s="2"/>
      <c r="AN1025" s="75"/>
      <c r="AO1025" s="75"/>
      <c r="AP1025" s="75"/>
      <c r="AQ1025" s="75"/>
      <c r="AR1025" s="75"/>
    </row>
    <row r="1026" spans="29:44" ht="12">
      <c r="AC1026" s="3"/>
      <c r="AD1026" s="3"/>
      <c r="AE1026" s="3"/>
      <c r="AF1026" s="4"/>
      <c r="AG1026" s="4"/>
      <c r="AH1026" s="75"/>
      <c r="AI1026" s="17"/>
      <c r="AJ1026" s="75"/>
      <c r="AK1026" s="3"/>
      <c r="AL1026" s="75"/>
      <c r="AM1026" s="2"/>
      <c r="AN1026" s="75"/>
      <c r="AO1026" s="75"/>
      <c r="AP1026" s="75"/>
      <c r="AQ1026" s="75"/>
      <c r="AR1026" s="75"/>
    </row>
    <row r="1027" spans="29:44" ht="12">
      <c r="AC1027" s="3"/>
      <c r="AD1027" s="3"/>
      <c r="AE1027" s="3"/>
      <c r="AF1027" s="4"/>
      <c r="AG1027" s="4"/>
      <c r="AH1027" s="75"/>
      <c r="AI1027" s="17"/>
      <c r="AJ1027" s="75"/>
      <c r="AK1027" s="3"/>
      <c r="AL1027" s="75"/>
      <c r="AM1027" s="2"/>
      <c r="AN1027" s="75"/>
      <c r="AO1027" s="75"/>
      <c r="AP1027" s="75"/>
      <c r="AQ1027" s="75"/>
      <c r="AR1027" s="75"/>
    </row>
    <row r="1028" spans="29:44" ht="12">
      <c r="AC1028" s="3"/>
      <c r="AD1028" s="3"/>
      <c r="AE1028" s="3"/>
      <c r="AF1028" s="4"/>
      <c r="AG1028" s="4"/>
      <c r="AH1028" s="75"/>
      <c r="AI1028" s="17"/>
      <c r="AJ1028" s="75"/>
      <c r="AK1028" s="3"/>
      <c r="AL1028" s="75"/>
      <c r="AM1028" s="2"/>
      <c r="AN1028" s="75"/>
      <c r="AO1028" s="75"/>
      <c r="AP1028" s="75"/>
      <c r="AQ1028" s="75"/>
      <c r="AR1028" s="75"/>
    </row>
    <row r="1029" spans="29:44" ht="12">
      <c r="AC1029" s="3"/>
      <c r="AD1029" s="3"/>
      <c r="AE1029" s="3"/>
      <c r="AF1029" s="4"/>
      <c r="AG1029" s="4"/>
      <c r="AH1029" s="75"/>
      <c r="AI1029" s="17"/>
      <c r="AJ1029" s="75"/>
      <c r="AK1029" s="3"/>
      <c r="AL1029" s="75"/>
      <c r="AM1029" s="2"/>
      <c r="AN1029" s="75"/>
      <c r="AO1029" s="75"/>
      <c r="AP1029" s="75"/>
      <c r="AQ1029" s="75"/>
      <c r="AR1029" s="75"/>
    </row>
    <row r="1030" spans="29:44" ht="12">
      <c r="AC1030" s="3"/>
      <c r="AD1030" s="3"/>
      <c r="AE1030" s="3"/>
      <c r="AF1030" s="4"/>
      <c r="AG1030" s="4"/>
      <c r="AH1030" s="75"/>
      <c r="AI1030" s="17"/>
      <c r="AJ1030" s="75"/>
      <c r="AK1030" s="3"/>
      <c r="AL1030" s="75"/>
      <c r="AM1030" s="2"/>
      <c r="AN1030" s="75"/>
      <c r="AO1030" s="75"/>
      <c r="AP1030" s="75"/>
      <c r="AQ1030" s="75"/>
      <c r="AR1030" s="75"/>
    </row>
    <row r="1031" spans="29:44" ht="12">
      <c r="AC1031" s="3"/>
      <c r="AD1031" s="3"/>
      <c r="AE1031" s="3"/>
      <c r="AF1031" s="4"/>
      <c r="AG1031" s="4"/>
      <c r="AH1031" s="75"/>
      <c r="AI1031" s="17"/>
      <c r="AJ1031" s="75"/>
      <c r="AK1031" s="3"/>
      <c r="AL1031" s="75"/>
      <c r="AM1031" s="2"/>
      <c r="AN1031" s="75"/>
      <c r="AO1031" s="75"/>
      <c r="AP1031" s="75"/>
      <c r="AQ1031" s="75"/>
      <c r="AR1031" s="75"/>
    </row>
    <row r="1032" spans="29:44" ht="12">
      <c r="AC1032" s="3"/>
      <c r="AD1032" s="3"/>
      <c r="AE1032" s="3"/>
      <c r="AF1032" s="4"/>
      <c r="AG1032" s="4"/>
      <c r="AH1032" s="75"/>
      <c r="AI1032" s="17"/>
      <c r="AJ1032" s="75"/>
      <c r="AK1032" s="3"/>
      <c r="AL1032" s="75"/>
      <c r="AM1032" s="2"/>
      <c r="AN1032" s="75"/>
      <c r="AO1032" s="75"/>
      <c r="AP1032" s="75"/>
      <c r="AQ1032" s="75"/>
      <c r="AR1032" s="75"/>
    </row>
    <row r="1033" spans="29:44" ht="12">
      <c r="AC1033" s="3"/>
      <c r="AD1033" s="3"/>
      <c r="AE1033" s="3"/>
      <c r="AF1033" s="4"/>
      <c r="AG1033" s="4"/>
      <c r="AH1033" s="75"/>
      <c r="AI1033" s="17"/>
      <c r="AJ1033" s="75"/>
      <c r="AK1033" s="3"/>
      <c r="AL1033" s="75"/>
      <c r="AM1033" s="2"/>
      <c r="AN1033" s="75"/>
      <c r="AO1033" s="75"/>
      <c r="AP1033" s="75"/>
      <c r="AQ1033" s="75"/>
      <c r="AR1033" s="75"/>
    </row>
    <row r="1034" spans="29:44" ht="12">
      <c r="AC1034" s="3"/>
      <c r="AD1034" s="3"/>
      <c r="AE1034" s="3"/>
      <c r="AF1034" s="4"/>
      <c r="AG1034" s="4"/>
      <c r="AH1034" s="75"/>
      <c r="AI1034" s="17"/>
      <c r="AJ1034" s="75"/>
      <c r="AK1034" s="3"/>
      <c r="AL1034" s="75"/>
      <c r="AM1034" s="2"/>
      <c r="AN1034" s="75"/>
      <c r="AO1034" s="75"/>
      <c r="AP1034" s="75"/>
      <c r="AQ1034" s="75"/>
      <c r="AR1034" s="75"/>
    </row>
    <row r="1035" spans="29:44" ht="12">
      <c r="AC1035" s="3"/>
      <c r="AD1035" s="3"/>
      <c r="AE1035" s="3"/>
      <c r="AF1035" s="4"/>
      <c r="AG1035" s="4"/>
      <c r="AH1035" s="75"/>
      <c r="AI1035" s="17"/>
      <c r="AJ1035" s="75"/>
      <c r="AK1035" s="3"/>
      <c r="AL1035" s="75"/>
      <c r="AM1035" s="2"/>
      <c r="AN1035" s="75"/>
      <c r="AO1035" s="75"/>
      <c r="AP1035" s="75"/>
      <c r="AQ1035" s="75"/>
      <c r="AR1035" s="75"/>
    </row>
    <row r="1036" spans="29:44" ht="12">
      <c r="AC1036" s="3"/>
      <c r="AD1036" s="3"/>
      <c r="AE1036" s="3"/>
      <c r="AF1036" s="4"/>
      <c r="AG1036" s="4"/>
      <c r="AH1036" s="75"/>
      <c r="AI1036" s="17"/>
      <c r="AJ1036" s="75"/>
      <c r="AK1036" s="3"/>
      <c r="AL1036" s="75"/>
      <c r="AM1036" s="2"/>
      <c r="AN1036" s="75"/>
      <c r="AO1036" s="75"/>
      <c r="AP1036" s="75"/>
      <c r="AQ1036" s="75"/>
      <c r="AR1036" s="75"/>
    </row>
    <row r="1037" spans="29:44" ht="12">
      <c r="AC1037" s="3"/>
      <c r="AD1037" s="3"/>
      <c r="AE1037" s="3"/>
      <c r="AF1037" s="4"/>
      <c r="AG1037" s="4"/>
      <c r="AH1037" s="75"/>
      <c r="AI1037" s="17"/>
      <c r="AJ1037" s="75"/>
      <c r="AK1037" s="3"/>
      <c r="AL1037" s="75"/>
      <c r="AM1037" s="2"/>
      <c r="AN1037" s="75"/>
      <c r="AO1037" s="75"/>
      <c r="AP1037" s="75"/>
      <c r="AQ1037" s="75"/>
      <c r="AR1037" s="75"/>
    </row>
    <row r="1038" spans="29:44" ht="12">
      <c r="AC1038" s="3"/>
      <c r="AD1038" s="3"/>
      <c r="AE1038" s="3"/>
      <c r="AF1038" s="4"/>
      <c r="AG1038" s="4"/>
      <c r="AH1038" s="75"/>
      <c r="AI1038" s="17"/>
      <c r="AJ1038" s="75"/>
      <c r="AK1038" s="3"/>
      <c r="AL1038" s="75"/>
      <c r="AM1038" s="2"/>
      <c r="AN1038" s="75"/>
      <c r="AO1038" s="75"/>
      <c r="AP1038" s="75"/>
      <c r="AQ1038" s="75"/>
      <c r="AR1038" s="75"/>
    </row>
    <row r="1039" spans="29:44" ht="12">
      <c r="AC1039" s="3"/>
      <c r="AD1039" s="3"/>
      <c r="AE1039" s="3"/>
      <c r="AF1039" s="4"/>
      <c r="AG1039" s="4"/>
      <c r="AH1039" s="75"/>
      <c r="AI1039" s="17"/>
      <c r="AJ1039" s="75"/>
      <c r="AK1039" s="3"/>
      <c r="AL1039" s="75"/>
      <c r="AM1039" s="2"/>
      <c r="AN1039" s="75"/>
      <c r="AO1039" s="75"/>
      <c r="AP1039" s="75"/>
      <c r="AQ1039" s="75"/>
      <c r="AR1039" s="75"/>
    </row>
    <row r="1040" spans="29:44" ht="12">
      <c r="AC1040" s="3"/>
      <c r="AD1040" s="3"/>
      <c r="AE1040" s="3"/>
      <c r="AF1040" s="4"/>
      <c r="AG1040" s="4"/>
      <c r="AH1040" s="75"/>
      <c r="AI1040" s="17"/>
      <c r="AJ1040" s="75"/>
      <c r="AK1040" s="3"/>
      <c r="AL1040" s="75"/>
      <c r="AM1040" s="2"/>
      <c r="AN1040" s="75"/>
      <c r="AO1040" s="75"/>
      <c r="AP1040" s="75"/>
      <c r="AQ1040" s="75"/>
      <c r="AR1040" s="75"/>
    </row>
    <row r="1041" spans="29:44" ht="12">
      <c r="AC1041" s="3"/>
      <c r="AD1041" s="3"/>
      <c r="AE1041" s="3"/>
      <c r="AF1041" s="4"/>
      <c r="AG1041" s="4"/>
      <c r="AH1041" s="75"/>
      <c r="AI1041" s="17"/>
      <c r="AJ1041" s="75"/>
      <c r="AK1041" s="3"/>
      <c r="AL1041" s="75"/>
      <c r="AM1041" s="2"/>
      <c r="AN1041" s="75"/>
      <c r="AO1041" s="75"/>
      <c r="AP1041" s="75"/>
      <c r="AQ1041" s="75"/>
      <c r="AR1041" s="75"/>
    </row>
    <row r="1042" spans="29:44" ht="12">
      <c r="AC1042" s="3"/>
      <c r="AD1042" s="3"/>
      <c r="AE1042" s="3"/>
      <c r="AF1042" s="4"/>
      <c r="AG1042" s="4"/>
      <c r="AH1042" s="75"/>
      <c r="AI1042" s="17"/>
      <c r="AJ1042" s="75"/>
      <c r="AK1042" s="3"/>
      <c r="AL1042" s="75"/>
      <c r="AM1042" s="2"/>
      <c r="AN1042" s="75"/>
      <c r="AO1042" s="75"/>
      <c r="AP1042" s="75"/>
      <c r="AQ1042" s="75"/>
      <c r="AR1042" s="75"/>
    </row>
    <row r="1043" spans="29:44" ht="12">
      <c r="AC1043" s="3"/>
      <c r="AD1043" s="3"/>
      <c r="AE1043" s="3"/>
      <c r="AF1043" s="4"/>
      <c r="AG1043" s="4"/>
      <c r="AH1043" s="75"/>
      <c r="AI1043" s="17"/>
      <c r="AJ1043" s="75"/>
      <c r="AK1043" s="3"/>
      <c r="AL1043" s="75"/>
      <c r="AM1043" s="2"/>
      <c r="AN1043" s="75"/>
      <c r="AO1043" s="75"/>
      <c r="AP1043" s="75"/>
      <c r="AQ1043" s="75"/>
      <c r="AR1043" s="75"/>
    </row>
    <row r="1044" spans="29:44" ht="12">
      <c r="AC1044" s="3"/>
      <c r="AD1044" s="3"/>
      <c r="AE1044" s="3"/>
      <c r="AF1044" s="4"/>
      <c r="AG1044" s="4"/>
      <c r="AH1044" s="75"/>
      <c r="AI1044" s="17"/>
      <c r="AJ1044" s="75"/>
      <c r="AK1044" s="3"/>
      <c r="AL1044" s="75"/>
      <c r="AM1044" s="2"/>
      <c r="AN1044" s="75"/>
      <c r="AO1044" s="75"/>
      <c r="AP1044" s="75"/>
      <c r="AQ1044" s="75"/>
      <c r="AR1044" s="75"/>
    </row>
    <row r="1045" spans="29:44" ht="12">
      <c r="AC1045" s="3"/>
      <c r="AD1045" s="3"/>
      <c r="AE1045" s="3"/>
      <c r="AF1045" s="4"/>
      <c r="AG1045" s="4"/>
      <c r="AH1045" s="75"/>
      <c r="AI1045" s="17"/>
      <c r="AJ1045" s="75"/>
      <c r="AK1045" s="3"/>
      <c r="AL1045" s="75"/>
      <c r="AM1045" s="2"/>
      <c r="AN1045" s="75"/>
      <c r="AO1045" s="75"/>
      <c r="AP1045" s="75"/>
      <c r="AQ1045" s="75"/>
      <c r="AR1045" s="75"/>
    </row>
    <row r="1046" spans="29:44" ht="12">
      <c r="AC1046" s="3"/>
      <c r="AD1046" s="3"/>
      <c r="AE1046" s="3"/>
      <c r="AF1046" s="4"/>
      <c r="AG1046" s="4"/>
      <c r="AH1046" s="75"/>
      <c r="AI1046" s="17"/>
      <c r="AJ1046" s="75"/>
      <c r="AK1046" s="3"/>
      <c r="AL1046" s="75"/>
      <c r="AM1046" s="2"/>
      <c r="AN1046" s="75"/>
      <c r="AO1046" s="75"/>
      <c r="AP1046" s="75"/>
      <c r="AQ1046" s="75"/>
      <c r="AR1046" s="75"/>
    </row>
    <row r="1047" spans="29:44" ht="12">
      <c r="AC1047" s="3"/>
      <c r="AD1047" s="3"/>
      <c r="AE1047" s="3"/>
      <c r="AF1047" s="4"/>
      <c r="AG1047" s="4"/>
      <c r="AH1047" s="75"/>
      <c r="AI1047" s="17"/>
      <c r="AJ1047" s="75"/>
      <c r="AK1047" s="3"/>
      <c r="AL1047" s="75"/>
      <c r="AM1047" s="2"/>
      <c r="AN1047" s="75"/>
      <c r="AO1047" s="75"/>
      <c r="AP1047" s="75"/>
      <c r="AQ1047" s="75"/>
      <c r="AR1047" s="75"/>
    </row>
    <row r="1048" spans="29:44" ht="12">
      <c r="AC1048" s="3"/>
      <c r="AD1048" s="3"/>
      <c r="AE1048" s="3"/>
      <c r="AF1048" s="4"/>
      <c r="AG1048" s="4"/>
      <c r="AH1048" s="75"/>
      <c r="AI1048" s="17"/>
      <c r="AJ1048" s="75"/>
      <c r="AK1048" s="3"/>
      <c r="AL1048" s="75"/>
      <c r="AM1048" s="2"/>
      <c r="AN1048" s="75"/>
      <c r="AO1048" s="75"/>
      <c r="AP1048" s="75"/>
      <c r="AQ1048" s="75"/>
      <c r="AR1048" s="75"/>
    </row>
    <row r="1049" spans="29:44" ht="12">
      <c r="AC1049" s="3"/>
      <c r="AD1049" s="3"/>
      <c r="AE1049" s="3"/>
      <c r="AF1049" s="4"/>
      <c r="AG1049" s="4"/>
      <c r="AH1049" s="75"/>
      <c r="AI1049" s="17"/>
      <c r="AJ1049" s="75"/>
      <c r="AK1049" s="3"/>
      <c r="AL1049" s="75"/>
      <c r="AM1049" s="2"/>
      <c r="AN1049" s="75"/>
      <c r="AO1049" s="75"/>
      <c r="AP1049" s="75"/>
      <c r="AQ1049" s="75"/>
      <c r="AR1049" s="75"/>
    </row>
    <row r="1050" spans="29:44" ht="12">
      <c r="AC1050" s="3"/>
      <c r="AD1050" s="3"/>
      <c r="AE1050" s="3"/>
      <c r="AF1050" s="4"/>
      <c r="AG1050" s="4"/>
      <c r="AH1050" s="75"/>
      <c r="AI1050" s="17"/>
      <c r="AJ1050" s="75"/>
      <c r="AK1050" s="3"/>
      <c r="AL1050" s="75"/>
      <c r="AM1050" s="2"/>
      <c r="AN1050" s="75"/>
      <c r="AO1050" s="75"/>
      <c r="AP1050" s="75"/>
      <c r="AQ1050" s="75"/>
      <c r="AR1050" s="75"/>
    </row>
    <row r="1051" spans="29:44" ht="12">
      <c r="AC1051" s="3"/>
      <c r="AD1051" s="3"/>
      <c r="AE1051" s="3"/>
      <c r="AF1051" s="4"/>
      <c r="AG1051" s="4"/>
      <c r="AH1051" s="75"/>
      <c r="AI1051" s="17"/>
      <c r="AJ1051" s="75"/>
      <c r="AK1051" s="3"/>
      <c r="AL1051" s="75"/>
      <c r="AM1051" s="2"/>
      <c r="AN1051" s="75"/>
      <c r="AO1051" s="75"/>
      <c r="AP1051" s="75"/>
      <c r="AQ1051" s="75"/>
      <c r="AR1051" s="75"/>
    </row>
    <row r="1052" spans="29:44" ht="12">
      <c r="AC1052" s="3"/>
      <c r="AD1052" s="3"/>
      <c r="AE1052" s="3"/>
      <c r="AF1052" s="4"/>
      <c r="AG1052" s="4"/>
      <c r="AH1052" s="75"/>
      <c r="AI1052" s="17"/>
      <c r="AJ1052" s="75"/>
      <c r="AK1052" s="3"/>
      <c r="AL1052" s="75"/>
      <c r="AM1052" s="2"/>
      <c r="AN1052" s="75"/>
      <c r="AO1052" s="75"/>
      <c r="AP1052" s="75"/>
      <c r="AQ1052" s="75"/>
      <c r="AR1052" s="75"/>
    </row>
    <row r="1053" spans="29:44" ht="12">
      <c r="AC1053" s="3"/>
      <c r="AD1053" s="3"/>
      <c r="AE1053" s="3"/>
      <c r="AF1053" s="4"/>
      <c r="AG1053" s="4"/>
      <c r="AH1053" s="75"/>
      <c r="AI1053" s="17"/>
      <c r="AJ1053" s="75"/>
      <c r="AK1053" s="3"/>
      <c r="AL1053" s="75"/>
      <c r="AM1053" s="2"/>
      <c r="AN1053" s="75"/>
      <c r="AO1053" s="75"/>
      <c r="AP1053" s="75"/>
      <c r="AQ1053" s="75"/>
      <c r="AR1053" s="75"/>
    </row>
    <row r="1054" spans="29:44" ht="12">
      <c r="AC1054" s="3"/>
      <c r="AD1054" s="3"/>
      <c r="AE1054" s="3"/>
      <c r="AF1054" s="4"/>
      <c r="AG1054" s="4"/>
      <c r="AH1054" s="75"/>
      <c r="AI1054" s="17"/>
      <c r="AJ1054" s="75"/>
      <c r="AK1054" s="3"/>
      <c r="AL1054" s="75"/>
      <c r="AM1054" s="2"/>
      <c r="AN1054" s="75"/>
      <c r="AO1054" s="75"/>
      <c r="AP1054" s="75"/>
      <c r="AQ1054" s="75"/>
      <c r="AR1054" s="75"/>
    </row>
    <row r="1055" spans="29:44" ht="12">
      <c r="AC1055" s="3"/>
      <c r="AD1055" s="3"/>
      <c r="AE1055" s="3"/>
      <c r="AF1055" s="4"/>
      <c r="AG1055" s="4"/>
      <c r="AH1055" s="75"/>
      <c r="AI1055" s="17"/>
      <c r="AJ1055" s="75"/>
      <c r="AK1055" s="3"/>
      <c r="AL1055" s="75"/>
      <c r="AM1055" s="2"/>
      <c r="AN1055" s="75"/>
      <c r="AO1055" s="75"/>
      <c r="AP1055" s="75"/>
      <c r="AQ1055" s="75"/>
      <c r="AR1055" s="75"/>
    </row>
    <row r="1056" spans="29:44" ht="12">
      <c r="AC1056" s="3"/>
      <c r="AD1056" s="3"/>
      <c r="AE1056" s="3"/>
      <c r="AF1056" s="4"/>
      <c r="AG1056" s="4"/>
      <c r="AH1056" s="75"/>
      <c r="AI1056" s="17"/>
      <c r="AJ1056" s="75"/>
      <c r="AK1056" s="3"/>
      <c r="AL1056" s="75"/>
      <c r="AM1056" s="2"/>
      <c r="AN1056" s="75"/>
      <c r="AO1056" s="75"/>
      <c r="AP1056" s="75"/>
      <c r="AQ1056" s="75"/>
      <c r="AR1056" s="75"/>
    </row>
    <row r="1057" spans="29:44" ht="12">
      <c r="AC1057" s="3"/>
      <c r="AD1057" s="3"/>
      <c r="AE1057" s="3"/>
      <c r="AF1057" s="4"/>
      <c r="AG1057" s="4"/>
      <c r="AH1057" s="75"/>
      <c r="AI1057" s="17"/>
      <c r="AJ1057" s="75"/>
      <c r="AK1057" s="3"/>
      <c r="AL1057" s="75"/>
      <c r="AM1057" s="2"/>
      <c r="AN1057" s="75"/>
      <c r="AO1057" s="75"/>
      <c r="AP1057" s="75"/>
      <c r="AQ1057" s="75"/>
      <c r="AR1057" s="75"/>
    </row>
    <row r="1058" spans="29:44" ht="12">
      <c r="AC1058" s="3"/>
      <c r="AD1058" s="3"/>
      <c r="AE1058" s="3"/>
      <c r="AF1058" s="4"/>
      <c r="AG1058" s="4"/>
      <c r="AH1058" s="75"/>
      <c r="AI1058" s="17"/>
      <c r="AJ1058" s="75"/>
      <c r="AK1058" s="3"/>
      <c r="AL1058" s="75"/>
      <c r="AM1058" s="2"/>
      <c r="AN1058" s="75"/>
      <c r="AO1058" s="75"/>
      <c r="AP1058" s="75"/>
      <c r="AQ1058" s="75"/>
      <c r="AR1058" s="75"/>
    </row>
    <row r="1059" spans="29:44" ht="12">
      <c r="AC1059" s="3"/>
      <c r="AD1059" s="3"/>
      <c r="AE1059" s="3"/>
      <c r="AF1059" s="4"/>
      <c r="AG1059" s="4"/>
      <c r="AH1059" s="75"/>
      <c r="AI1059" s="17"/>
      <c r="AJ1059" s="75"/>
      <c r="AK1059" s="3"/>
      <c r="AL1059" s="75"/>
      <c r="AM1059" s="2"/>
      <c r="AN1059" s="75"/>
      <c r="AO1059" s="75"/>
      <c r="AP1059" s="75"/>
      <c r="AQ1059" s="75"/>
      <c r="AR1059" s="75"/>
    </row>
    <row r="1060" spans="29:44" ht="12">
      <c r="AC1060" s="3"/>
      <c r="AD1060" s="3"/>
      <c r="AE1060" s="3"/>
      <c r="AF1060" s="4"/>
      <c r="AG1060" s="4"/>
      <c r="AH1060" s="75"/>
      <c r="AI1060" s="17"/>
      <c r="AJ1060" s="75"/>
      <c r="AK1060" s="3"/>
      <c r="AL1060" s="75"/>
      <c r="AM1060" s="2"/>
      <c r="AN1060" s="75"/>
      <c r="AO1060" s="75"/>
      <c r="AP1060" s="75"/>
      <c r="AQ1060" s="75"/>
      <c r="AR1060" s="75"/>
    </row>
    <row r="1061" spans="29:44" ht="12">
      <c r="AC1061" s="3"/>
      <c r="AD1061" s="3"/>
      <c r="AE1061" s="3"/>
      <c r="AF1061" s="4"/>
      <c r="AG1061" s="4"/>
      <c r="AH1061" s="75"/>
      <c r="AI1061" s="17"/>
      <c r="AJ1061" s="75"/>
      <c r="AK1061" s="3"/>
      <c r="AL1061" s="75"/>
      <c r="AM1061" s="2"/>
      <c r="AN1061" s="75"/>
      <c r="AO1061" s="75"/>
      <c r="AP1061" s="75"/>
      <c r="AQ1061" s="75"/>
      <c r="AR1061" s="75"/>
    </row>
    <row r="1062" spans="29:44" ht="12">
      <c r="AC1062" s="3"/>
      <c r="AD1062" s="3"/>
      <c r="AE1062" s="3"/>
      <c r="AF1062" s="4"/>
      <c r="AG1062" s="4"/>
      <c r="AH1062" s="75"/>
      <c r="AI1062" s="17"/>
      <c r="AJ1062" s="75"/>
      <c r="AK1062" s="3"/>
      <c r="AL1062" s="75"/>
      <c r="AM1062" s="2"/>
      <c r="AN1062" s="75"/>
      <c r="AO1062" s="75"/>
      <c r="AP1062" s="75"/>
      <c r="AQ1062" s="75"/>
      <c r="AR1062" s="75"/>
    </row>
    <row r="1063" spans="29:44" ht="12">
      <c r="AC1063" s="3"/>
      <c r="AD1063" s="3"/>
      <c r="AE1063" s="3"/>
      <c r="AF1063" s="4"/>
      <c r="AG1063" s="4"/>
      <c r="AH1063" s="75"/>
      <c r="AI1063" s="17"/>
      <c r="AJ1063" s="75"/>
      <c r="AK1063" s="3"/>
      <c r="AL1063" s="75"/>
      <c r="AM1063" s="2"/>
      <c r="AN1063" s="75"/>
      <c r="AO1063" s="75"/>
      <c r="AP1063" s="75"/>
      <c r="AQ1063" s="75"/>
      <c r="AR1063" s="75"/>
    </row>
    <row r="1064" spans="29:44" ht="12">
      <c r="AC1064" s="3"/>
      <c r="AD1064" s="3"/>
      <c r="AE1064" s="3"/>
      <c r="AF1064" s="4"/>
      <c r="AG1064" s="4"/>
      <c r="AH1064" s="75"/>
      <c r="AI1064" s="17"/>
      <c r="AJ1064" s="75"/>
      <c r="AK1064" s="3"/>
      <c r="AL1064" s="75"/>
      <c r="AM1064" s="2"/>
      <c r="AN1064" s="75"/>
      <c r="AO1064" s="75"/>
      <c r="AP1064" s="75"/>
      <c r="AQ1064" s="75"/>
      <c r="AR1064" s="75"/>
    </row>
    <row r="1065" spans="29:44" ht="12">
      <c r="AC1065" s="3"/>
      <c r="AD1065" s="3"/>
      <c r="AE1065" s="3"/>
      <c r="AF1065" s="4"/>
      <c r="AG1065" s="4"/>
      <c r="AH1065" s="75"/>
      <c r="AI1065" s="17"/>
      <c r="AJ1065" s="75"/>
      <c r="AK1065" s="3"/>
      <c r="AL1065" s="75"/>
      <c r="AM1065" s="2"/>
      <c r="AN1065" s="75"/>
      <c r="AO1065" s="75"/>
      <c r="AP1065" s="75"/>
      <c r="AQ1065" s="75"/>
      <c r="AR1065" s="75"/>
    </row>
    <row r="1066" spans="29:44" ht="12">
      <c r="AC1066" s="3"/>
      <c r="AD1066" s="3"/>
      <c r="AE1066" s="3"/>
      <c r="AF1066" s="4"/>
      <c r="AG1066" s="4"/>
      <c r="AH1066" s="75"/>
      <c r="AI1066" s="17"/>
      <c r="AJ1066" s="75"/>
      <c r="AK1066" s="3"/>
      <c r="AL1066" s="75"/>
      <c r="AM1066" s="2"/>
      <c r="AN1066" s="75"/>
      <c r="AO1066" s="75"/>
      <c r="AP1066" s="75"/>
      <c r="AQ1066" s="75"/>
      <c r="AR1066" s="75"/>
    </row>
    <row r="1067" spans="29:44" ht="12">
      <c r="AC1067" s="3"/>
      <c r="AD1067" s="3"/>
      <c r="AE1067" s="3"/>
      <c r="AF1067" s="4"/>
      <c r="AG1067" s="4"/>
      <c r="AH1067" s="75"/>
      <c r="AI1067" s="17"/>
      <c r="AJ1067" s="75"/>
      <c r="AK1067" s="3"/>
      <c r="AL1067" s="75"/>
      <c r="AM1067" s="2"/>
      <c r="AN1067" s="75"/>
      <c r="AO1067" s="75"/>
      <c r="AP1067" s="75"/>
      <c r="AQ1067" s="75"/>
      <c r="AR1067" s="75"/>
    </row>
    <row r="1068" spans="29:44" ht="12">
      <c r="AC1068" s="3"/>
      <c r="AD1068" s="3"/>
      <c r="AE1068" s="3"/>
      <c r="AF1068" s="4"/>
      <c r="AG1068" s="4"/>
      <c r="AH1068" s="75"/>
      <c r="AI1068" s="17"/>
      <c r="AJ1068" s="75"/>
      <c r="AK1068" s="3"/>
      <c r="AL1068" s="75"/>
      <c r="AM1068" s="2"/>
      <c r="AN1068" s="75"/>
      <c r="AO1068" s="75"/>
      <c r="AP1068" s="75"/>
      <c r="AQ1068" s="75"/>
      <c r="AR1068" s="75"/>
    </row>
    <row r="1069" spans="29:44" ht="12">
      <c r="AC1069" s="3"/>
      <c r="AD1069" s="3"/>
      <c r="AE1069" s="3"/>
      <c r="AF1069" s="4"/>
      <c r="AG1069" s="4"/>
      <c r="AH1069" s="75"/>
      <c r="AI1069" s="17"/>
      <c r="AJ1069" s="75"/>
      <c r="AK1069" s="3"/>
      <c r="AL1069" s="75"/>
      <c r="AM1069" s="2"/>
      <c r="AN1069" s="75"/>
      <c r="AO1069" s="75"/>
      <c r="AP1069" s="75"/>
      <c r="AQ1069" s="75"/>
      <c r="AR1069" s="75"/>
    </row>
    <row r="1070" spans="29:44" ht="12">
      <c r="AC1070" s="3"/>
      <c r="AD1070" s="3"/>
      <c r="AE1070" s="3"/>
      <c r="AF1070" s="4"/>
      <c r="AG1070" s="4"/>
      <c r="AH1070" s="75"/>
      <c r="AI1070" s="17"/>
      <c r="AJ1070" s="75"/>
      <c r="AK1070" s="3"/>
      <c r="AL1070" s="75"/>
      <c r="AM1070" s="2"/>
      <c r="AN1070" s="75"/>
      <c r="AO1070" s="75"/>
      <c r="AP1070" s="75"/>
      <c r="AQ1070" s="75"/>
      <c r="AR1070" s="75"/>
    </row>
    <row r="1071" spans="29:44" ht="12">
      <c r="AC1071" s="3"/>
      <c r="AD1071" s="3"/>
      <c r="AE1071" s="3"/>
      <c r="AF1071" s="4"/>
      <c r="AG1071" s="4"/>
      <c r="AH1071" s="75"/>
      <c r="AI1071" s="17"/>
      <c r="AJ1071" s="75"/>
      <c r="AK1071" s="3"/>
      <c r="AL1071" s="75"/>
      <c r="AM1071" s="2"/>
      <c r="AN1071" s="75"/>
      <c r="AO1071" s="75"/>
      <c r="AP1071" s="75"/>
      <c r="AQ1071" s="75"/>
      <c r="AR1071" s="75"/>
    </row>
    <row r="1072" spans="29:44" ht="12">
      <c r="AC1072" s="3"/>
      <c r="AD1072" s="3"/>
      <c r="AE1072" s="3"/>
      <c r="AF1072" s="4"/>
      <c r="AG1072" s="4"/>
      <c r="AH1072" s="75"/>
      <c r="AI1072" s="17"/>
      <c r="AJ1072" s="75"/>
      <c r="AK1072" s="3"/>
      <c r="AL1072" s="75"/>
      <c r="AM1072" s="2"/>
      <c r="AN1072" s="75"/>
      <c r="AO1072" s="75"/>
      <c r="AP1072" s="75"/>
      <c r="AQ1072" s="75"/>
      <c r="AR1072" s="75"/>
    </row>
    <row r="1073" spans="29:44" ht="12">
      <c r="AC1073" s="3"/>
      <c r="AD1073" s="3"/>
      <c r="AE1073" s="3"/>
      <c r="AF1073" s="4"/>
      <c r="AG1073" s="4"/>
      <c r="AH1073" s="75"/>
      <c r="AI1073" s="17"/>
      <c r="AJ1073" s="75"/>
      <c r="AK1073" s="3"/>
      <c r="AL1073" s="75"/>
      <c r="AM1073" s="2"/>
      <c r="AN1073" s="75"/>
      <c r="AO1073" s="75"/>
      <c r="AP1073" s="75"/>
      <c r="AQ1073" s="75"/>
      <c r="AR1073" s="75"/>
    </row>
    <row r="1074" spans="29:44" ht="12">
      <c r="AC1074" s="3"/>
      <c r="AD1074" s="3"/>
      <c r="AE1074" s="3"/>
      <c r="AF1074" s="4"/>
      <c r="AG1074" s="4"/>
      <c r="AH1074" s="75"/>
      <c r="AI1074" s="17"/>
      <c r="AJ1074" s="75"/>
      <c r="AK1074" s="3"/>
      <c r="AL1074" s="75"/>
      <c r="AM1074" s="2"/>
      <c r="AN1074" s="75"/>
      <c r="AO1074" s="75"/>
      <c r="AP1074" s="75"/>
      <c r="AQ1074" s="75"/>
      <c r="AR1074" s="75"/>
    </row>
    <row r="1075" spans="29:44" ht="12">
      <c r="AC1075" s="3"/>
      <c r="AD1075" s="3"/>
      <c r="AE1075" s="3"/>
      <c r="AF1075" s="4"/>
      <c r="AG1075" s="4"/>
      <c r="AH1075" s="75"/>
      <c r="AI1075" s="17"/>
      <c r="AJ1075" s="75"/>
      <c r="AK1075" s="3"/>
      <c r="AL1075" s="75"/>
      <c r="AM1075" s="2"/>
      <c r="AN1075" s="75"/>
      <c r="AO1075" s="75"/>
      <c r="AP1075" s="75"/>
      <c r="AQ1075" s="75"/>
      <c r="AR1075" s="75"/>
    </row>
    <row r="1076" spans="29:44" ht="12">
      <c r="AC1076" s="3"/>
      <c r="AD1076" s="3"/>
      <c r="AE1076" s="3"/>
      <c r="AF1076" s="4"/>
      <c r="AG1076" s="4"/>
      <c r="AH1076" s="75"/>
      <c r="AI1076" s="17"/>
      <c r="AJ1076" s="75"/>
      <c r="AK1076" s="3"/>
      <c r="AL1076" s="75"/>
      <c r="AM1076" s="2"/>
      <c r="AN1076" s="75"/>
      <c r="AO1076" s="75"/>
      <c r="AP1076" s="75"/>
      <c r="AQ1076" s="75"/>
      <c r="AR1076" s="75"/>
    </row>
    <row r="1077" spans="29:44" ht="12">
      <c r="AC1077" s="3"/>
      <c r="AD1077" s="3"/>
      <c r="AE1077" s="3"/>
      <c r="AF1077" s="4"/>
      <c r="AG1077" s="4"/>
      <c r="AH1077" s="75"/>
      <c r="AI1077" s="17"/>
      <c r="AJ1077" s="75"/>
      <c r="AK1077" s="3"/>
      <c r="AL1077" s="75"/>
      <c r="AM1077" s="2"/>
      <c r="AN1077" s="75"/>
      <c r="AO1077" s="75"/>
      <c r="AP1077" s="75"/>
      <c r="AQ1077" s="75"/>
      <c r="AR1077" s="75"/>
    </row>
    <row r="1078" spans="29:44" ht="12">
      <c r="AC1078" s="3"/>
      <c r="AD1078" s="3"/>
      <c r="AE1078" s="3"/>
      <c r="AF1078" s="4"/>
      <c r="AG1078" s="4"/>
      <c r="AH1078" s="75"/>
      <c r="AI1078" s="17"/>
      <c r="AJ1078" s="75"/>
      <c r="AK1078" s="3"/>
      <c r="AL1078" s="75"/>
      <c r="AM1078" s="2"/>
      <c r="AN1078" s="75"/>
      <c r="AO1078" s="75"/>
      <c r="AP1078" s="75"/>
      <c r="AQ1078" s="75"/>
      <c r="AR1078" s="75"/>
    </row>
    <row r="1079" spans="29:44" ht="12">
      <c r="AC1079" s="3"/>
      <c r="AD1079" s="3"/>
      <c r="AE1079" s="3"/>
      <c r="AF1079" s="4"/>
      <c r="AG1079" s="4"/>
      <c r="AH1079" s="75"/>
      <c r="AI1079" s="17"/>
      <c r="AJ1079" s="75"/>
      <c r="AK1079" s="3"/>
      <c r="AL1079" s="75"/>
      <c r="AM1079" s="2"/>
      <c r="AN1079" s="75"/>
      <c r="AO1079" s="75"/>
      <c r="AP1079" s="75"/>
      <c r="AQ1079" s="75"/>
      <c r="AR1079" s="75"/>
    </row>
    <row r="1080" spans="29:44" ht="12">
      <c r="AC1080" s="3"/>
      <c r="AD1080" s="3"/>
      <c r="AE1080" s="3"/>
      <c r="AF1080" s="4"/>
      <c r="AG1080" s="4"/>
      <c r="AH1080" s="75"/>
      <c r="AI1080" s="17"/>
      <c r="AJ1080" s="75"/>
      <c r="AK1080" s="3"/>
      <c r="AL1080" s="75"/>
      <c r="AM1080" s="2"/>
      <c r="AN1080" s="75"/>
      <c r="AO1080" s="75"/>
      <c r="AP1080" s="75"/>
      <c r="AQ1080" s="75"/>
      <c r="AR1080" s="75"/>
    </row>
    <row r="1081" spans="29:44" ht="12">
      <c r="AC1081" s="3"/>
      <c r="AD1081" s="3"/>
      <c r="AE1081" s="3"/>
      <c r="AF1081" s="4"/>
      <c r="AG1081" s="4"/>
      <c r="AH1081" s="75"/>
      <c r="AI1081" s="17"/>
      <c r="AJ1081" s="75"/>
      <c r="AK1081" s="3"/>
      <c r="AL1081" s="75"/>
      <c r="AM1081" s="2"/>
      <c r="AN1081" s="75"/>
      <c r="AO1081" s="75"/>
      <c r="AP1081" s="75"/>
      <c r="AQ1081" s="75"/>
      <c r="AR1081" s="75"/>
    </row>
    <row r="1082" spans="29:44" ht="12">
      <c r="AC1082" s="3"/>
      <c r="AD1082" s="3"/>
      <c r="AE1082" s="3"/>
      <c r="AF1082" s="4"/>
      <c r="AG1082" s="4"/>
      <c r="AH1082" s="75"/>
      <c r="AI1082" s="17"/>
      <c r="AJ1082" s="75"/>
      <c r="AK1082" s="3"/>
      <c r="AL1082" s="75"/>
      <c r="AM1082" s="2"/>
      <c r="AN1082" s="75"/>
      <c r="AO1082" s="75"/>
      <c r="AP1082" s="75"/>
      <c r="AQ1082" s="75"/>
      <c r="AR1082" s="75"/>
    </row>
    <row r="1083" spans="29:44" ht="12">
      <c r="AC1083" s="3"/>
      <c r="AD1083" s="3"/>
      <c r="AE1083" s="3"/>
      <c r="AF1083" s="4"/>
      <c r="AG1083" s="4"/>
      <c r="AH1083" s="75"/>
      <c r="AI1083" s="17"/>
      <c r="AJ1083" s="75"/>
      <c r="AK1083" s="3"/>
      <c r="AL1083" s="75"/>
      <c r="AM1083" s="2"/>
      <c r="AN1083" s="75"/>
      <c r="AO1083" s="75"/>
      <c r="AP1083" s="75"/>
      <c r="AQ1083" s="75"/>
      <c r="AR1083" s="75"/>
    </row>
    <row r="1084" spans="29:44" ht="12">
      <c r="AC1084" s="3"/>
      <c r="AD1084" s="3"/>
      <c r="AE1084" s="3"/>
      <c r="AF1084" s="4"/>
      <c r="AG1084" s="4"/>
      <c r="AH1084" s="75"/>
      <c r="AI1084" s="17"/>
      <c r="AJ1084" s="75"/>
      <c r="AK1084" s="3"/>
      <c r="AL1084" s="75"/>
      <c r="AM1084" s="2"/>
      <c r="AN1084" s="75"/>
      <c r="AO1084" s="75"/>
      <c r="AP1084" s="75"/>
      <c r="AQ1084" s="75"/>
      <c r="AR1084" s="75"/>
    </row>
    <row r="1085" spans="29:44" ht="12">
      <c r="AC1085" s="3"/>
      <c r="AD1085" s="3"/>
      <c r="AE1085" s="3"/>
      <c r="AF1085" s="4"/>
      <c r="AG1085" s="4"/>
      <c r="AH1085" s="75"/>
      <c r="AI1085" s="17"/>
      <c r="AJ1085" s="75"/>
      <c r="AK1085" s="3"/>
      <c r="AL1085" s="75"/>
      <c r="AM1085" s="2"/>
      <c r="AN1085" s="75"/>
      <c r="AO1085" s="75"/>
      <c r="AP1085" s="75"/>
      <c r="AQ1085" s="75"/>
      <c r="AR1085" s="75"/>
    </row>
    <row r="1086" spans="29:44" ht="12">
      <c r="AC1086" s="3"/>
      <c r="AD1086" s="3"/>
      <c r="AE1086" s="3"/>
      <c r="AF1086" s="4"/>
      <c r="AG1086" s="4"/>
      <c r="AH1086" s="75"/>
      <c r="AI1086" s="17"/>
      <c r="AJ1086" s="75"/>
      <c r="AK1086" s="3"/>
      <c r="AL1086" s="75"/>
      <c r="AM1086" s="2"/>
      <c r="AN1086" s="75"/>
      <c r="AO1086" s="75"/>
      <c r="AP1086" s="75"/>
      <c r="AQ1086" s="75"/>
      <c r="AR1086" s="75"/>
    </row>
    <row r="1087" spans="29:44" ht="12">
      <c r="AC1087" s="3"/>
      <c r="AD1087" s="3"/>
      <c r="AE1087" s="3"/>
      <c r="AF1087" s="4"/>
      <c r="AG1087" s="4"/>
      <c r="AH1087" s="75"/>
      <c r="AI1087" s="17"/>
      <c r="AJ1087" s="75"/>
      <c r="AK1087" s="3"/>
      <c r="AL1087" s="75"/>
      <c r="AM1087" s="2"/>
      <c r="AN1087" s="75"/>
      <c r="AO1087" s="75"/>
      <c r="AP1087" s="75"/>
      <c r="AQ1087" s="75"/>
      <c r="AR1087" s="75"/>
    </row>
    <row r="1088" spans="29:44" ht="12">
      <c r="AC1088" s="3"/>
      <c r="AD1088" s="3"/>
      <c r="AE1088" s="3"/>
      <c r="AF1088" s="4"/>
      <c r="AG1088" s="4"/>
      <c r="AH1088" s="75"/>
      <c r="AI1088" s="17"/>
      <c r="AJ1088" s="75"/>
      <c r="AK1088" s="3"/>
      <c r="AL1088" s="75"/>
      <c r="AM1088" s="2"/>
      <c r="AN1088" s="75"/>
      <c r="AO1088" s="75"/>
      <c r="AP1088" s="75"/>
      <c r="AQ1088" s="75"/>
      <c r="AR1088" s="75"/>
    </row>
    <row r="1089" spans="29:44" ht="12">
      <c r="AC1089" s="3"/>
      <c r="AD1089" s="3"/>
      <c r="AE1089" s="3"/>
      <c r="AF1089" s="4"/>
      <c r="AG1089" s="4"/>
      <c r="AH1089" s="75"/>
      <c r="AI1089" s="17"/>
      <c r="AJ1089" s="75"/>
      <c r="AK1089" s="3"/>
      <c r="AL1089" s="75"/>
      <c r="AM1089" s="2"/>
      <c r="AN1089" s="75"/>
      <c r="AO1089" s="75"/>
      <c r="AP1089" s="75"/>
      <c r="AQ1089" s="75"/>
      <c r="AR1089" s="75"/>
    </row>
    <row r="1090" spans="29:44" ht="12">
      <c r="AC1090" s="3"/>
      <c r="AD1090" s="3"/>
      <c r="AE1090" s="3"/>
      <c r="AF1090" s="4"/>
      <c r="AG1090" s="4"/>
      <c r="AH1090" s="75"/>
      <c r="AI1090" s="17"/>
      <c r="AJ1090" s="75"/>
      <c r="AK1090" s="3"/>
      <c r="AL1090" s="75"/>
      <c r="AM1090" s="2"/>
      <c r="AN1090" s="75"/>
      <c r="AO1090" s="75"/>
      <c r="AP1090" s="75"/>
      <c r="AQ1090" s="75"/>
      <c r="AR1090" s="75"/>
    </row>
    <row r="1091" spans="29:44" ht="12">
      <c r="AC1091" s="3"/>
      <c r="AD1091" s="3"/>
      <c r="AE1091" s="3"/>
      <c r="AF1091" s="4"/>
      <c r="AG1091" s="4"/>
      <c r="AH1091" s="75"/>
      <c r="AI1091" s="17"/>
      <c r="AJ1091" s="75"/>
      <c r="AK1091" s="3"/>
      <c r="AL1091" s="75"/>
      <c r="AM1091" s="2"/>
      <c r="AN1091" s="75"/>
      <c r="AO1091" s="75"/>
      <c r="AP1091" s="75"/>
      <c r="AQ1091" s="75"/>
      <c r="AR1091" s="75"/>
    </row>
    <row r="1092" spans="29:44" ht="12">
      <c r="AC1092" s="3"/>
      <c r="AD1092" s="3"/>
      <c r="AE1092" s="3"/>
      <c r="AF1092" s="4"/>
      <c r="AG1092" s="4"/>
      <c r="AH1092" s="75"/>
      <c r="AI1092" s="17"/>
      <c r="AJ1092" s="75"/>
      <c r="AK1092" s="3"/>
      <c r="AL1092" s="75"/>
      <c r="AM1092" s="2"/>
      <c r="AN1092" s="75"/>
      <c r="AO1092" s="75"/>
      <c r="AP1092" s="75"/>
      <c r="AQ1092" s="75"/>
      <c r="AR1092" s="75"/>
    </row>
    <row r="1093" spans="29:44" ht="12">
      <c r="AC1093" s="3"/>
      <c r="AD1093" s="3"/>
      <c r="AE1093" s="3"/>
      <c r="AF1093" s="4"/>
      <c r="AG1093" s="4"/>
      <c r="AH1093" s="75"/>
      <c r="AI1093" s="17"/>
      <c r="AJ1093" s="75"/>
      <c r="AK1093" s="3"/>
      <c r="AL1093" s="75"/>
      <c r="AM1093" s="2"/>
      <c r="AN1093" s="75"/>
      <c r="AO1093" s="75"/>
      <c r="AP1093" s="75"/>
      <c r="AQ1093" s="75"/>
      <c r="AR1093" s="75"/>
    </row>
    <row r="1094" spans="29:44" ht="12">
      <c r="AC1094" s="3"/>
      <c r="AD1094" s="3"/>
      <c r="AE1094" s="3"/>
      <c r="AF1094" s="4"/>
      <c r="AG1094" s="4"/>
      <c r="AH1094" s="75"/>
      <c r="AI1094" s="17"/>
      <c r="AJ1094" s="75"/>
      <c r="AK1094" s="3"/>
      <c r="AL1094" s="75"/>
      <c r="AM1094" s="2"/>
      <c r="AN1094" s="75"/>
      <c r="AO1094" s="75"/>
      <c r="AP1094" s="75"/>
      <c r="AQ1094" s="75"/>
      <c r="AR1094" s="75"/>
    </row>
    <row r="1095" spans="29:44" ht="12">
      <c r="AC1095" s="3"/>
      <c r="AD1095" s="3"/>
      <c r="AE1095" s="3"/>
      <c r="AF1095" s="4"/>
      <c r="AG1095" s="4"/>
      <c r="AH1095" s="75"/>
      <c r="AI1095" s="17"/>
      <c r="AJ1095" s="75"/>
      <c r="AK1095" s="3"/>
      <c r="AL1095" s="75"/>
      <c r="AM1095" s="2"/>
      <c r="AN1095" s="75"/>
      <c r="AO1095" s="75"/>
      <c r="AP1095" s="75"/>
      <c r="AQ1095" s="75"/>
      <c r="AR1095" s="75"/>
    </row>
    <row r="1096" spans="29:44" ht="12">
      <c r="AC1096" s="3"/>
      <c r="AD1096" s="3"/>
      <c r="AE1096" s="3"/>
      <c r="AF1096" s="4"/>
      <c r="AG1096" s="4"/>
      <c r="AH1096" s="75"/>
      <c r="AI1096" s="17"/>
      <c r="AJ1096" s="75"/>
      <c r="AK1096" s="3"/>
      <c r="AL1096" s="75"/>
      <c r="AM1096" s="2"/>
      <c r="AN1096" s="75"/>
      <c r="AO1096" s="75"/>
      <c r="AP1096" s="75"/>
      <c r="AQ1096" s="75"/>
      <c r="AR1096" s="75"/>
    </row>
    <row r="1097" spans="29:44" ht="12">
      <c r="AC1097" s="3"/>
      <c r="AD1097" s="3"/>
      <c r="AE1097" s="3"/>
      <c r="AF1097" s="4"/>
      <c r="AG1097" s="4"/>
      <c r="AH1097" s="75"/>
      <c r="AI1097" s="17"/>
      <c r="AJ1097" s="75"/>
      <c r="AK1097" s="3"/>
      <c r="AL1097" s="75"/>
      <c r="AM1097" s="2"/>
      <c r="AN1097" s="75"/>
      <c r="AO1097" s="75"/>
      <c r="AP1097" s="75"/>
      <c r="AQ1097" s="75"/>
      <c r="AR1097" s="75"/>
    </row>
    <row r="1098" spans="29:44" ht="12">
      <c r="AC1098" s="3"/>
      <c r="AD1098" s="3"/>
      <c r="AE1098" s="3"/>
      <c r="AF1098" s="4"/>
      <c r="AG1098" s="4"/>
      <c r="AH1098" s="75"/>
      <c r="AI1098" s="17"/>
      <c r="AJ1098" s="75"/>
      <c r="AK1098" s="3"/>
      <c r="AL1098" s="75"/>
      <c r="AM1098" s="2"/>
      <c r="AN1098" s="75"/>
      <c r="AO1098" s="75"/>
      <c r="AP1098" s="75"/>
      <c r="AQ1098" s="75"/>
      <c r="AR1098" s="75"/>
    </row>
    <row r="1099" spans="29:44" ht="12">
      <c r="AC1099" s="3"/>
      <c r="AD1099" s="3"/>
      <c r="AE1099" s="3"/>
      <c r="AF1099" s="4"/>
      <c r="AG1099" s="4"/>
      <c r="AH1099" s="75"/>
      <c r="AI1099" s="17"/>
      <c r="AJ1099" s="75"/>
      <c r="AK1099" s="3"/>
      <c r="AL1099" s="75"/>
      <c r="AM1099" s="2"/>
      <c r="AN1099" s="75"/>
      <c r="AO1099" s="75"/>
      <c r="AP1099" s="75"/>
      <c r="AQ1099" s="75"/>
      <c r="AR1099" s="75"/>
    </row>
    <row r="1100" spans="29:44" ht="12">
      <c r="AC1100" s="3"/>
      <c r="AD1100" s="3"/>
      <c r="AE1100" s="3"/>
      <c r="AF1100" s="4"/>
      <c r="AG1100" s="4"/>
      <c r="AH1100" s="75"/>
      <c r="AI1100" s="17"/>
      <c r="AJ1100" s="75"/>
      <c r="AK1100" s="3"/>
      <c r="AL1100" s="75"/>
      <c r="AM1100" s="2"/>
      <c r="AN1100" s="75"/>
      <c r="AO1100" s="75"/>
      <c r="AP1100" s="75"/>
      <c r="AQ1100" s="75"/>
      <c r="AR1100" s="75"/>
    </row>
    <row r="1101" spans="29:44" ht="12">
      <c r="AC1101" s="3"/>
      <c r="AD1101" s="3"/>
      <c r="AE1101" s="3"/>
      <c r="AF1101" s="4"/>
      <c r="AG1101" s="4"/>
      <c r="AH1101" s="75"/>
      <c r="AI1101" s="17"/>
      <c r="AJ1101" s="75"/>
      <c r="AK1101" s="3"/>
      <c r="AL1101" s="75"/>
      <c r="AM1101" s="2"/>
      <c r="AN1101" s="75"/>
      <c r="AO1101" s="75"/>
      <c r="AP1101" s="75"/>
      <c r="AQ1101" s="75"/>
      <c r="AR1101" s="75"/>
    </row>
    <row r="1102" spans="29:44" ht="12">
      <c r="AC1102" s="3"/>
      <c r="AD1102" s="3"/>
      <c r="AE1102" s="3"/>
      <c r="AF1102" s="4"/>
      <c r="AG1102" s="4"/>
      <c r="AH1102" s="75"/>
      <c r="AI1102" s="17"/>
      <c r="AJ1102" s="75"/>
      <c r="AK1102" s="3"/>
      <c r="AL1102" s="75"/>
      <c r="AM1102" s="2"/>
      <c r="AN1102" s="75"/>
      <c r="AO1102" s="75"/>
      <c r="AP1102" s="75"/>
      <c r="AQ1102" s="75"/>
      <c r="AR1102" s="75"/>
    </row>
    <row r="1103" spans="29:44" ht="12">
      <c r="AC1103" s="3"/>
      <c r="AD1103" s="3"/>
      <c r="AE1103" s="3"/>
      <c r="AF1103" s="4"/>
      <c r="AG1103" s="4"/>
      <c r="AH1103" s="75"/>
      <c r="AI1103" s="17"/>
      <c r="AJ1103" s="75"/>
      <c r="AK1103" s="3"/>
      <c r="AL1103" s="75"/>
      <c r="AM1103" s="2"/>
      <c r="AN1103" s="75"/>
      <c r="AO1103" s="75"/>
      <c r="AP1103" s="75"/>
      <c r="AQ1103" s="75"/>
      <c r="AR1103" s="75"/>
    </row>
    <row r="1104" spans="29:44" ht="12">
      <c r="AC1104" s="3"/>
      <c r="AD1104" s="3"/>
      <c r="AE1104" s="3"/>
      <c r="AF1104" s="4"/>
      <c r="AG1104" s="4"/>
      <c r="AH1104" s="75"/>
      <c r="AI1104" s="17"/>
      <c r="AJ1104" s="75"/>
      <c r="AK1104" s="3"/>
      <c r="AL1104" s="75"/>
      <c r="AM1104" s="2"/>
      <c r="AN1104" s="75"/>
      <c r="AO1104" s="75"/>
      <c r="AP1104" s="75"/>
      <c r="AQ1104" s="75"/>
      <c r="AR1104" s="75"/>
    </row>
    <row r="1105" spans="29:44" ht="12">
      <c r="AC1105" s="3"/>
      <c r="AD1105" s="3"/>
      <c r="AE1105" s="3"/>
      <c r="AF1105" s="4"/>
      <c r="AG1105" s="4"/>
      <c r="AH1105" s="75"/>
      <c r="AI1105" s="17"/>
      <c r="AJ1105" s="75"/>
      <c r="AK1105" s="3"/>
      <c r="AL1105" s="75"/>
      <c r="AM1105" s="2"/>
      <c r="AN1105" s="75"/>
      <c r="AO1105" s="75"/>
      <c r="AP1105" s="75"/>
      <c r="AQ1105" s="75"/>
      <c r="AR1105" s="75"/>
    </row>
    <row r="1106" spans="29:44" ht="12">
      <c r="AC1106" s="3"/>
      <c r="AD1106" s="3"/>
      <c r="AE1106" s="3"/>
      <c r="AF1106" s="4"/>
      <c r="AG1106" s="4"/>
      <c r="AH1106" s="75"/>
      <c r="AI1106" s="17"/>
      <c r="AJ1106" s="75"/>
      <c r="AK1106" s="3"/>
      <c r="AL1106" s="75"/>
      <c r="AM1106" s="2"/>
      <c r="AN1106" s="75"/>
      <c r="AO1106" s="75"/>
      <c r="AP1106" s="75"/>
      <c r="AQ1106" s="75"/>
      <c r="AR1106" s="75"/>
    </row>
    <row r="1107" spans="29:44" ht="12">
      <c r="AC1107" s="3"/>
      <c r="AD1107" s="3"/>
      <c r="AE1107" s="3"/>
      <c r="AF1107" s="4"/>
      <c r="AG1107" s="4"/>
      <c r="AH1107" s="75"/>
      <c r="AI1107" s="17"/>
      <c r="AJ1107" s="75"/>
      <c r="AK1107" s="3"/>
      <c r="AL1107" s="75"/>
      <c r="AM1107" s="2"/>
      <c r="AN1107" s="75"/>
      <c r="AO1107" s="75"/>
      <c r="AP1107" s="75"/>
      <c r="AQ1107" s="75"/>
      <c r="AR1107" s="75"/>
    </row>
    <row r="1108" spans="29:44" ht="12">
      <c r="AC1108" s="3"/>
      <c r="AD1108" s="3"/>
      <c r="AE1108" s="3"/>
      <c r="AF1108" s="4"/>
      <c r="AG1108" s="4"/>
      <c r="AH1108" s="75"/>
      <c r="AI1108" s="17"/>
      <c r="AJ1108" s="75"/>
      <c r="AK1108" s="3"/>
      <c r="AL1108" s="75"/>
      <c r="AM1108" s="2"/>
      <c r="AN1108" s="75"/>
      <c r="AO1108" s="75"/>
      <c r="AP1108" s="75"/>
      <c r="AQ1108" s="75"/>
      <c r="AR1108" s="75"/>
    </row>
    <row r="1109" spans="29:44" ht="12">
      <c r="AC1109" s="3"/>
      <c r="AD1109" s="3"/>
      <c r="AE1109" s="3"/>
      <c r="AF1109" s="4"/>
      <c r="AG1109" s="4"/>
      <c r="AH1109" s="75"/>
      <c r="AI1109" s="17"/>
      <c r="AJ1109" s="75"/>
      <c r="AK1109" s="3"/>
      <c r="AL1109" s="75"/>
      <c r="AM1109" s="2"/>
      <c r="AN1109" s="75"/>
      <c r="AO1109" s="75"/>
      <c r="AP1109" s="75"/>
      <c r="AQ1109" s="75"/>
      <c r="AR1109" s="75"/>
    </row>
    <row r="1110" spans="29:44" ht="12">
      <c r="AC1110" s="3"/>
      <c r="AD1110" s="3"/>
      <c r="AE1110" s="3"/>
      <c r="AF1110" s="4"/>
      <c r="AG1110" s="4"/>
      <c r="AH1110" s="75"/>
      <c r="AI1110" s="17"/>
      <c r="AJ1110" s="75"/>
      <c r="AK1110" s="3"/>
      <c r="AL1110" s="75"/>
      <c r="AM1110" s="2"/>
      <c r="AN1110" s="75"/>
      <c r="AO1110" s="75"/>
      <c r="AP1110" s="75"/>
      <c r="AQ1110" s="75"/>
      <c r="AR1110" s="75"/>
    </row>
    <row r="1111" spans="29:44" ht="12">
      <c r="AC1111" s="3"/>
      <c r="AD1111" s="3"/>
      <c r="AE1111" s="3"/>
      <c r="AF1111" s="4"/>
      <c r="AG1111" s="4"/>
      <c r="AH1111" s="75"/>
      <c r="AI1111" s="17"/>
      <c r="AJ1111" s="75"/>
      <c r="AK1111" s="3"/>
      <c r="AL1111" s="75"/>
      <c r="AM1111" s="2"/>
      <c r="AN1111" s="75"/>
      <c r="AO1111" s="75"/>
      <c r="AP1111" s="75"/>
      <c r="AQ1111" s="75"/>
      <c r="AR1111" s="75"/>
    </row>
    <row r="1112" spans="29:44" ht="12">
      <c r="AC1112" s="3"/>
      <c r="AD1112" s="3"/>
      <c r="AE1112" s="3"/>
      <c r="AF1112" s="4"/>
      <c r="AG1112" s="4"/>
      <c r="AH1112" s="75"/>
      <c r="AI1112" s="17"/>
      <c r="AJ1112" s="75"/>
      <c r="AK1112" s="3"/>
      <c r="AL1112" s="75"/>
      <c r="AM1112" s="2"/>
      <c r="AN1112" s="75"/>
      <c r="AO1112" s="75"/>
      <c r="AP1112" s="75"/>
      <c r="AQ1112" s="75"/>
      <c r="AR1112" s="75"/>
    </row>
    <row r="1113" spans="29:44" ht="12">
      <c r="AC1113" s="3"/>
      <c r="AD1113" s="3"/>
      <c r="AE1113" s="3"/>
      <c r="AF1113" s="4"/>
      <c r="AG1113" s="4"/>
      <c r="AH1113" s="75"/>
      <c r="AI1113" s="17"/>
      <c r="AJ1113" s="75"/>
      <c r="AK1113" s="3"/>
      <c r="AL1113" s="75"/>
      <c r="AM1113" s="2"/>
      <c r="AN1113" s="75"/>
      <c r="AO1113" s="75"/>
      <c r="AP1113" s="75"/>
      <c r="AQ1113" s="75"/>
      <c r="AR1113" s="75"/>
    </row>
    <row r="1114" spans="29:44" ht="12">
      <c r="AC1114" s="3"/>
      <c r="AD1114" s="3"/>
      <c r="AE1114" s="3"/>
      <c r="AF1114" s="4"/>
      <c r="AG1114" s="4"/>
      <c r="AH1114" s="75"/>
      <c r="AI1114" s="17"/>
      <c r="AJ1114" s="75"/>
      <c r="AK1114" s="3"/>
      <c r="AL1114" s="75"/>
      <c r="AM1114" s="2"/>
      <c r="AN1114" s="75"/>
      <c r="AO1114" s="75"/>
      <c r="AP1114" s="75"/>
      <c r="AQ1114" s="75"/>
      <c r="AR1114" s="75"/>
    </row>
    <row r="1115" spans="29:44" ht="12">
      <c r="AC1115" s="3"/>
      <c r="AD1115" s="3"/>
      <c r="AE1115" s="3"/>
      <c r="AF1115" s="4"/>
      <c r="AG1115" s="4"/>
      <c r="AH1115" s="75"/>
      <c r="AI1115" s="17"/>
      <c r="AJ1115" s="75"/>
      <c r="AK1115" s="3"/>
      <c r="AL1115" s="75"/>
      <c r="AM1115" s="2"/>
      <c r="AN1115" s="75"/>
      <c r="AO1115" s="75"/>
      <c r="AP1115" s="75"/>
      <c r="AQ1115" s="75"/>
      <c r="AR1115" s="75"/>
    </row>
    <row r="1116" spans="29:44" ht="12">
      <c r="AC1116" s="3"/>
      <c r="AD1116" s="3"/>
      <c r="AE1116" s="3"/>
      <c r="AF1116" s="4"/>
      <c r="AG1116" s="4"/>
      <c r="AH1116" s="75"/>
      <c r="AI1116" s="17"/>
      <c r="AJ1116" s="75"/>
      <c r="AK1116" s="3"/>
      <c r="AL1116" s="75"/>
      <c r="AM1116" s="2"/>
      <c r="AN1116" s="75"/>
      <c r="AO1116" s="75"/>
      <c r="AP1116" s="75"/>
      <c r="AQ1116" s="75"/>
      <c r="AR1116" s="75"/>
    </row>
    <row r="1117" spans="29:44" ht="12">
      <c r="AC1117" s="3"/>
      <c r="AD1117" s="3"/>
      <c r="AE1117" s="3"/>
      <c r="AF1117" s="4"/>
      <c r="AG1117" s="4"/>
      <c r="AH1117" s="75"/>
      <c r="AI1117" s="17"/>
      <c r="AJ1117" s="75"/>
      <c r="AK1117" s="3"/>
      <c r="AL1117" s="75"/>
      <c r="AM1117" s="2"/>
      <c r="AN1117" s="75"/>
      <c r="AO1117" s="75"/>
      <c r="AP1117" s="75"/>
      <c r="AQ1117" s="75"/>
      <c r="AR1117" s="75"/>
    </row>
    <row r="1118" spans="29:44" ht="12">
      <c r="AC1118" s="3"/>
      <c r="AD1118" s="3"/>
      <c r="AE1118" s="3"/>
      <c r="AF1118" s="4"/>
      <c r="AG1118" s="4"/>
      <c r="AH1118" s="75"/>
      <c r="AI1118" s="17"/>
      <c r="AJ1118" s="75"/>
      <c r="AK1118" s="3"/>
      <c r="AL1118" s="75"/>
      <c r="AM1118" s="2"/>
      <c r="AN1118" s="75"/>
      <c r="AO1118" s="75"/>
      <c r="AP1118" s="75"/>
      <c r="AQ1118" s="75"/>
      <c r="AR1118" s="75"/>
    </row>
    <row r="1119" spans="29:44" ht="12">
      <c r="AC1119" s="3"/>
      <c r="AD1119" s="3"/>
      <c r="AE1119" s="3"/>
      <c r="AF1119" s="4"/>
      <c r="AG1119" s="4"/>
      <c r="AH1119" s="75"/>
      <c r="AI1119" s="17"/>
      <c r="AJ1119" s="75"/>
      <c r="AK1119" s="3"/>
      <c r="AL1119" s="75"/>
      <c r="AM1119" s="2"/>
      <c r="AN1119" s="75"/>
      <c r="AO1119" s="75"/>
      <c r="AP1119" s="75"/>
      <c r="AQ1119" s="75"/>
      <c r="AR1119" s="75"/>
    </row>
    <row r="1120" spans="29:44" ht="12">
      <c r="AC1120" s="3"/>
      <c r="AD1120" s="3"/>
      <c r="AE1120" s="3"/>
      <c r="AF1120" s="4"/>
      <c r="AG1120" s="4"/>
      <c r="AH1120" s="75"/>
      <c r="AI1120" s="17"/>
      <c r="AJ1120" s="75"/>
      <c r="AK1120" s="3"/>
      <c r="AL1120" s="75"/>
      <c r="AM1120" s="2"/>
      <c r="AN1120" s="75"/>
      <c r="AO1120" s="75"/>
      <c r="AP1120" s="75"/>
      <c r="AQ1120" s="75"/>
      <c r="AR1120" s="75"/>
    </row>
    <row r="1121" spans="29:44" ht="12">
      <c r="AC1121" s="3"/>
      <c r="AD1121" s="3"/>
      <c r="AE1121" s="3"/>
      <c r="AF1121" s="4"/>
      <c r="AG1121" s="4"/>
      <c r="AH1121" s="75"/>
      <c r="AI1121" s="17"/>
      <c r="AJ1121" s="75"/>
      <c r="AK1121" s="3"/>
      <c r="AL1121" s="75"/>
      <c r="AM1121" s="2"/>
      <c r="AN1121" s="75"/>
      <c r="AO1121" s="75"/>
      <c r="AP1121" s="75"/>
      <c r="AQ1121" s="75"/>
      <c r="AR1121" s="75"/>
    </row>
    <row r="1122" spans="29:44" ht="12">
      <c r="AC1122" s="3"/>
      <c r="AD1122" s="3"/>
      <c r="AE1122" s="3"/>
      <c r="AF1122" s="4"/>
      <c r="AG1122" s="4"/>
      <c r="AH1122" s="75"/>
      <c r="AI1122" s="17"/>
      <c r="AJ1122" s="75"/>
      <c r="AK1122" s="3"/>
      <c r="AL1122" s="75"/>
      <c r="AM1122" s="2"/>
      <c r="AN1122" s="75"/>
      <c r="AO1122" s="75"/>
      <c r="AP1122" s="75"/>
      <c r="AQ1122" s="75"/>
      <c r="AR1122" s="75"/>
    </row>
    <row r="1123" spans="29:44" ht="12">
      <c r="AC1123" s="3"/>
      <c r="AD1123" s="3"/>
      <c r="AE1123" s="3"/>
      <c r="AF1123" s="4"/>
      <c r="AG1123" s="4"/>
      <c r="AH1123" s="75"/>
      <c r="AI1123" s="17"/>
      <c r="AJ1123" s="75"/>
      <c r="AK1123" s="3"/>
      <c r="AL1123" s="75"/>
      <c r="AM1123" s="2"/>
      <c r="AN1123" s="75"/>
      <c r="AO1123" s="75"/>
      <c r="AP1123" s="75"/>
      <c r="AQ1123" s="75"/>
      <c r="AR1123" s="75"/>
    </row>
    <row r="1124" spans="29:44" ht="12">
      <c r="AC1124" s="3"/>
      <c r="AD1124" s="3"/>
      <c r="AE1124" s="3"/>
      <c r="AF1124" s="4"/>
      <c r="AG1124" s="4"/>
      <c r="AH1124" s="75"/>
      <c r="AI1124" s="17"/>
      <c r="AJ1124" s="75"/>
      <c r="AK1124" s="3"/>
      <c r="AL1124" s="75"/>
      <c r="AM1124" s="2"/>
      <c r="AN1124" s="75"/>
      <c r="AO1124" s="75"/>
      <c r="AP1124" s="75"/>
      <c r="AQ1124" s="75"/>
      <c r="AR1124" s="75"/>
    </row>
    <row r="1125" spans="29:44" ht="12">
      <c r="AC1125" s="3"/>
      <c r="AD1125" s="3"/>
      <c r="AE1125" s="3"/>
      <c r="AF1125" s="4"/>
      <c r="AG1125" s="4"/>
      <c r="AH1125" s="75"/>
      <c r="AI1125" s="17"/>
      <c r="AJ1125" s="75"/>
      <c r="AK1125" s="3"/>
      <c r="AL1125" s="75"/>
      <c r="AM1125" s="2"/>
      <c r="AN1125" s="75"/>
      <c r="AO1125" s="75"/>
      <c r="AP1125" s="75"/>
      <c r="AQ1125" s="75"/>
      <c r="AR1125" s="75"/>
    </row>
    <row r="1126" spans="29:44" ht="12">
      <c r="AC1126" s="3"/>
      <c r="AD1126" s="3"/>
      <c r="AE1126" s="3"/>
      <c r="AF1126" s="4"/>
      <c r="AG1126" s="4"/>
      <c r="AH1126" s="75"/>
      <c r="AI1126" s="17"/>
      <c r="AJ1126" s="75"/>
      <c r="AK1126" s="3"/>
      <c r="AL1126" s="75"/>
      <c r="AM1126" s="2"/>
      <c r="AN1126" s="75"/>
      <c r="AO1126" s="75"/>
      <c r="AP1126" s="75"/>
      <c r="AQ1126" s="75"/>
      <c r="AR1126" s="75"/>
    </row>
    <row r="1127" spans="29:44" ht="12">
      <c r="AC1127" s="3"/>
      <c r="AD1127" s="3"/>
      <c r="AE1127" s="3"/>
      <c r="AF1127" s="4"/>
      <c r="AG1127" s="4"/>
      <c r="AH1127" s="75"/>
      <c r="AI1127" s="17"/>
      <c r="AJ1127" s="75"/>
      <c r="AK1127" s="3"/>
      <c r="AL1127" s="75"/>
      <c r="AM1127" s="2"/>
      <c r="AN1127" s="75"/>
      <c r="AO1127" s="75"/>
      <c r="AP1127" s="75"/>
      <c r="AQ1127" s="75"/>
      <c r="AR1127" s="75"/>
    </row>
    <row r="1128" spans="29:44" ht="12">
      <c r="AC1128" s="3"/>
      <c r="AD1128" s="3"/>
      <c r="AE1128" s="3"/>
      <c r="AF1128" s="4"/>
      <c r="AG1128" s="4"/>
      <c r="AH1128" s="75"/>
      <c r="AI1128" s="17"/>
      <c r="AJ1128" s="75"/>
      <c r="AK1128" s="3"/>
      <c r="AL1128" s="75"/>
      <c r="AM1128" s="2"/>
      <c r="AN1128" s="75"/>
      <c r="AO1128" s="75"/>
      <c r="AP1128" s="75"/>
      <c r="AQ1128" s="75"/>
      <c r="AR1128" s="75"/>
    </row>
    <row r="1129" spans="29:44" ht="12">
      <c r="AC1129" s="3"/>
      <c r="AD1129" s="3"/>
      <c r="AE1129" s="3"/>
      <c r="AF1129" s="4"/>
      <c r="AG1129" s="4"/>
      <c r="AH1129" s="75"/>
      <c r="AI1129" s="17"/>
      <c r="AJ1129" s="75"/>
      <c r="AK1129" s="3"/>
      <c r="AL1129" s="75"/>
      <c r="AM1129" s="2"/>
      <c r="AN1129" s="75"/>
      <c r="AO1129" s="75"/>
      <c r="AP1129" s="75"/>
      <c r="AQ1129" s="75"/>
      <c r="AR1129" s="75"/>
    </row>
    <row r="1130" spans="29:44" ht="12">
      <c r="AC1130" s="3"/>
      <c r="AD1130" s="3"/>
      <c r="AE1130" s="3"/>
      <c r="AF1130" s="4"/>
      <c r="AG1130" s="4"/>
      <c r="AH1130" s="75"/>
      <c r="AI1130" s="17"/>
      <c r="AJ1130" s="75"/>
      <c r="AK1130" s="3"/>
      <c r="AL1130" s="75"/>
      <c r="AM1130" s="2"/>
      <c r="AN1130" s="75"/>
      <c r="AO1130" s="75"/>
      <c r="AP1130" s="75"/>
      <c r="AQ1130" s="75"/>
      <c r="AR1130" s="75"/>
    </row>
    <row r="1131" spans="29:44" ht="12">
      <c r="AC1131" s="3"/>
      <c r="AD1131" s="3"/>
      <c r="AE1131" s="3"/>
      <c r="AF1131" s="4"/>
      <c r="AG1131" s="4"/>
      <c r="AH1131" s="75"/>
      <c r="AI1131" s="17"/>
      <c r="AJ1131" s="75"/>
      <c r="AK1131" s="3"/>
      <c r="AL1131" s="75"/>
      <c r="AM1131" s="2"/>
      <c r="AN1131" s="75"/>
      <c r="AO1131" s="75"/>
      <c r="AP1131" s="75"/>
      <c r="AQ1131" s="75"/>
      <c r="AR1131" s="75"/>
    </row>
    <row r="1132" spans="29:44" ht="12">
      <c r="AC1132" s="3"/>
      <c r="AD1132" s="3"/>
      <c r="AE1132" s="3"/>
      <c r="AF1132" s="4"/>
      <c r="AG1132" s="4"/>
      <c r="AH1132" s="75"/>
      <c r="AI1132" s="17"/>
      <c r="AJ1132" s="75"/>
      <c r="AK1132" s="3"/>
      <c r="AL1132" s="75"/>
      <c r="AM1132" s="2"/>
      <c r="AN1132" s="75"/>
      <c r="AO1132" s="75"/>
      <c r="AP1132" s="75"/>
      <c r="AQ1132" s="75"/>
      <c r="AR1132" s="75"/>
    </row>
    <row r="1133" spans="29:44" ht="12">
      <c r="AC1133" s="3"/>
      <c r="AD1133" s="3"/>
      <c r="AE1133" s="3"/>
      <c r="AF1133" s="4"/>
      <c r="AG1133" s="4"/>
      <c r="AH1133" s="75"/>
      <c r="AI1133" s="17"/>
      <c r="AJ1133" s="75"/>
      <c r="AK1133" s="3"/>
      <c r="AL1133" s="75"/>
      <c r="AM1133" s="2"/>
      <c r="AN1133" s="75"/>
      <c r="AO1133" s="75"/>
      <c r="AP1133" s="75"/>
      <c r="AQ1133" s="75"/>
      <c r="AR1133" s="75"/>
    </row>
    <row r="1134" spans="29:44" ht="12">
      <c r="AC1134" s="3"/>
      <c r="AD1134" s="3"/>
      <c r="AE1134" s="3"/>
      <c r="AF1134" s="4"/>
      <c r="AG1134" s="4"/>
      <c r="AH1134" s="75"/>
      <c r="AI1134" s="17"/>
      <c r="AJ1134" s="75"/>
      <c r="AK1134" s="3"/>
      <c r="AL1134" s="75"/>
      <c r="AM1134" s="2"/>
      <c r="AN1134" s="75"/>
      <c r="AO1134" s="75"/>
      <c r="AP1134" s="75"/>
      <c r="AQ1134" s="75"/>
      <c r="AR1134" s="75"/>
    </row>
    <row r="1135" spans="29:44" ht="12">
      <c r="AC1135" s="3"/>
      <c r="AD1135" s="3"/>
      <c r="AE1135" s="3"/>
      <c r="AF1135" s="4"/>
      <c r="AG1135" s="4"/>
      <c r="AH1135" s="75"/>
      <c r="AI1135" s="17"/>
      <c r="AJ1135" s="75"/>
      <c r="AK1135" s="3"/>
      <c r="AL1135" s="75"/>
      <c r="AM1135" s="2"/>
      <c r="AN1135" s="75"/>
      <c r="AO1135" s="75"/>
      <c r="AP1135" s="75"/>
      <c r="AQ1135" s="75"/>
      <c r="AR1135" s="75"/>
    </row>
    <row r="1136" spans="29:44" ht="12">
      <c r="AC1136" s="3"/>
      <c r="AD1136" s="3"/>
      <c r="AE1136" s="3"/>
      <c r="AF1136" s="4"/>
      <c r="AG1136" s="4"/>
      <c r="AH1136" s="75"/>
      <c r="AI1136" s="17"/>
      <c r="AJ1136" s="75"/>
      <c r="AK1136" s="3"/>
      <c r="AL1136" s="75"/>
      <c r="AM1136" s="2"/>
      <c r="AN1136" s="75"/>
      <c r="AO1136" s="75"/>
      <c r="AP1136" s="75"/>
      <c r="AQ1136" s="75"/>
      <c r="AR1136" s="75"/>
    </row>
    <row r="1137" spans="29:44" ht="12">
      <c r="AC1137" s="3"/>
      <c r="AD1137" s="3"/>
      <c r="AE1137" s="3"/>
      <c r="AF1137" s="4"/>
      <c r="AG1137" s="4"/>
      <c r="AH1137" s="75"/>
      <c r="AI1137" s="17"/>
      <c r="AJ1137" s="75"/>
      <c r="AK1137" s="3"/>
      <c r="AL1137" s="75"/>
      <c r="AM1137" s="2"/>
      <c r="AN1137" s="75"/>
      <c r="AO1137" s="75"/>
      <c r="AP1137" s="75"/>
      <c r="AQ1137" s="75"/>
      <c r="AR1137" s="75"/>
    </row>
    <row r="1138" spans="29:44" ht="12">
      <c r="AC1138" s="3"/>
      <c r="AD1138" s="3"/>
      <c r="AE1138" s="3"/>
      <c r="AF1138" s="4"/>
      <c r="AG1138" s="4"/>
      <c r="AH1138" s="75"/>
      <c r="AI1138" s="17"/>
      <c r="AJ1138" s="75"/>
      <c r="AK1138" s="3"/>
      <c r="AL1138" s="75"/>
      <c r="AM1138" s="2"/>
      <c r="AN1138" s="75"/>
      <c r="AO1138" s="75"/>
      <c r="AP1138" s="75"/>
      <c r="AQ1138" s="75"/>
      <c r="AR1138" s="75"/>
    </row>
    <row r="1139" spans="29:44" ht="12">
      <c r="AC1139" s="3"/>
      <c r="AD1139" s="3"/>
      <c r="AE1139" s="3"/>
      <c r="AF1139" s="4"/>
      <c r="AG1139" s="4"/>
      <c r="AH1139" s="75"/>
      <c r="AI1139" s="17"/>
      <c r="AJ1139" s="75"/>
      <c r="AK1139" s="3"/>
      <c r="AL1139" s="75"/>
      <c r="AM1139" s="2"/>
      <c r="AN1139" s="75"/>
      <c r="AO1139" s="75"/>
      <c r="AP1139" s="75"/>
      <c r="AQ1139" s="75"/>
      <c r="AR1139" s="75"/>
    </row>
    <row r="1140" spans="29:44" ht="12">
      <c r="AC1140" s="3"/>
      <c r="AD1140" s="3"/>
      <c r="AE1140" s="3"/>
      <c r="AF1140" s="4"/>
      <c r="AG1140" s="4"/>
      <c r="AH1140" s="75"/>
      <c r="AI1140" s="17"/>
      <c r="AJ1140" s="75"/>
      <c r="AK1140" s="3"/>
      <c r="AL1140" s="75"/>
      <c r="AM1140" s="2"/>
      <c r="AN1140" s="75"/>
      <c r="AO1140" s="75"/>
      <c r="AP1140" s="75"/>
      <c r="AQ1140" s="75"/>
      <c r="AR1140" s="75"/>
    </row>
    <row r="1141" spans="29:44" ht="12">
      <c r="AC1141" s="3"/>
      <c r="AD1141" s="3"/>
      <c r="AE1141" s="3"/>
      <c r="AF1141" s="4"/>
      <c r="AG1141" s="4"/>
      <c r="AH1141" s="75"/>
      <c r="AI1141" s="17"/>
      <c r="AJ1141" s="75"/>
      <c r="AK1141" s="3"/>
      <c r="AL1141" s="75"/>
      <c r="AM1141" s="2"/>
      <c r="AN1141" s="75"/>
      <c r="AO1141" s="75"/>
      <c r="AP1141" s="75"/>
      <c r="AQ1141" s="75"/>
      <c r="AR1141" s="75"/>
    </row>
    <row r="1142" spans="29:44" ht="12">
      <c r="AC1142" s="3"/>
      <c r="AD1142" s="3"/>
      <c r="AE1142" s="3"/>
      <c r="AF1142" s="4"/>
      <c r="AG1142" s="4"/>
      <c r="AH1142" s="75"/>
      <c r="AI1142" s="17"/>
      <c r="AJ1142" s="75"/>
      <c r="AK1142" s="3"/>
      <c r="AL1142" s="75"/>
      <c r="AM1142" s="2"/>
      <c r="AN1142" s="75"/>
      <c r="AO1142" s="75"/>
      <c r="AP1142" s="75"/>
      <c r="AQ1142" s="75"/>
      <c r="AR1142" s="75"/>
    </row>
    <row r="1143" spans="29:44" ht="12">
      <c r="AC1143" s="3"/>
      <c r="AD1143" s="3"/>
      <c r="AE1143" s="3"/>
      <c r="AF1143" s="4"/>
      <c r="AG1143" s="4"/>
      <c r="AH1143" s="75"/>
      <c r="AI1143" s="17"/>
      <c r="AJ1143" s="75"/>
      <c r="AK1143" s="3"/>
      <c r="AL1143" s="75"/>
      <c r="AM1143" s="2"/>
      <c r="AN1143" s="75"/>
      <c r="AO1143" s="75"/>
      <c r="AP1143" s="75"/>
      <c r="AQ1143" s="75"/>
      <c r="AR1143" s="75"/>
    </row>
    <row r="1144" spans="29:44" ht="12">
      <c r="AC1144" s="3"/>
      <c r="AD1144" s="3"/>
      <c r="AE1144" s="3"/>
      <c r="AF1144" s="4"/>
      <c r="AG1144" s="4"/>
      <c r="AH1144" s="75"/>
      <c r="AI1144" s="17"/>
      <c r="AJ1144" s="75"/>
      <c r="AK1144" s="3"/>
      <c r="AL1144" s="75"/>
      <c r="AM1144" s="2"/>
      <c r="AN1144" s="75"/>
      <c r="AO1144" s="75"/>
      <c r="AP1144" s="75"/>
      <c r="AQ1144" s="75"/>
      <c r="AR1144" s="75"/>
    </row>
    <row r="1145" spans="29:44" ht="12">
      <c r="AC1145" s="3"/>
      <c r="AD1145" s="3"/>
      <c r="AE1145" s="3"/>
      <c r="AF1145" s="4"/>
      <c r="AG1145" s="4"/>
      <c r="AH1145" s="75"/>
      <c r="AI1145" s="17"/>
      <c r="AJ1145" s="75"/>
      <c r="AK1145" s="3"/>
      <c r="AL1145" s="75"/>
      <c r="AM1145" s="2"/>
      <c r="AN1145" s="75"/>
      <c r="AO1145" s="75"/>
      <c r="AP1145" s="75"/>
      <c r="AQ1145" s="75"/>
      <c r="AR1145" s="75"/>
    </row>
    <row r="1146" spans="29:44" ht="12">
      <c r="AC1146" s="3"/>
      <c r="AD1146" s="3"/>
      <c r="AE1146" s="3"/>
      <c r="AF1146" s="4"/>
      <c r="AG1146" s="4"/>
      <c r="AH1146" s="75"/>
      <c r="AI1146" s="17"/>
      <c r="AJ1146" s="75"/>
      <c r="AK1146" s="3"/>
      <c r="AL1146" s="75"/>
      <c r="AM1146" s="2"/>
      <c r="AN1146" s="75"/>
      <c r="AO1146" s="75"/>
      <c r="AP1146" s="75"/>
      <c r="AQ1146" s="75"/>
      <c r="AR1146" s="75"/>
    </row>
    <row r="1147" spans="29:44" ht="12">
      <c r="AC1147" s="3"/>
      <c r="AD1147" s="3"/>
      <c r="AE1147" s="3"/>
      <c r="AF1147" s="4"/>
      <c r="AG1147" s="4"/>
      <c r="AH1147" s="75"/>
      <c r="AI1147" s="17"/>
      <c r="AJ1147" s="75"/>
      <c r="AK1147" s="3"/>
      <c r="AL1147" s="75"/>
      <c r="AM1147" s="2"/>
      <c r="AN1147" s="75"/>
      <c r="AO1147" s="75"/>
      <c r="AP1147" s="75"/>
      <c r="AQ1147" s="75"/>
      <c r="AR1147" s="75"/>
    </row>
    <row r="1148" spans="29:44" ht="12">
      <c r="AC1148" s="3"/>
      <c r="AD1148" s="3"/>
      <c r="AE1148" s="3"/>
      <c r="AF1148" s="4"/>
      <c r="AG1148" s="4"/>
      <c r="AH1148" s="75"/>
      <c r="AI1148" s="17"/>
      <c r="AJ1148" s="75"/>
      <c r="AK1148" s="3"/>
      <c r="AL1148" s="75"/>
      <c r="AM1148" s="2"/>
      <c r="AN1148" s="75"/>
      <c r="AO1148" s="75"/>
      <c r="AP1148" s="75"/>
      <c r="AQ1148" s="75"/>
      <c r="AR1148" s="75"/>
    </row>
    <row r="1149" spans="29:44" ht="12">
      <c r="AC1149" s="3"/>
      <c r="AD1149" s="3"/>
      <c r="AE1149" s="3"/>
      <c r="AF1149" s="4"/>
      <c r="AG1149" s="4"/>
      <c r="AH1149" s="75"/>
      <c r="AI1149" s="17"/>
      <c r="AJ1149" s="75"/>
      <c r="AK1149" s="3"/>
      <c r="AL1149" s="75"/>
      <c r="AM1149" s="2"/>
      <c r="AN1149" s="75"/>
      <c r="AO1149" s="75"/>
      <c r="AP1149" s="75"/>
      <c r="AQ1149" s="75"/>
      <c r="AR1149" s="75"/>
    </row>
    <row r="1150" spans="29:44" ht="12">
      <c r="AC1150" s="3"/>
      <c r="AD1150" s="3"/>
      <c r="AE1150" s="3"/>
      <c r="AF1150" s="4"/>
      <c r="AG1150" s="4"/>
      <c r="AH1150" s="75"/>
      <c r="AI1150" s="17"/>
      <c r="AJ1150" s="75"/>
      <c r="AK1150" s="3"/>
      <c r="AL1150" s="75"/>
      <c r="AM1150" s="2"/>
      <c r="AN1150" s="75"/>
      <c r="AO1150" s="75"/>
      <c r="AP1150" s="75"/>
      <c r="AQ1150" s="75"/>
      <c r="AR1150" s="75"/>
    </row>
    <row r="1151" spans="29:44" ht="12">
      <c r="AC1151" s="3"/>
      <c r="AD1151" s="3"/>
      <c r="AE1151" s="3"/>
      <c r="AF1151" s="4"/>
      <c r="AG1151" s="4"/>
      <c r="AH1151" s="75"/>
      <c r="AI1151" s="17"/>
      <c r="AJ1151" s="75"/>
      <c r="AK1151" s="3"/>
      <c r="AL1151" s="75"/>
      <c r="AM1151" s="2"/>
      <c r="AN1151" s="75"/>
      <c r="AO1151" s="75"/>
      <c r="AP1151" s="75"/>
      <c r="AQ1151" s="75"/>
      <c r="AR1151" s="75"/>
    </row>
    <row r="1152" spans="29:44" ht="12">
      <c r="AC1152" s="3"/>
      <c r="AD1152" s="3"/>
      <c r="AE1152" s="3"/>
      <c r="AF1152" s="4"/>
      <c r="AG1152" s="4"/>
      <c r="AH1152" s="75"/>
      <c r="AI1152" s="17"/>
      <c r="AJ1152" s="75"/>
      <c r="AK1152" s="3"/>
      <c r="AL1152" s="75"/>
      <c r="AM1152" s="2"/>
      <c r="AN1152" s="75"/>
      <c r="AO1152" s="75"/>
      <c r="AP1152" s="75"/>
      <c r="AQ1152" s="75"/>
      <c r="AR1152" s="75"/>
    </row>
    <row r="1153" spans="29:44" ht="12">
      <c r="AC1153" s="3"/>
      <c r="AD1153" s="3"/>
      <c r="AE1153" s="3"/>
      <c r="AF1153" s="4"/>
      <c r="AG1153" s="4"/>
      <c r="AH1153" s="75"/>
      <c r="AI1153" s="17"/>
      <c r="AJ1153" s="75"/>
      <c r="AK1153" s="3"/>
      <c r="AL1153" s="75"/>
      <c r="AM1153" s="2"/>
      <c r="AN1153" s="75"/>
      <c r="AO1153" s="75"/>
      <c r="AP1153" s="75"/>
      <c r="AQ1153" s="75"/>
      <c r="AR1153" s="75"/>
    </row>
    <row r="1154" spans="29:44" ht="12">
      <c r="AC1154" s="3"/>
      <c r="AD1154" s="3"/>
      <c r="AE1154" s="3"/>
      <c r="AF1154" s="4"/>
      <c r="AG1154" s="4"/>
      <c r="AH1154" s="75"/>
      <c r="AI1154" s="17"/>
      <c r="AJ1154" s="75"/>
      <c r="AK1154" s="3"/>
      <c r="AL1154" s="75"/>
      <c r="AM1154" s="2"/>
      <c r="AN1154" s="75"/>
      <c r="AO1154" s="75"/>
      <c r="AP1154" s="75"/>
      <c r="AQ1154" s="75"/>
      <c r="AR1154" s="75"/>
    </row>
    <row r="1155" spans="29:44" ht="12">
      <c r="AC1155" s="3"/>
      <c r="AD1155" s="3"/>
      <c r="AE1155" s="3"/>
      <c r="AF1155" s="4"/>
      <c r="AG1155" s="4"/>
      <c r="AH1155" s="75"/>
      <c r="AI1155" s="17"/>
      <c r="AJ1155" s="75"/>
      <c r="AK1155" s="3"/>
      <c r="AL1155" s="75"/>
      <c r="AM1155" s="2"/>
      <c r="AN1155" s="75"/>
      <c r="AO1155" s="75"/>
      <c r="AP1155" s="75"/>
      <c r="AQ1155" s="75"/>
      <c r="AR1155" s="75"/>
    </row>
    <row r="1156" spans="29:44" ht="12">
      <c r="AC1156" s="3"/>
      <c r="AD1156" s="3"/>
      <c r="AE1156" s="3"/>
      <c r="AF1156" s="4"/>
      <c r="AG1156" s="4"/>
      <c r="AH1156" s="75"/>
      <c r="AI1156" s="17"/>
      <c r="AJ1156" s="75"/>
      <c r="AK1156" s="3"/>
      <c r="AL1156" s="75"/>
      <c r="AM1156" s="2"/>
      <c r="AN1156" s="75"/>
      <c r="AO1156" s="75"/>
      <c r="AP1156" s="75"/>
      <c r="AQ1156" s="75"/>
      <c r="AR1156" s="75"/>
    </row>
    <row r="1157" spans="29:44" ht="12">
      <c r="AC1157" s="3"/>
      <c r="AD1157" s="3"/>
      <c r="AE1157" s="3"/>
      <c r="AF1157" s="4"/>
      <c r="AG1157" s="4"/>
      <c r="AH1157" s="75"/>
      <c r="AI1157" s="17"/>
      <c r="AJ1157" s="75"/>
      <c r="AK1157" s="3"/>
      <c r="AL1157" s="75"/>
      <c r="AM1157" s="2"/>
      <c r="AN1157" s="75"/>
      <c r="AO1157" s="75"/>
      <c r="AP1157" s="75"/>
      <c r="AQ1157" s="75"/>
      <c r="AR1157" s="75"/>
    </row>
    <row r="1158" spans="29:44" ht="12">
      <c r="AC1158" s="3"/>
      <c r="AD1158" s="3"/>
      <c r="AE1158" s="3"/>
      <c r="AF1158" s="4"/>
      <c r="AG1158" s="4"/>
      <c r="AH1158" s="75"/>
      <c r="AI1158" s="17"/>
      <c r="AJ1158" s="75"/>
      <c r="AK1158" s="3"/>
      <c r="AL1158" s="75"/>
      <c r="AM1158" s="2"/>
      <c r="AN1158" s="75"/>
      <c r="AO1158" s="75"/>
      <c r="AP1158" s="75"/>
      <c r="AQ1158" s="75"/>
      <c r="AR1158" s="75"/>
    </row>
    <row r="1159" spans="29:44" ht="12">
      <c r="AC1159" s="3"/>
      <c r="AD1159" s="3"/>
      <c r="AE1159" s="3"/>
      <c r="AF1159" s="4"/>
      <c r="AG1159" s="4"/>
      <c r="AH1159" s="75"/>
      <c r="AI1159" s="17"/>
      <c r="AJ1159" s="75"/>
      <c r="AK1159" s="3"/>
      <c r="AL1159" s="75"/>
      <c r="AM1159" s="2"/>
      <c r="AN1159" s="75"/>
      <c r="AO1159" s="75"/>
      <c r="AP1159" s="75"/>
      <c r="AQ1159" s="75"/>
      <c r="AR1159" s="75"/>
    </row>
    <row r="1160" spans="29:44" ht="12">
      <c r="AC1160" s="3"/>
      <c r="AD1160" s="3"/>
      <c r="AE1160" s="3"/>
      <c r="AF1160" s="4"/>
      <c r="AG1160" s="4"/>
      <c r="AH1160" s="75"/>
      <c r="AI1160" s="17"/>
      <c r="AJ1160" s="75"/>
      <c r="AK1160" s="3"/>
      <c r="AL1160" s="75"/>
      <c r="AM1160" s="2"/>
      <c r="AN1160" s="75"/>
      <c r="AO1160" s="75"/>
      <c r="AP1160" s="75"/>
      <c r="AQ1160" s="75"/>
      <c r="AR1160" s="75"/>
    </row>
    <row r="1161" spans="29:44" ht="12">
      <c r="AC1161" s="3"/>
      <c r="AD1161" s="3"/>
      <c r="AE1161" s="3"/>
      <c r="AF1161" s="4"/>
      <c r="AG1161" s="4"/>
      <c r="AH1161" s="75"/>
      <c r="AI1161" s="17"/>
      <c r="AJ1161" s="75"/>
      <c r="AK1161" s="3"/>
      <c r="AL1161" s="75"/>
      <c r="AM1161" s="2"/>
      <c r="AN1161" s="75"/>
      <c r="AO1161" s="75"/>
      <c r="AP1161" s="75"/>
      <c r="AQ1161" s="75"/>
      <c r="AR1161" s="75"/>
    </row>
    <row r="1162" spans="29:44" ht="12">
      <c r="AC1162" s="3"/>
      <c r="AD1162" s="3"/>
      <c r="AE1162" s="3"/>
      <c r="AF1162" s="4"/>
      <c r="AG1162" s="4"/>
      <c r="AH1162" s="75"/>
      <c r="AI1162" s="17"/>
      <c r="AJ1162" s="75"/>
      <c r="AK1162" s="3"/>
      <c r="AL1162" s="75"/>
      <c r="AM1162" s="2"/>
      <c r="AN1162" s="75"/>
      <c r="AO1162" s="75"/>
      <c r="AP1162" s="75"/>
      <c r="AQ1162" s="75"/>
      <c r="AR1162" s="75"/>
    </row>
    <row r="1163" spans="29:44" ht="12">
      <c r="AC1163" s="3"/>
      <c r="AD1163" s="3"/>
      <c r="AE1163" s="3"/>
      <c r="AF1163" s="4"/>
      <c r="AG1163" s="4"/>
      <c r="AH1163" s="75"/>
      <c r="AI1163" s="17"/>
      <c r="AJ1163" s="75"/>
      <c r="AK1163" s="3"/>
      <c r="AL1163" s="75"/>
      <c r="AM1163" s="2"/>
      <c r="AN1163" s="75"/>
      <c r="AO1163" s="75"/>
      <c r="AP1163" s="75"/>
      <c r="AQ1163" s="75"/>
      <c r="AR1163" s="75"/>
    </row>
    <row r="1164" spans="29:44" ht="12">
      <c r="AC1164" s="3"/>
      <c r="AD1164" s="3"/>
      <c r="AE1164" s="3"/>
      <c r="AF1164" s="4"/>
      <c r="AG1164" s="4"/>
      <c r="AH1164" s="75"/>
      <c r="AI1164" s="17"/>
      <c r="AJ1164" s="75"/>
      <c r="AK1164" s="3"/>
      <c r="AL1164" s="75"/>
      <c r="AM1164" s="2"/>
      <c r="AN1164" s="75"/>
      <c r="AO1164" s="75"/>
      <c r="AP1164" s="75"/>
      <c r="AQ1164" s="75"/>
      <c r="AR1164" s="75"/>
    </row>
    <row r="1165" spans="29:44" ht="12">
      <c r="AC1165" s="3"/>
      <c r="AD1165" s="3"/>
      <c r="AE1165" s="3"/>
      <c r="AF1165" s="4"/>
      <c r="AG1165" s="4"/>
      <c r="AH1165" s="75"/>
      <c r="AI1165" s="17"/>
      <c r="AJ1165" s="75"/>
      <c r="AK1165" s="3"/>
      <c r="AL1165" s="75"/>
      <c r="AM1165" s="2"/>
      <c r="AN1165" s="75"/>
      <c r="AO1165" s="75"/>
      <c r="AP1165" s="75"/>
      <c r="AQ1165" s="75"/>
      <c r="AR1165" s="75"/>
    </row>
    <row r="1166" spans="29:44" ht="12">
      <c r="AC1166" s="3"/>
      <c r="AD1166" s="3"/>
      <c r="AE1166" s="3"/>
      <c r="AF1166" s="4"/>
      <c r="AG1166" s="4"/>
      <c r="AH1166" s="75"/>
      <c r="AI1166" s="17"/>
      <c r="AJ1166" s="75"/>
      <c r="AK1166" s="3"/>
      <c r="AL1166" s="75"/>
      <c r="AM1166" s="2"/>
      <c r="AN1166" s="75"/>
      <c r="AO1166" s="75"/>
      <c r="AP1166" s="75"/>
      <c r="AQ1166" s="75"/>
      <c r="AR1166" s="75"/>
    </row>
    <row r="1167" spans="29:44" ht="12">
      <c r="AC1167" s="3"/>
      <c r="AD1167" s="3"/>
      <c r="AE1167" s="3"/>
      <c r="AF1167" s="4"/>
      <c r="AG1167" s="4"/>
      <c r="AH1167" s="75"/>
      <c r="AI1167" s="17"/>
      <c r="AJ1167" s="75"/>
      <c r="AK1167" s="3"/>
      <c r="AL1167" s="75"/>
      <c r="AM1167" s="2"/>
      <c r="AN1167" s="75"/>
      <c r="AO1167" s="75"/>
      <c r="AP1167" s="75"/>
      <c r="AQ1167" s="75"/>
      <c r="AR1167" s="75"/>
    </row>
    <row r="1168" spans="29:44" ht="12">
      <c r="AC1168" s="3"/>
      <c r="AD1168" s="3"/>
      <c r="AE1168" s="3"/>
      <c r="AF1168" s="4"/>
      <c r="AG1168" s="4"/>
      <c r="AH1168" s="75"/>
      <c r="AI1168" s="17"/>
      <c r="AJ1168" s="75"/>
      <c r="AK1168" s="3"/>
      <c r="AL1168" s="75"/>
      <c r="AM1168" s="2"/>
      <c r="AN1168" s="75"/>
      <c r="AO1168" s="75"/>
      <c r="AP1168" s="75"/>
      <c r="AQ1168" s="75"/>
      <c r="AR1168" s="75"/>
    </row>
    <row r="1169" spans="29:44" ht="12">
      <c r="AC1169" s="3"/>
      <c r="AD1169" s="3"/>
      <c r="AE1169" s="3"/>
      <c r="AF1169" s="4"/>
      <c r="AG1169" s="4"/>
      <c r="AH1169" s="75"/>
      <c r="AI1169" s="17"/>
      <c r="AJ1169" s="75"/>
      <c r="AK1169" s="3"/>
      <c r="AL1169" s="75"/>
      <c r="AM1169" s="2"/>
      <c r="AN1169" s="75"/>
      <c r="AO1169" s="75"/>
      <c r="AP1169" s="75"/>
      <c r="AQ1169" s="75"/>
      <c r="AR1169" s="75"/>
    </row>
    <row r="1170" spans="29:44" ht="12">
      <c r="AC1170" s="3"/>
      <c r="AD1170" s="3"/>
      <c r="AE1170" s="3"/>
      <c r="AF1170" s="4"/>
      <c r="AG1170" s="4"/>
      <c r="AH1170" s="75"/>
      <c r="AI1170" s="17"/>
      <c r="AJ1170" s="75"/>
      <c r="AK1170" s="3"/>
      <c r="AL1170" s="75"/>
      <c r="AM1170" s="2"/>
      <c r="AN1170" s="75"/>
      <c r="AO1170" s="75"/>
      <c r="AP1170" s="75"/>
      <c r="AQ1170" s="75"/>
      <c r="AR1170" s="75"/>
    </row>
    <row r="1171" spans="29:44" ht="12">
      <c r="AC1171" s="3"/>
      <c r="AD1171" s="3"/>
      <c r="AE1171" s="3"/>
      <c r="AF1171" s="4"/>
      <c r="AG1171" s="4"/>
      <c r="AH1171" s="75"/>
      <c r="AI1171" s="17"/>
      <c r="AJ1171" s="75"/>
      <c r="AK1171" s="3"/>
      <c r="AL1171" s="75"/>
      <c r="AM1171" s="2"/>
      <c r="AN1171" s="75"/>
      <c r="AO1171" s="75"/>
      <c r="AP1171" s="75"/>
      <c r="AQ1171" s="75"/>
      <c r="AR1171" s="75"/>
    </row>
    <row r="1172" spans="29:44" ht="12">
      <c r="AC1172" s="3"/>
      <c r="AD1172" s="3"/>
      <c r="AE1172" s="3"/>
      <c r="AF1172" s="4"/>
      <c r="AG1172" s="4"/>
      <c r="AH1172" s="75"/>
      <c r="AI1172" s="17"/>
      <c r="AJ1172" s="75"/>
      <c r="AK1172" s="3"/>
      <c r="AL1172" s="75"/>
      <c r="AM1172" s="2"/>
      <c r="AN1172" s="75"/>
      <c r="AO1172" s="75"/>
      <c r="AP1172" s="75"/>
      <c r="AQ1172" s="75"/>
      <c r="AR1172" s="75"/>
    </row>
    <row r="1173" spans="29:44" ht="12">
      <c r="AC1173" s="3"/>
      <c r="AD1173" s="3"/>
      <c r="AE1173" s="3"/>
      <c r="AF1173" s="4"/>
      <c r="AG1173" s="4"/>
      <c r="AH1173" s="75"/>
      <c r="AI1173" s="17"/>
      <c r="AJ1173" s="75"/>
      <c r="AK1173" s="3"/>
      <c r="AL1173" s="75"/>
      <c r="AM1173" s="2"/>
      <c r="AN1173" s="75"/>
      <c r="AO1173" s="75"/>
      <c r="AP1173" s="75"/>
      <c r="AQ1173" s="75"/>
      <c r="AR1173" s="75"/>
    </row>
    <row r="1174" spans="29:44" ht="12">
      <c r="AC1174" s="3"/>
      <c r="AD1174" s="3"/>
      <c r="AE1174" s="3"/>
      <c r="AF1174" s="4"/>
      <c r="AG1174" s="4"/>
      <c r="AH1174" s="75"/>
      <c r="AI1174" s="17"/>
      <c r="AJ1174" s="75"/>
      <c r="AK1174" s="3"/>
      <c r="AL1174" s="75"/>
      <c r="AM1174" s="2"/>
      <c r="AN1174" s="75"/>
      <c r="AO1174" s="75"/>
      <c r="AP1174" s="75"/>
      <c r="AQ1174" s="75"/>
      <c r="AR1174" s="75"/>
    </row>
    <row r="1175" spans="29:44" ht="12">
      <c r="AC1175" s="3"/>
      <c r="AD1175" s="3"/>
      <c r="AE1175" s="3"/>
      <c r="AF1175" s="4"/>
      <c r="AG1175" s="4"/>
      <c r="AH1175" s="75"/>
      <c r="AI1175" s="17"/>
      <c r="AJ1175" s="75"/>
      <c r="AK1175" s="3"/>
      <c r="AL1175" s="75"/>
      <c r="AM1175" s="2"/>
      <c r="AN1175" s="75"/>
      <c r="AO1175" s="75"/>
      <c r="AP1175" s="75"/>
      <c r="AQ1175" s="75"/>
      <c r="AR1175" s="75"/>
    </row>
    <row r="1176" spans="29:44" ht="12">
      <c r="AC1176" s="3"/>
      <c r="AD1176" s="3"/>
      <c r="AE1176" s="3"/>
      <c r="AF1176" s="4"/>
      <c r="AG1176" s="4"/>
      <c r="AH1176" s="75"/>
      <c r="AI1176" s="17"/>
      <c r="AJ1176" s="75"/>
      <c r="AK1176" s="3"/>
      <c r="AL1176" s="75"/>
      <c r="AM1176" s="2"/>
      <c r="AN1176" s="75"/>
      <c r="AO1176" s="75"/>
      <c r="AP1176" s="75"/>
      <c r="AQ1176" s="75"/>
      <c r="AR1176" s="75"/>
    </row>
    <row r="1177" spans="29:44" ht="12">
      <c r="AC1177" s="3"/>
      <c r="AD1177" s="3"/>
      <c r="AE1177" s="3"/>
      <c r="AF1177" s="4"/>
      <c r="AG1177" s="4"/>
      <c r="AH1177" s="75"/>
      <c r="AI1177" s="17"/>
      <c r="AJ1177" s="75"/>
      <c r="AK1177" s="3"/>
      <c r="AL1177" s="75"/>
      <c r="AM1177" s="2"/>
      <c r="AN1177" s="75"/>
      <c r="AO1177" s="75"/>
      <c r="AP1177" s="75"/>
      <c r="AQ1177" s="75"/>
      <c r="AR1177" s="75"/>
    </row>
    <row r="1178" spans="29:44" ht="12">
      <c r="AC1178" s="3"/>
      <c r="AD1178" s="3"/>
      <c r="AE1178" s="3"/>
      <c r="AF1178" s="4"/>
      <c r="AG1178" s="4"/>
      <c r="AH1178" s="75"/>
      <c r="AI1178" s="17"/>
      <c r="AJ1178" s="75"/>
      <c r="AK1178" s="3"/>
      <c r="AL1178" s="75"/>
      <c r="AM1178" s="2"/>
      <c r="AN1178" s="75"/>
      <c r="AO1178" s="75"/>
      <c r="AP1178" s="75"/>
      <c r="AQ1178" s="75"/>
      <c r="AR1178" s="75"/>
    </row>
    <row r="1179" spans="29:44" ht="12">
      <c r="AC1179" s="3"/>
      <c r="AD1179" s="3"/>
      <c r="AE1179" s="3"/>
      <c r="AF1179" s="4"/>
      <c r="AG1179" s="4"/>
      <c r="AH1179" s="75"/>
      <c r="AI1179" s="17"/>
      <c r="AJ1179" s="75"/>
      <c r="AK1179" s="3"/>
      <c r="AL1179" s="75"/>
      <c r="AM1179" s="2"/>
      <c r="AN1179" s="75"/>
      <c r="AO1179" s="75"/>
      <c r="AP1179" s="75"/>
      <c r="AQ1179" s="75"/>
      <c r="AR1179" s="75"/>
    </row>
    <row r="1180" spans="29:44" ht="12">
      <c r="AC1180" s="3"/>
      <c r="AD1180" s="3"/>
      <c r="AE1180" s="3"/>
      <c r="AF1180" s="4"/>
      <c r="AG1180" s="4"/>
      <c r="AH1180" s="75"/>
      <c r="AI1180" s="17"/>
      <c r="AJ1180" s="75"/>
      <c r="AK1180" s="3"/>
      <c r="AL1180" s="75"/>
      <c r="AM1180" s="2"/>
      <c r="AN1180" s="75"/>
      <c r="AO1180" s="75"/>
      <c r="AP1180" s="75"/>
      <c r="AQ1180" s="75"/>
      <c r="AR1180" s="75"/>
    </row>
    <row r="1181" spans="29:44" ht="12">
      <c r="AC1181" s="3"/>
      <c r="AD1181" s="3"/>
      <c r="AE1181" s="3"/>
      <c r="AF1181" s="4"/>
      <c r="AG1181" s="4"/>
      <c r="AH1181" s="75"/>
      <c r="AI1181" s="17"/>
      <c r="AJ1181" s="75"/>
      <c r="AK1181" s="3"/>
      <c r="AL1181" s="75"/>
      <c r="AM1181" s="2"/>
      <c r="AN1181" s="75"/>
      <c r="AO1181" s="75"/>
      <c r="AP1181" s="75"/>
      <c r="AQ1181" s="75"/>
      <c r="AR1181" s="75"/>
    </row>
    <row r="1182" spans="29:44" ht="12">
      <c r="AC1182" s="3"/>
      <c r="AD1182" s="3"/>
      <c r="AE1182" s="3"/>
      <c r="AF1182" s="4"/>
      <c r="AG1182" s="4"/>
      <c r="AH1182" s="75"/>
      <c r="AI1182" s="17"/>
      <c r="AJ1182" s="75"/>
      <c r="AK1182" s="3"/>
      <c r="AL1182" s="75"/>
      <c r="AM1182" s="2"/>
      <c r="AN1182" s="75"/>
      <c r="AO1182" s="75"/>
      <c r="AP1182" s="75"/>
      <c r="AQ1182" s="75"/>
      <c r="AR1182" s="75"/>
    </row>
    <row r="1183" spans="29:44" ht="12">
      <c r="AC1183" s="3"/>
      <c r="AD1183" s="3"/>
      <c r="AE1183" s="3"/>
      <c r="AF1183" s="4"/>
      <c r="AG1183" s="4"/>
      <c r="AH1183" s="75"/>
      <c r="AI1183" s="17"/>
      <c r="AJ1183" s="75"/>
      <c r="AK1183" s="3"/>
      <c r="AL1183" s="75"/>
      <c r="AM1183" s="2"/>
      <c r="AN1183" s="75"/>
      <c r="AO1183" s="75"/>
      <c r="AP1183" s="75"/>
      <c r="AQ1183" s="75"/>
      <c r="AR1183" s="75"/>
    </row>
    <row r="1184" spans="29:44" ht="12">
      <c r="AC1184" s="3"/>
      <c r="AD1184" s="3"/>
      <c r="AE1184" s="3"/>
      <c r="AF1184" s="4"/>
      <c r="AG1184" s="4"/>
      <c r="AH1184" s="75"/>
      <c r="AI1184" s="17"/>
      <c r="AJ1184" s="75"/>
      <c r="AK1184" s="3"/>
      <c r="AL1184" s="75"/>
      <c r="AM1184" s="2"/>
      <c r="AN1184" s="75"/>
      <c r="AO1184" s="75"/>
      <c r="AP1184" s="75"/>
      <c r="AQ1184" s="75"/>
      <c r="AR1184" s="75"/>
    </row>
    <row r="1185" spans="29:44" ht="12">
      <c r="AC1185" s="3"/>
      <c r="AD1185" s="3"/>
      <c r="AE1185" s="3"/>
      <c r="AF1185" s="4"/>
      <c r="AG1185" s="4"/>
      <c r="AH1185" s="75"/>
      <c r="AI1185" s="17"/>
      <c r="AJ1185" s="75"/>
      <c r="AK1185" s="3"/>
      <c r="AL1185" s="75"/>
      <c r="AM1185" s="2"/>
      <c r="AN1185" s="75"/>
      <c r="AO1185" s="75"/>
      <c r="AP1185" s="75"/>
      <c r="AQ1185" s="75"/>
      <c r="AR1185" s="75"/>
    </row>
    <row r="1186" spans="29:44" ht="12">
      <c r="AC1186" s="3"/>
      <c r="AD1186" s="3"/>
      <c r="AE1186" s="3"/>
      <c r="AF1186" s="4"/>
      <c r="AG1186" s="4"/>
      <c r="AH1186" s="75"/>
      <c r="AI1186" s="17"/>
      <c r="AJ1186" s="75"/>
      <c r="AK1186" s="3"/>
      <c r="AL1186" s="75"/>
      <c r="AM1186" s="2"/>
      <c r="AN1186" s="75"/>
      <c r="AO1186" s="75"/>
      <c r="AP1186" s="75"/>
      <c r="AQ1186" s="75"/>
      <c r="AR1186" s="75"/>
    </row>
    <row r="1187" spans="29:44" ht="12">
      <c r="AC1187" s="3"/>
      <c r="AD1187" s="3"/>
      <c r="AE1187" s="3"/>
      <c r="AF1187" s="4"/>
      <c r="AG1187" s="4"/>
      <c r="AH1187" s="75"/>
      <c r="AI1187" s="17"/>
      <c r="AJ1187" s="75"/>
      <c r="AK1187" s="3"/>
      <c r="AL1187" s="75"/>
      <c r="AM1187" s="2"/>
      <c r="AN1187" s="75"/>
      <c r="AO1187" s="75"/>
      <c r="AP1187" s="75"/>
      <c r="AQ1187" s="75"/>
      <c r="AR1187" s="75"/>
    </row>
    <row r="1188" spans="29:44" ht="12">
      <c r="AC1188" s="3"/>
      <c r="AD1188" s="3"/>
      <c r="AE1188" s="3"/>
      <c r="AF1188" s="4"/>
      <c r="AG1188" s="4"/>
      <c r="AH1188" s="75"/>
      <c r="AI1188" s="17"/>
      <c r="AJ1188" s="75"/>
      <c r="AK1188" s="3"/>
      <c r="AL1188" s="75"/>
      <c r="AM1188" s="2"/>
      <c r="AN1188" s="75"/>
      <c r="AO1188" s="75"/>
      <c r="AP1188" s="75"/>
      <c r="AQ1188" s="75"/>
      <c r="AR1188" s="75"/>
    </row>
    <row r="1189" spans="29:44" ht="12">
      <c r="AC1189" s="3"/>
      <c r="AD1189" s="3"/>
      <c r="AE1189" s="3"/>
      <c r="AF1189" s="4"/>
      <c r="AG1189" s="4"/>
      <c r="AH1189" s="75"/>
      <c r="AI1189" s="17"/>
      <c r="AJ1189" s="75"/>
      <c r="AK1189" s="3"/>
      <c r="AL1189" s="75"/>
      <c r="AM1189" s="2"/>
      <c r="AN1189" s="75"/>
      <c r="AO1189" s="75"/>
      <c r="AP1189" s="75"/>
      <c r="AQ1189" s="75"/>
      <c r="AR1189" s="75"/>
    </row>
    <row r="1190" spans="29:44" ht="12">
      <c r="AC1190" s="3"/>
      <c r="AD1190" s="3"/>
      <c r="AE1190" s="3"/>
      <c r="AF1190" s="4"/>
      <c r="AG1190" s="4"/>
      <c r="AH1190" s="75"/>
      <c r="AI1190" s="17"/>
      <c r="AJ1190" s="75"/>
      <c r="AK1190" s="3"/>
      <c r="AL1190" s="75"/>
      <c r="AM1190" s="2"/>
      <c r="AN1190" s="75"/>
      <c r="AO1190" s="75"/>
      <c r="AP1190" s="75"/>
      <c r="AQ1190" s="75"/>
      <c r="AR1190" s="75"/>
    </row>
    <row r="1191" spans="29:44" ht="12">
      <c r="AC1191" s="3"/>
      <c r="AD1191" s="3"/>
      <c r="AE1191" s="3"/>
      <c r="AF1191" s="4"/>
      <c r="AG1191" s="4"/>
      <c r="AH1191" s="75"/>
      <c r="AI1191" s="17"/>
      <c r="AJ1191" s="75"/>
      <c r="AK1191" s="3"/>
      <c r="AL1191" s="75"/>
      <c r="AM1191" s="2"/>
      <c r="AN1191" s="75"/>
      <c r="AO1191" s="75"/>
      <c r="AP1191" s="75"/>
      <c r="AQ1191" s="75"/>
      <c r="AR1191" s="75"/>
    </row>
    <row r="1192" spans="29:44" ht="12">
      <c r="AC1192" s="3"/>
      <c r="AD1192" s="3"/>
      <c r="AE1192" s="3"/>
      <c r="AF1192" s="4"/>
      <c r="AG1192" s="4"/>
      <c r="AH1192" s="75"/>
      <c r="AI1192" s="17"/>
      <c r="AJ1192" s="75"/>
      <c r="AK1192" s="3"/>
      <c r="AL1192" s="75"/>
      <c r="AM1192" s="2"/>
      <c r="AN1192" s="75"/>
      <c r="AO1192" s="75"/>
      <c r="AP1192" s="75"/>
      <c r="AQ1192" s="75"/>
      <c r="AR1192" s="75"/>
    </row>
    <row r="1193" spans="29:44" ht="12">
      <c r="AC1193" s="3"/>
      <c r="AD1193" s="3"/>
      <c r="AE1193" s="3"/>
      <c r="AF1193" s="4"/>
      <c r="AG1193" s="4"/>
      <c r="AH1193" s="75"/>
      <c r="AI1193" s="17"/>
      <c r="AJ1193" s="75"/>
      <c r="AK1193" s="3"/>
      <c r="AL1193" s="75"/>
      <c r="AM1193" s="2"/>
      <c r="AN1193" s="75"/>
      <c r="AO1193" s="75"/>
      <c r="AP1193" s="75"/>
      <c r="AQ1193" s="75"/>
      <c r="AR1193" s="75"/>
    </row>
    <row r="1194" spans="29:44" ht="12">
      <c r="AC1194" s="3"/>
      <c r="AD1194" s="3"/>
      <c r="AE1194" s="3"/>
      <c r="AF1194" s="4"/>
      <c r="AG1194" s="4"/>
      <c r="AH1194" s="75"/>
      <c r="AI1194" s="17"/>
      <c r="AJ1194" s="75"/>
      <c r="AK1194" s="3"/>
      <c r="AL1194" s="75"/>
      <c r="AM1194" s="2"/>
      <c r="AN1194" s="75"/>
      <c r="AO1194" s="75"/>
      <c r="AP1194" s="75"/>
      <c r="AQ1194" s="75"/>
      <c r="AR1194" s="75"/>
    </row>
    <row r="1195" spans="29:44" ht="12">
      <c r="AC1195" s="3"/>
      <c r="AD1195" s="3"/>
      <c r="AE1195" s="3"/>
      <c r="AF1195" s="4"/>
      <c r="AG1195" s="4"/>
      <c r="AH1195" s="75"/>
      <c r="AI1195" s="17"/>
      <c r="AJ1195" s="75"/>
      <c r="AK1195" s="3"/>
      <c r="AL1195" s="75"/>
      <c r="AM1195" s="2"/>
      <c r="AN1195" s="75"/>
      <c r="AO1195" s="75"/>
      <c r="AP1195" s="75"/>
      <c r="AQ1195" s="75"/>
      <c r="AR1195" s="75"/>
    </row>
    <row r="1196" spans="29:44" ht="12">
      <c r="AC1196" s="3"/>
      <c r="AD1196" s="3"/>
      <c r="AE1196" s="3"/>
      <c r="AF1196" s="4"/>
      <c r="AG1196" s="4"/>
      <c r="AH1196" s="75"/>
      <c r="AI1196" s="17"/>
      <c r="AJ1196" s="75"/>
      <c r="AK1196" s="3"/>
      <c r="AL1196" s="75"/>
      <c r="AM1196" s="2"/>
      <c r="AN1196" s="75"/>
      <c r="AO1196" s="75"/>
      <c r="AP1196" s="75"/>
      <c r="AQ1196" s="75"/>
      <c r="AR1196" s="75"/>
    </row>
    <row r="1197" spans="29:44" ht="12">
      <c r="AC1197" s="3"/>
      <c r="AD1197" s="3"/>
      <c r="AE1197" s="3"/>
      <c r="AF1197" s="4"/>
      <c r="AG1197" s="4"/>
      <c r="AH1197" s="75"/>
      <c r="AI1197" s="17"/>
      <c r="AJ1197" s="75"/>
      <c r="AK1197" s="3"/>
      <c r="AL1197" s="75"/>
      <c r="AM1197" s="2"/>
      <c r="AN1197" s="75"/>
      <c r="AO1197" s="75"/>
      <c r="AP1197" s="75"/>
      <c r="AQ1197" s="75"/>
      <c r="AR1197" s="75"/>
    </row>
    <row r="1198" spans="29:44" ht="12">
      <c r="AC1198" s="3"/>
      <c r="AD1198" s="3"/>
      <c r="AE1198" s="3"/>
      <c r="AF1198" s="4"/>
      <c r="AG1198" s="4"/>
      <c r="AH1198" s="75"/>
      <c r="AI1198" s="17"/>
      <c r="AJ1198" s="75"/>
      <c r="AK1198" s="3"/>
      <c r="AL1198" s="75"/>
      <c r="AM1198" s="2"/>
      <c r="AN1198" s="75"/>
      <c r="AO1198" s="75"/>
      <c r="AP1198" s="75"/>
      <c r="AQ1198" s="75"/>
      <c r="AR1198" s="75"/>
    </row>
    <row r="1199" spans="29:44" ht="12">
      <c r="AC1199" s="3"/>
      <c r="AD1199" s="3"/>
      <c r="AE1199" s="3"/>
      <c r="AF1199" s="4"/>
      <c r="AG1199" s="4"/>
      <c r="AH1199" s="75"/>
      <c r="AI1199" s="17"/>
      <c r="AJ1199" s="75"/>
      <c r="AK1199" s="3"/>
      <c r="AL1199" s="75"/>
      <c r="AM1199" s="2"/>
      <c r="AN1199" s="75"/>
      <c r="AO1199" s="75"/>
      <c r="AP1199" s="75"/>
      <c r="AQ1199" s="75"/>
      <c r="AR1199" s="75"/>
    </row>
    <row r="1200" spans="29:44" ht="12">
      <c r="AC1200" s="3"/>
      <c r="AD1200" s="3"/>
      <c r="AE1200" s="3"/>
      <c r="AF1200" s="4"/>
      <c r="AG1200" s="4"/>
      <c r="AH1200" s="75"/>
      <c r="AI1200" s="17"/>
      <c r="AJ1200" s="75"/>
      <c r="AK1200" s="3"/>
      <c r="AL1200" s="75"/>
      <c r="AM1200" s="2"/>
      <c r="AN1200" s="75"/>
      <c r="AO1200" s="75"/>
      <c r="AP1200" s="75"/>
      <c r="AQ1200" s="75"/>
      <c r="AR1200" s="75"/>
    </row>
    <row r="1201" spans="29:44" ht="12">
      <c r="AC1201" s="3"/>
      <c r="AD1201" s="3"/>
      <c r="AE1201" s="3"/>
      <c r="AF1201" s="4"/>
      <c r="AG1201" s="4"/>
      <c r="AH1201" s="75"/>
      <c r="AI1201" s="17"/>
      <c r="AJ1201" s="75"/>
      <c r="AK1201" s="3"/>
      <c r="AL1201" s="75"/>
      <c r="AM1201" s="2"/>
      <c r="AN1201" s="75"/>
      <c r="AO1201" s="75"/>
      <c r="AP1201" s="75"/>
      <c r="AQ1201" s="75"/>
      <c r="AR1201" s="75"/>
    </row>
    <row r="1202" spans="29:44" ht="12">
      <c r="AC1202" s="3"/>
      <c r="AD1202" s="3"/>
      <c r="AE1202" s="3"/>
      <c r="AF1202" s="4"/>
      <c r="AG1202" s="4"/>
      <c r="AH1202" s="75"/>
      <c r="AI1202" s="17"/>
      <c r="AJ1202" s="75"/>
      <c r="AK1202" s="3"/>
      <c r="AL1202" s="75"/>
      <c r="AM1202" s="2"/>
      <c r="AN1202" s="75"/>
      <c r="AO1202" s="75"/>
      <c r="AP1202" s="75"/>
      <c r="AQ1202" s="75"/>
      <c r="AR1202" s="75"/>
    </row>
    <row r="1203" spans="29:44" ht="12">
      <c r="AC1203" s="3"/>
      <c r="AD1203" s="3"/>
      <c r="AE1203" s="3"/>
      <c r="AF1203" s="4"/>
      <c r="AG1203" s="4"/>
      <c r="AH1203" s="75"/>
      <c r="AI1203" s="17"/>
      <c r="AJ1203" s="75"/>
      <c r="AK1203" s="3"/>
      <c r="AL1203" s="75"/>
      <c r="AM1203" s="2"/>
      <c r="AN1203" s="75"/>
      <c r="AO1203" s="75"/>
      <c r="AP1203" s="75"/>
      <c r="AQ1203" s="75"/>
      <c r="AR1203" s="75"/>
    </row>
    <row r="1204" spans="29:44" ht="12">
      <c r="AC1204" s="3"/>
      <c r="AD1204" s="3"/>
      <c r="AE1204" s="3"/>
      <c r="AF1204" s="4"/>
      <c r="AG1204" s="4"/>
      <c r="AH1204" s="75"/>
      <c r="AI1204" s="17"/>
      <c r="AJ1204" s="75"/>
      <c r="AK1204" s="3"/>
      <c r="AL1204" s="75"/>
      <c r="AM1204" s="2"/>
      <c r="AN1204" s="75"/>
      <c r="AO1204" s="75"/>
      <c r="AP1204" s="75"/>
      <c r="AQ1204" s="75"/>
      <c r="AR1204" s="75"/>
    </row>
    <row r="1205" spans="29:44" ht="12">
      <c r="AC1205" s="3"/>
      <c r="AD1205" s="3"/>
      <c r="AE1205" s="3"/>
      <c r="AF1205" s="4"/>
      <c r="AG1205" s="4"/>
      <c r="AH1205" s="75"/>
      <c r="AI1205" s="17"/>
      <c r="AJ1205" s="75"/>
      <c r="AK1205" s="3"/>
      <c r="AL1205" s="75"/>
      <c r="AM1205" s="2"/>
      <c r="AN1205" s="75"/>
      <c r="AO1205" s="75"/>
      <c r="AP1205" s="75"/>
      <c r="AQ1205" s="75"/>
      <c r="AR1205" s="75"/>
    </row>
    <row r="1206" spans="29:44" ht="12">
      <c r="AC1206" s="3"/>
      <c r="AD1206" s="3"/>
      <c r="AE1206" s="3"/>
      <c r="AF1206" s="4"/>
      <c r="AG1206" s="4"/>
      <c r="AH1206" s="75"/>
      <c r="AI1206" s="17"/>
      <c r="AJ1206" s="75"/>
      <c r="AK1206" s="3"/>
      <c r="AL1206" s="75"/>
      <c r="AM1206" s="2"/>
      <c r="AN1206" s="75"/>
      <c r="AO1206" s="75"/>
      <c r="AP1206" s="75"/>
      <c r="AQ1206" s="75"/>
      <c r="AR1206" s="75"/>
    </row>
    <row r="1207" spans="29:44" ht="12">
      <c r="AC1207" s="3"/>
      <c r="AD1207" s="3"/>
      <c r="AE1207" s="3"/>
      <c r="AF1207" s="4"/>
      <c r="AG1207" s="4"/>
      <c r="AH1207" s="75"/>
      <c r="AI1207" s="17"/>
      <c r="AJ1207" s="75"/>
      <c r="AK1207" s="3"/>
      <c r="AL1207" s="75"/>
      <c r="AM1207" s="2"/>
      <c r="AN1207" s="75"/>
      <c r="AO1207" s="75"/>
      <c r="AP1207" s="75"/>
      <c r="AQ1207" s="75"/>
      <c r="AR1207" s="75"/>
    </row>
    <row r="1208" spans="29:44" ht="12">
      <c r="AC1208" s="3"/>
      <c r="AD1208" s="3"/>
      <c r="AE1208" s="3"/>
      <c r="AF1208" s="4"/>
      <c r="AG1208" s="4"/>
      <c r="AH1208" s="75"/>
      <c r="AI1208" s="17"/>
      <c r="AJ1208" s="75"/>
      <c r="AK1208" s="3"/>
      <c r="AL1208" s="75"/>
      <c r="AM1208" s="2"/>
      <c r="AN1208" s="75"/>
      <c r="AO1208" s="75"/>
      <c r="AP1208" s="75"/>
      <c r="AQ1208" s="75"/>
      <c r="AR1208" s="75"/>
    </row>
    <row r="1209" spans="29:44" ht="12">
      <c r="AC1209" s="3"/>
      <c r="AD1209" s="3"/>
      <c r="AE1209" s="3"/>
      <c r="AF1209" s="4"/>
      <c r="AG1209" s="4"/>
      <c r="AH1209" s="75"/>
      <c r="AI1209" s="17"/>
      <c r="AJ1209" s="75"/>
      <c r="AK1209" s="3"/>
      <c r="AL1209" s="75"/>
      <c r="AM1209" s="2"/>
      <c r="AN1209" s="75"/>
      <c r="AO1209" s="75"/>
      <c r="AP1209" s="75"/>
      <c r="AQ1209" s="75"/>
      <c r="AR1209" s="75"/>
    </row>
    <row r="1210" spans="29:44" ht="12">
      <c r="AC1210" s="3"/>
      <c r="AD1210" s="3"/>
      <c r="AE1210" s="3"/>
      <c r="AF1210" s="4"/>
      <c r="AG1210" s="4"/>
      <c r="AH1210" s="75"/>
      <c r="AI1210" s="17"/>
      <c r="AJ1210" s="75"/>
      <c r="AK1210" s="3"/>
      <c r="AL1210" s="75"/>
      <c r="AM1210" s="2"/>
      <c r="AN1210" s="75"/>
      <c r="AO1210" s="75"/>
      <c r="AP1210" s="75"/>
      <c r="AQ1210" s="75"/>
      <c r="AR1210" s="75"/>
    </row>
    <row r="1211" spans="29:44" ht="12">
      <c r="AC1211" s="3"/>
      <c r="AD1211" s="3"/>
      <c r="AE1211" s="3"/>
      <c r="AF1211" s="4"/>
      <c r="AG1211" s="4"/>
      <c r="AH1211" s="75"/>
      <c r="AI1211" s="17"/>
      <c r="AJ1211" s="75"/>
      <c r="AK1211" s="3"/>
      <c r="AL1211" s="75"/>
      <c r="AM1211" s="2"/>
      <c r="AN1211" s="75"/>
      <c r="AO1211" s="75"/>
      <c r="AP1211" s="75"/>
      <c r="AQ1211" s="75"/>
      <c r="AR1211" s="75"/>
    </row>
    <row r="1212" spans="29:44" ht="12">
      <c r="AC1212" s="3"/>
      <c r="AD1212" s="3"/>
      <c r="AE1212" s="3"/>
      <c r="AF1212" s="4"/>
      <c r="AG1212" s="4"/>
      <c r="AH1212" s="75"/>
      <c r="AI1212" s="17"/>
      <c r="AJ1212" s="75"/>
      <c r="AK1212" s="3"/>
      <c r="AL1212" s="75"/>
      <c r="AM1212" s="2"/>
      <c r="AN1212" s="75"/>
      <c r="AO1212" s="75"/>
      <c r="AP1212" s="75"/>
      <c r="AQ1212" s="75"/>
      <c r="AR1212" s="75"/>
    </row>
    <row r="1213" spans="29:44" ht="12">
      <c r="AC1213" s="3"/>
      <c r="AD1213" s="3"/>
      <c r="AE1213" s="3"/>
      <c r="AF1213" s="4"/>
      <c r="AG1213" s="4"/>
      <c r="AH1213" s="75"/>
      <c r="AI1213" s="17"/>
      <c r="AJ1213" s="75"/>
      <c r="AK1213" s="3"/>
      <c r="AL1213" s="75"/>
      <c r="AM1213" s="2"/>
      <c r="AN1213" s="75"/>
      <c r="AO1213" s="75"/>
      <c r="AP1213" s="75"/>
      <c r="AQ1213" s="75"/>
      <c r="AR1213" s="75"/>
    </row>
    <row r="1214" spans="29:44" ht="12">
      <c r="AC1214" s="3"/>
      <c r="AD1214" s="3"/>
      <c r="AE1214" s="3"/>
      <c r="AF1214" s="4"/>
      <c r="AG1214" s="4"/>
      <c r="AH1214" s="75"/>
      <c r="AI1214" s="17"/>
      <c r="AJ1214" s="75"/>
      <c r="AK1214" s="3"/>
      <c r="AL1214" s="75"/>
      <c r="AM1214" s="2"/>
      <c r="AN1214" s="75"/>
      <c r="AO1214" s="75"/>
      <c r="AP1214" s="75"/>
      <c r="AQ1214" s="75"/>
      <c r="AR1214" s="75"/>
    </row>
    <row r="1215" spans="29:44" ht="12">
      <c r="AC1215" s="3"/>
      <c r="AD1215" s="3"/>
      <c r="AE1215" s="3"/>
      <c r="AF1215" s="4"/>
      <c r="AG1215" s="4"/>
      <c r="AH1215" s="75"/>
      <c r="AI1215" s="17"/>
      <c r="AJ1215" s="75"/>
      <c r="AK1215" s="3"/>
      <c r="AL1215" s="75"/>
      <c r="AM1215" s="2"/>
      <c r="AN1215" s="75"/>
      <c r="AO1215" s="75"/>
      <c r="AP1215" s="75"/>
      <c r="AQ1215" s="75"/>
      <c r="AR1215" s="75"/>
    </row>
    <row r="1216" spans="29:44" ht="12">
      <c r="AC1216" s="3"/>
      <c r="AD1216" s="3"/>
      <c r="AE1216" s="3"/>
      <c r="AF1216" s="4"/>
      <c r="AG1216" s="4"/>
      <c r="AH1216" s="75"/>
      <c r="AI1216" s="17"/>
      <c r="AJ1216" s="75"/>
      <c r="AK1216" s="3"/>
      <c r="AL1216" s="75"/>
      <c r="AM1216" s="2"/>
      <c r="AN1216" s="75"/>
      <c r="AO1216" s="75"/>
      <c r="AP1216" s="75"/>
      <c r="AQ1216" s="75"/>
      <c r="AR1216" s="75"/>
    </row>
    <row r="1217" spans="29:44" ht="12">
      <c r="AC1217" s="3"/>
      <c r="AD1217" s="3"/>
      <c r="AE1217" s="3"/>
      <c r="AF1217" s="4"/>
      <c r="AG1217" s="4"/>
      <c r="AH1217" s="75"/>
      <c r="AI1217" s="17"/>
      <c r="AJ1217" s="75"/>
      <c r="AK1217" s="3"/>
      <c r="AL1217" s="75"/>
      <c r="AM1217" s="2"/>
      <c r="AN1217" s="75"/>
      <c r="AO1217" s="75"/>
      <c r="AP1217" s="75"/>
      <c r="AQ1217" s="75"/>
      <c r="AR1217" s="75"/>
    </row>
    <row r="1218" spans="29:44" ht="12">
      <c r="AC1218" s="3"/>
      <c r="AD1218" s="3"/>
      <c r="AE1218" s="3"/>
      <c r="AF1218" s="4"/>
      <c r="AG1218" s="4"/>
      <c r="AH1218" s="75"/>
      <c r="AI1218" s="17"/>
      <c r="AJ1218" s="75"/>
      <c r="AK1218" s="3"/>
      <c r="AL1218" s="75"/>
      <c r="AM1218" s="2"/>
      <c r="AN1218" s="75"/>
      <c r="AO1218" s="75"/>
      <c r="AP1218" s="75"/>
      <c r="AQ1218" s="75"/>
      <c r="AR1218" s="75"/>
    </row>
    <row r="1219" spans="29:44" ht="12">
      <c r="AC1219" s="3"/>
      <c r="AD1219" s="3"/>
      <c r="AE1219" s="3"/>
      <c r="AF1219" s="4"/>
      <c r="AG1219" s="4"/>
      <c r="AH1219" s="75"/>
      <c r="AI1219" s="17"/>
      <c r="AJ1219" s="75"/>
      <c r="AK1219" s="3"/>
      <c r="AL1219" s="75"/>
      <c r="AM1219" s="2"/>
      <c r="AN1219" s="75"/>
      <c r="AO1219" s="75"/>
      <c r="AP1219" s="75"/>
      <c r="AQ1219" s="75"/>
      <c r="AR1219" s="75"/>
    </row>
    <row r="1220" spans="29:44" ht="12">
      <c r="AC1220" s="3"/>
      <c r="AD1220" s="3"/>
      <c r="AE1220" s="3"/>
      <c r="AF1220" s="4"/>
      <c r="AG1220" s="4"/>
      <c r="AH1220" s="75"/>
      <c r="AI1220" s="17"/>
      <c r="AJ1220" s="75"/>
      <c r="AK1220" s="3"/>
      <c r="AL1220" s="75"/>
      <c r="AM1220" s="2"/>
      <c r="AN1220" s="75"/>
      <c r="AO1220" s="75"/>
      <c r="AP1220" s="75"/>
      <c r="AQ1220" s="75"/>
      <c r="AR1220" s="75"/>
    </row>
    <row r="1221" spans="29:44" ht="12">
      <c r="AC1221" s="3"/>
      <c r="AD1221" s="3"/>
      <c r="AE1221" s="3"/>
      <c r="AF1221" s="4"/>
      <c r="AG1221" s="4"/>
      <c r="AH1221" s="75"/>
      <c r="AI1221" s="17"/>
      <c r="AJ1221" s="75"/>
      <c r="AK1221" s="3"/>
      <c r="AL1221" s="75"/>
      <c r="AM1221" s="2"/>
      <c r="AN1221" s="75"/>
      <c r="AO1221" s="75"/>
      <c r="AP1221" s="75"/>
      <c r="AQ1221" s="75"/>
      <c r="AR1221" s="75"/>
    </row>
    <row r="1222" spans="29:44" ht="12">
      <c r="AC1222" s="3"/>
      <c r="AD1222" s="3"/>
      <c r="AE1222" s="3"/>
      <c r="AF1222" s="4"/>
      <c r="AG1222" s="4"/>
      <c r="AH1222" s="75"/>
      <c r="AI1222" s="17"/>
      <c r="AJ1222" s="75"/>
      <c r="AK1222" s="3"/>
      <c r="AL1222" s="75"/>
      <c r="AM1222" s="2"/>
      <c r="AN1222" s="75"/>
      <c r="AO1222" s="75"/>
      <c r="AP1222" s="75"/>
      <c r="AQ1222" s="75"/>
      <c r="AR1222" s="75"/>
    </row>
    <row r="1223" spans="29:44" ht="12">
      <c r="AC1223" s="3"/>
      <c r="AD1223" s="3"/>
      <c r="AE1223" s="3"/>
      <c r="AF1223" s="4"/>
      <c r="AG1223" s="4"/>
      <c r="AH1223" s="75"/>
      <c r="AI1223" s="17"/>
      <c r="AJ1223" s="75"/>
      <c r="AK1223" s="3"/>
      <c r="AL1223" s="75"/>
      <c r="AM1223" s="2"/>
      <c r="AN1223" s="75"/>
      <c r="AO1223" s="75"/>
      <c r="AP1223" s="75"/>
      <c r="AQ1223" s="75"/>
      <c r="AR1223" s="75"/>
    </row>
    <row r="1224" spans="29:44" ht="12">
      <c r="AC1224" s="3"/>
      <c r="AD1224" s="3"/>
      <c r="AE1224" s="3"/>
      <c r="AF1224" s="4"/>
      <c r="AG1224" s="4"/>
      <c r="AH1224" s="75"/>
      <c r="AI1224" s="17"/>
      <c r="AJ1224" s="75"/>
      <c r="AK1224" s="3"/>
      <c r="AL1224" s="75"/>
      <c r="AM1224" s="2"/>
      <c r="AN1224" s="75"/>
      <c r="AO1224" s="75"/>
      <c r="AP1224" s="75"/>
      <c r="AQ1224" s="75"/>
      <c r="AR1224" s="75"/>
    </row>
    <row r="1225" spans="29:44" ht="12">
      <c r="AC1225" s="3"/>
      <c r="AD1225" s="3"/>
      <c r="AE1225" s="3"/>
      <c r="AF1225" s="4"/>
      <c r="AG1225" s="4"/>
      <c r="AH1225" s="75"/>
      <c r="AI1225" s="17"/>
      <c r="AJ1225" s="75"/>
      <c r="AK1225" s="3"/>
      <c r="AL1225" s="75"/>
      <c r="AM1225" s="2"/>
      <c r="AN1225" s="75"/>
      <c r="AO1225" s="75"/>
      <c r="AP1225" s="75"/>
      <c r="AQ1225" s="75"/>
      <c r="AR1225" s="75"/>
    </row>
    <row r="1226" spans="29:44" ht="12">
      <c r="AC1226" s="3"/>
      <c r="AD1226" s="3"/>
      <c r="AE1226" s="3"/>
      <c r="AF1226" s="4"/>
      <c r="AG1226" s="4"/>
      <c r="AH1226" s="75"/>
      <c r="AI1226" s="17"/>
      <c r="AJ1226" s="75"/>
      <c r="AK1226" s="3"/>
      <c r="AL1226" s="75"/>
      <c r="AM1226" s="2"/>
      <c r="AN1226" s="75"/>
      <c r="AO1226" s="75"/>
      <c r="AP1226" s="75"/>
      <c r="AQ1226" s="75"/>
      <c r="AR1226" s="75"/>
    </row>
    <row r="1227" spans="29:44" ht="12">
      <c r="AC1227" s="3"/>
      <c r="AD1227" s="3"/>
      <c r="AE1227" s="3"/>
      <c r="AF1227" s="4"/>
      <c r="AG1227" s="4"/>
      <c r="AH1227" s="75"/>
      <c r="AI1227" s="17"/>
      <c r="AJ1227" s="75"/>
      <c r="AK1227" s="3"/>
      <c r="AL1227" s="75"/>
      <c r="AM1227" s="2"/>
      <c r="AN1227" s="75"/>
      <c r="AO1227" s="75"/>
      <c r="AP1227" s="75"/>
      <c r="AQ1227" s="75"/>
      <c r="AR1227" s="75"/>
    </row>
    <row r="1228" spans="29:44" ht="12">
      <c r="AC1228" s="3"/>
      <c r="AD1228" s="3"/>
      <c r="AE1228" s="3"/>
      <c r="AF1228" s="4"/>
      <c r="AG1228" s="4"/>
      <c r="AH1228" s="75"/>
      <c r="AI1228" s="17"/>
      <c r="AJ1228" s="75"/>
      <c r="AK1228" s="3"/>
      <c r="AL1228" s="75"/>
      <c r="AM1228" s="2"/>
      <c r="AN1228" s="75"/>
      <c r="AO1228" s="75"/>
      <c r="AP1228" s="75"/>
      <c r="AQ1228" s="75"/>
      <c r="AR1228" s="75"/>
    </row>
    <row r="1229" spans="29:44" ht="12">
      <c r="AC1229" s="3"/>
      <c r="AD1229" s="3"/>
      <c r="AE1229" s="3"/>
      <c r="AF1229" s="4"/>
      <c r="AG1229" s="4"/>
      <c r="AH1229" s="75"/>
      <c r="AI1229" s="17"/>
      <c r="AJ1229" s="75"/>
      <c r="AK1229" s="3"/>
      <c r="AL1229" s="75"/>
      <c r="AM1229" s="2"/>
      <c r="AN1229" s="75"/>
      <c r="AO1229" s="75"/>
      <c r="AP1229" s="75"/>
      <c r="AQ1229" s="75"/>
      <c r="AR1229" s="75"/>
    </row>
    <row r="1230" spans="29:44" ht="12">
      <c r="AC1230" s="3"/>
      <c r="AD1230" s="3"/>
      <c r="AE1230" s="3"/>
      <c r="AF1230" s="4"/>
      <c r="AG1230" s="4"/>
      <c r="AH1230" s="75"/>
      <c r="AI1230" s="17"/>
      <c r="AJ1230" s="75"/>
      <c r="AK1230" s="3"/>
      <c r="AL1230" s="75"/>
      <c r="AM1230" s="2"/>
      <c r="AN1230" s="75"/>
      <c r="AO1230" s="75"/>
      <c r="AP1230" s="75"/>
      <c r="AQ1230" s="75"/>
      <c r="AR1230" s="75"/>
    </row>
    <row r="1231" spans="29:44" ht="12">
      <c r="AC1231" s="3"/>
      <c r="AD1231" s="3"/>
      <c r="AE1231" s="3"/>
      <c r="AF1231" s="4"/>
      <c r="AG1231" s="4"/>
      <c r="AH1231" s="75"/>
      <c r="AI1231" s="17"/>
      <c r="AJ1231" s="75"/>
      <c r="AK1231" s="3"/>
      <c r="AL1231" s="75"/>
      <c r="AM1231" s="2"/>
      <c r="AN1231" s="75"/>
      <c r="AO1231" s="75"/>
      <c r="AP1231" s="75"/>
      <c r="AQ1231" s="75"/>
      <c r="AR1231" s="75"/>
    </row>
    <row r="1232" spans="29:44" ht="12">
      <c r="AC1232" s="3"/>
      <c r="AD1232" s="3"/>
      <c r="AE1232" s="3"/>
      <c r="AF1232" s="4"/>
      <c r="AG1232" s="4"/>
      <c r="AH1232" s="75"/>
      <c r="AI1232" s="17"/>
      <c r="AJ1232" s="75"/>
      <c r="AK1232" s="3"/>
      <c r="AL1232" s="75"/>
      <c r="AM1232" s="2"/>
      <c r="AN1232" s="75"/>
      <c r="AO1232" s="75"/>
      <c r="AP1232" s="75"/>
      <c r="AQ1232" s="75"/>
      <c r="AR1232" s="75"/>
    </row>
    <row r="1233" spans="29:44" ht="12">
      <c r="AC1233" s="3"/>
      <c r="AD1233" s="3"/>
      <c r="AE1233" s="3"/>
      <c r="AF1233" s="4"/>
      <c r="AG1233" s="4"/>
      <c r="AH1233" s="75"/>
      <c r="AI1233" s="17"/>
      <c r="AJ1233" s="75"/>
      <c r="AK1233" s="3"/>
      <c r="AL1233" s="75"/>
      <c r="AM1233" s="2"/>
      <c r="AN1233" s="75"/>
      <c r="AO1233" s="75"/>
      <c r="AP1233" s="75"/>
      <c r="AQ1233" s="75"/>
      <c r="AR1233" s="75"/>
    </row>
    <row r="1234" spans="29:44" ht="12">
      <c r="AC1234" s="3"/>
      <c r="AD1234" s="3"/>
      <c r="AE1234" s="3"/>
      <c r="AF1234" s="4"/>
      <c r="AG1234" s="4"/>
      <c r="AH1234" s="75"/>
      <c r="AI1234" s="17"/>
      <c r="AJ1234" s="75"/>
      <c r="AK1234" s="3"/>
      <c r="AL1234" s="75"/>
      <c r="AM1234" s="2"/>
      <c r="AN1234" s="75"/>
      <c r="AO1234" s="75"/>
      <c r="AP1234" s="75"/>
      <c r="AQ1234" s="75"/>
      <c r="AR1234" s="75"/>
    </row>
    <row r="1235" spans="29:44" ht="12">
      <c r="AC1235" s="3"/>
      <c r="AD1235" s="3"/>
      <c r="AE1235" s="3"/>
      <c r="AF1235" s="4"/>
      <c r="AG1235" s="4"/>
      <c r="AH1235" s="75"/>
      <c r="AI1235" s="17"/>
      <c r="AJ1235" s="75"/>
      <c r="AK1235" s="3"/>
      <c r="AL1235" s="75"/>
      <c r="AM1235" s="2"/>
      <c r="AN1235" s="75"/>
      <c r="AO1235" s="75"/>
      <c r="AP1235" s="75"/>
      <c r="AQ1235" s="75"/>
      <c r="AR1235" s="75"/>
    </row>
    <row r="1236" spans="29:44" ht="12">
      <c r="AC1236" s="3"/>
      <c r="AD1236" s="3"/>
      <c r="AE1236" s="3"/>
      <c r="AF1236" s="4"/>
      <c r="AG1236" s="4"/>
      <c r="AH1236" s="75"/>
      <c r="AI1236" s="17"/>
      <c r="AJ1236" s="75"/>
      <c r="AK1236" s="3"/>
      <c r="AL1236" s="75"/>
      <c r="AM1236" s="2"/>
      <c r="AN1236" s="75"/>
      <c r="AO1236" s="75"/>
      <c r="AP1236" s="75"/>
      <c r="AQ1236" s="75"/>
      <c r="AR1236" s="75"/>
    </row>
    <row r="1237" spans="29:44" ht="12">
      <c r="AC1237" s="3"/>
      <c r="AD1237" s="3"/>
      <c r="AE1237" s="3"/>
      <c r="AF1237" s="4"/>
      <c r="AG1237" s="4"/>
      <c r="AH1237" s="75"/>
      <c r="AI1237" s="17"/>
      <c r="AJ1237" s="75"/>
      <c r="AK1237" s="3"/>
      <c r="AL1237" s="75"/>
      <c r="AM1237" s="2"/>
      <c r="AN1237" s="75"/>
      <c r="AO1237" s="75"/>
      <c r="AP1237" s="75"/>
      <c r="AQ1237" s="75"/>
      <c r="AR1237" s="75"/>
    </row>
    <row r="1238" spans="29:44" ht="12">
      <c r="AC1238" s="3"/>
      <c r="AD1238" s="3"/>
      <c r="AE1238" s="3"/>
      <c r="AF1238" s="4"/>
      <c r="AG1238" s="4"/>
      <c r="AH1238" s="75"/>
      <c r="AI1238" s="17"/>
      <c r="AJ1238" s="75"/>
      <c r="AK1238" s="3"/>
      <c r="AL1238" s="75"/>
      <c r="AM1238" s="2"/>
      <c r="AN1238" s="75"/>
      <c r="AO1238" s="75"/>
      <c r="AP1238" s="75"/>
      <c r="AQ1238" s="75"/>
      <c r="AR1238" s="75"/>
    </row>
    <row r="1239" spans="29:44" ht="12">
      <c r="AC1239" s="3"/>
      <c r="AD1239" s="3"/>
      <c r="AE1239" s="3"/>
      <c r="AF1239" s="4"/>
      <c r="AG1239" s="4"/>
      <c r="AH1239" s="75"/>
      <c r="AI1239" s="17"/>
      <c r="AJ1239" s="75"/>
      <c r="AK1239" s="3"/>
      <c r="AL1239" s="75"/>
      <c r="AM1239" s="2"/>
      <c r="AN1239" s="75"/>
      <c r="AO1239" s="75"/>
      <c r="AP1239" s="75"/>
      <c r="AQ1239" s="75"/>
      <c r="AR1239" s="75"/>
    </row>
    <row r="1240" spans="29:44" ht="12">
      <c r="AC1240" s="3"/>
      <c r="AD1240" s="3"/>
      <c r="AE1240" s="3"/>
      <c r="AF1240" s="4"/>
      <c r="AG1240" s="4"/>
      <c r="AH1240" s="75"/>
      <c r="AI1240" s="17"/>
      <c r="AJ1240" s="75"/>
      <c r="AK1240" s="3"/>
      <c r="AL1240" s="75"/>
      <c r="AM1240" s="2"/>
      <c r="AN1240" s="75"/>
      <c r="AO1240" s="75"/>
      <c r="AP1240" s="75"/>
      <c r="AQ1240" s="75"/>
      <c r="AR1240" s="75"/>
    </row>
    <row r="1241" spans="29:44" ht="12">
      <c r="AC1241" s="3"/>
      <c r="AD1241" s="3"/>
      <c r="AE1241" s="3"/>
      <c r="AF1241" s="4"/>
      <c r="AG1241" s="4"/>
      <c r="AH1241" s="75"/>
      <c r="AI1241" s="17"/>
      <c r="AJ1241" s="75"/>
      <c r="AK1241" s="3"/>
      <c r="AL1241" s="75"/>
      <c r="AM1241" s="2"/>
      <c r="AN1241" s="75"/>
      <c r="AO1241" s="75"/>
      <c r="AP1241" s="75"/>
      <c r="AQ1241" s="75"/>
      <c r="AR1241" s="75"/>
    </row>
    <row r="1242" spans="29:44" ht="12">
      <c r="AC1242" s="3"/>
      <c r="AD1242" s="3"/>
      <c r="AE1242" s="3"/>
      <c r="AF1242" s="4"/>
      <c r="AG1242" s="4"/>
      <c r="AH1242" s="75"/>
      <c r="AI1242" s="17"/>
      <c r="AJ1242" s="75"/>
      <c r="AK1242" s="3"/>
      <c r="AL1242" s="75"/>
      <c r="AM1242" s="2"/>
      <c r="AN1242" s="75"/>
      <c r="AO1242" s="75"/>
      <c r="AP1242" s="75"/>
      <c r="AQ1242" s="75"/>
      <c r="AR1242" s="75"/>
    </row>
    <row r="1243" spans="29:44" ht="12">
      <c r="AC1243" s="3"/>
      <c r="AD1243" s="3"/>
      <c r="AE1243" s="3"/>
      <c r="AF1243" s="4"/>
      <c r="AG1243" s="4"/>
      <c r="AH1243" s="75"/>
      <c r="AI1243" s="17"/>
      <c r="AJ1243" s="75"/>
      <c r="AK1243" s="3"/>
      <c r="AL1243" s="75"/>
      <c r="AM1243" s="2"/>
      <c r="AN1243" s="75"/>
      <c r="AO1243" s="75"/>
      <c r="AP1243" s="75"/>
      <c r="AQ1243" s="75"/>
      <c r="AR1243" s="75"/>
    </row>
    <row r="1244" spans="29:44" ht="12">
      <c r="AC1244" s="3"/>
      <c r="AD1244" s="3"/>
      <c r="AE1244" s="3"/>
      <c r="AF1244" s="4"/>
      <c r="AG1244" s="4"/>
      <c r="AH1244" s="75"/>
      <c r="AI1244" s="17"/>
      <c r="AJ1244" s="75"/>
      <c r="AK1244" s="3"/>
      <c r="AL1244" s="75"/>
      <c r="AM1244" s="2"/>
      <c r="AN1244" s="75"/>
      <c r="AO1244" s="75"/>
      <c r="AP1244" s="75"/>
      <c r="AQ1244" s="75"/>
      <c r="AR1244" s="75"/>
    </row>
    <row r="1245" spans="29:44" ht="12">
      <c r="AC1245" s="3"/>
      <c r="AD1245" s="3"/>
      <c r="AE1245" s="3"/>
      <c r="AF1245" s="4"/>
      <c r="AG1245" s="4"/>
      <c r="AH1245" s="75"/>
      <c r="AI1245" s="17"/>
      <c r="AJ1245" s="75"/>
      <c r="AK1245" s="3"/>
      <c r="AL1245" s="75"/>
      <c r="AM1245" s="2"/>
      <c r="AN1245" s="75"/>
      <c r="AO1245" s="75"/>
      <c r="AP1245" s="75"/>
      <c r="AQ1245" s="75"/>
      <c r="AR1245" s="75"/>
    </row>
    <row r="1246" spans="29:44" ht="12">
      <c r="AC1246" s="3"/>
      <c r="AD1246" s="3"/>
      <c r="AE1246" s="3"/>
      <c r="AF1246" s="4"/>
      <c r="AG1246" s="4"/>
      <c r="AH1246" s="75"/>
      <c r="AI1246" s="17"/>
      <c r="AJ1246" s="75"/>
      <c r="AK1246" s="3"/>
      <c r="AL1246" s="75"/>
      <c r="AM1246" s="2"/>
      <c r="AN1246" s="75"/>
      <c r="AO1246" s="75"/>
      <c r="AP1246" s="75"/>
      <c r="AQ1246" s="75"/>
      <c r="AR1246" s="75"/>
    </row>
    <row r="1247" spans="29:44" ht="12">
      <c r="AC1247" s="3"/>
      <c r="AD1247" s="3"/>
      <c r="AE1247" s="3"/>
      <c r="AF1247" s="4"/>
      <c r="AG1247" s="4"/>
      <c r="AH1247" s="75"/>
      <c r="AI1247" s="17"/>
      <c r="AJ1247" s="75"/>
      <c r="AK1247" s="3"/>
      <c r="AL1247" s="75"/>
      <c r="AM1247" s="2"/>
      <c r="AN1247" s="75"/>
      <c r="AO1247" s="75"/>
      <c r="AP1247" s="75"/>
      <c r="AQ1247" s="75"/>
      <c r="AR1247" s="75"/>
    </row>
    <row r="1248" spans="29:44" ht="12">
      <c r="AC1248" s="3"/>
      <c r="AD1248" s="3"/>
      <c r="AE1248" s="3"/>
      <c r="AF1248" s="4"/>
      <c r="AG1248" s="4"/>
      <c r="AH1248" s="75"/>
      <c r="AI1248" s="17"/>
      <c r="AJ1248" s="75"/>
      <c r="AK1248" s="3"/>
      <c r="AL1248" s="75"/>
      <c r="AM1248" s="2"/>
      <c r="AN1248" s="75"/>
      <c r="AO1248" s="75"/>
      <c r="AP1248" s="75"/>
      <c r="AQ1248" s="75"/>
      <c r="AR1248" s="75"/>
    </row>
    <row r="1249" spans="29:44" ht="12">
      <c r="AC1249" s="3"/>
      <c r="AD1249" s="3"/>
      <c r="AE1249" s="3"/>
      <c r="AF1249" s="4"/>
      <c r="AG1249" s="4"/>
      <c r="AH1249" s="75"/>
      <c r="AI1249" s="17"/>
      <c r="AJ1249" s="75"/>
      <c r="AK1249" s="3"/>
      <c r="AL1249" s="75"/>
      <c r="AM1249" s="2"/>
      <c r="AN1249" s="75"/>
      <c r="AO1249" s="75"/>
      <c r="AP1249" s="75"/>
      <c r="AQ1249" s="75"/>
      <c r="AR1249" s="75"/>
    </row>
    <row r="1250" spans="29:44" ht="12">
      <c r="AC1250" s="3"/>
      <c r="AD1250" s="3"/>
      <c r="AE1250" s="3"/>
      <c r="AF1250" s="4"/>
      <c r="AG1250" s="4"/>
      <c r="AH1250" s="75"/>
      <c r="AI1250" s="17"/>
      <c r="AJ1250" s="75"/>
      <c r="AK1250" s="3"/>
      <c r="AL1250" s="75"/>
      <c r="AM1250" s="2"/>
      <c r="AN1250" s="75"/>
      <c r="AO1250" s="75"/>
      <c r="AP1250" s="75"/>
      <c r="AQ1250" s="75"/>
      <c r="AR1250" s="75"/>
    </row>
    <row r="1251" spans="29:44" ht="12">
      <c r="AC1251" s="3"/>
      <c r="AD1251" s="3"/>
      <c r="AE1251" s="3"/>
      <c r="AF1251" s="4"/>
      <c r="AG1251" s="4"/>
      <c r="AH1251" s="75"/>
      <c r="AI1251" s="17"/>
      <c r="AJ1251" s="75"/>
      <c r="AK1251" s="3"/>
      <c r="AL1251" s="75"/>
      <c r="AM1251" s="2"/>
      <c r="AN1251" s="75"/>
      <c r="AO1251" s="75"/>
      <c r="AP1251" s="75"/>
      <c r="AQ1251" s="75"/>
      <c r="AR1251" s="75"/>
    </row>
    <row r="1252" spans="29:44" ht="12">
      <c r="AC1252" s="3"/>
      <c r="AD1252" s="3"/>
      <c r="AE1252" s="3"/>
      <c r="AF1252" s="4"/>
      <c r="AG1252" s="4"/>
      <c r="AH1252" s="75"/>
      <c r="AI1252" s="17"/>
      <c r="AJ1252" s="75"/>
      <c r="AK1252" s="3"/>
      <c r="AL1252" s="75"/>
      <c r="AM1252" s="2"/>
      <c r="AN1252" s="75"/>
      <c r="AO1252" s="75"/>
      <c r="AP1252" s="75"/>
      <c r="AQ1252" s="75"/>
      <c r="AR1252" s="75"/>
    </row>
    <row r="1253" spans="29:44" ht="12">
      <c r="AC1253" s="3"/>
      <c r="AD1253" s="3"/>
      <c r="AE1253" s="3"/>
      <c r="AF1253" s="4"/>
      <c r="AG1253" s="4"/>
      <c r="AH1253" s="75"/>
      <c r="AI1253" s="17"/>
      <c r="AJ1253" s="75"/>
      <c r="AK1253" s="3"/>
      <c r="AL1253" s="75"/>
      <c r="AM1253" s="2"/>
      <c r="AN1253" s="75"/>
      <c r="AO1253" s="75"/>
      <c r="AP1253" s="75"/>
      <c r="AQ1253" s="75"/>
      <c r="AR1253" s="75"/>
    </row>
    <row r="1254" spans="29:44" ht="12">
      <c r="AC1254" s="3"/>
      <c r="AD1254" s="3"/>
      <c r="AE1254" s="3"/>
      <c r="AF1254" s="4"/>
      <c r="AG1254" s="4"/>
      <c r="AH1254" s="75"/>
      <c r="AI1254" s="17"/>
      <c r="AJ1254" s="75"/>
      <c r="AK1254" s="3"/>
      <c r="AL1254" s="75"/>
      <c r="AM1254" s="2"/>
      <c r="AN1254" s="75"/>
      <c r="AO1254" s="75"/>
      <c r="AP1254" s="75"/>
      <c r="AQ1254" s="75"/>
      <c r="AR1254" s="75"/>
    </row>
    <row r="1255" spans="29:44" ht="12">
      <c r="AC1255" s="3"/>
      <c r="AD1255" s="3"/>
      <c r="AE1255" s="3"/>
      <c r="AF1255" s="4"/>
      <c r="AG1255" s="4"/>
      <c r="AH1255" s="75"/>
      <c r="AI1255" s="17"/>
      <c r="AJ1255" s="75"/>
      <c r="AK1255" s="3"/>
      <c r="AL1255" s="75"/>
      <c r="AM1255" s="2"/>
      <c r="AN1255" s="75"/>
      <c r="AO1255" s="75"/>
      <c r="AP1255" s="75"/>
      <c r="AQ1255" s="75"/>
      <c r="AR1255" s="75"/>
    </row>
    <row r="1256" spans="29:44" ht="12">
      <c r="AC1256" s="3"/>
      <c r="AD1256" s="3"/>
      <c r="AE1256" s="3"/>
      <c r="AF1256" s="4"/>
      <c r="AG1256" s="4"/>
      <c r="AH1256" s="75"/>
      <c r="AI1256" s="17"/>
      <c r="AJ1256" s="75"/>
      <c r="AK1256" s="3"/>
      <c r="AL1256" s="75"/>
      <c r="AM1256" s="2"/>
      <c r="AN1256" s="75"/>
      <c r="AO1256" s="75"/>
      <c r="AP1256" s="75"/>
      <c r="AQ1256" s="75"/>
      <c r="AR1256" s="75"/>
    </row>
    <row r="1257" spans="29:44" ht="12">
      <c r="AC1257" s="3"/>
      <c r="AD1257" s="3"/>
      <c r="AE1257" s="3"/>
      <c r="AF1257" s="4"/>
      <c r="AG1257" s="4"/>
      <c r="AH1257" s="75"/>
      <c r="AI1257" s="17"/>
      <c r="AJ1257" s="75"/>
      <c r="AK1257" s="3"/>
      <c r="AL1257" s="75"/>
      <c r="AM1257" s="2"/>
      <c r="AN1257" s="75"/>
      <c r="AO1257" s="75"/>
      <c r="AP1257" s="75"/>
      <c r="AQ1257" s="75"/>
      <c r="AR1257" s="75"/>
    </row>
    <row r="1258" spans="29:44" ht="12">
      <c r="AC1258" s="3"/>
      <c r="AD1258" s="3"/>
      <c r="AE1258" s="3"/>
      <c r="AF1258" s="4"/>
      <c r="AG1258" s="4"/>
      <c r="AH1258" s="75"/>
      <c r="AI1258" s="17"/>
      <c r="AJ1258" s="75"/>
      <c r="AK1258" s="3"/>
      <c r="AL1258" s="75"/>
      <c r="AM1258" s="2"/>
      <c r="AN1258" s="75"/>
      <c r="AO1258" s="75"/>
      <c r="AP1258" s="75"/>
      <c r="AQ1258" s="75"/>
      <c r="AR1258" s="75"/>
    </row>
    <row r="1259" spans="29:44" ht="12">
      <c r="AC1259" s="3"/>
      <c r="AD1259" s="3"/>
      <c r="AE1259" s="3"/>
      <c r="AF1259" s="4"/>
      <c r="AG1259" s="4"/>
      <c r="AH1259" s="75"/>
      <c r="AI1259" s="17"/>
      <c r="AJ1259" s="75"/>
      <c r="AK1259" s="3"/>
      <c r="AL1259" s="75"/>
      <c r="AM1259" s="2"/>
      <c r="AN1259" s="75"/>
      <c r="AO1259" s="75"/>
      <c r="AP1259" s="75"/>
      <c r="AQ1259" s="75"/>
      <c r="AR1259" s="75"/>
    </row>
    <row r="1260" spans="29:44" ht="12">
      <c r="AC1260" s="3"/>
      <c r="AD1260" s="3"/>
      <c r="AE1260" s="3"/>
      <c r="AF1260" s="4"/>
      <c r="AG1260" s="4"/>
      <c r="AH1260" s="75"/>
      <c r="AI1260" s="17"/>
      <c r="AJ1260" s="75"/>
      <c r="AK1260" s="3"/>
      <c r="AL1260" s="75"/>
      <c r="AM1260" s="2"/>
      <c r="AN1260" s="75"/>
      <c r="AO1260" s="75"/>
      <c r="AP1260" s="75"/>
      <c r="AQ1260" s="75"/>
      <c r="AR1260" s="75"/>
    </row>
    <row r="1261" spans="29:44" ht="12">
      <c r="AC1261" s="3"/>
      <c r="AD1261" s="3"/>
      <c r="AE1261" s="3"/>
      <c r="AF1261" s="4"/>
      <c r="AG1261" s="4"/>
      <c r="AH1261" s="75"/>
      <c r="AI1261" s="17"/>
      <c r="AJ1261" s="75"/>
      <c r="AK1261" s="3"/>
      <c r="AL1261" s="75"/>
      <c r="AM1261" s="2"/>
      <c r="AN1261" s="75"/>
      <c r="AO1261" s="75"/>
      <c r="AP1261" s="75"/>
      <c r="AQ1261" s="75"/>
      <c r="AR1261" s="75"/>
    </row>
    <row r="1262" spans="29:44" ht="12">
      <c r="AC1262" s="3"/>
      <c r="AD1262" s="3"/>
      <c r="AE1262" s="3"/>
      <c r="AF1262" s="4"/>
      <c r="AG1262" s="4"/>
      <c r="AH1262" s="75"/>
      <c r="AI1262" s="17"/>
      <c r="AJ1262" s="75"/>
      <c r="AK1262" s="3"/>
      <c r="AL1262" s="75"/>
      <c r="AM1262" s="2"/>
      <c r="AN1262" s="75"/>
      <c r="AO1262" s="75"/>
      <c r="AP1262" s="75"/>
      <c r="AQ1262" s="75"/>
      <c r="AR1262" s="75"/>
    </row>
    <row r="1263" spans="29:44" ht="12">
      <c r="AC1263" s="3"/>
      <c r="AD1263" s="3"/>
      <c r="AE1263" s="3"/>
      <c r="AF1263" s="4"/>
      <c r="AG1263" s="4"/>
      <c r="AH1263" s="75"/>
      <c r="AI1263" s="17"/>
      <c r="AJ1263" s="75"/>
      <c r="AK1263" s="3"/>
      <c r="AL1263" s="75"/>
      <c r="AM1263" s="2"/>
      <c r="AN1263" s="75"/>
      <c r="AO1263" s="75"/>
      <c r="AP1263" s="75"/>
      <c r="AQ1263" s="75"/>
      <c r="AR1263" s="75"/>
    </row>
    <row r="1264" spans="29:44" ht="12">
      <c r="AC1264" s="3"/>
      <c r="AD1264" s="3"/>
      <c r="AE1264" s="3"/>
      <c r="AF1264" s="4"/>
      <c r="AG1264" s="4"/>
      <c r="AH1264" s="75"/>
      <c r="AI1264" s="17"/>
      <c r="AJ1264" s="75"/>
      <c r="AK1264" s="3"/>
      <c r="AL1264" s="75"/>
      <c r="AM1264" s="2"/>
      <c r="AN1264" s="75"/>
      <c r="AO1264" s="75"/>
      <c r="AP1264" s="75"/>
      <c r="AQ1264" s="75"/>
      <c r="AR1264" s="75"/>
    </row>
    <row r="1265" spans="29:44" ht="12">
      <c r="AC1265" s="3"/>
      <c r="AD1265" s="3"/>
      <c r="AE1265" s="3"/>
      <c r="AF1265" s="4"/>
      <c r="AG1265" s="4"/>
      <c r="AH1265" s="75"/>
      <c r="AI1265" s="17"/>
      <c r="AJ1265" s="75"/>
      <c r="AK1265" s="3"/>
      <c r="AL1265" s="75"/>
      <c r="AM1265" s="2"/>
      <c r="AN1265" s="75"/>
      <c r="AO1265" s="75"/>
      <c r="AP1265" s="75"/>
      <c r="AQ1265" s="75"/>
      <c r="AR1265" s="75"/>
    </row>
    <row r="1266" spans="29:44" ht="12">
      <c r="AC1266" s="3"/>
      <c r="AD1266" s="3"/>
      <c r="AE1266" s="3"/>
      <c r="AF1266" s="4"/>
      <c r="AG1266" s="4"/>
      <c r="AH1266" s="75"/>
      <c r="AI1266" s="17"/>
      <c r="AJ1266" s="75"/>
      <c r="AK1266" s="3"/>
      <c r="AL1266" s="75"/>
      <c r="AM1266" s="2"/>
      <c r="AN1266" s="75"/>
      <c r="AO1266" s="75"/>
      <c r="AP1266" s="75"/>
      <c r="AQ1266" s="75"/>
      <c r="AR1266" s="75"/>
    </row>
    <row r="1267" spans="29:44" ht="12">
      <c r="AC1267" s="3"/>
      <c r="AD1267" s="3"/>
      <c r="AE1267" s="3"/>
      <c r="AF1267" s="4"/>
      <c r="AG1267" s="4"/>
      <c r="AH1267" s="75"/>
      <c r="AI1267" s="17"/>
      <c r="AJ1267" s="75"/>
      <c r="AK1267" s="3"/>
      <c r="AL1267" s="75"/>
      <c r="AM1267" s="2"/>
      <c r="AN1267" s="75"/>
      <c r="AO1267" s="75"/>
      <c r="AP1267" s="75"/>
      <c r="AQ1267" s="75"/>
      <c r="AR1267" s="75"/>
    </row>
    <row r="1268" spans="29:44" ht="12">
      <c r="AC1268" s="3"/>
      <c r="AD1268" s="3"/>
      <c r="AE1268" s="3"/>
      <c r="AF1268" s="4"/>
      <c r="AG1268" s="4"/>
      <c r="AH1268" s="75"/>
      <c r="AI1268" s="17"/>
      <c r="AJ1268" s="75"/>
      <c r="AK1268" s="3"/>
      <c r="AL1268" s="75"/>
      <c r="AM1268" s="2"/>
      <c r="AN1268" s="75"/>
      <c r="AO1268" s="75"/>
      <c r="AP1268" s="75"/>
      <c r="AQ1268" s="75"/>
      <c r="AR1268" s="75"/>
    </row>
    <row r="1269" spans="29:44" ht="12">
      <c r="AC1269" s="3"/>
      <c r="AD1269" s="3"/>
      <c r="AE1269" s="3"/>
      <c r="AF1269" s="4"/>
      <c r="AG1269" s="4"/>
      <c r="AH1269" s="75"/>
      <c r="AI1269" s="17"/>
      <c r="AJ1269" s="75"/>
      <c r="AK1269" s="3"/>
      <c r="AL1269" s="75"/>
      <c r="AM1269" s="2"/>
      <c r="AN1269" s="75"/>
      <c r="AO1269" s="75"/>
      <c r="AP1269" s="75"/>
      <c r="AQ1269" s="75"/>
      <c r="AR1269" s="75"/>
    </row>
    <row r="1270" spans="29:44" ht="12">
      <c r="AC1270" s="3"/>
      <c r="AD1270" s="3"/>
      <c r="AE1270" s="3"/>
      <c r="AF1270" s="4"/>
      <c r="AG1270" s="4"/>
      <c r="AH1270" s="75"/>
      <c r="AI1270" s="17"/>
      <c r="AJ1270" s="75"/>
      <c r="AK1270" s="3"/>
      <c r="AL1270" s="75"/>
      <c r="AM1270" s="2"/>
      <c r="AN1270" s="75"/>
      <c r="AO1270" s="75"/>
      <c r="AP1270" s="75"/>
      <c r="AQ1270" s="75"/>
      <c r="AR1270" s="75"/>
    </row>
    <row r="1271" spans="29:44" ht="12">
      <c r="AC1271" s="3"/>
      <c r="AD1271" s="3"/>
      <c r="AE1271" s="3"/>
      <c r="AF1271" s="4"/>
      <c r="AG1271" s="4"/>
      <c r="AH1271" s="75"/>
      <c r="AI1271" s="17"/>
      <c r="AJ1271" s="75"/>
      <c r="AK1271" s="3"/>
      <c r="AL1271" s="75"/>
      <c r="AM1271" s="2"/>
      <c r="AN1271" s="75"/>
      <c r="AO1271" s="75"/>
      <c r="AP1271" s="75"/>
      <c r="AQ1271" s="75"/>
      <c r="AR1271" s="75"/>
    </row>
    <row r="1272" spans="29:44" ht="12">
      <c r="AC1272" s="3"/>
      <c r="AD1272" s="3"/>
      <c r="AE1272" s="3"/>
      <c r="AF1272" s="4"/>
      <c r="AG1272" s="4"/>
      <c r="AH1272" s="75"/>
      <c r="AI1272" s="17"/>
      <c r="AJ1272" s="75"/>
      <c r="AK1272" s="3"/>
      <c r="AL1272" s="75"/>
      <c r="AM1272" s="2"/>
      <c r="AN1272" s="75"/>
      <c r="AO1272" s="75"/>
      <c r="AP1272" s="75"/>
      <c r="AQ1272" s="75"/>
      <c r="AR1272" s="75"/>
    </row>
    <row r="1273" spans="29:44" ht="12">
      <c r="AC1273" s="3"/>
      <c r="AD1273" s="3"/>
      <c r="AE1273" s="3"/>
      <c r="AF1273" s="4"/>
      <c r="AG1273" s="4"/>
      <c r="AH1273" s="75"/>
      <c r="AI1273" s="17"/>
      <c r="AJ1273" s="75"/>
      <c r="AK1273" s="3"/>
      <c r="AL1273" s="75"/>
      <c r="AM1273" s="2"/>
      <c r="AN1273" s="75"/>
      <c r="AO1273" s="75"/>
      <c r="AP1273" s="75"/>
      <c r="AQ1273" s="75"/>
      <c r="AR1273" s="75"/>
    </row>
    <row r="1274" spans="29:44" ht="12">
      <c r="AC1274" s="3"/>
      <c r="AD1274" s="3"/>
      <c r="AE1274" s="3"/>
      <c r="AF1274" s="4"/>
      <c r="AG1274" s="4"/>
      <c r="AH1274" s="75"/>
      <c r="AI1274" s="17"/>
      <c r="AJ1274" s="75"/>
      <c r="AK1274" s="3"/>
      <c r="AL1274" s="75"/>
      <c r="AM1274" s="2"/>
      <c r="AN1274" s="75"/>
      <c r="AO1274" s="75"/>
      <c r="AP1274" s="75"/>
      <c r="AQ1274" s="75"/>
      <c r="AR1274" s="75"/>
    </row>
    <row r="1275" spans="29:44" ht="12">
      <c r="AC1275" s="3"/>
      <c r="AD1275" s="3"/>
      <c r="AE1275" s="3"/>
      <c r="AF1275" s="4"/>
      <c r="AG1275" s="4"/>
      <c r="AH1275" s="75"/>
      <c r="AI1275" s="17"/>
      <c r="AJ1275" s="75"/>
      <c r="AK1275" s="3"/>
      <c r="AL1275" s="75"/>
      <c r="AM1275" s="2"/>
      <c r="AN1275" s="75"/>
      <c r="AO1275" s="75"/>
      <c r="AP1275" s="75"/>
      <c r="AQ1275" s="75"/>
      <c r="AR1275" s="75"/>
    </row>
    <row r="1276" spans="29:44" ht="12">
      <c r="AC1276" s="3"/>
      <c r="AD1276" s="3"/>
      <c r="AE1276" s="3"/>
      <c r="AF1276" s="4"/>
      <c r="AG1276" s="4"/>
      <c r="AH1276" s="75"/>
      <c r="AI1276" s="17"/>
      <c r="AJ1276" s="75"/>
      <c r="AK1276" s="3"/>
      <c r="AL1276" s="75"/>
      <c r="AM1276" s="2"/>
      <c r="AN1276" s="75"/>
      <c r="AO1276" s="75"/>
      <c r="AP1276" s="75"/>
      <c r="AQ1276" s="75"/>
      <c r="AR1276" s="75"/>
    </row>
    <row r="1277" spans="29:44" ht="12">
      <c r="AC1277" s="3"/>
      <c r="AD1277" s="3"/>
      <c r="AE1277" s="3"/>
      <c r="AF1277" s="4"/>
      <c r="AG1277" s="4"/>
      <c r="AH1277" s="75"/>
      <c r="AI1277" s="17"/>
      <c r="AJ1277" s="75"/>
      <c r="AK1277" s="3"/>
      <c r="AL1277" s="75"/>
      <c r="AM1277" s="2"/>
      <c r="AN1277" s="75"/>
      <c r="AO1277" s="75"/>
      <c r="AP1277" s="75"/>
      <c r="AQ1277" s="75"/>
      <c r="AR1277" s="75"/>
    </row>
    <row r="1278" spans="29:44" ht="12">
      <c r="AC1278" s="3"/>
      <c r="AD1278" s="3"/>
      <c r="AE1278" s="3"/>
      <c r="AF1278" s="4"/>
      <c r="AG1278" s="4"/>
      <c r="AH1278" s="75"/>
      <c r="AI1278" s="17"/>
      <c r="AJ1278" s="75"/>
      <c r="AK1278" s="3"/>
      <c r="AL1278" s="75"/>
      <c r="AM1278" s="2"/>
      <c r="AN1278" s="75"/>
      <c r="AO1278" s="75"/>
      <c r="AP1278" s="75"/>
      <c r="AQ1278" s="75"/>
      <c r="AR1278" s="75"/>
    </row>
    <row r="1279" spans="29:44" ht="12">
      <c r="AC1279" s="3"/>
      <c r="AD1279" s="3"/>
      <c r="AE1279" s="3"/>
      <c r="AF1279" s="4"/>
      <c r="AG1279" s="4"/>
      <c r="AH1279" s="75"/>
      <c r="AI1279" s="17"/>
      <c r="AJ1279" s="75"/>
      <c r="AK1279" s="3"/>
      <c r="AL1279" s="75"/>
      <c r="AM1279" s="2"/>
      <c r="AN1279" s="75"/>
      <c r="AO1279" s="75"/>
      <c r="AP1279" s="75"/>
      <c r="AQ1279" s="75"/>
      <c r="AR1279" s="75"/>
    </row>
    <row r="1280" spans="29:44" ht="12">
      <c r="AC1280" s="3"/>
      <c r="AD1280" s="3"/>
      <c r="AE1280" s="3"/>
      <c r="AF1280" s="4"/>
      <c r="AG1280" s="4"/>
      <c r="AH1280" s="75"/>
      <c r="AI1280" s="17"/>
      <c r="AJ1280" s="75"/>
      <c r="AK1280" s="3"/>
      <c r="AL1280" s="75"/>
      <c r="AM1280" s="2"/>
      <c r="AN1280" s="75"/>
      <c r="AO1280" s="75"/>
      <c r="AP1280" s="75"/>
      <c r="AQ1280" s="75"/>
      <c r="AR1280" s="75"/>
    </row>
    <row r="1281" spans="29:44" ht="12">
      <c r="AC1281" s="3"/>
      <c r="AD1281" s="3"/>
      <c r="AE1281" s="3"/>
      <c r="AF1281" s="4"/>
      <c r="AG1281" s="4"/>
      <c r="AH1281" s="75"/>
      <c r="AI1281" s="17"/>
      <c r="AJ1281" s="75"/>
      <c r="AK1281" s="3"/>
      <c r="AL1281" s="75"/>
      <c r="AM1281" s="2"/>
      <c r="AN1281" s="75"/>
      <c r="AO1281" s="75"/>
      <c r="AP1281" s="75"/>
      <c r="AQ1281" s="75"/>
      <c r="AR1281" s="75"/>
    </row>
    <row r="1282" spans="29:44" ht="12">
      <c r="AC1282" s="3"/>
      <c r="AD1282" s="3"/>
      <c r="AE1282" s="3"/>
      <c r="AF1282" s="4"/>
      <c r="AG1282" s="4"/>
      <c r="AH1282" s="75"/>
      <c r="AI1282" s="17"/>
      <c r="AJ1282" s="75"/>
      <c r="AK1282" s="3"/>
      <c r="AL1282" s="75"/>
      <c r="AM1282" s="2"/>
      <c r="AN1282" s="75"/>
      <c r="AO1282" s="75"/>
      <c r="AP1282" s="75"/>
      <c r="AQ1282" s="75"/>
      <c r="AR1282" s="75"/>
    </row>
    <row r="1283" spans="29:44" ht="12">
      <c r="AC1283" s="3"/>
      <c r="AD1283" s="3"/>
      <c r="AE1283" s="3"/>
      <c r="AF1283" s="4"/>
      <c r="AG1283" s="4"/>
      <c r="AH1283" s="75"/>
      <c r="AI1283" s="17"/>
      <c r="AJ1283" s="75"/>
      <c r="AK1283" s="3"/>
      <c r="AL1283" s="75"/>
      <c r="AM1283" s="2"/>
      <c r="AN1283" s="75"/>
      <c r="AO1283" s="75"/>
      <c r="AP1283" s="75"/>
      <c r="AQ1283" s="75"/>
      <c r="AR1283" s="75"/>
    </row>
    <row r="1284" spans="29:44" ht="12">
      <c r="AC1284" s="3"/>
      <c r="AD1284" s="3"/>
      <c r="AE1284" s="3"/>
      <c r="AF1284" s="4"/>
      <c r="AG1284" s="4"/>
      <c r="AH1284" s="75"/>
      <c r="AI1284" s="17"/>
      <c r="AJ1284" s="75"/>
      <c r="AK1284" s="3"/>
      <c r="AL1284" s="75"/>
      <c r="AM1284" s="2"/>
      <c r="AN1284" s="75"/>
      <c r="AO1284" s="75"/>
      <c r="AP1284" s="75"/>
      <c r="AQ1284" s="75"/>
      <c r="AR1284" s="75"/>
    </row>
    <row r="1285" spans="29:44" ht="12">
      <c r="AC1285" s="3"/>
      <c r="AD1285" s="3"/>
      <c r="AE1285" s="3"/>
      <c r="AF1285" s="4"/>
      <c r="AG1285" s="4"/>
      <c r="AH1285" s="75"/>
      <c r="AI1285" s="17"/>
      <c r="AJ1285" s="75"/>
      <c r="AK1285" s="3"/>
      <c r="AL1285" s="75"/>
      <c r="AM1285" s="2"/>
      <c r="AN1285" s="75"/>
      <c r="AO1285" s="75"/>
      <c r="AP1285" s="75"/>
      <c r="AQ1285" s="75"/>
      <c r="AR1285" s="75"/>
    </row>
    <row r="1286" spans="29:44" ht="12">
      <c r="AC1286" s="3"/>
      <c r="AD1286" s="3"/>
      <c r="AE1286" s="3"/>
      <c r="AF1286" s="4"/>
      <c r="AG1286" s="4"/>
      <c r="AH1286" s="75"/>
      <c r="AI1286" s="17"/>
      <c r="AJ1286" s="75"/>
      <c r="AK1286" s="3"/>
      <c r="AL1286" s="75"/>
      <c r="AM1286" s="2"/>
      <c r="AN1286" s="75"/>
      <c r="AO1286" s="75"/>
      <c r="AP1286" s="75"/>
      <c r="AQ1286" s="75"/>
      <c r="AR1286" s="75"/>
    </row>
    <row r="1287" spans="29:44" ht="12">
      <c r="AC1287" s="3"/>
      <c r="AD1287" s="3"/>
      <c r="AE1287" s="3"/>
      <c r="AF1287" s="4"/>
      <c r="AG1287" s="4"/>
      <c r="AH1287" s="75"/>
      <c r="AI1287" s="17"/>
      <c r="AJ1287" s="75"/>
      <c r="AK1287" s="3"/>
      <c r="AL1287" s="75"/>
      <c r="AM1287" s="2"/>
      <c r="AN1287" s="75"/>
      <c r="AO1287" s="75"/>
      <c r="AP1287" s="75"/>
      <c r="AQ1287" s="75"/>
      <c r="AR1287" s="75"/>
    </row>
    <row r="1288" spans="29:44" ht="12">
      <c r="AC1288" s="3"/>
      <c r="AD1288" s="3"/>
      <c r="AE1288" s="3"/>
      <c r="AF1288" s="4"/>
      <c r="AG1288" s="4"/>
      <c r="AH1288" s="75"/>
      <c r="AI1288" s="17"/>
      <c r="AJ1288" s="75"/>
      <c r="AK1288" s="3"/>
      <c r="AL1288" s="75"/>
      <c r="AM1288" s="2"/>
      <c r="AN1288" s="75"/>
      <c r="AO1288" s="75"/>
      <c r="AP1288" s="75"/>
      <c r="AQ1288" s="75"/>
      <c r="AR1288" s="75"/>
    </row>
    <row r="1289" spans="29:44" ht="12">
      <c r="AC1289" s="3"/>
      <c r="AD1289" s="3"/>
      <c r="AE1289" s="3"/>
      <c r="AF1289" s="4"/>
      <c r="AG1289" s="4"/>
      <c r="AH1289" s="75"/>
      <c r="AI1289" s="17"/>
      <c r="AJ1289" s="75"/>
      <c r="AK1289" s="3"/>
      <c r="AL1289" s="75"/>
      <c r="AM1289" s="2"/>
      <c r="AN1289" s="75"/>
      <c r="AO1289" s="75"/>
      <c r="AP1289" s="75"/>
      <c r="AQ1289" s="75"/>
      <c r="AR1289" s="75"/>
    </row>
    <row r="1290" spans="29:44" ht="12">
      <c r="AC1290" s="3"/>
      <c r="AD1290" s="3"/>
      <c r="AE1290" s="3"/>
      <c r="AF1290" s="4"/>
      <c r="AG1290" s="4"/>
      <c r="AH1290" s="75"/>
      <c r="AI1290" s="17"/>
      <c r="AJ1290" s="75"/>
      <c r="AK1290" s="3"/>
      <c r="AL1290" s="75"/>
      <c r="AM1290" s="2"/>
      <c r="AN1290" s="75"/>
      <c r="AO1290" s="75"/>
      <c r="AP1290" s="75"/>
      <c r="AQ1290" s="75"/>
      <c r="AR1290" s="75"/>
    </row>
    <row r="1291" spans="29:44" ht="12">
      <c r="AC1291" s="3"/>
      <c r="AD1291" s="3"/>
      <c r="AE1291" s="3"/>
      <c r="AF1291" s="4"/>
      <c r="AG1291" s="4"/>
      <c r="AH1291" s="75"/>
      <c r="AI1291" s="17"/>
      <c r="AJ1291" s="75"/>
      <c r="AK1291" s="3"/>
      <c r="AL1291" s="75"/>
      <c r="AM1291" s="2"/>
      <c r="AN1291" s="75"/>
      <c r="AO1291" s="75"/>
      <c r="AP1291" s="75"/>
      <c r="AQ1291" s="75"/>
      <c r="AR1291" s="75"/>
    </row>
    <row r="1292" spans="29:44" ht="12">
      <c r="AC1292" s="3"/>
      <c r="AD1292" s="3"/>
      <c r="AE1292" s="3"/>
      <c r="AF1292" s="4"/>
      <c r="AG1292" s="4"/>
      <c r="AH1292" s="75"/>
      <c r="AI1292" s="17"/>
      <c r="AJ1292" s="75"/>
      <c r="AK1292" s="3"/>
      <c r="AL1292" s="75"/>
      <c r="AM1292" s="2"/>
      <c r="AN1292" s="75"/>
      <c r="AO1292" s="75"/>
      <c r="AP1292" s="75"/>
      <c r="AQ1292" s="75"/>
      <c r="AR1292" s="75"/>
    </row>
    <row r="1293" spans="29:44" ht="12">
      <c r="AC1293" s="3"/>
      <c r="AD1293" s="3"/>
      <c r="AE1293" s="3"/>
      <c r="AF1293" s="4"/>
      <c r="AG1293" s="4"/>
      <c r="AH1293" s="75"/>
      <c r="AI1293" s="17"/>
      <c r="AJ1293" s="75"/>
      <c r="AK1293" s="3"/>
      <c r="AL1293" s="75"/>
      <c r="AM1293" s="2"/>
      <c r="AN1293" s="75"/>
      <c r="AO1293" s="75"/>
      <c r="AP1293" s="75"/>
      <c r="AQ1293" s="75"/>
      <c r="AR1293" s="75"/>
    </row>
    <row r="1294" spans="29:44" ht="12">
      <c r="AC1294" s="3"/>
      <c r="AD1294" s="3"/>
      <c r="AE1294" s="3"/>
      <c r="AF1294" s="4"/>
      <c r="AG1294" s="4"/>
      <c r="AH1294" s="75"/>
      <c r="AI1294" s="17"/>
      <c r="AJ1294" s="75"/>
      <c r="AK1294" s="3"/>
      <c r="AL1294" s="75"/>
      <c r="AM1294" s="2"/>
      <c r="AN1294" s="75"/>
      <c r="AO1294" s="75"/>
      <c r="AP1294" s="75"/>
      <c r="AQ1294" s="75"/>
      <c r="AR1294" s="75"/>
    </row>
    <row r="1295" spans="29:44" ht="12">
      <c r="AC1295" s="3"/>
      <c r="AD1295" s="3"/>
      <c r="AE1295" s="3"/>
      <c r="AF1295" s="4"/>
      <c r="AG1295" s="4"/>
      <c r="AH1295" s="75"/>
      <c r="AI1295" s="17"/>
      <c r="AJ1295" s="75"/>
      <c r="AK1295" s="3"/>
      <c r="AL1295" s="75"/>
      <c r="AM1295" s="2"/>
      <c r="AN1295" s="75"/>
      <c r="AO1295" s="75"/>
      <c r="AP1295" s="75"/>
      <c r="AQ1295" s="75"/>
      <c r="AR1295" s="75"/>
    </row>
    <row r="1296" spans="29:44" ht="12">
      <c r="AC1296" s="3"/>
      <c r="AD1296" s="3"/>
      <c r="AE1296" s="3"/>
      <c r="AF1296" s="4"/>
      <c r="AG1296" s="4"/>
      <c r="AH1296" s="75"/>
      <c r="AI1296" s="17"/>
      <c r="AJ1296" s="75"/>
      <c r="AK1296" s="3"/>
      <c r="AL1296" s="75"/>
      <c r="AM1296" s="2"/>
      <c r="AN1296" s="75"/>
      <c r="AO1296" s="75"/>
      <c r="AP1296" s="75"/>
      <c r="AQ1296" s="75"/>
      <c r="AR1296" s="75"/>
    </row>
    <row r="1297" spans="29:44" ht="12">
      <c r="AC1297" s="3"/>
      <c r="AD1297" s="3"/>
      <c r="AE1297" s="3"/>
      <c r="AF1297" s="4"/>
      <c r="AG1297" s="4"/>
      <c r="AH1297" s="75"/>
      <c r="AI1297" s="17"/>
      <c r="AJ1297" s="75"/>
      <c r="AK1297" s="3"/>
      <c r="AL1297" s="75"/>
      <c r="AM1297" s="2"/>
      <c r="AN1297" s="75"/>
      <c r="AO1297" s="75"/>
      <c r="AP1297" s="75"/>
      <c r="AQ1297" s="75"/>
      <c r="AR1297" s="75"/>
    </row>
    <row r="1298" spans="29:44" ht="12">
      <c r="AC1298" s="3"/>
      <c r="AD1298" s="3"/>
      <c r="AE1298" s="3"/>
      <c r="AF1298" s="4"/>
      <c r="AG1298" s="4"/>
      <c r="AH1298" s="75"/>
      <c r="AI1298" s="17"/>
      <c r="AJ1298" s="75"/>
      <c r="AK1298" s="3"/>
      <c r="AL1298" s="75"/>
      <c r="AM1298" s="2"/>
      <c r="AN1298" s="75"/>
      <c r="AO1298" s="75"/>
      <c r="AP1298" s="75"/>
      <c r="AQ1298" s="75"/>
      <c r="AR1298" s="75"/>
    </row>
    <row r="1299" spans="29:44" ht="12">
      <c r="AC1299" s="3"/>
      <c r="AD1299" s="3"/>
      <c r="AE1299" s="3"/>
      <c r="AF1299" s="4"/>
      <c r="AG1299" s="4"/>
      <c r="AH1299" s="75"/>
      <c r="AI1299" s="17"/>
      <c r="AJ1299" s="75"/>
      <c r="AK1299" s="3"/>
      <c r="AL1299" s="75"/>
      <c r="AM1299" s="2"/>
      <c r="AN1299" s="75"/>
      <c r="AO1299" s="75"/>
      <c r="AP1299" s="75"/>
      <c r="AQ1299" s="75"/>
      <c r="AR1299" s="75"/>
    </row>
    <row r="1300" spans="29:44" ht="12">
      <c r="AC1300" s="3"/>
      <c r="AD1300" s="3"/>
      <c r="AE1300" s="3"/>
      <c r="AF1300" s="4"/>
      <c r="AG1300" s="4"/>
      <c r="AH1300" s="75"/>
      <c r="AI1300" s="17"/>
      <c r="AJ1300" s="75"/>
      <c r="AK1300" s="3"/>
      <c r="AL1300" s="75"/>
      <c r="AM1300" s="2"/>
      <c r="AN1300" s="75"/>
      <c r="AO1300" s="75"/>
      <c r="AP1300" s="75"/>
      <c r="AQ1300" s="75"/>
      <c r="AR1300" s="75"/>
    </row>
    <row r="1301" spans="29:44" ht="12">
      <c r="AC1301" s="3"/>
      <c r="AD1301" s="3"/>
      <c r="AE1301" s="3"/>
      <c r="AF1301" s="4"/>
      <c r="AG1301" s="4"/>
      <c r="AH1301" s="75"/>
      <c r="AI1301" s="17"/>
      <c r="AJ1301" s="75"/>
      <c r="AK1301" s="3"/>
      <c r="AL1301" s="75"/>
      <c r="AM1301" s="2"/>
      <c r="AN1301" s="75"/>
      <c r="AO1301" s="75"/>
      <c r="AP1301" s="75"/>
      <c r="AQ1301" s="75"/>
      <c r="AR1301" s="75"/>
    </row>
    <row r="1302" spans="29:44" ht="12">
      <c r="AC1302" s="3"/>
      <c r="AD1302" s="3"/>
      <c r="AE1302" s="3"/>
      <c r="AF1302" s="4"/>
      <c r="AG1302" s="4"/>
      <c r="AH1302" s="75"/>
      <c r="AI1302" s="17"/>
      <c r="AJ1302" s="75"/>
      <c r="AK1302" s="3"/>
      <c r="AL1302" s="75"/>
      <c r="AM1302" s="2"/>
      <c r="AN1302" s="75"/>
      <c r="AO1302" s="75"/>
      <c r="AP1302" s="75"/>
      <c r="AQ1302" s="75"/>
      <c r="AR1302" s="75"/>
    </row>
    <row r="1303" spans="29:44" ht="12">
      <c r="AC1303" s="3"/>
      <c r="AD1303" s="3"/>
      <c r="AE1303" s="3"/>
      <c r="AF1303" s="4"/>
      <c r="AG1303" s="4"/>
      <c r="AH1303" s="75"/>
      <c r="AI1303" s="17"/>
      <c r="AJ1303" s="75"/>
      <c r="AK1303" s="3"/>
      <c r="AL1303" s="75"/>
      <c r="AM1303" s="2"/>
      <c r="AN1303" s="75"/>
      <c r="AO1303" s="75"/>
      <c r="AP1303" s="75"/>
      <c r="AQ1303" s="75"/>
      <c r="AR1303" s="75"/>
    </row>
    <row r="1304" spans="29:44" ht="12">
      <c r="AC1304" s="3"/>
      <c r="AD1304" s="3"/>
      <c r="AE1304" s="3"/>
      <c r="AF1304" s="4"/>
      <c r="AG1304" s="4"/>
      <c r="AH1304" s="75"/>
      <c r="AI1304" s="17"/>
      <c r="AJ1304" s="75"/>
      <c r="AK1304" s="3"/>
      <c r="AL1304" s="75"/>
      <c r="AM1304" s="2"/>
      <c r="AN1304" s="75"/>
      <c r="AO1304" s="75"/>
      <c r="AP1304" s="75"/>
      <c r="AQ1304" s="75"/>
      <c r="AR1304" s="75"/>
    </row>
    <row r="1305" spans="29:44" ht="12">
      <c r="AC1305" s="3"/>
      <c r="AD1305" s="3"/>
      <c r="AE1305" s="3"/>
      <c r="AF1305" s="4"/>
      <c r="AG1305" s="4"/>
      <c r="AH1305" s="75"/>
      <c r="AI1305" s="17"/>
      <c r="AJ1305" s="75"/>
      <c r="AK1305" s="3"/>
      <c r="AL1305" s="75"/>
      <c r="AM1305" s="2"/>
      <c r="AN1305" s="75"/>
      <c r="AO1305" s="75"/>
      <c r="AP1305" s="75"/>
      <c r="AQ1305" s="75"/>
      <c r="AR1305" s="75"/>
    </row>
    <row r="1306" spans="29:44" ht="12">
      <c r="AC1306" s="3"/>
      <c r="AD1306" s="3"/>
      <c r="AE1306" s="3"/>
      <c r="AF1306" s="4"/>
      <c r="AG1306" s="4"/>
      <c r="AH1306" s="75"/>
      <c r="AI1306" s="17"/>
      <c r="AJ1306" s="75"/>
      <c r="AK1306" s="3"/>
      <c r="AL1306" s="75"/>
      <c r="AM1306" s="2"/>
      <c r="AN1306" s="75"/>
      <c r="AO1306" s="75"/>
      <c r="AP1306" s="75"/>
      <c r="AQ1306" s="75"/>
      <c r="AR1306" s="75"/>
    </row>
    <row r="1307" spans="29:44" ht="12">
      <c r="AC1307" s="3"/>
      <c r="AD1307" s="3"/>
      <c r="AE1307" s="3"/>
      <c r="AF1307" s="4"/>
      <c r="AG1307" s="4"/>
      <c r="AH1307" s="75"/>
      <c r="AI1307" s="17"/>
      <c r="AJ1307" s="75"/>
      <c r="AK1307" s="3"/>
      <c r="AL1307" s="75"/>
      <c r="AM1307" s="2"/>
      <c r="AN1307" s="75"/>
      <c r="AO1307" s="75"/>
      <c r="AP1307" s="75"/>
      <c r="AQ1307" s="75"/>
      <c r="AR1307" s="75"/>
    </row>
    <row r="1308" spans="29:44" ht="12">
      <c r="AC1308" s="3"/>
      <c r="AD1308" s="3"/>
      <c r="AE1308" s="3"/>
      <c r="AF1308" s="4"/>
      <c r="AG1308" s="4"/>
      <c r="AH1308" s="75"/>
      <c r="AI1308" s="17"/>
      <c r="AJ1308" s="75"/>
      <c r="AK1308" s="3"/>
      <c r="AL1308" s="75"/>
      <c r="AM1308" s="2"/>
      <c r="AN1308" s="75"/>
      <c r="AO1308" s="75"/>
      <c r="AP1308" s="75"/>
      <c r="AQ1308" s="75"/>
      <c r="AR1308" s="75"/>
    </row>
    <row r="1309" spans="29:44" ht="12">
      <c r="AC1309" s="3"/>
      <c r="AD1309" s="3"/>
      <c r="AE1309" s="3"/>
      <c r="AF1309" s="4"/>
      <c r="AG1309" s="4"/>
      <c r="AH1309" s="75"/>
      <c r="AI1309" s="17"/>
      <c r="AJ1309" s="75"/>
      <c r="AK1309" s="3"/>
      <c r="AL1309" s="75"/>
      <c r="AM1309" s="2"/>
      <c r="AN1309" s="75"/>
      <c r="AO1309" s="75"/>
      <c r="AP1309" s="75"/>
      <c r="AQ1309" s="75"/>
      <c r="AR1309" s="75"/>
    </row>
    <row r="1310" spans="29:44" ht="12">
      <c r="AC1310" s="3"/>
      <c r="AD1310" s="3"/>
      <c r="AE1310" s="3"/>
      <c r="AF1310" s="4"/>
      <c r="AG1310" s="4"/>
      <c r="AH1310" s="75"/>
      <c r="AI1310" s="17"/>
      <c r="AJ1310" s="75"/>
      <c r="AK1310" s="3"/>
      <c r="AL1310" s="75"/>
      <c r="AM1310" s="2"/>
      <c r="AN1310" s="75"/>
      <c r="AO1310" s="75"/>
      <c r="AP1310" s="75"/>
      <c r="AQ1310" s="75"/>
      <c r="AR1310" s="75"/>
    </row>
    <row r="1311" spans="29:44" ht="12">
      <c r="AC1311" s="3"/>
      <c r="AD1311" s="3"/>
      <c r="AE1311" s="3"/>
      <c r="AF1311" s="4"/>
      <c r="AG1311" s="4"/>
      <c r="AH1311" s="75"/>
      <c r="AI1311" s="17"/>
      <c r="AJ1311" s="75"/>
      <c r="AK1311" s="3"/>
      <c r="AL1311" s="75"/>
      <c r="AM1311" s="2"/>
      <c r="AN1311" s="75"/>
      <c r="AO1311" s="75"/>
      <c r="AP1311" s="75"/>
      <c r="AQ1311" s="75"/>
      <c r="AR1311" s="75"/>
    </row>
    <row r="1312" spans="29:44" ht="12">
      <c r="AC1312" s="3"/>
      <c r="AD1312" s="3"/>
      <c r="AE1312" s="3"/>
      <c r="AF1312" s="4"/>
      <c r="AG1312" s="4"/>
      <c r="AH1312" s="75"/>
      <c r="AI1312" s="17"/>
      <c r="AJ1312" s="75"/>
      <c r="AK1312" s="3"/>
      <c r="AL1312" s="75"/>
      <c r="AM1312" s="2"/>
      <c r="AN1312" s="75"/>
      <c r="AO1312" s="75"/>
      <c r="AP1312" s="75"/>
      <c r="AQ1312" s="75"/>
      <c r="AR1312" s="75"/>
    </row>
    <row r="1313" spans="29:44" ht="12">
      <c r="AC1313" s="3"/>
      <c r="AD1313" s="3"/>
      <c r="AE1313" s="3"/>
      <c r="AF1313" s="4"/>
      <c r="AG1313" s="4"/>
      <c r="AH1313" s="75"/>
      <c r="AI1313" s="17"/>
      <c r="AJ1313" s="75"/>
      <c r="AK1313" s="3"/>
      <c r="AL1313" s="75"/>
      <c r="AM1313" s="2"/>
      <c r="AN1313" s="75"/>
      <c r="AO1313" s="75"/>
      <c r="AP1313" s="75"/>
      <c r="AQ1313" s="75"/>
      <c r="AR1313" s="75"/>
    </row>
    <row r="1314" spans="29:44" ht="12">
      <c r="AC1314" s="3"/>
      <c r="AD1314" s="3"/>
      <c r="AE1314" s="3"/>
      <c r="AF1314" s="4"/>
      <c r="AG1314" s="4"/>
      <c r="AH1314" s="75"/>
      <c r="AI1314" s="17"/>
      <c r="AJ1314" s="75"/>
      <c r="AK1314" s="3"/>
      <c r="AL1314" s="75"/>
      <c r="AM1314" s="2"/>
      <c r="AN1314" s="75"/>
      <c r="AO1314" s="75"/>
      <c r="AP1314" s="75"/>
      <c r="AQ1314" s="75"/>
      <c r="AR1314" s="75"/>
    </row>
    <row r="1315" spans="29:44" ht="12">
      <c r="AC1315" s="3"/>
      <c r="AD1315" s="3"/>
      <c r="AE1315" s="3"/>
      <c r="AF1315" s="4"/>
      <c r="AG1315" s="4"/>
      <c r="AH1315" s="75"/>
      <c r="AI1315" s="17"/>
      <c r="AJ1315" s="75"/>
      <c r="AK1315" s="3"/>
      <c r="AL1315" s="75"/>
      <c r="AM1315" s="2"/>
      <c r="AN1315" s="75"/>
      <c r="AO1315" s="75"/>
      <c r="AP1315" s="75"/>
      <c r="AQ1315" s="75"/>
      <c r="AR1315" s="75"/>
    </row>
    <row r="1316" spans="29:44" ht="12">
      <c r="AC1316" s="3"/>
      <c r="AD1316" s="3"/>
      <c r="AE1316" s="3"/>
      <c r="AF1316" s="4"/>
      <c r="AG1316" s="4"/>
      <c r="AH1316" s="75"/>
      <c r="AI1316" s="17"/>
      <c r="AJ1316" s="75"/>
      <c r="AK1316" s="3"/>
      <c r="AL1316" s="75"/>
      <c r="AM1316" s="2"/>
      <c r="AN1316" s="75"/>
      <c r="AO1316" s="75"/>
      <c r="AP1316" s="75"/>
      <c r="AQ1316" s="75"/>
      <c r="AR1316" s="75"/>
    </row>
    <row r="1317" spans="29:44" ht="12">
      <c r="AC1317" s="3"/>
      <c r="AD1317" s="3"/>
      <c r="AE1317" s="3"/>
      <c r="AF1317" s="4"/>
      <c r="AG1317" s="4"/>
      <c r="AH1317" s="75"/>
      <c r="AI1317" s="17"/>
      <c r="AJ1317" s="75"/>
      <c r="AK1317" s="3"/>
      <c r="AL1317" s="75"/>
      <c r="AM1317" s="2"/>
      <c r="AN1317" s="75"/>
      <c r="AO1317" s="75"/>
      <c r="AP1317" s="75"/>
      <c r="AQ1317" s="75"/>
      <c r="AR1317" s="75"/>
    </row>
    <row r="1318" spans="29:44" ht="12">
      <c r="AC1318" s="3"/>
      <c r="AD1318" s="3"/>
      <c r="AE1318" s="3"/>
      <c r="AF1318" s="4"/>
      <c r="AG1318" s="4"/>
      <c r="AH1318" s="75"/>
      <c r="AI1318" s="17"/>
      <c r="AJ1318" s="75"/>
      <c r="AK1318" s="3"/>
      <c r="AL1318" s="75"/>
      <c r="AM1318" s="2"/>
      <c r="AN1318" s="75"/>
      <c r="AO1318" s="75"/>
      <c r="AP1318" s="75"/>
      <c r="AQ1318" s="75"/>
      <c r="AR1318" s="75"/>
    </row>
    <row r="1319" spans="29:44" ht="12">
      <c r="AC1319" s="3"/>
      <c r="AD1319" s="3"/>
      <c r="AE1319" s="3"/>
      <c r="AF1319" s="4"/>
      <c r="AG1319" s="4"/>
      <c r="AH1319" s="75"/>
      <c r="AI1319" s="17"/>
      <c r="AJ1319" s="75"/>
      <c r="AK1319" s="3"/>
      <c r="AL1319" s="75"/>
      <c r="AM1319" s="2"/>
      <c r="AN1319" s="75"/>
      <c r="AO1319" s="75"/>
      <c r="AP1319" s="75"/>
      <c r="AQ1319" s="75"/>
      <c r="AR1319" s="75"/>
    </row>
    <row r="1320" spans="29:44" ht="12">
      <c r="AC1320" s="3"/>
      <c r="AD1320" s="3"/>
      <c r="AE1320" s="3"/>
      <c r="AF1320" s="4"/>
      <c r="AG1320" s="4"/>
      <c r="AH1320" s="75"/>
      <c r="AI1320" s="17"/>
      <c r="AJ1320" s="75"/>
      <c r="AK1320" s="3"/>
      <c r="AL1320" s="75"/>
      <c r="AM1320" s="2"/>
      <c r="AN1320" s="75"/>
      <c r="AO1320" s="75"/>
      <c r="AP1320" s="75"/>
      <c r="AQ1320" s="75"/>
      <c r="AR1320" s="75"/>
    </row>
    <row r="1321" spans="29:44" ht="12">
      <c r="AC1321" s="3"/>
      <c r="AD1321" s="3"/>
      <c r="AE1321" s="3"/>
      <c r="AF1321" s="4"/>
      <c r="AG1321" s="4"/>
      <c r="AH1321" s="75"/>
      <c r="AI1321" s="17"/>
      <c r="AJ1321" s="75"/>
      <c r="AK1321" s="3"/>
      <c r="AL1321" s="75"/>
      <c r="AM1321" s="2"/>
      <c r="AN1321" s="75"/>
      <c r="AO1321" s="75"/>
      <c r="AP1321" s="75"/>
      <c r="AQ1321" s="75"/>
      <c r="AR1321" s="75"/>
    </row>
    <row r="1322" spans="29:44" ht="12">
      <c r="AC1322" s="3"/>
      <c r="AD1322" s="3"/>
      <c r="AE1322" s="3"/>
      <c r="AF1322" s="4"/>
      <c r="AG1322" s="4"/>
      <c r="AH1322" s="75"/>
      <c r="AI1322" s="17"/>
      <c r="AJ1322" s="75"/>
      <c r="AK1322" s="3"/>
      <c r="AL1322" s="75"/>
      <c r="AM1322" s="2"/>
      <c r="AN1322" s="75"/>
      <c r="AO1322" s="75"/>
      <c r="AP1322" s="75"/>
      <c r="AQ1322" s="75"/>
      <c r="AR1322" s="75"/>
    </row>
    <row r="1323" spans="29:44" ht="12">
      <c r="AC1323" s="3"/>
      <c r="AD1323" s="3"/>
      <c r="AE1323" s="3"/>
      <c r="AF1323" s="4"/>
      <c r="AG1323" s="4"/>
      <c r="AH1323" s="75"/>
      <c r="AI1323" s="17"/>
      <c r="AJ1323" s="75"/>
      <c r="AK1323" s="3"/>
      <c r="AL1323" s="75"/>
      <c r="AM1323" s="2"/>
      <c r="AN1323" s="75"/>
      <c r="AO1323" s="75"/>
      <c r="AP1323" s="75"/>
      <c r="AQ1323" s="75"/>
      <c r="AR1323" s="75"/>
    </row>
    <row r="1324" spans="29:44" ht="12">
      <c r="AC1324" s="3"/>
      <c r="AD1324" s="3"/>
      <c r="AE1324" s="3"/>
      <c r="AF1324" s="4"/>
      <c r="AG1324" s="4"/>
      <c r="AH1324" s="75"/>
      <c r="AI1324" s="17"/>
      <c r="AJ1324" s="75"/>
      <c r="AK1324" s="3"/>
      <c r="AL1324" s="75"/>
      <c r="AM1324" s="2"/>
      <c r="AN1324" s="75"/>
      <c r="AO1324" s="75"/>
      <c r="AP1324" s="75"/>
      <c r="AQ1324" s="75"/>
      <c r="AR1324" s="75"/>
    </row>
    <row r="1325" spans="29:44" ht="12">
      <c r="AC1325" s="3"/>
      <c r="AD1325" s="3"/>
      <c r="AE1325" s="3"/>
      <c r="AF1325" s="4"/>
      <c r="AG1325" s="4"/>
      <c r="AH1325" s="75"/>
      <c r="AI1325" s="17"/>
      <c r="AJ1325" s="75"/>
      <c r="AK1325" s="3"/>
      <c r="AL1325" s="75"/>
      <c r="AM1325" s="2"/>
      <c r="AN1325" s="75"/>
      <c r="AO1325" s="75"/>
      <c r="AP1325" s="75"/>
      <c r="AQ1325" s="75"/>
      <c r="AR1325" s="75"/>
    </row>
    <row r="1326" spans="29:44" ht="12">
      <c r="AC1326" s="3"/>
      <c r="AD1326" s="3"/>
      <c r="AE1326" s="3"/>
      <c r="AF1326" s="4"/>
      <c r="AG1326" s="4"/>
      <c r="AH1326" s="75"/>
      <c r="AI1326" s="17"/>
      <c r="AJ1326" s="75"/>
      <c r="AK1326" s="3"/>
      <c r="AL1326" s="75"/>
      <c r="AM1326" s="2"/>
      <c r="AN1326" s="75"/>
      <c r="AO1326" s="75"/>
      <c r="AP1326" s="75"/>
      <c r="AQ1326" s="75"/>
      <c r="AR1326" s="75"/>
    </row>
    <row r="1327" spans="29:44" ht="12">
      <c r="AC1327" s="3"/>
      <c r="AD1327" s="3"/>
      <c r="AE1327" s="3"/>
      <c r="AF1327" s="4"/>
      <c r="AG1327" s="4"/>
      <c r="AH1327" s="75"/>
      <c r="AI1327" s="17"/>
      <c r="AJ1327" s="75"/>
      <c r="AK1327" s="3"/>
      <c r="AL1327" s="75"/>
      <c r="AM1327" s="2"/>
      <c r="AN1327" s="75"/>
      <c r="AO1327" s="75"/>
      <c r="AP1327" s="75"/>
      <c r="AQ1327" s="75"/>
      <c r="AR1327" s="75"/>
    </row>
    <row r="1328" spans="29:44" ht="12">
      <c r="AC1328" s="3"/>
      <c r="AD1328" s="3"/>
      <c r="AE1328" s="3"/>
      <c r="AF1328" s="4"/>
      <c r="AG1328" s="4"/>
      <c r="AH1328" s="75"/>
      <c r="AI1328" s="17"/>
      <c r="AJ1328" s="75"/>
      <c r="AK1328" s="3"/>
      <c r="AL1328" s="75"/>
      <c r="AM1328" s="2"/>
      <c r="AN1328" s="75"/>
      <c r="AO1328" s="75"/>
      <c r="AP1328" s="75"/>
      <c r="AQ1328" s="75"/>
      <c r="AR1328" s="75"/>
    </row>
    <row r="1329" spans="29:44" ht="12">
      <c r="AC1329" s="3"/>
      <c r="AD1329" s="3"/>
      <c r="AE1329" s="3"/>
      <c r="AF1329" s="4"/>
      <c r="AG1329" s="4"/>
      <c r="AH1329" s="75"/>
      <c r="AI1329" s="17"/>
      <c r="AJ1329" s="75"/>
      <c r="AK1329" s="3"/>
      <c r="AL1329" s="75"/>
      <c r="AM1329" s="2"/>
      <c r="AN1329" s="75"/>
      <c r="AO1329" s="75"/>
      <c r="AP1329" s="75"/>
      <c r="AQ1329" s="75"/>
      <c r="AR1329" s="75"/>
    </row>
    <row r="1330" spans="29:44" ht="12">
      <c r="AC1330" s="3"/>
      <c r="AD1330" s="3"/>
      <c r="AE1330" s="3"/>
      <c r="AF1330" s="4"/>
      <c r="AG1330" s="4"/>
      <c r="AH1330" s="75"/>
      <c r="AI1330" s="17"/>
      <c r="AJ1330" s="75"/>
      <c r="AK1330" s="3"/>
      <c r="AL1330" s="75"/>
      <c r="AM1330" s="2"/>
      <c r="AN1330" s="75"/>
      <c r="AO1330" s="75"/>
      <c r="AP1330" s="75"/>
      <c r="AQ1330" s="75"/>
      <c r="AR1330" s="75"/>
    </row>
    <row r="1331" spans="29:44" ht="12">
      <c r="AC1331" s="3"/>
      <c r="AD1331" s="3"/>
      <c r="AE1331" s="3"/>
      <c r="AF1331" s="4"/>
      <c r="AG1331" s="4"/>
      <c r="AH1331" s="75"/>
      <c r="AI1331" s="17"/>
      <c r="AJ1331" s="75"/>
      <c r="AK1331" s="3"/>
      <c r="AL1331" s="75"/>
      <c r="AM1331" s="2"/>
      <c r="AN1331" s="75"/>
      <c r="AO1331" s="75"/>
      <c r="AP1331" s="75"/>
      <c r="AQ1331" s="75"/>
      <c r="AR1331" s="75"/>
    </row>
    <row r="1332" spans="29:44" ht="12">
      <c r="AC1332" s="3"/>
      <c r="AD1332" s="3"/>
      <c r="AE1332" s="3"/>
      <c r="AF1332" s="4"/>
      <c r="AG1332" s="4"/>
      <c r="AH1332" s="75"/>
      <c r="AI1332" s="17"/>
      <c r="AJ1332" s="75"/>
      <c r="AK1332" s="3"/>
      <c r="AL1332" s="75"/>
      <c r="AM1332" s="2"/>
      <c r="AN1332" s="75"/>
      <c r="AO1332" s="75"/>
      <c r="AP1332" s="75"/>
      <c r="AQ1332" s="75"/>
      <c r="AR1332" s="75"/>
    </row>
    <row r="1333" spans="29:44" ht="12">
      <c r="AC1333" s="3"/>
      <c r="AD1333" s="3"/>
      <c r="AE1333" s="3"/>
      <c r="AF1333" s="4"/>
      <c r="AG1333" s="4"/>
      <c r="AH1333" s="75"/>
      <c r="AI1333" s="17"/>
      <c r="AJ1333" s="75"/>
      <c r="AK1333" s="3"/>
      <c r="AL1333" s="75"/>
      <c r="AM1333" s="2"/>
      <c r="AN1333" s="75"/>
      <c r="AO1333" s="75"/>
      <c r="AP1333" s="75"/>
      <c r="AQ1333" s="75"/>
      <c r="AR1333" s="75"/>
    </row>
    <row r="1334" spans="29:44" ht="12">
      <c r="AC1334" s="3"/>
      <c r="AD1334" s="3"/>
      <c r="AE1334" s="3"/>
      <c r="AF1334" s="4"/>
      <c r="AG1334" s="4"/>
      <c r="AH1334" s="75"/>
      <c r="AI1334" s="17"/>
      <c r="AJ1334" s="75"/>
      <c r="AK1334" s="3"/>
      <c r="AL1334" s="75"/>
      <c r="AM1334" s="2"/>
      <c r="AN1334" s="75"/>
      <c r="AO1334" s="75"/>
      <c r="AP1334" s="75"/>
      <c r="AQ1334" s="75"/>
      <c r="AR1334" s="75"/>
    </row>
    <row r="1335" spans="29:44" ht="12">
      <c r="AC1335" s="3"/>
      <c r="AD1335" s="3"/>
      <c r="AE1335" s="3"/>
      <c r="AF1335" s="4"/>
      <c r="AG1335" s="4"/>
      <c r="AH1335" s="75"/>
      <c r="AI1335" s="17"/>
      <c r="AJ1335" s="75"/>
      <c r="AK1335" s="3"/>
      <c r="AL1335" s="75"/>
      <c r="AM1335" s="2"/>
      <c r="AN1335" s="75"/>
      <c r="AO1335" s="75"/>
      <c r="AP1335" s="75"/>
      <c r="AQ1335" s="75"/>
      <c r="AR1335" s="75"/>
    </row>
    <row r="1336" spans="29:44" ht="12">
      <c r="AC1336" s="3"/>
      <c r="AD1336" s="3"/>
      <c r="AE1336" s="3"/>
      <c r="AF1336" s="4"/>
      <c r="AG1336" s="4"/>
      <c r="AH1336" s="75"/>
      <c r="AI1336" s="17"/>
      <c r="AJ1336" s="75"/>
      <c r="AK1336" s="3"/>
      <c r="AL1336" s="75"/>
      <c r="AM1336" s="2"/>
      <c r="AN1336" s="75"/>
      <c r="AO1336" s="75"/>
      <c r="AP1336" s="75"/>
      <c r="AQ1336" s="75"/>
      <c r="AR1336" s="75"/>
    </row>
    <row r="1337" spans="29:44" ht="12">
      <c r="AC1337" s="3"/>
      <c r="AD1337" s="3"/>
      <c r="AE1337" s="3"/>
      <c r="AF1337" s="4"/>
      <c r="AG1337" s="4"/>
      <c r="AH1337" s="75"/>
      <c r="AI1337" s="17"/>
      <c r="AJ1337" s="75"/>
      <c r="AK1337" s="3"/>
      <c r="AL1337" s="75"/>
      <c r="AM1337" s="2"/>
      <c r="AN1337" s="75"/>
      <c r="AO1337" s="75"/>
      <c r="AP1337" s="75"/>
      <c r="AQ1337" s="75"/>
      <c r="AR1337" s="75"/>
    </row>
    <row r="1338" spans="29:44" ht="12">
      <c r="AC1338" s="3"/>
      <c r="AD1338" s="3"/>
      <c r="AE1338" s="3"/>
      <c r="AF1338" s="4"/>
      <c r="AG1338" s="4"/>
      <c r="AH1338" s="75"/>
      <c r="AI1338" s="17"/>
      <c r="AJ1338" s="75"/>
      <c r="AK1338" s="3"/>
      <c r="AL1338" s="75"/>
      <c r="AM1338" s="2"/>
      <c r="AN1338" s="75"/>
      <c r="AO1338" s="75"/>
      <c r="AP1338" s="75"/>
      <c r="AQ1338" s="75"/>
      <c r="AR1338" s="75"/>
    </row>
    <row r="1339" spans="29:44" ht="12">
      <c r="AC1339" s="3"/>
      <c r="AD1339" s="3"/>
      <c r="AE1339" s="3"/>
      <c r="AF1339" s="4"/>
      <c r="AG1339" s="4"/>
      <c r="AH1339" s="75"/>
      <c r="AI1339" s="17"/>
      <c r="AJ1339" s="75"/>
      <c r="AK1339" s="3"/>
      <c r="AL1339" s="75"/>
      <c r="AM1339" s="2"/>
      <c r="AN1339" s="75"/>
      <c r="AO1339" s="75"/>
      <c r="AP1339" s="75"/>
      <c r="AQ1339" s="75"/>
      <c r="AR1339" s="75"/>
    </row>
    <row r="1340" spans="29:44" ht="12">
      <c r="AC1340" s="3"/>
      <c r="AD1340" s="3"/>
      <c r="AE1340" s="3"/>
      <c r="AF1340" s="4"/>
      <c r="AG1340" s="4"/>
      <c r="AH1340" s="75"/>
      <c r="AI1340" s="17"/>
      <c r="AJ1340" s="75"/>
      <c r="AK1340" s="3"/>
      <c r="AL1340" s="75"/>
      <c r="AM1340" s="2"/>
      <c r="AN1340" s="75"/>
      <c r="AO1340" s="75"/>
      <c r="AP1340" s="75"/>
      <c r="AQ1340" s="75"/>
      <c r="AR1340" s="75"/>
    </row>
    <row r="1341" spans="29:44" ht="12">
      <c r="AC1341" s="3"/>
      <c r="AD1341" s="3"/>
      <c r="AE1341" s="3"/>
      <c r="AF1341" s="4"/>
      <c r="AG1341" s="4"/>
      <c r="AH1341" s="75"/>
      <c r="AI1341" s="17"/>
      <c r="AJ1341" s="75"/>
      <c r="AK1341" s="3"/>
      <c r="AL1341" s="75"/>
      <c r="AM1341" s="2"/>
      <c r="AN1341" s="75"/>
      <c r="AO1341" s="75"/>
      <c r="AP1341" s="75"/>
      <c r="AQ1341" s="75"/>
      <c r="AR1341" s="75"/>
    </row>
    <row r="1342" spans="29:44" ht="12">
      <c r="AC1342" s="3"/>
      <c r="AD1342" s="3"/>
      <c r="AE1342" s="3"/>
      <c r="AF1342" s="4"/>
      <c r="AG1342" s="4"/>
      <c r="AH1342" s="75"/>
      <c r="AI1342" s="17"/>
      <c r="AJ1342" s="75"/>
      <c r="AK1342" s="3"/>
      <c r="AL1342" s="75"/>
      <c r="AM1342" s="2"/>
      <c r="AN1342" s="75"/>
      <c r="AO1342" s="75"/>
      <c r="AP1342" s="75"/>
      <c r="AQ1342" s="75"/>
      <c r="AR1342" s="75"/>
    </row>
    <row r="1343" spans="29:44" ht="12">
      <c r="AC1343" s="3"/>
      <c r="AD1343" s="3"/>
      <c r="AE1343" s="3"/>
      <c r="AF1343" s="4"/>
      <c r="AG1343" s="4"/>
      <c r="AH1343" s="75"/>
      <c r="AI1343" s="17"/>
      <c r="AJ1343" s="75"/>
      <c r="AK1343" s="3"/>
      <c r="AL1343" s="75"/>
      <c r="AM1343" s="2"/>
      <c r="AN1343" s="75"/>
      <c r="AO1343" s="75"/>
      <c r="AP1343" s="75"/>
      <c r="AQ1343" s="75"/>
      <c r="AR1343" s="75"/>
    </row>
    <row r="1344" spans="29:44" ht="12">
      <c r="AC1344" s="3"/>
      <c r="AD1344" s="3"/>
      <c r="AE1344" s="3"/>
      <c r="AF1344" s="4"/>
      <c r="AG1344" s="4"/>
      <c r="AH1344" s="75"/>
      <c r="AI1344" s="17"/>
      <c r="AJ1344" s="75"/>
      <c r="AK1344" s="3"/>
      <c r="AL1344" s="75"/>
      <c r="AM1344" s="2"/>
      <c r="AN1344" s="75"/>
      <c r="AO1344" s="75"/>
      <c r="AP1344" s="75"/>
      <c r="AQ1344" s="75"/>
      <c r="AR1344" s="75"/>
    </row>
    <row r="1345" spans="29:44" ht="12">
      <c r="AC1345" s="3"/>
      <c r="AD1345" s="3"/>
      <c r="AE1345" s="3"/>
      <c r="AF1345" s="4"/>
      <c r="AG1345" s="4"/>
      <c r="AH1345" s="75"/>
      <c r="AI1345" s="17"/>
      <c r="AJ1345" s="75"/>
      <c r="AK1345" s="3"/>
      <c r="AL1345" s="75"/>
      <c r="AM1345" s="2"/>
      <c r="AN1345" s="75"/>
      <c r="AO1345" s="75"/>
      <c r="AP1345" s="75"/>
      <c r="AQ1345" s="75"/>
      <c r="AR1345" s="75"/>
    </row>
    <row r="1346" spans="29:44" ht="12">
      <c r="AC1346" s="3"/>
      <c r="AD1346" s="3"/>
      <c r="AE1346" s="3"/>
      <c r="AF1346" s="4"/>
      <c r="AG1346" s="4"/>
      <c r="AH1346" s="75"/>
      <c r="AI1346" s="17"/>
      <c r="AJ1346" s="75"/>
      <c r="AK1346" s="3"/>
      <c r="AL1346" s="75"/>
      <c r="AM1346" s="2"/>
      <c r="AN1346" s="75"/>
      <c r="AO1346" s="75"/>
      <c r="AP1346" s="75"/>
      <c r="AQ1346" s="75"/>
      <c r="AR1346" s="75"/>
    </row>
    <row r="1347" spans="29:44" ht="12">
      <c r="AC1347" s="3"/>
      <c r="AD1347" s="3"/>
      <c r="AE1347" s="3"/>
      <c r="AF1347" s="4"/>
      <c r="AG1347" s="4"/>
      <c r="AH1347" s="75"/>
      <c r="AI1347" s="17"/>
      <c r="AJ1347" s="75"/>
      <c r="AK1347" s="3"/>
      <c r="AL1347" s="75"/>
      <c r="AM1347" s="2"/>
      <c r="AN1347" s="75"/>
      <c r="AO1347" s="75"/>
      <c r="AP1347" s="75"/>
      <c r="AQ1347" s="75"/>
      <c r="AR1347" s="75"/>
    </row>
    <row r="1348" spans="29:44" ht="12">
      <c r="AC1348" s="3"/>
      <c r="AD1348" s="3"/>
      <c r="AE1348" s="3"/>
      <c r="AF1348" s="4"/>
      <c r="AG1348" s="4"/>
      <c r="AH1348" s="75"/>
      <c r="AI1348" s="17"/>
      <c r="AJ1348" s="75"/>
      <c r="AK1348" s="3"/>
      <c r="AL1348" s="75"/>
      <c r="AM1348" s="2"/>
      <c r="AN1348" s="75"/>
      <c r="AO1348" s="75"/>
      <c r="AP1348" s="75"/>
      <c r="AQ1348" s="75"/>
      <c r="AR1348" s="75"/>
    </row>
    <row r="1349" spans="29:44" ht="12">
      <c r="AC1349" s="3"/>
      <c r="AD1349" s="3"/>
      <c r="AE1349" s="3"/>
      <c r="AF1349" s="4"/>
      <c r="AG1349" s="4"/>
      <c r="AH1349" s="75"/>
      <c r="AI1349" s="17"/>
      <c r="AJ1349" s="75"/>
      <c r="AK1349" s="3"/>
      <c r="AL1349" s="75"/>
      <c r="AM1349" s="2"/>
      <c r="AN1349" s="75"/>
      <c r="AO1349" s="75"/>
      <c r="AP1349" s="75"/>
      <c r="AQ1349" s="75"/>
      <c r="AR1349" s="75"/>
    </row>
    <row r="1350" spans="29:44" ht="12">
      <c r="AC1350" s="3"/>
      <c r="AD1350" s="3"/>
      <c r="AE1350" s="3"/>
      <c r="AF1350" s="4"/>
      <c r="AG1350" s="4"/>
      <c r="AH1350" s="75"/>
      <c r="AI1350" s="17"/>
      <c r="AJ1350" s="75"/>
      <c r="AK1350" s="3"/>
      <c r="AL1350" s="75"/>
      <c r="AM1350" s="2"/>
      <c r="AN1350" s="75"/>
      <c r="AO1350" s="75"/>
      <c r="AP1350" s="75"/>
      <c r="AQ1350" s="75"/>
      <c r="AR1350" s="75"/>
    </row>
    <row r="1351" spans="29:44" ht="12">
      <c r="AC1351" s="3"/>
      <c r="AD1351" s="3"/>
      <c r="AE1351" s="3"/>
      <c r="AF1351" s="4"/>
      <c r="AG1351" s="4"/>
      <c r="AH1351" s="75"/>
      <c r="AI1351" s="17"/>
      <c r="AJ1351" s="75"/>
      <c r="AK1351" s="3"/>
      <c r="AL1351" s="75"/>
      <c r="AM1351" s="2"/>
      <c r="AN1351" s="75"/>
      <c r="AO1351" s="75"/>
      <c r="AP1351" s="75"/>
      <c r="AQ1351" s="75"/>
      <c r="AR1351" s="75"/>
    </row>
    <row r="1352" spans="29:44" ht="12">
      <c r="AC1352" s="3"/>
      <c r="AD1352" s="3"/>
      <c r="AE1352" s="3"/>
      <c r="AF1352" s="4"/>
      <c r="AG1352" s="4"/>
      <c r="AH1352" s="75"/>
      <c r="AI1352" s="17"/>
      <c r="AJ1352" s="75"/>
      <c r="AK1352" s="3"/>
      <c r="AL1352" s="75"/>
      <c r="AM1352" s="2"/>
      <c r="AN1352" s="75"/>
      <c r="AO1352" s="75"/>
      <c r="AP1352" s="75"/>
      <c r="AQ1352" s="75"/>
      <c r="AR1352" s="75"/>
    </row>
    <row r="1353" spans="29:44" ht="12">
      <c r="AC1353" s="3"/>
      <c r="AD1353" s="3"/>
      <c r="AE1353" s="3"/>
      <c r="AF1353" s="4"/>
      <c r="AG1353" s="4"/>
      <c r="AH1353" s="75"/>
      <c r="AI1353" s="17"/>
      <c r="AJ1353" s="75"/>
      <c r="AK1353" s="3"/>
      <c r="AL1353" s="75"/>
      <c r="AM1353" s="2"/>
      <c r="AN1353" s="75"/>
      <c r="AO1353" s="75"/>
      <c r="AP1353" s="75"/>
      <c r="AQ1353" s="75"/>
      <c r="AR1353" s="75"/>
    </row>
    <row r="1354" spans="29:44" ht="12">
      <c r="AC1354" s="3"/>
      <c r="AD1354" s="3"/>
      <c r="AE1354" s="3"/>
      <c r="AF1354" s="4"/>
      <c r="AG1354" s="4"/>
      <c r="AH1354" s="75"/>
      <c r="AI1354" s="17"/>
      <c r="AJ1354" s="75"/>
      <c r="AK1354" s="3"/>
      <c r="AL1354" s="75"/>
      <c r="AM1354" s="2"/>
      <c r="AN1354" s="75"/>
      <c r="AO1354" s="75"/>
      <c r="AP1354" s="75"/>
      <c r="AQ1354" s="75"/>
      <c r="AR1354" s="75"/>
    </row>
    <row r="1355" spans="29:44" ht="12">
      <c r="AC1355" s="3"/>
      <c r="AD1355" s="3"/>
      <c r="AE1355" s="3"/>
      <c r="AF1355" s="4"/>
      <c r="AG1355" s="4"/>
      <c r="AH1355" s="75"/>
      <c r="AI1355" s="17"/>
      <c r="AJ1355" s="75"/>
      <c r="AK1355" s="3"/>
      <c r="AL1355" s="75"/>
      <c r="AM1355" s="2"/>
      <c r="AN1355" s="75"/>
      <c r="AO1355" s="75"/>
      <c r="AP1355" s="75"/>
      <c r="AQ1355" s="75"/>
      <c r="AR1355" s="75"/>
    </row>
    <row r="1356" spans="29:44" ht="12">
      <c r="AC1356" s="3"/>
      <c r="AD1356" s="3"/>
      <c r="AE1356" s="3"/>
      <c r="AF1356" s="4"/>
      <c r="AG1356" s="4"/>
      <c r="AH1356" s="75"/>
      <c r="AI1356" s="17"/>
      <c r="AJ1356" s="75"/>
      <c r="AK1356" s="3"/>
      <c r="AL1356" s="75"/>
      <c r="AM1356" s="2"/>
      <c r="AN1356" s="75"/>
      <c r="AO1356" s="75"/>
      <c r="AP1356" s="75"/>
      <c r="AQ1356" s="75"/>
      <c r="AR1356" s="75"/>
    </row>
    <row r="1357" spans="29:44" ht="12">
      <c r="AC1357" s="3"/>
      <c r="AD1357" s="3"/>
      <c r="AE1357" s="3"/>
      <c r="AF1357" s="4"/>
      <c r="AG1357" s="4"/>
      <c r="AH1357" s="75"/>
      <c r="AI1357" s="17"/>
      <c r="AJ1357" s="75"/>
      <c r="AK1357" s="3"/>
      <c r="AL1357" s="75"/>
      <c r="AM1357" s="2"/>
      <c r="AN1357" s="75"/>
      <c r="AO1357" s="75"/>
      <c r="AP1357" s="75"/>
      <c r="AQ1357" s="75"/>
      <c r="AR1357" s="75"/>
    </row>
    <row r="1358" spans="29:44" ht="12">
      <c r="AC1358" s="3"/>
      <c r="AD1358" s="3"/>
      <c r="AE1358" s="3"/>
      <c r="AF1358" s="4"/>
      <c r="AG1358" s="4"/>
      <c r="AH1358" s="75"/>
      <c r="AI1358" s="17"/>
      <c r="AJ1358" s="75"/>
      <c r="AK1358" s="3"/>
      <c r="AL1358" s="75"/>
      <c r="AM1358" s="2"/>
      <c r="AN1358" s="75"/>
      <c r="AO1358" s="75"/>
      <c r="AP1358" s="75"/>
      <c r="AQ1358" s="75"/>
      <c r="AR1358" s="75"/>
    </row>
    <row r="1359" spans="29:44" ht="12">
      <c r="AC1359" s="3"/>
      <c r="AD1359" s="3"/>
      <c r="AE1359" s="3"/>
      <c r="AF1359" s="4"/>
      <c r="AG1359" s="4"/>
      <c r="AH1359" s="75"/>
      <c r="AI1359" s="17"/>
      <c r="AJ1359" s="75"/>
      <c r="AK1359" s="3"/>
      <c r="AL1359" s="75"/>
      <c r="AM1359" s="2"/>
      <c r="AN1359" s="75"/>
      <c r="AO1359" s="75"/>
      <c r="AP1359" s="75"/>
      <c r="AQ1359" s="75"/>
      <c r="AR1359" s="75"/>
    </row>
    <row r="1360" spans="29:44" ht="12">
      <c r="AC1360" s="3"/>
      <c r="AD1360" s="3"/>
      <c r="AE1360" s="3"/>
      <c r="AF1360" s="4"/>
      <c r="AG1360" s="4"/>
      <c r="AH1360" s="75"/>
      <c r="AI1360" s="17"/>
      <c r="AJ1360" s="75"/>
      <c r="AK1360" s="3"/>
      <c r="AL1360" s="75"/>
      <c r="AM1360" s="2"/>
      <c r="AN1360" s="75"/>
      <c r="AO1360" s="75"/>
      <c r="AP1360" s="75"/>
      <c r="AQ1360" s="75"/>
      <c r="AR1360" s="75"/>
    </row>
    <row r="1361" spans="29:44" ht="12">
      <c r="AC1361" s="3"/>
      <c r="AD1361" s="3"/>
      <c r="AE1361" s="3"/>
      <c r="AF1361" s="4"/>
      <c r="AG1361" s="4"/>
      <c r="AH1361" s="75"/>
      <c r="AI1361" s="17"/>
      <c r="AJ1361" s="75"/>
      <c r="AK1361" s="3"/>
      <c r="AL1361" s="75"/>
      <c r="AM1361" s="2"/>
      <c r="AN1361" s="75"/>
      <c r="AO1361" s="75"/>
      <c r="AP1361" s="75"/>
      <c r="AQ1361" s="75"/>
      <c r="AR1361" s="75"/>
    </row>
    <row r="1362" spans="29:44" ht="12">
      <c r="AC1362" s="3"/>
      <c r="AD1362" s="3"/>
      <c r="AE1362" s="3"/>
      <c r="AF1362" s="4"/>
      <c r="AG1362" s="4"/>
      <c r="AH1362" s="75"/>
      <c r="AI1362" s="17"/>
      <c r="AJ1362" s="75"/>
      <c r="AK1362" s="3"/>
      <c r="AL1362" s="75"/>
      <c r="AM1362" s="2"/>
      <c r="AN1362" s="75"/>
      <c r="AO1362" s="75"/>
      <c r="AP1362" s="75"/>
      <c r="AQ1362" s="75"/>
      <c r="AR1362" s="75"/>
    </row>
    <row r="1363" spans="29:44" ht="12">
      <c r="AC1363" s="3"/>
      <c r="AD1363" s="3"/>
      <c r="AE1363" s="3"/>
      <c r="AF1363" s="4"/>
      <c r="AG1363" s="4"/>
      <c r="AH1363" s="75"/>
      <c r="AI1363" s="17"/>
      <c r="AJ1363" s="75"/>
      <c r="AK1363" s="3"/>
      <c r="AL1363" s="75"/>
      <c r="AM1363" s="2"/>
      <c r="AN1363" s="75"/>
      <c r="AO1363" s="75"/>
      <c r="AP1363" s="75"/>
      <c r="AQ1363" s="75"/>
      <c r="AR1363" s="75"/>
    </row>
    <row r="1364" spans="29:44" ht="12">
      <c r="AC1364" s="3"/>
      <c r="AD1364" s="3"/>
      <c r="AE1364" s="3"/>
      <c r="AF1364" s="4"/>
      <c r="AG1364" s="4"/>
      <c r="AH1364" s="75"/>
      <c r="AI1364" s="17"/>
      <c r="AJ1364" s="75"/>
      <c r="AK1364" s="3"/>
      <c r="AL1364" s="75"/>
      <c r="AM1364" s="2"/>
      <c r="AN1364" s="75"/>
      <c r="AO1364" s="75"/>
      <c r="AP1364" s="75"/>
      <c r="AQ1364" s="75"/>
      <c r="AR1364" s="75"/>
    </row>
    <row r="1365" spans="29:44" ht="12">
      <c r="AC1365" s="3"/>
      <c r="AD1365" s="3"/>
      <c r="AE1365" s="3"/>
      <c r="AF1365" s="4"/>
      <c r="AG1365" s="4"/>
      <c r="AH1365" s="75"/>
      <c r="AI1365" s="17"/>
      <c r="AJ1365" s="75"/>
      <c r="AK1365" s="3"/>
      <c r="AL1365" s="75"/>
      <c r="AM1365" s="2"/>
      <c r="AN1365" s="75"/>
      <c r="AO1365" s="75"/>
      <c r="AP1365" s="75"/>
      <c r="AQ1365" s="75"/>
      <c r="AR1365" s="75"/>
    </row>
    <row r="1366" spans="29:44" ht="12">
      <c r="AC1366" s="3"/>
      <c r="AD1366" s="3"/>
      <c r="AE1366" s="3"/>
      <c r="AF1366" s="4"/>
      <c r="AG1366" s="4"/>
      <c r="AH1366" s="75"/>
      <c r="AI1366" s="17"/>
      <c r="AJ1366" s="75"/>
      <c r="AK1366" s="3"/>
      <c r="AL1366" s="75"/>
      <c r="AM1366" s="2"/>
      <c r="AN1366" s="75"/>
      <c r="AO1366" s="75"/>
      <c r="AP1366" s="75"/>
      <c r="AQ1366" s="75"/>
      <c r="AR1366" s="75"/>
    </row>
    <row r="1367" spans="29:44" ht="12">
      <c r="AC1367" s="3"/>
      <c r="AD1367" s="3"/>
      <c r="AE1367" s="3"/>
      <c r="AF1367" s="4"/>
      <c r="AG1367" s="4"/>
      <c r="AH1367" s="75"/>
      <c r="AI1367" s="17"/>
      <c r="AJ1367" s="75"/>
      <c r="AK1367" s="3"/>
      <c r="AL1367" s="75"/>
      <c r="AM1367" s="2"/>
      <c r="AN1367" s="75"/>
      <c r="AO1367" s="75"/>
      <c r="AP1367" s="75"/>
      <c r="AQ1367" s="75"/>
      <c r="AR1367" s="75"/>
    </row>
    <row r="1368" spans="29:44" ht="12">
      <c r="AC1368" s="3"/>
      <c r="AD1368" s="3"/>
      <c r="AE1368" s="3"/>
      <c r="AF1368" s="4"/>
      <c r="AG1368" s="4"/>
      <c r="AH1368" s="75"/>
      <c r="AI1368" s="17"/>
      <c r="AJ1368" s="75"/>
      <c r="AK1368" s="3"/>
      <c r="AL1368" s="75"/>
      <c r="AM1368" s="2"/>
      <c r="AN1368" s="75"/>
      <c r="AO1368" s="75"/>
      <c r="AP1368" s="75"/>
      <c r="AQ1368" s="75"/>
      <c r="AR1368" s="75"/>
    </row>
    <row r="1369" spans="29:44" ht="12">
      <c r="AC1369" s="3"/>
      <c r="AD1369" s="3"/>
      <c r="AE1369" s="3"/>
      <c r="AF1369" s="4"/>
      <c r="AG1369" s="4"/>
      <c r="AH1369" s="75"/>
      <c r="AI1369" s="17"/>
      <c r="AJ1369" s="75"/>
      <c r="AK1369" s="3"/>
      <c r="AL1369" s="75"/>
      <c r="AM1369" s="2"/>
      <c r="AN1369" s="75"/>
      <c r="AO1369" s="75"/>
      <c r="AP1369" s="75"/>
      <c r="AQ1369" s="75"/>
      <c r="AR1369" s="75"/>
    </row>
    <row r="1370" spans="29:44" ht="12">
      <c r="AC1370" s="3"/>
      <c r="AD1370" s="3"/>
      <c r="AE1370" s="3"/>
      <c r="AF1370" s="4"/>
      <c r="AG1370" s="4"/>
      <c r="AH1370" s="75"/>
      <c r="AI1370" s="17"/>
      <c r="AJ1370" s="75"/>
      <c r="AK1370" s="3"/>
      <c r="AL1370" s="75"/>
      <c r="AM1370" s="2"/>
      <c r="AN1370" s="75"/>
      <c r="AO1370" s="75"/>
      <c r="AP1370" s="75"/>
      <c r="AQ1370" s="75"/>
      <c r="AR1370" s="75"/>
    </row>
    <row r="1371" spans="29:44" ht="12">
      <c r="AC1371" s="3"/>
      <c r="AD1371" s="3"/>
      <c r="AE1371" s="3"/>
      <c r="AF1371" s="4"/>
      <c r="AG1371" s="4"/>
      <c r="AH1371" s="75"/>
      <c r="AI1371" s="17"/>
      <c r="AJ1371" s="75"/>
      <c r="AK1371" s="3"/>
      <c r="AL1371" s="75"/>
      <c r="AM1371" s="2"/>
      <c r="AN1371" s="75"/>
      <c r="AO1371" s="75"/>
      <c r="AP1371" s="75"/>
      <c r="AQ1371" s="75"/>
      <c r="AR1371" s="75"/>
    </row>
    <row r="1372" spans="29:44" ht="12">
      <c r="AC1372" s="3"/>
      <c r="AD1372" s="3"/>
      <c r="AE1372" s="3"/>
      <c r="AF1372" s="4"/>
      <c r="AG1372" s="4"/>
      <c r="AH1372" s="75"/>
      <c r="AI1372" s="17"/>
      <c r="AJ1372" s="75"/>
      <c r="AK1372" s="3"/>
      <c r="AL1372" s="75"/>
      <c r="AM1372" s="2"/>
      <c r="AN1372" s="75"/>
      <c r="AO1372" s="75"/>
      <c r="AP1372" s="75"/>
      <c r="AQ1372" s="75"/>
      <c r="AR1372" s="75"/>
    </row>
    <row r="1373" spans="29:44" ht="12">
      <c r="AC1373" s="3"/>
      <c r="AD1373" s="3"/>
      <c r="AE1373" s="3"/>
      <c r="AF1373" s="4"/>
      <c r="AG1373" s="4"/>
      <c r="AH1373" s="75"/>
      <c r="AI1373" s="17"/>
      <c r="AJ1373" s="75"/>
      <c r="AK1373" s="3"/>
      <c r="AL1373" s="75"/>
      <c r="AM1373" s="2"/>
      <c r="AN1373" s="75"/>
      <c r="AO1373" s="75"/>
      <c r="AP1373" s="75"/>
      <c r="AQ1373" s="75"/>
      <c r="AR1373" s="75"/>
    </row>
    <row r="1374" spans="29:44" ht="12">
      <c r="AC1374" s="3"/>
      <c r="AD1374" s="3"/>
      <c r="AE1374" s="3"/>
      <c r="AF1374" s="4"/>
      <c r="AG1374" s="4"/>
      <c r="AH1374" s="75"/>
      <c r="AI1374" s="17"/>
      <c r="AJ1374" s="75"/>
      <c r="AK1374" s="3"/>
      <c r="AL1374" s="75"/>
      <c r="AM1374" s="2"/>
      <c r="AN1374" s="75"/>
      <c r="AO1374" s="75"/>
      <c r="AP1374" s="75"/>
      <c r="AQ1374" s="75"/>
      <c r="AR1374" s="75"/>
    </row>
    <row r="1375" spans="29:44" ht="12">
      <c r="AC1375" s="3"/>
      <c r="AD1375" s="3"/>
      <c r="AE1375" s="3"/>
      <c r="AF1375" s="4"/>
      <c r="AG1375" s="4"/>
      <c r="AH1375" s="75"/>
      <c r="AI1375" s="17"/>
      <c r="AJ1375" s="75"/>
      <c r="AK1375" s="3"/>
      <c r="AL1375" s="75"/>
      <c r="AM1375" s="2"/>
      <c r="AN1375" s="75"/>
      <c r="AO1375" s="75"/>
      <c r="AP1375" s="75"/>
      <c r="AQ1375" s="75"/>
      <c r="AR1375" s="75"/>
    </row>
    <row r="1376" spans="29:44" ht="12">
      <c r="AC1376" s="3"/>
      <c r="AD1376" s="3"/>
      <c r="AE1376" s="3"/>
      <c r="AF1376" s="4"/>
      <c r="AG1376" s="4"/>
      <c r="AH1376" s="75"/>
      <c r="AI1376" s="17"/>
      <c r="AJ1376" s="75"/>
      <c r="AK1376" s="3"/>
      <c r="AL1376" s="75"/>
      <c r="AM1376" s="2"/>
      <c r="AN1376" s="75"/>
      <c r="AO1376" s="75"/>
      <c r="AP1376" s="75"/>
      <c r="AQ1376" s="75"/>
      <c r="AR1376" s="75"/>
    </row>
    <row r="1377" spans="29:44" ht="12">
      <c r="AC1377" s="3"/>
      <c r="AD1377" s="3"/>
      <c r="AE1377" s="3"/>
      <c r="AF1377" s="4"/>
      <c r="AG1377" s="4"/>
      <c r="AH1377" s="75"/>
      <c r="AI1377" s="17"/>
      <c r="AJ1377" s="75"/>
      <c r="AK1377" s="3"/>
      <c r="AL1377" s="75"/>
      <c r="AM1377" s="2"/>
      <c r="AN1377" s="75"/>
      <c r="AO1377" s="75"/>
      <c r="AP1377" s="75"/>
      <c r="AQ1377" s="75"/>
      <c r="AR1377" s="75"/>
    </row>
    <row r="1378" spans="29:44" ht="12">
      <c r="AC1378" s="3"/>
      <c r="AD1378" s="3"/>
      <c r="AE1378" s="3"/>
      <c r="AF1378" s="4"/>
      <c r="AG1378" s="4"/>
      <c r="AH1378" s="75"/>
      <c r="AI1378" s="17"/>
      <c r="AJ1378" s="75"/>
      <c r="AK1378" s="3"/>
      <c r="AL1378" s="75"/>
      <c r="AM1378" s="2"/>
      <c r="AN1378" s="75"/>
      <c r="AO1378" s="75"/>
      <c r="AP1378" s="75"/>
      <c r="AQ1378" s="75"/>
      <c r="AR1378" s="75"/>
    </row>
    <row r="1379" spans="29:44" ht="12">
      <c r="AC1379" s="3"/>
      <c r="AD1379" s="3"/>
      <c r="AE1379" s="3"/>
      <c r="AF1379" s="4"/>
      <c r="AG1379" s="4"/>
      <c r="AH1379" s="75"/>
      <c r="AI1379" s="17"/>
      <c r="AJ1379" s="75"/>
      <c r="AK1379" s="3"/>
      <c r="AL1379" s="75"/>
      <c r="AM1379" s="2"/>
      <c r="AN1379" s="75"/>
      <c r="AO1379" s="75"/>
      <c r="AP1379" s="75"/>
      <c r="AQ1379" s="75"/>
      <c r="AR1379" s="75"/>
    </row>
    <row r="1380" spans="29:44" ht="12">
      <c r="AC1380" s="3"/>
      <c r="AD1380" s="3"/>
      <c r="AE1380" s="3"/>
      <c r="AF1380" s="4"/>
      <c r="AG1380" s="4"/>
      <c r="AH1380" s="75"/>
      <c r="AI1380" s="17"/>
      <c r="AJ1380" s="75"/>
      <c r="AK1380" s="3"/>
      <c r="AL1380" s="75"/>
      <c r="AM1380" s="2"/>
      <c r="AN1380" s="75"/>
      <c r="AO1380" s="75"/>
      <c r="AP1380" s="75"/>
      <c r="AQ1380" s="75"/>
      <c r="AR1380" s="75"/>
    </row>
    <row r="1381" spans="29:44" ht="12">
      <c r="AC1381" s="3"/>
      <c r="AD1381" s="3"/>
      <c r="AE1381" s="3"/>
      <c r="AF1381" s="4"/>
      <c r="AG1381" s="4"/>
      <c r="AH1381" s="75"/>
      <c r="AI1381" s="17"/>
      <c r="AJ1381" s="75"/>
      <c r="AK1381" s="3"/>
      <c r="AL1381" s="75"/>
      <c r="AM1381" s="2"/>
      <c r="AN1381" s="75"/>
      <c r="AO1381" s="75"/>
      <c r="AP1381" s="75"/>
      <c r="AQ1381" s="75"/>
      <c r="AR1381" s="75"/>
    </row>
    <row r="1382" spans="29:44" ht="12">
      <c r="AC1382" s="3"/>
      <c r="AD1382" s="3"/>
      <c r="AE1382" s="3"/>
      <c r="AF1382" s="4"/>
      <c r="AG1382" s="4"/>
      <c r="AH1382" s="75"/>
      <c r="AI1382" s="17"/>
      <c r="AJ1382" s="75"/>
      <c r="AK1382" s="3"/>
      <c r="AL1382" s="75"/>
      <c r="AM1382" s="2"/>
      <c r="AN1382" s="75"/>
      <c r="AO1382" s="75"/>
      <c r="AP1382" s="75"/>
      <c r="AQ1382" s="75"/>
      <c r="AR1382" s="75"/>
    </row>
    <row r="1383" spans="29:44" ht="12">
      <c r="AC1383" s="3"/>
      <c r="AD1383" s="3"/>
      <c r="AE1383" s="3"/>
      <c r="AF1383" s="4"/>
      <c r="AG1383" s="4"/>
      <c r="AH1383" s="75"/>
      <c r="AI1383" s="17"/>
      <c r="AJ1383" s="75"/>
      <c r="AK1383" s="3"/>
      <c r="AL1383" s="75"/>
      <c r="AM1383" s="2"/>
      <c r="AN1383" s="75"/>
      <c r="AO1383" s="75"/>
      <c r="AP1383" s="75"/>
      <c r="AQ1383" s="75"/>
      <c r="AR1383" s="75"/>
    </row>
    <row r="1384" spans="29:44" ht="12">
      <c r="AC1384" s="3"/>
      <c r="AD1384" s="3"/>
      <c r="AE1384" s="3"/>
      <c r="AF1384" s="4"/>
      <c r="AG1384" s="4"/>
      <c r="AH1384" s="75"/>
      <c r="AI1384" s="17"/>
      <c r="AJ1384" s="75"/>
      <c r="AK1384" s="3"/>
      <c r="AL1384" s="75"/>
      <c r="AM1384" s="2"/>
      <c r="AN1384" s="75"/>
      <c r="AO1384" s="75"/>
      <c r="AP1384" s="75"/>
      <c r="AQ1384" s="75"/>
      <c r="AR1384" s="75"/>
    </row>
    <row r="1385" spans="29:44" ht="12">
      <c r="AC1385" s="3"/>
      <c r="AD1385" s="3"/>
      <c r="AE1385" s="3"/>
      <c r="AF1385" s="4"/>
      <c r="AG1385" s="4"/>
      <c r="AH1385" s="75"/>
      <c r="AI1385" s="17"/>
      <c r="AJ1385" s="75"/>
      <c r="AK1385" s="3"/>
      <c r="AL1385" s="75"/>
      <c r="AM1385" s="2"/>
      <c r="AN1385" s="75"/>
      <c r="AO1385" s="75"/>
      <c r="AP1385" s="75"/>
      <c r="AQ1385" s="75"/>
      <c r="AR1385" s="75"/>
    </row>
    <row r="1386" spans="29:44" ht="12">
      <c r="AC1386" s="3"/>
      <c r="AD1386" s="3"/>
      <c r="AE1386" s="3"/>
      <c r="AF1386" s="4"/>
      <c r="AG1386" s="4"/>
      <c r="AH1386" s="75"/>
      <c r="AI1386" s="17"/>
      <c r="AJ1386" s="75"/>
      <c r="AK1386" s="3"/>
      <c r="AL1386" s="75"/>
      <c r="AM1386" s="2"/>
      <c r="AN1386" s="75"/>
      <c r="AO1386" s="75"/>
      <c r="AP1386" s="75"/>
      <c r="AQ1386" s="75"/>
      <c r="AR1386" s="75"/>
    </row>
    <row r="1387" spans="29:44" ht="12">
      <c r="AC1387" s="3"/>
      <c r="AD1387" s="3"/>
      <c r="AE1387" s="3"/>
      <c r="AF1387" s="4"/>
      <c r="AG1387" s="4"/>
      <c r="AH1387" s="75"/>
      <c r="AI1387" s="17"/>
      <c r="AJ1387" s="75"/>
      <c r="AK1387" s="3"/>
      <c r="AL1387" s="75"/>
      <c r="AM1387" s="2"/>
      <c r="AN1387" s="75"/>
      <c r="AO1387" s="75"/>
      <c r="AP1387" s="75"/>
      <c r="AQ1387" s="75"/>
      <c r="AR1387" s="75"/>
    </row>
    <row r="1388" spans="29:44" ht="12">
      <c r="AC1388" s="3"/>
      <c r="AD1388" s="3"/>
      <c r="AE1388" s="3"/>
      <c r="AF1388" s="4"/>
      <c r="AG1388" s="4"/>
      <c r="AH1388" s="75"/>
      <c r="AI1388" s="17"/>
      <c r="AJ1388" s="75"/>
      <c r="AK1388" s="3"/>
      <c r="AL1388" s="75"/>
      <c r="AM1388" s="2"/>
      <c r="AN1388" s="75"/>
      <c r="AO1388" s="75"/>
      <c r="AP1388" s="75"/>
      <c r="AQ1388" s="75"/>
      <c r="AR1388" s="75"/>
    </row>
    <row r="1389" spans="29:44" ht="12">
      <c r="AC1389" s="3"/>
      <c r="AD1389" s="3"/>
      <c r="AE1389" s="3"/>
      <c r="AF1389" s="4"/>
      <c r="AG1389" s="4"/>
      <c r="AH1389" s="75"/>
      <c r="AI1389" s="17"/>
      <c r="AJ1389" s="75"/>
      <c r="AK1389" s="3"/>
      <c r="AL1389" s="75"/>
      <c r="AM1389" s="2"/>
      <c r="AN1389" s="75"/>
      <c r="AO1389" s="75"/>
      <c r="AP1389" s="75"/>
      <c r="AQ1389" s="75"/>
      <c r="AR1389" s="75"/>
    </row>
    <row r="1390" spans="29:44" ht="12">
      <c r="AC1390" s="3"/>
      <c r="AD1390" s="3"/>
      <c r="AE1390" s="3"/>
      <c r="AF1390" s="4"/>
      <c r="AG1390" s="4"/>
      <c r="AH1390" s="75"/>
      <c r="AI1390" s="17"/>
      <c r="AJ1390" s="75"/>
      <c r="AK1390" s="3"/>
      <c r="AL1390" s="75"/>
      <c r="AM1390" s="2"/>
      <c r="AN1390" s="75"/>
      <c r="AO1390" s="75"/>
      <c r="AP1390" s="75"/>
      <c r="AQ1390" s="75"/>
      <c r="AR1390" s="75"/>
    </row>
    <row r="1391" spans="29:44" ht="12">
      <c r="AC1391" s="3"/>
      <c r="AD1391" s="3"/>
      <c r="AE1391" s="3"/>
      <c r="AF1391" s="4"/>
      <c r="AG1391" s="4"/>
      <c r="AH1391" s="75"/>
      <c r="AI1391" s="17"/>
      <c r="AJ1391" s="75"/>
      <c r="AK1391" s="3"/>
      <c r="AL1391" s="75"/>
      <c r="AM1391" s="2"/>
      <c r="AN1391" s="75"/>
      <c r="AO1391" s="75"/>
      <c r="AP1391" s="75"/>
      <c r="AQ1391" s="75"/>
      <c r="AR1391" s="75"/>
    </row>
    <row r="1392" spans="29:44" ht="12">
      <c r="AC1392" s="3"/>
      <c r="AD1392" s="3"/>
      <c r="AE1392" s="3"/>
      <c r="AF1392" s="4"/>
      <c r="AG1392" s="4"/>
      <c r="AH1392" s="75"/>
      <c r="AI1392" s="17"/>
      <c r="AJ1392" s="75"/>
      <c r="AK1392" s="3"/>
      <c r="AL1392" s="75"/>
      <c r="AM1392" s="2"/>
      <c r="AN1392" s="75"/>
      <c r="AO1392" s="75"/>
      <c r="AP1392" s="75"/>
      <c r="AQ1392" s="75"/>
      <c r="AR1392" s="75"/>
    </row>
    <row r="1393" spans="29:44" ht="12">
      <c r="AC1393" s="3"/>
      <c r="AD1393" s="3"/>
      <c r="AE1393" s="3"/>
      <c r="AF1393" s="4"/>
      <c r="AG1393" s="4"/>
      <c r="AH1393" s="75"/>
      <c r="AI1393" s="17"/>
      <c r="AJ1393" s="75"/>
      <c r="AK1393" s="3"/>
      <c r="AL1393" s="75"/>
      <c r="AM1393" s="2"/>
      <c r="AN1393" s="75"/>
      <c r="AO1393" s="75"/>
      <c r="AP1393" s="75"/>
      <c r="AQ1393" s="75"/>
      <c r="AR1393" s="75"/>
    </row>
    <row r="1394" spans="29:44" ht="12">
      <c r="AC1394" s="3"/>
      <c r="AD1394" s="3"/>
      <c r="AE1394" s="3"/>
      <c r="AF1394" s="4"/>
      <c r="AG1394" s="4"/>
      <c r="AH1394" s="75"/>
      <c r="AI1394" s="17"/>
      <c r="AJ1394" s="75"/>
      <c r="AK1394" s="3"/>
      <c r="AL1394" s="75"/>
      <c r="AM1394" s="2"/>
      <c r="AN1394" s="75"/>
      <c r="AO1394" s="75"/>
      <c r="AP1394" s="75"/>
      <c r="AQ1394" s="75"/>
      <c r="AR1394" s="75"/>
    </row>
    <row r="1395" spans="29:44" ht="12">
      <c r="AC1395" s="3"/>
      <c r="AD1395" s="3"/>
      <c r="AE1395" s="3"/>
      <c r="AF1395" s="4"/>
      <c r="AG1395" s="4"/>
      <c r="AH1395" s="75"/>
      <c r="AI1395" s="17"/>
      <c r="AJ1395" s="75"/>
      <c r="AK1395" s="3"/>
      <c r="AL1395" s="75"/>
      <c r="AM1395" s="2"/>
      <c r="AN1395" s="75"/>
      <c r="AO1395" s="75"/>
      <c r="AP1395" s="75"/>
      <c r="AQ1395" s="75"/>
      <c r="AR1395" s="75"/>
    </row>
    <row r="1396" spans="29:44" ht="12">
      <c r="AC1396" s="3"/>
      <c r="AD1396" s="3"/>
      <c r="AE1396" s="3"/>
      <c r="AF1396" s="4"/>
      <c r="AG1396" s="4"/>
      <c r="AH1396" s="75"/>
      <c r="AI1396" s="17"/>
      <c r="AJ1396" s="75"/>
      <c r="AK1396" s="3"/>
      <c r="AL1396" s="75"/>
      <c r="AM1396" s="2"/>
      <c r="AN1396" s="75"/>
      <c r="AO1396" s="75"/>
      <c r="AP1396" s="75"/>
      <c r="AQ1396" s="75"/>
      <c r="AR1396" s="75"/>
    </row>
    <row r="1397" spans="29:44" ht="12">
      <c r="AC1397" s="3"/>
      <c r="AD1397" s="3"/>
      <c r="AE1397" s="3"/>
      <c r="AF1397" s="4"/>
      <c r="AG1397" s="4"/>
      <c r="AH1397" s="75"/>
      <c r="AI1397" s="17"/>
      <c r="AJ1397" s="75"/>
      <c r="AK1397" s="3"/>
      <c r="AL1397" s="75"/>
      <c r="AM1397" s="2"/>
      <c r="AN1397" s="75"/>
      <c r="AO1397" s="75"/>
      <c r="AP1397" s="75"/>
      <c r="AQ1397" s="75"/>
      <c r="AR1397" s="75"/>
    </row>
    <row r="1398" spans="29:44" ht="12">
      <c r="AC1398" s="3"/>
      <c r="AD1398" s="3"/>
      <c r="AE1398" s="3"/>
      <c r="AF1398" s="4"/>
      <c r="AG1398" s="4"/>
      <c r="AH1398" s="75"/>
      <c r="AI1398" s="17"/>
      <c r="AJ1398" s="75"/>
      <c r="AK1398" s="3"/>
      <c r="AL1398" s="75"/>
      <c r="AM1398" s="2"/>
      <c r="AN1398" s="75"/>
      <c r="AO1398" s="75"/>
      <c r="AP1398" s="75"/>
      <c r="AQ1398" s="75"/>
      <c r="AR1398" s="75"/>
    </row>
    <row r="1399" spans="29:44" ht="12">
      <c r="AC1399" s="3"/>
      <c r="AD1399" s="3"/>
      <c r="AE1399" s="3"/>
      <c r="AF1399" s="4"/>
      <c r="AG1399" s="4"/>
      <c r="AH1399" s="75"/>
      <c r="AI1399" s="17"/>
      <c r="AJ1399" s="75"/>
      <c r="AK1399" s="3"/>
      <c r="AL1399" s="75"/>
      <c r="AM1399" s="2"/>
      <c r="AN1399" s="75"/>
      <c r="AO1399" s="75"/>
      <c r="AP1399" s="75"/>
      <c r="AQ1399" s="75"/>
      <c r="AR1399" s="75"/>
    </row>
    <row r="1400" spans="29:44" ht="12">
      <c r="AC1400" s="3"/>
      <c r="AD1400" s="3"/>
      <c r="AE1400" s="3"/>
      <c r="AF1400" s="4"/>
      <c r="AG1400" s="4"/>
      <c r="AH1400" s="75"/>
      <c r="AI1400" s="17"/>
      <c r="AJ1400" s="75"/>
      <c r="AK1400" s="3"/>
      <c r="AL1400" s="75"/>
      <c r="AM1400" s="2"/>
      <c r="AN1400" s="75"/>
      <c r="AO1400" s="75"/>
      <c r="AP1400" s="75"/>
      <c r="AQ1400" s="75"/>
      <c r="AR1400" s="75"/>
    </row>
    <row r="1401" spans="29:44" ht="12">
      <c r="AC1401" s="3"/>
      <c r="AD1401" s="3"/>
      <c r="AE1401" s="3"/>
      <c r="AF1401" s="4"/>
      <c r="AG1401" s="4"/>
      <c r="AH1401" s="75"/>
      <c r="AI1401" s="17"/>
      <c r="AJ1401" s="75"/>
      <c r="AK1401" s="3"/>
      <c r="AL1401" s="75"/>
      <c r="AM1401" s="2"/>
      <c r="AN1401" s="75"/>
      <c r="AO1401" s="75"/>
      <c r="AP1401" s="75"/>
      <c r="AQ1401" s="75"/>
      <c r="AR1401" s="75"/>
    </row>
    <row r="1402" spans="29:44" ht="12">
      <c r="AC1402" s="3"/>
      <c r="AD1402" s="3"/>
      <c r="AE1402" s="3"/>
      <c r="AF1402" s="4"/>
      <c r="AG1402" s="4"/>
      <c r="AH1402" s="75"/>
      <c r="AI1402" s="17"/>
      <c r="AJ1402" s="75"/>
      <c r="AK1402" s="3"/>
      <c r="AL1402" s="75"/>
      <c r="AM1402" s="2"/>
      <c r="AN1402" s="75"/>
      <c r="AO1402" s="75"/>
      <c r="AP1402" s="75"/>
      <c r="AQ1402" s="75"/>
      <c r="AR1402" s="75"/>
    </row>
    <row r="1403" spans="29:44" ht="12">
      <c r="AC1403" s="3"/>
      <c r="AD1403" s="3"/>
      <c r="AE1403" s="3"/>
      <c r="AF1403" s="4"/>
      <c r="AG1403" s="4"/>
      <c r="AH1403" s="75"/>
      <c r="AI1403" s="17"/>
      <c r="AJ1403" s="75"/>
      <c r="AK1403" s="3"/>
      <c r="AL1403" s="75"/>
      <c r="AM1403" s="2"/>
      <c r="AN1403" s="75"/>
      <c r="AO1403" s="75"/>
      <c r="AP1403" s="75"/>
      <c r="AQ1403" s="75"/>
      <c r="AR1403" s="75"/>
    </row>
    <row r="1404" spans="29:44" ht="12">
      <c r="AC1404" s="3"/>
      <c r="AD1404" s="3"/>
      <c r="AE1404" s="3"/>
      <c r="AF1404" s="4"/>
      <c r="AG1404" s="4"/>
      <c r="AH1404" s="75"/>
      <c r="AI1404" s="17"/>
      <c r="AJ1404" s="75"/>
      <c r="AK1404" s="3"/>
      <c r="AL1404" s="75"/>
      <c r="AM1404" s="2"/>
      <c r="AN1404" s="75"/>
      <c r="AO1404" s="75"/>
      <c r="AP1404" s="75"/>
      <c r="AQ1404" s="75"/>
      <c r="AR1404" s="75"/>
    </row>
    <row r="1405" spans="29:44" ht="12">
      <c r="AC1405" s="3"/>
      <c r="AD1405" s="3"/>
      <c r="AE1405" s="3"/>
      <c r="AF1405" s="4"/>
      <c r="AG1405" s="4"/>
      <c r="AH1405" s="75"/>
      <c r="AI1405" s="17"/>
      <c r="AJ1405" s="75"/>
      <c r="AK1405" s="3"/>
      <c r="AL1405" s="75"/>
      <c r="AM1405" s="2"/>
      <c r="AN1405" s="75"/>
      <c r="AO1405" s="75"/>
      <c r="AP1405" s="75"/>
      <c r="AQ1405" s="75"/>
      <c r="AR1405" s="75"/>
    </row>
    <row r="1406" spans="29:44" ht="12">
      <c r="AC1406" s="3"/>
      <c r="AD1406" s="3"/>
      <c r="AE1406" s="3"/>
      <c r="AF1406" s="4"/>
      <c r="AG1406" s="4"/>
      <c r="AH1406" s="75"/>
      <c r="AI1406" s="17"/>
      <c r="AJ1406" s="75"/>
      <c r="AK1406" s="3"/>
      <c r="AL1406" s="75"/>
      <c r="AM1406" s="2"/>
      <c r="AN1406" s="75"/>
      <c r="AO1406" s="75"/>
      <c r="AP1406" s="75"/>
      <c r="AQ1406" s="75"/>
      <c r="AR1406" s="75"/>
    </row>
    <row r="1407" spans="29:44" ht="12">
      <c r="AC1407" s="3"/>
      <c r="AD1407" s="3"/>
      <c r="AE1407" s="3"/>
      <c r="AF1407" s="4"/>
      <c r="AG1407" s="4"/>
      <c r="AH1407" s="75"/>
      <c r="AI1407" s="17"/>
      <c r="AJ1407" s="75"/>
      <c r="AK1407" s="3"/>
      <c r="AL1407" s="75"/>
      <c r="AM1407" s="2"/>
      <c r="AN1407" s="75"/>
      <c r="AO1407" s="75"/>
      <c r="AP1407" s="75"/>
      <c r="AQ1407" s="75"/>
      <c r="AR1407" s="75"/>
    </row>
    <row r="1408" spans="29:44" ht="12">
      <c r="AC1408" s="3"/>
      <c r="AD1408" s="3"/>
      <c r="AE1408" s="3"/>
      <c r="AF1408" s="4"/>
      <c r="AG1408" s="4"/>
      <c r="AH1408" s="75"/>
      <c r="AI1408" s="17"/>
      <c r="AJ1408" s="75"/>
      <c r="AK1408" s="3"/>
      <c r="AL1408" s="75"/>
      <c r="AM1408" s="2"/>
      <c r="AN1408" s="75"/>
      <c r="AO1408" s="75"/>
      <c r="AP1408" s="75"/>
      <c r="AQ1408" s="75"/>
      <c r="AR1408" s="75"/>
    </row>
    <row r="1409" spans="29:44" ht="12">
      <c r="AC1409" s="3"/>
      <c r="AD1409" s="3"/>
      <c r="AE1409" s="3"/>
      <c r="AF1409" s="4"/>
      <c r="AG1409" s="4"/>
      <c r="AH1409" s="75"/>
      <c r="AI1409" s="17"/>
      <c r="AJ1409" s="75"/>
      <c r="AK1409" s="3"/>
      <c r="AL1409" s="75"/>
      <c r="AM1409" s="2"/>
      <c r="AN1409" s="75"/>
      <c r="AO1409" s="75"/>
      <c r="AP1409" s="75"/>
      <c r="AQ1409" s="75"/>
      <c r="AR1409" s="75"/>
    </row>
    <row r="1410" spans="29:44" ht="12">
      <c r="AC1410" s="3"/>
      <c r="AD1410" s="3"/>
      <c r="AE1410" s="3"/>
      <c r="AF1410" s="4"/>
      <c r="AG1410" s="4"/>
      <c r="AH1410" s="75"/>
      <c r="AI1410" s="17"/>
      <c r="AJ1410" s="75"/>
      <c r="AK1410" s="3"/>
      <c r="AL1410" s="75"/>
      <c r="AM1410" s="2"/>
      <c r="AN1410" s="75"/>
      <c r="AO1410" s="75"/>
      <c r="AP1410" s="75"/>
      <c r="AQ1410" s="75"/>
      <c r="AR1410" s="75"/>
    </row>
    <row r="1411" spans="29:44" ht="12">
      <c r="AC1411" s="3"/>
      <c r="AD1411" s="3"/>
      <c r="AE1411" s="3"/>
      <c r="AF1411" s="4"/>
      <c r="AG1411" s="4"/>
      <c r="AH1411" s="75"/>
      <c r="AI1411" s="17"/>
      <c r="AJ1411" s="75"/>
      <c r="AK1411" s="3"/>
      <c r="AL1411" s="75"/>
      <c r="AM1411" s="2"/>
      <c r="AN1411" s="75"/>
      <c r="AO1411" s="75"/>
      <c r="AP1411" s="75"/>
      <c r="AQ1411" s="75"/>
      <c r="AR1411" s="75"/>
    </row>
    <row r="1412" spans="29:44" ht="12">
      <c r="AC1412" s="3"/>
      <c r="AD1412" s="3"/>
      <c r="AE1412" s="3"/>
      <c r="AF1412" s="4"/>
      <c r="AG1412" s="4"/>
      <c r="AH1412" s="75"/>
      <c r="AI1412" s="17"/>
      <c r="AJ1412" s="75"/>
      <c r="AK1412" s="3"/>
      <c r="AL1412" s="75"/>
      <c r="AM1412" s="2"/>
      <c r="AN1412" s="75"/>
      <c r="AO1412" s="75"/>
      <c r="AP1412" s="75"/>
      <c r="AQ1412" s="75"/>
      <c r="AR1412" s="75"/>
    </row>
    <row r="1413" spans="29:44" ht="12">
      <c r="AC1413" s="3"/>
      <c r="AD1413" s="3"/>
      <c r="AE1413" s="3"/>
      <c r="AF1413" s="4"/>
      <c r="AG1413" s="4"/>
      <c r="AH1413" s="75"/>
      <c r="AI1413" s="17"/>
      <c r="AJ1413" s="75"/>
      <c r="AK1413" s="3"/>
      <c r="AL1413" s="75"/>
      <c r="AM1413" s="2"/>
      <c r="AN1413" s="75"/>
      <c r="AO1413" s="75"/>
      <c r="AP1413" s="75"/>
      <c r="AQ1413" s="75"/>
      <c r="AR1413" s="75"/>
    </row>
    <row r="1414" spans="29:44" ht="12">
      <c r="AC1414" s="3"/>
      <c r="AD1414" s="3"/>
      <c r="AE1414" s="3"/>
      <c r="AF1414" s="4"/>
      <c r="AG1414" s="4"/>
      <c r="AH1414" s="75"/>
      <c r="AI1414" s="17"/>
      <c r="AJ1414" s="75"/>
      <c r="AK1414" s="3"/>
      <c r="AL1414" s="75"/>
      <c r="AM1414" s="2"/>
      <c r="AN1414" s="75"/>
      <c r="AO1414" s="75"/>
      <c r="AP1414" s="75"/>
      <c r="AQ1414" s="75"/>
      <c r="AR1414" s="75"/>
    </row>
    <row r="1415" spans="29:44" ht="12">
      <c r="AC1415" s="3"/>
      <c r="AD1415" s="3"/>
      <c r="AE1415" s="3"/>
      <c r="AF1415" s="4"/>
      <c r="AG1415" s="4"/>
      <c r="AH1415" s="75"/>
      <c r="AI1415" s="17"/>
      <c r="AJ1415" s="75"/>
      <c r="AK1415" s="3"/>
      <c r="AL1415" s="75"/>
      <c r="AM1415" s="2"/>
      <c r="AN1415" s="75"/>
      <c r="AO1415" s="75"/>
      <c r="AP1415" s="75"/>
      <c r="AQ1415" s="75"/>
      <c r="AR1415" s="75"/>
    </row>
    <row r="1416" spans="29:44" ht="12">
      <c r="AC1416" s="3"/>
      <c r="AD1416" s="3"/>
      <c r="AE1416" s="3"/>
      <c r="AF1416" s="4"/>
      <c r="AG1416" s="4"/>
      <c r="AH1416" s="75"/>
      <c r="AI1416" s="17"/>
      <c r="AJ1416" s="75"/>
      <c r="AK1416" s="3"/>
      <c r="AL1416" s="75"/>
      <c r="AM1416" s="2"/>
      <c r="AN1416" s="75"/>
      <c r="AO1416" s="75"/>
      <c r="AP1416" s="75"/>
      <c r="AQ1416" s="75"/>
      <c r="AR1416" s="75"/>
    </row>
    <row r="1417" spans="29:44" ht="12">
      <c r="AC1417" s="3"/>
      <c r="AD1417" s="3"/>
      <c r="AE1417" s="3"/>
      <c r="AF1417" s="4"/>
      <c r="AG1417" s="4"/>
      <c r="AH1417" s="75"/>
      <c r="AI1417" s="17"/>
      <c r="AJ1417" s="75"/>
      <c r="AK1417" s="3"/>
      <c r="AL1417" s="75"/>
      <c r="AM1417" s="2"/>
      <c r="AN1417" s="75"/>
      <c r="AO1417" s="75"/>
      <c r="AP1417" s="75"/>
      <c r="AQ1417" s="75"/>
      <c r="AR1417" s="75"/>
    </row>
    <row r="1418" spans="29:44" ht="12">
      <c r="AC1418" s="3"/>
      <c r="AD1418" s="3"/>
      <c r="AE1418" s="3"/>
      <c r="AF1418" s="4"/>
      <c r="AG1418" s="4"/>
      <c r="AH1418" s="75"/>
      <c r="AI1418" s="17"/>
      <c r="AJ1418" s="75"/>
      <c r="AK1418" s="3"/>
      <c r="AL1418" s="75"/>
      <c r="AM1418" s="2"/>
      <c r="AN1418" s="75"/>
      <c r="AO1418" s="75"/>
      <c r="AP1418" s="75"/>
      <c r="AQ1418" s="75"/>
      <c r="AR1418" s="75"/>
    </row>
    <row r="1419" spans="29:44" ht="12">
      <c r="AC1419" s="3"/>
      <c r="AD1419" s="3"/>
      <c r="AE1419" s="3"/>
      <c r="AF1419" s="4"/>
      <c r="AG1419" s="4"/>
      <c r="AH1419" s="75"/>
      <c r="AI1419" s="17"/>
      <c r="AJ1419" s="75"/>
      <c r="AK1419" s="3"/>
      <c r="AL1419" s="75"/>
      <c r="AM1419" s="2"/>
      <c r="AN1419" s="75"/>
      <c r="AO1419" s="75"/>
      <c r="AP1419" s="75"/>
      <c r="AQ1419" s="75"/>
      <c r="AR1419" s="75"/>
    </row>
    <row r="1420" spans="29:44" ht="12">
      <c r="AC1420" s="3"/>
      <c r="AD1420" s="3"/>
      <c r="AE1420" s="3"/>
      <c r="AF1420" s="4"/>
      <c r="AG1420" s="4"/>
      <c r="AH1420" s="75"/>
      <c r="AI1420" s="17"/>
      <c r="AJ1420" s="75"/>
      <c r="AK1420" s="3"/>
      <c r="AL1420" s="75"/>
      <c r="AM1420" s="2"/>
      <c r="AN1420" s="75"/>
      <c r="AO1420" s="75"/>
      <c r="AP1420" s="75"/>
      <c r="AQ1420" s="75"/>
      <c r="AR1420" s="75"/>
    </row>
    <row r="1421" spans="29:44" ht="12">
      <c r="AC1421" s="3"/>
      <c r="AD1421" s="3"/>
      <c r="AE1421" s="3"/>
      <c r="AF1421" s="4"/>
      <c r="AG1421" s="4"/>
      <c r="AH1421" s="75"/>
      <c r="AI1421" s="17"/>
      <c r="AJ1421" s="75"/>
      <c r="AK1421" s="3"/>
      <c r="AL1421" s="75"/>
      <c r="AM1421" s="2"/>
      <c r="AN1421" s="75"/>
      <c r="AO1421" s="75"/>
      <c r="AP1421" s="75"/>
      <c r="AQ1421" s="75"/>
      <c r="AR1421" s="75"/>
    </row>
    <row r="1422" spans="29:44" ht="12">
      <c r="AC1422" s="3"/>
      <c r="AD1422" s="3"/>
      <c r="AE1422" s="3"/>
      <c r="AF1422" s="4"/>
      <c r="AG1422" s="4"/>
      <c r="AH1422" s="75"/>
      <c r="AI1422" s="17"/>
      <c r="AJ1422" s="75"/>
      <c r="AK1422" s="3"/>
      <c r="AL1422" s="75"/>
      <c r="AM1422" s="2"/>
      <c r="AN1422" s="75"/>
      <c r="AO1422" s="75"/>
      <c r="AP1422" s="75"/>
      <c r="AQ1422" s="75"/>
      <c r="AR1422" s="75"/>
    </row>
    <row r="1423" spans="29:44" ht="12">
      <c r="AC1423" s="3"/>
      <c r="AD1423" s="3"/>
      <c r="AE1423" s="3"/>
      <c r="AF1423" s="4"/>
      <c r="AG1423" s="4"/>
      <c r="AH1423" s="75"/>
      <c r="AI1423" s="17"/>
      <c r="AJ1423" s="75"/>
      <c r="AK1423" s="3"/>
      <c r="AL1423" s="75"/>
      <c r="AM1423" s="2"/>
      <c r="AN1423" s="75"/>
      <c r="AO1423" s="75"/>
      <c r="AP1423" s="75"/>
      <c r="AQ1423" s="75"/>
      <c r="AR1423" s="75"/>
    </row>
    <row r="1424" spans="29:44" ht="12">
      <c r="AC1424" s="3"/>
      <c r="AD1424" s="3"/>
      <c r="AE1424" s="3"/>
      <c r="AF1424" s="4"/>
      <c r="AG1424" s="4"/>
      <c r="AH1424" s="75"/>
      <c r="AI1424" s="17"/>
      <c r="AJ1424" s="75"/>
      <c r="AK1424" s="3"/>
      <c r="AL1424" s="75"/>
      <c r="AM1424" s="2"/>
      <c r="AN1424" s="75"/>
      <c r="AO1424" s="75"/>
      <c r="AP1424" s="75"/>
      <c r="AQ1424" s="75"/>
      <c r="AR1424" s="75"/>
    </row>
    <row r="1425" spans="29:44" ht="12">
      <c r="AC1425" s="3"/>
      <c r="AD1425" s="3"/>
      <c r="AE1425" s="3"/>
      <c r="AF1425" s="4"/>
      <c r="AG1425" s="4"/>
      <c r="AH1425" s="75"/>
      <c r="AI1425" s="17"/>
      <c r="AJ1425" s="75"/>
      <c r="AK1425" s="3"/>
      <c r="AL1425" s="75"/>
      <c r="AM1425" s="2"/>
      <c r="AN1425" s="75"/>
      <c r="AO1425" s="75"/>
      <c r="AP1425" s="75"/>
      <c r="AQ1425" s="75"/>
      <c r="AR1425" s="75"/>
    </row>
    <row r="1426" spans="29:44" ht="12">
      <c r="AC1426" s="3"/>
      <c r="AD1426" s="3"/>
      <c r="AE1426" s="3"/>
      <c r="AF1426" s="4"/>
      <c r="AG1426" s="4"/>
      <c r="AH1426" s="75"/>
      <c r="AI1426" s="17"/>
      <c r="AJ1426" s="75"/>
      <c r="AK1426" s="3"/>
      <c r="AL1426" s="75"/>
      <c r="AM1426" s="2"/>
      <c r="AN1426" s="75"/>
      <c r="AO1426" s="75"/>
      <c r="AP1426" s="75"/>
      <c r="AQ1426" s="75"/>
      <c r="AR1426" s="75"/>
    </row>
    <row r="1427" spans="29:44" ht="12">
      <c r="AC1427" s="3"/>
      <c r="AD1427" s="3"/>
      <c r="AE1427" s="3"/>
      <c r="AF1427" s="4"/>
      <c r="AG1427" s="4"/>
      <c r="AH1427" s="75"/>
      <c r="AI1427" s="17"/>
      <c r="AJ1427" s="75"/>
      <c r="AK1427" s="3"/>
      <c r="AL1427" s="75"/>
      <c r="AM1427" s="2"/>
      <c r="AN1427" s="75"/>
      <c r="AO1427" s="75"/>
      <c r="AP1427" s="75"/>
      <c r="AQ1427" s="75"/>
      <c r="AR1427" s="75"/>
    </row>
    <row r="1428" spans="29:44" ht="12">
      <c r="AC1428" s="3"/>
      <c r="AD1428" s="3"/>
      <c r="AE1428" s="3"/>
      <c r="AF1428" s="4"/>
      <c r="AG1428" s="4"/>
      <c r="AH1428" s="75"/>
      <c r="AI1428" s="17"/>
      <c r="AJ1428" s="75"/>
      <c r="AK1428" s="3"/>
      <c r="AL1428" s="75"/>
      <c r="AM1428" s="2"/>
      <c r="AN1428" s="75"/>
      <c r="AO1428" s="75"/>
      <c r="AP1428" s="75"/>
      <c r="AQ1428" s="75"/>
      <c r="AR1428" s="75"/>
    </row>
    <row r="1429" spans="29:44" ht="12">
      <c r="AC1429" s="3"/>
      <c r="AD1429" s="3"/>
      <c r="AE1429" s="3"/>
      <c r="AF1429" s="4"/>
      <c r="AG1429" s="4"/>
      <c r="AH1429" s="75"/>
      <c r="AI1429" s="17"/>
      <c r="AJ1429" s="75"/>
      <c r="AK1429" s="3"/>
      <c r="AL1429" s="75"/>
      <c r="AM1429" s="2"/>
      <c r="AN1429" s="75"/>
      <c r="AO1429" s="75"/>
      <c r="AP1429" s="75"/>
      <c r="AQ1429" s="75"/>
      <c r="AR1429" s="75"/>
    </row>
    <row r="1430" spans="29:44" ht="12">
      <c r="AC1430" s="3"/>
      <c r="AD1430" s="3"/>
      <c r="AE1430" s="3"/>
      <c r="AF1430" s="4"/>
      <c r="AG1430" s="4"/>
      <c r="AH1430" s="75"/>
      <c r="AI1430" s="17"/>
      <c r="AJ1430" s="75"/>
      <c r="AK1430" s="3"/>
      <c r="AL1430" s="75"/>
      <c r="AM1430" s="2"/>
      <c r="AN1430" s="75"/>
      <c r="AO1430" s="75"/>
      <c r="AP1430" s="75"/>
      <c r="AQ1430" s="75"/>
      <c r="AR1430" s="75"/>
    </row>
    <row r="1431" spans="29:44" ht="12">
      <c r="AC1431" s="3"/>
      <c r="AD1431" s="3"/>
      <c r="AE1431" s="3"/>
      <c r="AF1431" s="4"/>
      <c r="AG1431" s="4"/>
      <c r="AH1431" s="75"/>
      <c r="AI1431" s="17"/>
      <c r="AJ1431" s="75"/>
      <c r="AK1431" s="3"/>
      <c r="AL1431" s="75"/>
      <c r="AM1431" s="2"/>
      <c r="AN1431" s="75"/>
      <c r="AO1431" s="75"/>
      <c r="AP1431" s="75"/>
      <c r="AQ1431" s="75"/>
      <c r="AR1431" s="75"/>
    </row>
    <row r="1432" spans="29:44" ht="12">
      <c r="AC1432" s="3"/>
      <c r="AD1432" s="3"/>
      <c r="AE1432" s="3"/>
      <c r="AF1432" s="4"/>
      <c r="AG1432" s="4"/>
      <c r="AH1432" s="75"/>
      <c r="AI1432" s="17"/>
      <c r="AJ1432" s="75"/>
      <c r="AK1432" s="3"/>
      <c r="AL1432" s="75"/>
      <c r="AM1432" s="2"/>
      <c r="AN1432" s="75"/>
      <c r="AO1432" s="75"/>
      <c r="AP1432" s="75"/>
      <c r="AQ1432" s="75"/>
      <c r="AR1432" s="75"/>
    </row>
    <row r="1433" spans="29:44" ht="12">
      <c r="AC1433" s="3"/>
      <c r="AD1433" s="3"/>
      <c r="AE1433" s="3"/>
      <c r="AF1433" s="4"/>
      <c r="AG1433" s="4"/>
      <c r="AH1433" s="75"/>
      <c r="AI1433" s="17"/>
      <c r="AJ1433" s="75"/>
      <c r="AK1433" s="3"/>
      <c r="AL1433" s="75"/>
      <c r="AM1433" s="2"/>
      <c r="AN1433" s="75"/>
      <c r="AO1433" s="75"/>
      <c r="AP1433" s="75"/>
      <c r="AQ1433" s="75"/>
      <c r="AR1433" s="75"/>
    </row>
    <row r="1434" spans="29:44" ht="12">
      <c r="AC1434" s="3"/>
      <c r="AD1434" s="3"/>
      <c r="AE1434" s="3"/>
      <c r="AF1434" s="4"/>
      <c r="AG1434" s="4"/>
      <c r="AH1434" s="75"/>
      <c r="AI1434" s="17"/>
      <c r="AJ1434" s="75"/>
      <c r="AK1434" s="3"/>
      <c r="AL1434" s="75"/>
      <c r="AM1434" s="2"/>
      <c r="AN1434" s="75"/>
      <c r="AO1434" s="75"/>
      <c r="AP1434" s="75"/>
      <c r="AQ1434" s="75"/>
      <c r="AR1434" s="75"/>
    </row>
    <row r="1435" spans="29:44" ht="12">
      <c r="AC1435" s="3"/>
      <c r="AD1435" s="3"/>
      <c r="AE1435" s="3"/>
      <c r="AF1435" s="4"/>
      <c r="AG1435" s="4"/>
      <c r="AH1435" s="75"/>
      <c r="AI1435" s="17"/>
      <c r="AJ1435" s="75"/>
      <c r="AK1435" s="3"/>
      <c r="AL1435" s="75"/>
      <c r="AM1435" s="2"/>
      <c r="AN1435" s="75"/>
      <c r="AO1435" s="75"/>
      <c r="AP1435" s="75"/>
      <c r="AQ1435" s="75"/>
      <c r="AR1435" s="75"/>
    </row>
    <row r="1436" spans="29:44" ht="12">
      <c r="AC1436" s="3"/>
      <c r="AD1436" s="3"/>
      <c r="AE1436" s="3"/>
      <c r="AF1436" s="4"/>
      <c r="AG1436" s="4"/>
      <c r="AH1436" s="75"/>
      <c r="AI1436" s="17"/>
      <c r="AJ1436" s="75"/>
      <c r="AK1436" s="3"/>
      <c r="AL1436" s="75"/>
      <c r="AM1436" s="2"/>
      <c r="AN1436" s="75"/>
      <c r="AO1436" s="75"/>
      <c r="AP1436" s="75"/>
      <c r="AQ1436" s="75"/>
      <c r="AR1436" s="75"/>
    </row>
    <row r="1437" spans="29:44" ht="12">
      <c r="AC1437" s="3"/>
      <c r="AD1437" s="3"/>
      <c r="AE1437" s="3"/>
      <c r="AF1437" s="4"/>
      <c r="AG1437" s="4"/>
      <c r="AH1437" s="75"/>
      <c r="AI1437" s="17"/>
      <c r="AJ1437" s="75"/>
      <c r="AK1437" s="3"/>
      <c r="AL1437" s="75"/>
      <c r="AM1437" s="2"/>
      <c r="AN1437" s="75"/>
      <c r="AO1437" s="75"/>
      <c r="AP1437" s="75"/>
      <c r="AQ1437" s="75"/>
      <c r="AR1437" s="75"/>
    </row>
    <row r="1438" spans="29:44" ht="12">
      <c r="AC1438" s="3"/>
      <c r="AD1438" s="3"/>
      <c r="AE1438" s="3"/>
      <c r="AF1438" s="4"/>
      <c r="AG1438" s="4"/>
      <c r="AH1438" s="75"/>
      <c r="AI1438" s="17"/>
      <c r="AJ1438" s="75"/>
      <c r="AK1438" s="3"/>
      <c r="AL1438" s="75"/>
      <c r="AM1438" s="2"/>
      <c r="AN1438" s="75"/>
      <c r="AO1438" s="75"/>
      <c r="AP1438" s="75"/>
      <c r="AQ1438" s="75"/>
      <c r="AR1438" s="75"/>
    </row>
    <row r="1439" spans="29:44" ht="12">
      <c r="AC1439" s="3"/>
      <c r="AD1439" s="3"/>
      <c r="AE1439" s="3"/>
      <c r="AF1439" s="4"/>
      <c r="AG1439" s="4"/>
      <c r="AH1439" s="75"/>
      <c r="AI1439" s="17"/>
      <c r="AJ1439" s="75"/>
      <c r="AK1439" s="3"/>
      <c r="AL1439" s="75"/>
      <c r="AM1439" s="2"/>
      <c r="AN1439" s="75"/>
      <c r="AO1439" s="75"/>
      <c r="AP1439" s="75"/>
      <c r="AQ1439" s="75"/>
      <c r="AR1439" s="75"/>
    </row>
    <row r="1440" spans="29:44" ht="12">
      <c r="AC1440" s="3"/>
      <c r="AD1440" s="3"/>
      <c r="AE1440" s="3"/>
      <c r="AF1440" s="4"/>
      <c r="AG1440" s="4"/>
      <c r="AH1440" s="75"/>
      <c r="AI1440" s="17"/>
      <c r="AJ1440" s="75"/>
      <c r="AK1440" s="3"/>
      <c r="AL1440" s="75"/>
      <c r="AM1440" s="2"/>
      <c r="AN1440" s="75"/>
      <c r="AO1440" s="75"/>
      <c r="AP1440" s="75"/>
      <c r="AQ1440" s="75"/>
      <c r="AR1440" s="75"/>
    </row>
    <row r="1441" spans="29:44" ht="12">
      <c r="AC1441" s="3"/>
      <c r="AD1441" s="3"/>
      <c r="AE1441" s="3"/>
      <c r="AF1441" s="4"/>
      <c r="AG1441" s="4"/>
      <c r="AH1441" s="75"/>
      <c r="AI1441" s="17"/>
      <c r="AJ1441" s="75"/>
      <c r="AK1441" s="3"/>
      <c r="AL1441" s="75"/>
      <c r="AM1441" s="2"/>
      <c r="AN1441" s="75"/>
      <c r="AO1441" s="75"/>
      <c r="AP1441" s="75"/>
      <c r="AQ1441" s="75"/>
      <c r="AR1441" s="75"/>
    </row>
    <row r="1442" spans="29:44" ht="12">
      <c r="AC1442" s="3"/>
      <c r="AD1442" s="3"/>
      <c r="AE1442" s="3"/>
      <c r="AF1442" s="4"/>
      <c r="AG1442" s="4"/>
      <c r="AH1442" s="75"/>
      <c r="AI1442" s="17"/>
      <c r="AJ1442" s="75"/>
      <c r="AK1442" s="3"/>
      <c r="AL1442" s="75"/>
      <c r="AM1442" s="2"/>
      <c r="AN1442" s="75"/>
      <c r="AO1442" s="75"/>
      <c r="AP1442" s="75"/>
      <c r="AQ1442" s="75"/>
      <c r="AR1442" s="75"/>
    </row>
    <row r="1443" spans="29:44" ht="12">
      <c r="AC1443" s="3"/>
      <c r="AD1443" s="3"/>
      <c r="AE1443" s="3"/>
      <c r="AF1443" s="4"/>
      <c r="AG1443" s="4"/>
      <c r="AH1443" s="75"/>
      <c r="AI1443" s="17"/>
      <c r="AJ1443" s="75"/>
      <c r="AK1443" s="3"/>
      <c r="AL1443" s="75"/>
      <c r="AM1443" s="2"/>
      <c r="AN1443" s="75"/>
      <c r="AO1443" s="75"/>
      <c r="AP1443" s="75"/>
      <c r="AQ1443" s="75"/>
      <c r="AR1443" s="75"/>
    </row>
    <row r="1444" spans="29:44" ht="12">
      <c r="AC1444" s="3"/>
      <c r="AD1444" s="3"/>
      <c r="AE1444" s="3"/>
      <c r="AF1444" s="4"/>
      <c r="AG1444" s="4"/>
      <c r="AH1444" s="75"/>
      <c r="AI1444" s="17"/>
      <c r="AJ1444" s="75"/>
      <c r="AK1444" s="3"/>
      <c r="AL1444" s="75"/>
      <c r="AM1444" s="2"/>
      <c r="AN1444" s="75"/>
      <c r="AO1444" s="75"/>
      <c r="AP1444" s="75"/>
      <c r="AQ1444" s="75"/>
      <c r="AR1444" s="75"/>
    </row>
    <row r="1445" spans="29:44" ht="12">
      <c r="AC1445" s="3"/>
      <c r="AD1445" s="3"/>
      <c r="AE1445" s="3"/>
      <c r="AF1445" s="4"/>
      <c r="AG1445" s="4"/>
      <c r="AH1445" s="75"/>
      <c r="AI1445" s="17"/>
      <c r="AJ1445" s="75"/>
      <c r="AK1445" s="3"/>
      <c r="AL1445" s="75"/>
      <c r="AM1445" s="2"/>
      <c r="AN1445" s="75"/>
      <c r="AO1445" s="75"/>
      <c r="AP1445" s="75"/>
      <c r="AQ1445" s="75"/>
      <c r="AR1445" s="75"/>
    </row>
    <row r="1446" spans="29:44" ht="12">
      <c r="AC1446" s="3"/>
      <c r="AD1446" s="3"/>
      <c r="AE1446" s="3"/>
      <c r="AF1446" s="4"/>
      <c r="AG1446" s="4"/>
      <c r="AH1446" s="75"/>
      <c r="AI1446" s="17"/>
      <c r="AJ1446" s="75"/>
      <c r="AK1446" s="3"/>
      <c r="AL1446" s="75"/>
      <c r="AM1446" s="2"/>
      <c r="AN1446" s="75"/>
      <c r="AO1446" s="75"/>
      <c r="AP1446" s="75"/>
      <c r="AQ1446" s="75"/>
      <c r="AR1446" s="75"/>
    </row>
    <row r="1447" spans="29:44" ht="12">
      <c r="AC1447" s="3"/>
      <c r="AD1447" s="3"/>
      <c r="AE1447" s="3"/>
      <c r="AF1447" s="4"/>
      <c r="AG1447" s="4"/>
      <c r="AH1447" s="75"/>
      <c r="AI1447" s="17"/>
      <c r="AJ1447" s="75"/>
      <c r="AK1447" s="3"/>
      <c r="AL1447" s="75"/>
      <c r="AM1447" s="2"/>
      <c r="AN1447" s="75"/>
      <c r="AO1447" s="75"/>
      <c r="AP1447" s="75"/>
      <c r="AQ1447" s="75"/>
      <c r="AR1447" s="75"/>
    </row>
    <row r="1448" spans="29:44" ht="12">
      <c r="AC1448" s="3"/>
      <c r="AD1448" s="3"/>
      <c r="AE1448" s="3"/>
      <c r="AF1448" s="4"/>
      <c r="AG1448" s="4"/>
      <c r="AH1448" s="75"/>
      <c r="AI1448" s="17"/>
      <c r="AJ1448" s="75"/>
      <c r="AK1448" s="3"/>
      <c r="AL1448" s="75"/>
      <c r="AM1448" s="2"/>
      <c r="AN1448" s="75"/>
      <c r="AO1448" s="75"/>
      <c r="AP1448" s="75"/>
      <c r="AQ1448" s="75"/>
      <c r="AR1448" s="75"/>
    </row>
    <row r="1449" spans="29:44" ht="12">
      <c r="AC1449" s="3"/>
      <c r="AD1449" s="3"/>
      <c r="AE1449" s="3"/>
      <c r="AF1449" s="4"/>
      <c r="AG1449" s="4"/>
      <c r="AH1449" s="75"/>
      <c r="AI1449" s="17"/>
      <c r="AJ1449" s="75"/>
      <c r="AK1449" s="3"/>
      <c r="AL1449" s="75"/>
      <c r="AM1449" s="2"/>
      <c r="AN1449" s="75"/>
      <c r="AO1449" s="75"/>
      <c r="AP1449" s="75"/>
      <c r="AQ1449" s="75"/>
      <c r="AR1449" s="75"/>
    </row>
    <row r="1450" spans="29:44" ht="12">
      <c r="AC1450" s="3"/>
      <c r="AD1450" s="3"/>
      <c r="AE1450" s="3"/>
      <c r="AF1450" s="4"/>
      <c r="AG1450" s="4"/>
      <c r="AH1450" s="75"/>
      <c r="AI1450" s="17"/>
      <c r="AJ1450" s="75"/>
      <c r="AK1450" s="3"/>
      <c r="AL1450" s="75"/>
      <c r="AM1450" s="2"/>
      <c r="AN1450" s="75"/>
      <c r="AO1450" s="75"/>
      <c r="AP1450" s="75"/>
      <c r="AQ1450" s="75"/>
      <c r="AR1450" s="75"/>
    </row>
    <row r="1451" spans="29:44" ht="12">
      <c r="AC1451" s="3"/>
      <c r="AD1451" s="3"/>
      <c r="AE1451" s="3"/>
      <c r="AF1451" s="4"/>
      <c r="AG1451" s="4"/>
      <c r="AH1451" s="75"/>
      <c r="AI1451" s="17"/>
      <c r="AJ1451" s="75"/>
      <c r="AK1451" s="3"/>
      <c r="AL1451" s="75"/>
      <c r="AM1451" s="2"/>
      <c r="AN1451" s="75"/>
      <c r="AO1451" s="75"/>
      <c r="AP1451" s="75"/>
      <c r="AQ1451" s="75"/>
      <c r="AR1451" s="75"/>
    </row>
    <row r="1452" spans="29:44" ht="12">
      <c r="AC1452" s="3"/>
      <c r="AD1452" s="3"/>
      <c r="AE1452" s="3"/>
      <c r="AF1452" s="4"/>
      <c r="AG1452" s="4"/>
      <c r="AH1452" s="75"/>
      <c r="AI1452" s="17"/>
      <c r="AJ1452" s="75"/>
      <c r="AK1452" s="3"/>
      <c r="AL1452" s="75"/>
      <c r="AM1452" s="2"/>
      <c r="AN1452" s="75"/>
      <c r="AO1452" s="75"/>
      <c r="AP1452" s="75"/>
      <c r="AQ1452" s="75"/>
      <c r="AR1452" s="75"/>
    </row>
    <row r="1453" spans="29:44" ht="12">
      <c r="AC1453" s="3"/>
      <c r="AD1453" s="3"/>
      <c r="AE1453" s="3"/>
      <c r="AF1453" s="4"/>
      <c r="AG1453" s="4"/>
      <c r="AH1453" s="75"/>
      <c r="AI1453" s="17"/>
      <c r="AJ1453" s="75"/>
      <c r="AK1453" s="3"/>
      <c r="AL1453" s="75"/>
      <c r="AM1453" s="2"/>
      <c r="AN1453" s="75"/>
      <c r="AO1453" s="75"/>
      <c r="AP1453" s="75"/>
      <c r="AQ1453" s="75"/>
      <c r="AR1453" s="75"/>
    </row>
    <row r="1454" spans="29:44" ht="12">
      <c r="AC1454" s="3"/>
      <c r="AD1454" s="3"/>
      <c r="AE1454" s="3"/>
      <c r="AF1454" s="4"/>
      <c r="AG1454" s="4"/>
      <c r="AH1454" s="75"/>
      <c r="AI1454" s="17"/>
      <c r="AJ1454" s="75"/>
      <c r="AK1454" s="3"/>
      <c r="AL1454" s="75"/>
      <c r="AM1454" s="2"/>
      <c r="AN1454" s="75"/>
      <c r="AO1454" s="75"/>
      <c r="AP1454" s="75"/>
      <c r="AQ1454" s="75"/>
      <c r="AR1454" s="75"/>
    </row>
    <row r="1455" spans="29:44" ht="12">
      <c r="AC1455" s="3"/>
      <c r="AD1455" s="3"/>
      <c r="AE1455" s="3"/>
      <c r="AF1455" s="4"/>
      <c r="AG1455" s="4"/>
      <c r="AH1455" s="75"/>
      <c r="AI1455" s="17"/>
      <c r="AJ1455" s="75"/>
      <c r="AK1455" s="3"/>
      <c r="AL1455" s="75"/>
      <c r="AM1455" s="2"/>
      <c r="AN1455" s="75"/>
      <c r="AO1455" s="75"/>
      <c r="AP1455" s="75"/>
      <c r="AQ1455" s="75"/>
      <c r="AR1455" s="75"/>
    </row>
    <row r="1456" spans="29:44" ht="12">
      <c r="AC1456" s="3"/>
      <c r="AD1456" s="3"/>
      <c r="AE1456" s="3"/>
      <c r="AF1456" s="4"/>
      <c r="AG1456" s="4"/>
      <c r="AH1456" s="75"/>
      <c r="AI1456" s="17"/>
      <c r="AJ1456" s="75"/>
      <c r="AK1456" s="3"/>
      <c r="AL1456" s="75"/>
      <c r="AM1456" s="2"/>
      <c r="AN1456" s="75"/>
      <c r="AO1456" s="75"/>
      <c r="AP1456" s="75"/>
      <c r="AQ1456" s="75"/>
      <c r="AR1456" s="75"/>
    </row>
    <row r="1457" spans="29:44" ht="12">
      <c r="AC1457" s="3"/>
      <c r="AD1457" s="3"/>
      <c r="AE1457" s="3"/>
      <c r="AF1457" s="4"/>
      <c r="AG1457" s="4"/>
      <c r="AH1457" s="75"/>
      <c r="AI1457" s="17"/>
      <c r="AJ1457" s="75"/>
      <c r="AK1457" s="3"/>
      <c r="AL1457" s="75"/>
      <c r="AM1457" s="2"/>
      <c r="AN1457" s="75"/>
      <c r="AO1457" s="75"/>
      <c r="AP1457" s="75"/>
      <c r="AQ1457" s="75"/>
      <c r="AR1457" s="75"/>
    </row>
    <row r="1458" spans="29:44" ht="12">
      <c r="AC1458" s="3"/>
      <c r="AD1458" s="3"/>
      <c r="AE1458" s="3"/>
      <c r="AF1458" s="4"/>
      <c r="AG1458" s="4"/>
      <c r="AH1458" s="75"/>
      <c r="AI1458" s="17"/>
      <c r="AJ1458" s="75"/>
      <c r="AK1458" s="3"/>
      <c r="AL1458" s="75"/>
      <c r="AM1458" s="2"/>
      <c r="AN1458" s="75"/>
      <c r="AO1458" s="75"/>
      <c r="AP1458" s="75"/>
      <c r="AQ1458" s="75"/>
      <c r="AR1458" s="75"/>
    </row>
    <row r="1459" spans="29:44" ht="12">
      <c r="AC1459" s="3"/>
      <c r="AD1459" s="3"/>
      <c r="AE1459" s="3"/>
      <c r="AF1459" s="4"/>
      <c r="AG1459" s="4"/>
      <c r="AH1459" s="75"/>
      <c r="AI1459" s="17"/>
      <c r="AJ1459" s="75"/>
      <c r="AK1459" s="3"/>
      <c r="AL1459" s="75"/>
      <c r="AM1459" s="2"/>
      <c r="AN1459" s="75"/>
      <c r="AO1459" s="75"/>
      <c r="AP1459" s="75"/>
      <c r="AQ1459" s="75"/>
      <c r="AR1459" s="75"/>
    </row>
    <row r="1460" spans="29:44" ht="12">
      <c r="AC1460" s="3"/>
      <c r="AD1460" s="3"/>
      <c r="AE1460" s="3"/>
      <c r="AF1460" s="4"/>
      <c r="AG1460" s="4"/>
      <c r="AH1460" s="75"/>
      <c r="AI1460" s="17"/>
      <c r="AJ1460" s="75"/>
      <c r="AK1460" s="3"/>
      <c r="AL1460" s="75"/>
      <c r="AM1460" s="2"/>
      <c r="AN1460" s="75"/>
      <c r="AO1460" s="75"/>
      <c r="AP1460" s="75"/>
      <c r="AQ1460" s="75"/>
      <c r="AR1460" s="75"/>
    </row>
    <row r="1461" spans="29:44" ht="12">
      <c r="AC1461" s="3"/>
      <c r="AD1461" s="3"/>
      <c r="AE1461" s="3"/>
      <c r="AF1461" s="4"/>
      <c r="AG1461" s="4"/>
      <c r="AH1461" s="75"/>
      <c r="AI1461" s="17"/>
      <c r="AJ1461" s="75"/>
      <c r="AK1461" s="3"/>
      <c r="AL1461" s="75"/>
      <c r="AM1461" s="2"/>
      <c r="AN1461" s="75"/>
      <c r="AO1461" s="75"/>
      <c r="AP1461" s="75"/>
      <c r="AQ1461" s="75"/>
      <c r="AR1461" s="75"/>
    </row>
    <row r="1462" spans="29:44" ht="12">
      <c r="AC1462" s="3"/>
      <c r="AD1462" s="3"/>
      <c r="AE1462" s="3"/>
      <c r="AF1462" s="4"/>
      <c r="AG1462" s="4"/>
      <c r="AH1462" s="75"/>
      <c r="AI1462" s="17"/>
      <c r="AJ1462" s="75"/>
      <c r="AK1462" s="3"/>
      <c r="AL1462" s="75"/>
      <c r="AM1462" s="2"/>
      <c r="AN1462" s="75"/>
      <c r="AO1462" s="75"/>
      <c r="AP1462" s="75"/>
      <c r="AQ1462" s="75"/>
      <c r="AR1462" s="75"/>
    </row>
    <row r="1463" spans="29:44" ht="12">
      <c r="AC1463" s="3"/>
      <c r="AD1463" s="3"/>
      <c r="AE1463" s="3"/>
      <c r="AF1463" s="4"/>
      <c r="AG1463" s="4"/>
      <c r="AH1463" s="75"/>
      <c r="AI1463" s="17"/>
      <c r="AJ1463" s="75"/>
      <c r="AK1463" s="3"/>
      <c r="AL1463" s="75"/>
      <c r="AM1463" s="2"/>
      <c r="AN1463" s="75"/>
      <c r="AO1463" s="75"/>
      <c r="AP1463" s="75"/>
      <c r="AQ1463" s="75"/>
      <c r="AR1463" s="75"/>
    </row>
    <row r="1464" spans="29:44" ht="12">
      <c r="AC1464" s="3"/>
      <c r="AD1464" s="3"/>
      <c r="AE1464" s="3"/>
      <c r="AF1464" s="4"/>
      <c r="AG1464" s="4"/>
      <c r="AH1464" s="75"/>
      <c r="AI1464" s="17"/>
      <c r="AJ1464" s="75"/>
      <c r="AK1464" s="3"/>
      <c r="AL1464" s="75"/>
      <c r="AM1464" s="2"/>
      <c r="AN1464" s="75"/>
      <c r="AO1464" s="75"/>
      <c r="AP1464" s="75"/>
      <c r="AQ1464" s="75"/>
      <c r="AR1464" s="75"/>
    </row>
    <row r="1465" spans="29:44" ht="12">
      <c r="AC1465" s="3"/>
      <c r="AD1465" s="3"/>
      <c r="AE1465" s="3"/>
      <c r="AF1465" s="4"/>
      <c r="AG1465" s="4"/>
      <c r="AH1465" s="75"/>
      <c r="AI1465" s="17"/>
      <c r="AJ1465" s="75"/>
      <c r="AK1465" s="3"/>
      <c r="AL1465" s="75"/>
      <c r="AM1465" s="2"/>
      <c r="AN1465" s="75"/>
      <c r="AO1465" s="75"/>
      <c r="AP1465" s="75"/>
      <c r="AQ1465" s="75"/>
      <c r="AR1465" s="75"/>
    </row>
    <row r="1466" spans="29:44" ht="12">
      <c r="AC1466" s="3"/>
      <c r="AD1466" s="3"/>
      <c r="AE1466" s="3"/>
      <c r="AF1466" s="4"/>
      <c r="AG1466" s="4"/>
      <c r="AH1466" s="75"/>
      <c r="AI1466" s="17"/>
      <c r="AJ1466" s="75"/>
      <c r="AK1466" s="3"/>
      <c r="AL1466" s="75"/>
      <c r="AM1466" s="2"/>
      <c r="AN1466" s="75"/>
      <c r="AO1466" s="75"/>
      <c r="AP1466" s="75"/>
      <c r="AQ1466" s="75"/>
      <c r="AR1466" s="75"/>
    </row>
    <row r="1467" spans="29:44" ht="12">
      <c r="AC1467" s="3"/>
      <c r="AD1467" s="3"/>
      <c r="AE1467" s="3"/>
      <c r="AF1467" s="4"/>
      <c r="AG1467" s="4"/>
      <c r="AH1467" s="75"/>
      <c r="AI1467" s="17"/>
      <c r="AJ1467" s="75"/>
      <c r="AK1467" s="3"/>
      <c r="AL1467" s="75"/>
      <c r="AM1467" s="2"/>
      <c r="AN1467" s="75"/>
      <c r="AO1467" s="75"/>
      <c r="AP1467" s="75"/>
      <c r="AQ1467" s="75"/>
      <c r="AR1467" s="75"/>
    </row>
    <row r="1468" spans="29:44" ht="12">
      <c r="AC1468" s="3"/>
      <c r="AD1468" s="3"/>
      <c r="AE1468" s="3"/>
      <c r="AF1468" s="4"/>
      <c r="AG1468" s="4"/>
      <c r="AH1468" s="75"/>
      <c r="AI1468" s="17"/>
      <c r="AJ1468" s="75"/>
      <c r="AK1468" s="3"/>
      <c r="AL1468" s="75"/>
      <c r="AM1468" s="2"/>
      <c r="AN1468" s="75"/>
      <c r="AO1468" s="75"/>
      <c r="AP1468" s="75"/>
      <c r="AQ1468" s="75"/>
      <c r="AR1468" s="75"/>
    </row>
    <row r="1469" spans="29:44" ht="12">
      <c r="AC1469" s="3"/>
      <c r="AD1469" s="3"/>
      <c r="AE1469" s="3"/>
      <c r="AF1469" s="4"/>
      <c r="AG1469" s="4"/>
      <c r="AH1469" s="75"/>
      <c r="AI1469" s="17"/>
      <c r="AJ1469" s="75"/>
      <c r="AK1469" s="3"/>
      <c r="AL1469" s="75"/>
      <c r="AM1469" s="2"/>
      <c r="AN1469" s="75"/>
      <c r="AO1469" s="75"/>
      <c r="AP1469" s="75"/>
      <c r="AQ1469" s="75"/>
      <c r="AR1469" s="75"/>
    </row>
    <row r="1470" spans="29:44" ht="12">
      <c r="AC1470" s="3"/>
      <c r="AD1470" s="3"/>
      <c r="AE1470" s="3"/>
      <c r="AF1470" s="4"/>
      <c r="AG1470" s="4"/>
      <c r="AH1470" s="75"/>
      <c r="AI1470" s="17"/>
      <c r="AJ1470" s="75"/>
      <c r="AK1470" s="3"/>
      <c r="AL1470" s="75"/>
      <c r="AM1470" s="2"/>
      <c r="AN1470" s="75"/>
      <c r="AO1470" s="75"/>
      <c r="AP1470" s="75"/>
      <c r="AQ1470" s="75"/>
      <c r="AR1470" s="75"/>
    </row>
    <row r="1471" spans="29:44" ht="12">
      <c r="AC1471" s="3"/>
      <c r="AD1471" s="3"/>
      <c r="AE1471" s="3"/>
      <c r="AF1471" s="4"/>
      <c r="AG1471" s="4"/>
      <c r="AH1471" s="75"/>
      <c r="AI1471" s="17"/>
      <c r="AJ1471" s="75"/>
      <c r="AK1471" s="3"/>
      <c r="AL1471" s="75"/>
      <c r="AM1471" s="2"/>
      <c r="AN1471" s="75"/>
      <c r="AO1471" s="75"/>
      <c r="AP1471" s="75"/>
      <c r="AQ1471" s="75"/>
      <c r="AR1471" s="75"/>
    </row>
    <row r="1472" spans="29:44" ht="12">
      <c r="AC1472" s="3"/>
      <c r="AD1472" s="3"/>
      <c r="AE1472" s="3"/>
      <c r="AF1472" s="4"/>
      <c r="AG1472" s="4"/>
      <c r="AH1472" s="75"/>
      <c r="AI1472" s="17"/>
      <c r="AJ1472" s="75"/>
      <c r="AK1472" s="3"/>
      <c r="AL1472" s="75"/>
      <c r="AM1472" s="2"/>
      <c r="AN1472" s="75"/>
      <c r="AO1472" s="75"/>
      <c r="AP1472" s="75"/>
      <c r="AQ1472" s="75"/>
      <c r="AR1472" s="75"/>
    </row>
    <row r="1473" spans="29:44" ht="12">
      <c r="AC1473" s="3"/>
      <c r="AD1473" s="3"/>
      <c r="AE1473" s="3"/>
      <c r="AF1473" s="4"/>
      <c r="AG1473" s="4"/>
      <c r="AH1473" s="75"/>
      <c r="AI1473" s="17"/>
      <c r="AJ1473" s="75"/>
      <c r="AK1473" s="3"/>
      <c r="AL1473" s="75"/>
      <c r="AM1473" s="2"/>
      <c r="AN1473" s="75"/>
      <c r="AO1473" s="75"/>
      <c r="AP1473" s="75"/>
      <c r="AQ1473" s="75"/>
      <c r="AR1473" s="75"/>
    </row>
    <row r="1474" spans="29:44" ht="12">
      <c r="AC1474" s="3"/>
      <c r="AD1474" s="3"/>
      <c r="AE1474" s="3"/>
      <c r="AF1474" s="4"/>
      <c r="AG1474" s="4"/>
      <c r="AH1474" s="75"/>
      <c r="AI1474" s="17"/>
      <c r="AJ1474" s="75"/>
      <c r="AK1474" s="3"/>
      <c r="AL1474" s="75"/>
      <c r="AM1474" s="2"/>
      <c r="AN1474" s="75"/>
      <c r="AO1474" s="75"/>
      <c r="AP1474" s="75"/>
      <c r="AQ1474" s="75"/>
      <c r="AR1474" s="75"/>
    </row>
    <row r="1475" spans="29:44" ht="12">
      <c r="AC1475" s="3"/>
      <c r="AD1475" s="3"/>
      <c r="AE1475" s="3"/>
      <c r="AF1475" s="4"/>
      <c r="AG1475" s="4"/>
      <c r="AH1475" s="75"/>
      <c r="AI1475" s="17"/>
      <c r="AJ1475" s="75"/>
      <c r="AK1475" s="3"/>
      <c r="AL1475" s="75"/>
      <c r="AM1475" s="2"/>
      <c r="AN1475" s="75"/>
      <c r="AO1475" s="75"/>
      <c r="AP1475" s="75"/>
      <c r="AQ1475" s="75"/>
      <c r="AR1475" s="75"/>
    </row>
    <row r="1476" spans="29:44" ht="12">
      <c r="AC1476" s="3"/>
      <c r="AD1476" s="3"/>
      <c r="AE1476" s="3"/>
      <c r="AF1476" s="4"/>
      <c r="AG1476" s="4"/>
      <c r="AH1476" s="75"/>
      <c r="AI1476" s="17"/>
      <c r="AJ1476" s="75"/>
      <c r="AK1476" s="3"/>
      <c r="AL1476" s="75"/>
      <c r="AM1476" s="2"/>
      <c r="AN1476" s="75"/>
      <c r="AO1476" s="75"/>
      <c r="AP1476" s="75"/>
      <c r="AQ1476" s="75"/>
      <c r="AR1476" s="75"/>
    </row>
    <row r="1477" spans="29:44" ht="12">
      <c r="AC1477" s="3"/>
      <c r="AD1477" s="3"/>
      <c r="AE1477" s="3"/>
      <c r="AF1477" s="4"/>
      <c r="AG1477" s="4"/>
      <c r="AH1477" s="75"/>
      <c r="AI1477" s="17"/>
      <c r="AJ1477" s="75"/>
      <c r="AK1477" s="3"/>
      <c r="AL1477" s="75"/>
      <c r="AM1477" s="2"/>
      <c r="AN1477" s="75"/>
      <c r="AO1477" s="75"/>
      <c r="AP1477" s="75"/>
      <c r="AQ1477" s="75"/>
      <c r="AR1477" s="75"/>
    </row>
    <row r="1478" spans="29:44" ht="12">
      <c r="AC1478" s="3"/>
      <c r="AD1478" s="3"/>
      <c r="AE1478" s="3"/>
      <c r="AF1478" s="4"/>
      <c r="AG1478" s="4"/>
      <c r="AH1478" s="75"/>
      <c r="AI1478" s="17"/>
      <c r="AJ1478" s="75"/>
      <c r="AK1478" s="3"/>
      <c r="AL1478" s="75"/>
      <c r="AM1478" s="2"/>
      <c r="AN1478" s="75"/>
      <c r="AO1478" s="75"/>
      <c r="AP1478" s="75"/>
      <c r="AQ1478" s="75"/>
      <c r="AR1478" s="75"/>
    </row>
    <row r="1479" spans="29:44" ht="12">
      <c r="AC1479" s="3"/>
      <c r="AD1479" s="3"/>
      <c r="AE1479" s="3"/>
      <c r="AF1479" s="4"/>
      <c r="AG1479" s="4"/>
      <c r="AH1479" s="75"/>
      <c r="AI1479" s="17"/>
      <c r="AJ1479" s="75"/>
      <c r="AK1479" s="3"/>
      <c r="AL1479" s="75"/>
      <c r="AM1479" s="2"/>
      <c r="AN1479" s="75"/>
      <c r="AO1479" s="75"/>
      <c r="AP1479" s="75"/>
      <c r="AQ1479" s="75"/>
      <c r="AR1479" s="75"/>
    </row>
    <row r="1480" spans="29:44" ht="12">
      <c r="AC1480" s="3"/>
      <c r="AD1480" s="3"/>
      <c r="AE1480" s="3"/>
      <c r="AF1480" s="4"/>
      <c r="AG1480" s="4"/>
      <c r="AH1480" s="75"/>
      <c r="AI1480" s="17"/>
      <c r="AJ1480" s="75"/>
      <c r="AK1480" s="3"/>
      <c r="AL1480" s="75"/>
      <c r="AM1480" s="2"/>
      <c r="AN1480" s="75"/>
      <c r="AO1480" s="75"/>
      <c r="AP1480" s="75"/>
      <c r="AQ1480" s="75"/>
      <c r="AR1480" s="75"/>
    </row>
    <row r="1481" spans="29:44" ht="12">
      <c r="AC1481" s="3"/>
      <c r="AD1481" s="3"/>
      <c r="AE1481" s="3"/>
      <c r="AF1481" s="4"/>
      <c r="AG1481" s="4"/>
      <c r="AH1481" s="75"/>
      <c r="AI1481" s="17"/>
      <c r="AJ1481" s="75"/>
      <c r="AK1481" s="3"/>
      <c r="AL1481" s="75"/>
      <c r="AM1481" s="2"/>
      <c r="AN1481" s="75"/>
      <c r="AO1481" s="75"/>
      <c r="AP1481" s="75"/>
      <c r="AQ1481" s="75"/>
      <c r="AR1481" s="75"/>
    </row>
    <row r="1482" spans="29:44" ht="12">
      <c r="AC1482" s="3"/>
      <c r="AD1482" s="3"/>
      <c r="AE1482" s="3"/>
      <c r="AF1482" s="4"/>
      <c r="AG1482" s="4"/>
      <c r="AH1482" s="75"/>
      <c r="AI1482" s="17"/>
      <c r="AJ1482" s="75"/>
      <c r="AK1482" s="3"/>
      <c r="AL1482" s="75"/>
      <c r="AM1482" s="2"/>
      <c r="AN1482" s="75"/>
      <c r="AO1482" s="75"/>
      <c r="AP1482" s="75"/>
      <c r="AQ1482" s="75"/>
      <c r="AR1482" s="75"/>
    </row>
    <row r="1483" spans="29:44" ht="12">
      <c r="AC1483" s="3"/>
      <c r="AD1483" s="3"/>
      <c r="AE1483" s="3"/>
      <c r="AF1483" s="4"/>
      <c r="AG1483" s="4"/>
      <c r="AH1483" s="75"/>
      <c r="AI1483" s="17"/>
      <c r="AJ1483" s="75"/>
      <c r="AK1483" s="3"/>
      <c r="AL1483" s="75"/>
      <c r="AM1483" s="2"/>
      <c r="AN1483" s="75"/>
      <c r="AO1483" s="75"/>
      <c r="AP1483" s="75"/>
      <c r="AQ1483" s="75"/>
      <c r="AR1483" s="75"/>
    </row>
    <row r="1484" spans="29:44" ht="12">
      <c r="AC1484" s="3"/>
      <c r="AD1484" s="3"/>
      <c r="AE1484" s="3"/>
      <c r="AF1484" s="4"/>
      <c r="AG1484" s="4"/>
      <c r="AH1484" s="75"/>
      <c r="AI1484" s="17"/>
      <c r="AJ1484" s="75"/>
      <c r="AK1484" s="3"/>
      <c r="AL1484" s="75"/>
      <c r="AM1484" s="2"/>
      <c r="AN1484" s="75"/>
      <c r="AO1484" s="75"/>
      <c r="AP1484" s="75"/>
      <c r="AQ1484" s="75"/>
      <c r="AR1484" s="75"/>
    </row>
    <row r="1485" spans="29:44" ht="12">
      <c r="AC1485" s="3"/>
      <c r="AD1485" s="3"/>
      <c r="AE1485" s="3"/>
      <c r="AF1485" s="4"/>
      <c r="AG1485" s="4"/>
      <c r="AH1485" s="75"/>
      <c r="AI1485" s="17"/>
      <c r="AJ1485" s="75"/>
      <c r="AK1485" s="3"/>
      <c r="AL1485" s="75"/>
      <c r="AM1485" s="2"/>
      <c r="AN1485" s="75"/>
      <c r="AO1485" s="75"/>
      <c r="AP1485" s="75"/>
      <c r="AQ1485" s="75"/>
      <c r="AR1485" s="75"/>
    </row>
    <row r="1486" spans="29:44" ht="12">
      <c r="AC1486" s="3"/>
      <c r="AD1486" s="3"/>
      <c r="AE1486" s="3"/>
      <c r="AF1486" s="4"/>
      <c r="AG1486" s="4"/>
      <c r="AH1486" s="75"/>
      <c r="AI1486" s="17"/>
      <c r="AJ1486" s="75"/>
      <c r="AK1486" s="3"/>
      <c r="AL1486" s="75"/>
      <c r="AM1486" s="2"/>
      <c r="AN1486" s="75"/>
      <c r="AO1486" s="75"/>
      <c r="AP1486" s="75"/>
      <c r="AQ1486" s="75"/>
      <c r="AR1486" s="75"/>
    </row>
    <row r="1487" spans="29:44" ht="12">
      <c r="AC1487" s="3"/>
      <c r="AD1487" s="3"/>
      <c r="AE1487" s="3"/>
      <c r="AF1487" s="4"/>
      <c r="AG1487" s="4"/>
      <c r="AH1487" s="75"/>
      <c r="AI1487" s="17"/>
      <c r="AJ1487" s="75"/>
      <c r="AK1487" s="3"/>
      <c r="AL1487" s="75"/>
      <c r="AM1487" s="2"/>
      <c r="AN1487" s="75"/>
      <c r="AO1487" s="75"/>
      <c r="AP1487" s="75"/>
      <c r="AQ1487" s="75"/>
      <c r="AR1487" s="75"/>
    </row>
    <row r="1488" spans="29:44" ht="12">
      <c r="AC1488" s="3"/>
      <c r="AD1488" s="3"/>
      <c r="AE1488" s="3"/>
      <c r="AF1488" s="4"/>
      <c r="AG1488" s="4"/>
      <c r="AH1488" s="75"/>
      <c r="AI1488" s="17"/>
      <c r="AJ1488" s="75"/>
      <c r="AK1488" s="3"/>
      <c r="AL1488" s="75"/>
      <c r="AM1488" s="2"/>
      <c r="AN1488" s="75"/>
      <c r="AO1488" s="75"/>
      <c r="AP1488" s="75"/>
      <c r="AQ1488" s="75"/>
      <c r="AR1488" s="75"/>
    </row>
    <row r="1489" spans="29:44" ht="12">
      <c r="AC1489" s="3"/>
      <c r="AD1489" s="3"/>
      <c r="AE1489" s="3"/>
      <c r="AF1489" s="4"/>
      <c r="AG1489" s="4"/>
      <c r="AH1489" s="75"/>
      <c r="AI1489" s="17"/>
      <c r="AJ1489" s="75"/>
      <c r="AK1489" s="3"/>
      <c r="AL1489" s="75"/>
      <c r="AM1489" s="2"/>
      <c r="AN1489" s="75"/>
      <c r="AO1489" s="75"/>
      <c r="AP1489" s="75"/>
      <c r="AQ1489" s="75"/>
      <c r="AR1489" s="75"/>
    </row>
    <row r="1490" spans="29:44" ht="12">
      <c r="AC1490" s="3"/>
      <c r="AD1490" s="3"/>
      <c r="AE1490" s="3"/>
      <c r="AF1490" s="4"/>
      <c r="AG1490" s="4"/>
      <c r="AH1490" s="75"/>
      <c r="AI1490" s="17"/>
      <c r="AJ1490" s="75"/>
      <c r="AK1490" s="3"/>
      <c r="AL1490" s="75"/>
      <c r="AM1490" s="2"/>
      <c r="AN1490" s="75"/>
      <c r="AO1490" s="75"/>
      <c r="AP1490" s="75"/>
      <c r="AQ1490" s="75"/>
      <c r="AR1490" s="75"/>
    </row>
    <row r="1491" spans="29:44" ht="12">
      <c r="AC1491" s="3"/>
      <c r="AD1491" s="3"/>
      <c r="AE1491" s="3"/>
      <c r="AF1491" s="4"/>
      <c r="AG1491" s="4"/>
      <c r="AH1491" s="75"/>
      <c r="AI1491" s="17"/>
      <c r="AJ1491" s="75"/>
      <c r="AK1491" s="3"/>
      <c r="AL1491" s="75"/>
      <c r="AM1491" s="2"/>
      <c r="AN1491" s="75"/>
      <c r="AO1491" s="75"/>
      <c r="AP1491" s="75"/>
      <c r="AQ1491" s="75"/>
      <c r="AR1491" s="75"/>
    </row>
    <row r="1492" spans="29:44" ht="12">
      <c r="AC1492" s="3"/>
      <c r="AD1492" s="3"/>
      <c r="AE1492" s="3"/>
      <c r="AF1492" s="4"/>
      <c r="AG1492" s="4"/>
      <c r="AH1492" s="75"/>
      <c r="AI1492" s="17"/>
      <c r="AJ1492" s="75"/>
      <c r="AK1492" s="3"/>
      <c r="AL1492" s="75"/>
      <c r="AM1492" s="2"/>
      <c r="AN1492" s="75"/>
      <c r="AO1492" s="75"/>
      <c r="AP1492" s="75"/>
      <c r="AQ1492" s="75"/>
      <c r="AR1492" s="75"/>
    </row>
    <row r="1493" spans="29:44" ht="12">
      <c r="AC1493" s="3"/>
      <c r="AD1493" s="3"/>
      <c r="AE1493" s="3"/>
      <c r="AF1493" s="4"/>
      <c r="AG1493" s="4"/>
      <c r="AH1493" s="75"/>
      <c r="AI1493" s="17"/>
      <c r="AJ1493" s="75"/>
      <c r="AK1493" s="3"/>
      <c r="AL1493" s="75"/>
      <c r="AM1493" s="2"/>
      <c r="AN1493" s="75"/>
      <c r="AO1493" s="75"/>
      <c r="AP1493" s="75"/>
      <c r="AQ1493" s="75"/>
      <c r="AR1493" s="75"/>
    </row>
    <row r="1494" spans="29:44" ht="12">
      <c r="AC1494" s="3"/>
      <c r="AD1494" s="3"/>
      <c r="AE1494" s="3"/>
      <c r="AF1494" s="4"/>
      <c r="AG1494" s="4"/>
      <c r="AH1494" s="75"/>
      <c r="AI1494" s="17"/>
      <c r="AJ1494" s="75"/>
      <c r="AK1494" s="3"/>
      <c r="AL1494" s="75"/>
      <c r="AM1494" s="2"/>
      <c r="AN1494" s="75"/>
      <c r="AO1494" s="75"/>
      <c r="AP1494" s="75"/>
      <c r="AQ1494" s="75"/>
      <c r="AR1494" s="75"/>
    </row>
    <row r="1495" spans="29:44" ht="12">
      <c r="AC1495" s="3"/>
      <c r="AD1495" s="3"/>
      <c r="AE1495" s="3"/>
      <c r="AF1495" s="4"/>
      <c r="AG1495" s="4"/>
      <c r="AH1495" s="75"/>
      <c r="AI1495" s="17"/>
      <c r="AJ1495" s="75"/>
      <c r="AK1495" s="3"/>
      <c r="AL1495" s="75"/>
      <c r="AM1495" s="2"/>
      <c r="AN1495" s="75"/>
      <c r="AO1495" s="75"/>
      <c r="AP1495" s="75"/>
      <c r="AQ1495" s="75"/>
      <c r="AR1495" s="75"/>
    </row>
    <row r="1496" spans="29:44" ht="12">
      <c r="AC1496" s="3"/>
      <c r="AD1496" s="3"/>
      <c r="AE1496" s="3"/>
      <c r="AF1496" s="4"/>
      <c r="AG1496" s="4"/>
      <c r="AH1496" s="75"/>
      <c r="AI1496" s="17"/>
      <c r="AJ1496" s="75"/>
      <c r="AK1496" s="3"/>
      <c r="AL1496" s="75"/>
      <c r="AM1496" s="2"/>
      <c r="AN1496" s="75"/>
      <c r="AO1496" s="75"/>
      <c r="AP1496" s="75"/>
      <c r="AQ1496" s="75"/>
      <c r="AR1496" s="75"/>
    </row>
    <row r="1497" spans="29:44" ht="12">
      <c r="AC1497" s="3"/>
      <c r="AD1497" s="3"/>
      <c r="AE1497" s="3"/>
      <c r="AF1497" s="4"/>
      <c r="AG1497" s="4"/>
      <c r="AH1497" s="75"/>
      <c r="AI1497" s="17"/>
      <c r="AJ1497" s="75"/>
      <c r="AK1497" s="3"/>
      <c r="AL1497" s="75"/>
      <c r="AM1497" s="2"/>
      <c r="AN1497" s="75"/>
      <c r="AO1497" s="75"/>
      <c r="AP1497" s="75"/>
      <c r="AQ1497" s="75"/>
      <c r="AR1497" s="75"/>
    </row>
    <row r="1498" spans="29:44" ht="12">
      <c r="AC1498" s="3"/>
      <c r="AD1498" s="3"/>
      <c r="AE1498" s="3"/>
      <c r="AF1498" s="4"/>
      <c r="AG1498" s="4"/>
      <c r="AH1498" s="75"/>
      <c r="AI1498" s="17"/>
      <c r="AJ1498" s="75"/>
      <c r="AK1498" s="3"/>
      <c r="AL1498" s="75"/>
      <c r="AM1498" s="2"/>
      <c r="AN1498" s="75"/>
      <c r="AO1498" s="75"/>
      <c r="AP1498" s="75"/>
      <c r="AQ1498" s="75"/>
      <c r="AR1498" s="75"/>
    </row>
    <row r="1499" spans="29:44" ht="12">
      <c r="AC1499" s="3"/>
      <c r="AD1499" s="3"/>
      <c r="AE1499" s="3"/>
      <c r="AF1499" s="4"/>
      <c r="AG1499" s="4"/>
      <c r="AH1499" s="75"/>
      <c r="AI1499" s="17"/>
      <c r="AJ1499" s="75"/>
      <c r="AK1499" s="3"/>
      <c r="AL1499" s="75"/>
      <c r="AM1499" s="2"/>
      <c r="AN1499" s="75"/>
      <c r="AO1499" s="75"/>
      <c r="AP1499" s="75"/>
      <c r="AQ1499" s="75"/>
      <c r="AR1499" s="75"/>
    </row>
    <row r="1500" spans="29:44" ht="12">
      <c r="AC1500" s="3"/>
      <c r="AD1500" s="3"/>
      <c r="AE1500" s="3"/>
      <c r="AF1500" s="4"/>
      <c r="AG1500" s="4"/>
      <c r="AH1500" s="75"/>
      <c r="AI1500" s="17"/>
      <c r="AJ1500" s="75"/>
      <c r="AK1500" s="3"/>
      <c r="AL1500" s="75"/>
      <c r="AM1500" s="2"/>
      <c r="AN1500" s="75"/>
      <c r="AO1500" s="75"/>
      <c r="AP1500" s="75"/>
      <c r="AQ1500" s="75"/>
      <c r="AR1500" s="75"/>
    </row>
    <row r="1501" spans="29:44" ht="12">
      <c r="AC1501" s="3"/>
      <c r="AD1501" s="3"/>
      <c r="AE1501" s="3"/>
      <c r="AF1501" s="4"/>
      <c r="AG1501" s="4"/>
      <c r="AH1501" s="75"/>
      <c r="AI1501" s="17"/>
      <c r="AJ1501" s="75"/>
      <c r="AK1501" s="3"/>
      <c r="AL1501" s="75"/>
      <c r="AM1501" s="2"/>
      <c r="AN1501" s="75"/>
      <c r="AO1501" s="75"/>
      <c r="AP1501" s="75"/>
      <c r="AQ1501" s="75"/>
      <c r="AR1501" s="75"/>
    </row>
    <row r="1502" spans="29:44" ht="12">
      <c r="AC1502" s="3"/>
      <c r="AD1502" s="3"/>
      <c r="AE1502" s="3"/>
      <c r="AF1502" s="4"/>
      <c r="AG1502" s="4"/>
      <c r="AH1502" s="75"/>
      <c r="AI1502" s="17"/>
      <c r="AJ1502" s="75"/>
      <c r="AK1502" s="3"/>
      <c r="AL1502" s="75"/>
      <c r="AM1502" s="2"/>
      <c r="AN1502" s="75"/>
      <c r="AO1502" s="75"/>
      <c r="AP1502" s="75"/>
      <c r="AQ1502" s="75"/>
      <c r="AR1502" s="75"/>
    </row>
    <row r="1503" spans="29:44" ht="12">
      <c r="AC1503" s="3"/>
      <c r="AD1503" s="3"/>
      <c r="AE1503" s="3"/>
      <c r="AF1503" s="4"/>
      <c r="AG1503" s="4"/>
      <c r="AH1503" s="75"/>
      <c r="AI1503" s="17"/>
      <c r="AJ1503" s="75"/>
      <c r="AK1503" s="3"/>
      <c r="AL1503" s="75"/>
      <c r="AM1503" s="2"/>
      <c r="AN1503" s="75"/>
      <c r="AO1503" s="75"/>
      <c r="AP1503" s="75"/>
      <c r="AQ1503" s="75"/>
      <c r="AR1503" s="75"/>
    </row>
    <row r="1504" spans="29:44" ht="12">
      <c r="AC1504" s="3"/>
      <c r="AD1504" s="3"/>
      <c r="AE1504" s="3"/>
      <c r="AF1504" s="4"/>
      <c r="AG1504" s="4"/>
      <c r="AH1504" s="75"/>
      <c r="AI1504" s="17"/>
      <c r="AJ1504" s="75"/>
      <c r="AK1504" s="3"/>
      <c r="AL1504" s="75"/>
      <c r="AM1504" s="2"/>
      <c r="AN1504" s="75"/>
      <c r="AO1504" s="75"/>
      <c r="AP1504" s="75"/>
      <c r="AQ1504" s="75"/>
      <c r="AR1504" s="75"/>
    </row>
    <row r="1505" spans="29:44" ht="12">
      <c r="AC1505" s="3"/>
      <c r="AD1505" s="3"/>
      <c r="AE1505" s="3"/>
      <c r="AF1505" s="4"/>
      <c r="AG1505" s="4"/>
      <c r="AH1505" s="75"/>
      <c r="AI1505" s="17"/>
      <c r="AJ1505" s="75"/>
      <c r="AK1505" s="3"/>
      <c r="AL1505" s="75"/>
      <c r="AM1505" s="2"/>
      <c r="AN1505" s="75"/>
      <c r="AO1505" s="75"/>
      <c r="AP1505" s="75"/>
      <c r="AQ1505" s="75"/>
      <c r="AR1505" s="75"/>
    </row>
    <row r="1506" spans="29:44" ht="12">
      <c r="AC1506" s="3"/>
      <c r="AD1506" s="3"/>
      <c r="AE1506" s="3"/>
      <c r="AF1506" s="4"/>
      <c r="AG1506" s="4"/>
      <c r="AH1506" s="75"/>
      <c r="AI1506" s="17"/>
      <c r="AJ1506" s="75"/>
      <c r="AK1506" s="3"/>
      <c r="AL1506" s="75"/>
      <c r="AM1506" s="2"/>
      <c r="AN1506" s="75"/>
      <c r="AO1506" s="75"/>
      <c r="AP1506" s="75"/>
      <c r="AQ1506" s="75"/>
      <c r="AR1506" s="75"/>
    </row>
    <row r="1507" spans="29:44" ht="12">
      <c r="AC1507" s="3"/>
      <c r="AD1507" s="3"/>
      <c r="AE1507" s="3"/>
      <c r="AF1507" s="4"/>
      <c r="AG1507" s="4"/>
      <c r="AH1507" s="75"/>
      <c r="AI1507" s="17"/>
      <c r="AJ1507" s="75"/>
      <c r="AK1507" s="3"/>
      <c r="AL1507" s="75"/>
      <c r="AM1507" s="2"/>
      <c r="AN1507" s="75"/>
      <c r="AO1507" s="75"/>
      <c r="AP1507" s="75"/>
      <c r="AQ1507" s="75"/>
      <c r="AR1507" s="75"/>
    </row>
    <row r="1508" spans="29:44" ht="12">
      <c r="AC1508" s="3"/>
      <c r="AD1508" s="3"/>
      <c r="AE1508" s="3"/>
      <c r="AF1508" s="4"/>
      <c r="AG1508" s="4"/>
      <c r="AH1508" s="75"/>
      <c r="AI1508" s="17"/>
      <c r="AJ1508" s="75"/>
      <c r="AK1508" s="3"/>
      <c r="AL1508" s="75"/>
      <c r="AM1508" s="2"/>
      <c r="AN1508" s="75"/>
      <c r="AO1508" s="75"/>
      <c r="AP1508" s="75"/>
      <c r="AQ1508" s="75"/>
      <c r="AR1508" s="75"/>
    </row>
    <row r="1509" spans="29:44" ht="12">
      <c r="AC1509" s="3"/>
      <c r="AD1509" s="3"/>
      <c r="AE1509" s="3"/>
      <c r="AF1509" s="4"/>
      <c r="AG1509" s="4"/>
      <c r="AH1509" s="75"/>
      <c r="AI1509" s="17"/>
      <c r="AJ1509" s="75"/>
      <c r="AK1509" s="3"/>
      <c r="AL1509" s="75"/>
      <c r="AM1509" s="2"/>
      <c r="AN1509" s="75"/>
      <c r="AO1509" s="75"/>
      <c r="AP1509" s="75"/>
      <c r="AQ1509" s="75"/>
      <c r="AR1509" s="75"/>
    </row>
    <row r="1510" spans="29:44" ht="12">
      <c r="AC1510" s="3"/>
      <c r="AD1510" s="3"/>
      <c r="AE1510" s="3"/>
      <c r="AF1510" s="4"/>
      <c r="AG1510" s="4"/>
      <c r="AH1510" s="75"/>
      <c r="AI1510" s="17"/>
      <c r="AJ1510" s="75"/>
      <c r="AK1510" s="3"/>
      <c r="AL1510" s="75"/>
      <c r="AM1510" s="2"/>
      <c r="AN1510" s="75"/>
      <c r="AO1510" s="75"/>
      <c r="AP1510" s="75"/>
      <c r="AQ1510" s="75"/>
      <c r="AR1510" s="75"/>
    </row>
    <row r="1511" spans="29:44" ht="12">
      <c r="AC1511" s="3"/>
      <c r="AD1511" s="3"/>
      <c r="AE1511" s="3"/>
      <c r="AF1511" s="4"/>
      <c r="AG1511" s="4"/>
      <c r="AH1511" s="75"/>
      <c r="AI1511" s="17"/>
      <c r="AJ1511" s="75"/>
      <c r="AK1511" s="3"/>
      <c r="AL1511" s="75"/>
      <c r="AM1511" s="2"/>
      <c r="AN1511" s="75"/>
      <c r="AO1511" s="75"/>
      <c r="AP1511" s="75"/>
      <c r="AQ1511" s="75"/>
      <c r="AR1511" s="75"/>
    </row>
    <row r="1512" spans="29:44" ht="12">
      <c r="AC1512" s="3"/>
      <c r="AD1512" s="3"/>
      <c r="AE1512" s="3"/>
      <c r="AF1512" s="4"/>
      <c r="AG1512" s="4"/>
      <c r="AH1512" s="75"/>
      <c r="AI1512" s="17"/>
      <c r="AJ1512" s="75"/>
      <c r="AK1512" s="3"/>
      <c r="AL1512" s="75"/>
      <c r="AM1512" s="2"/>
      <c r="AN1512" s="75"/>
      <c r="AO1512" s="75"/>
      <c r="AP1512" s="75"/>
      <c r="AQ1512" s="75"/>
      <c r="AR1512" s="75"/>
    </row>
    <row r="1513" spans="29:44" ht="12">
      <c r="AC1513" s="3"/>
      <c r="AD1513" s="3"/>
      <c r="AE1513" s="3"/>
      <c r="AF1513" s="4"/>
      <c r="AG1513" s="4"/>
      <c r="AH1513" s="75"/>
      <c r="AI1513" s="17"/>
      <c r="AJ1513" s="75"/>
      <c r="AK1513" s="3"/>
      <c r="AL1513" s="75"/>
      <c r="AM1513" s="2"/>
      <c r="AN1513" s="75"/>
      <c r="AO1513" s="75"/>
      <c r="AP1513" s="75"/>
      <c r="AQ1513" s="75"/>
      <c r="AR1513" s="75"/>
    </row>
    <row r="1514" spans="29:44" ht="12">
      <c r="AC1514" s="3"/>
      <c r="AD1514" s="3"/>
      <c r="AE1514" s="3"/>
      <c r="AF1514" s="4"/>
      <c r="AG1514" s="4"/>
      <c r="AH1514" s="75"/>
      <c r="AI1514" s="17"/>
      <c r="AJ1514" s="75"/>
      <c r="AK1514" s="3"/>
      <c r="AL1514" s="75"/>
      <c r="AM1514" s="2"/>
      <c r="AN1514" s="75"/>
      <c r="AO1514" s="75"/>
      <c r="AP1514" s="75"/>
      <c r="AQ1514" s="75"/>
      <c r="AR1514" s="75"/>
    </row>
    <row r="1515" spans="29:44" ht="12">
      <c r="AC1515" s="3"/>
      <c r="AD1515" s="3"/>
      <c r="AE1515" s="3"/>
      <c r="AF1515" s="4"/>
      <c r="AG1515" s="4"/>
      <c r="AH1515" s="75"/>
      <c r="AI1515" s="17"/>
      <c r="AJ1515" s="75"/>
      <c r="AK1515" s="3"/>
      <c r="AL1515" s="75"/>
      <c r="AM1515" s="2"/>
      <c r="AN1515" s="75"/>
      <c r="AO1515" s="75"/>
      <c r="AP1515" s="75"/>
      <c r="AQ1515" s="75"/>
      <c r="AR1515" s="75"/>
    </row>
    <row r="1516" spans="29:44" ht="12">
      <c r="AC1516" s="3"/>
      <c r="AD1516" s="3"/>
      <c r="AE1516" s="3"/>
      <c r="AF1516" s="4"/>
      <c r="AG1516" s="4"/>
      <c r="AH1516" s="75"/>
      <c r="AI1516" s="17"/>
      <c r="AJ1516" s="75"/>
      <c r="AK1516" s="3"/>
      <c r="AL1516" s="75"/>
      <c r="AM1516" s="2"/>
      <c r="AN1516" s="75"/>
      <c r="AO1516" s="75"/>
      <c r="AP1516" s="75"/>
      <c r="AQ1516" s="75"/>
      <c r="AR1516" s="75"/>
    </row>
    <row r="1517" spans="29:44" ht="12">
      <c r="AC1517" s="3"/>
      <c r="AD1517" s="3"/>
      <c r="AE1517" s="3"/>
      <c r="AF1517" s="4"/>
      <c r="AG1517" s="4"/>
      <c r="AH1517" s="75"/>
      <c r="AI1517" s="17"/>
      <c r="AJ1517" s="75"/>
      <c r="AK1517" s="3"/>
      <c r="AL1517" s="75"/>
      <c r="AM1517" s="2"/>
      <c r="AN1517" s="75"/>
      <c r="AO1517" s="75"/>
      <c r="AP1517" s="75"/>
      <c r="AQ1517" s="75"/>
      <c r="AR1517" s="75"/>
    </row>
    <row r="1518" spans="29:44" ht="12">
      <c r="AC1518" s="3"/>
      <c r="AD1518" s="3"/>
      <c r="AE1518" s="3"/>
      <c r="AF1518" s="4"/>
      <c r="AG1518" s="4"/>
      <c r="AH1518" s="75"/>
      <c r="AI1518" s="17"/>
      <c r="AJ1518" s="75"/>
      <c r="AK1518" s="3"/>
      <c r="AL1518" s="75"/>
      <c r="AM1518" s="2"/>
      <c r="AN1518" s="75"/>
      <c r="AO1518" s="75"/>
      <c r="AP1518" s="75"/>
      <c r="AQ1518" s="75"/>
      <c r="AR1518" s="75"/>
    </row>
    <row r="1519" spans="29:44" ht="12">
      <c r="AC1519" s="3"/>
      <c r="AD1519" s="3"/>
      <c r="AE1519" s="3"/>
      <c r="AF1519" s="4"/>
      <c r="AG1519" s="4"/>
      <c r="AH1519" s="75"/>
      <c r="AI1519" s="17"/>
      <c r="AJ1519" s="75"/>
      <c r="AK1519" s="3"/>
      <c r="AL1519" s="75"/>
      <c r="AM1519" s="2"/>
      <c r="AN1519" s="75"/>
      <c r="AO1519" s="75"/>
      <c r="AP1519" s="75"/>
      <c r="AQ1519" s="75"/>
      <c r="AR1519" s="75"/>
    </row>
    <row r="1520" spans="29:44" ht="12">
      <c r="AC1520" s="3"/>
      <c r="AD1520" s="3"/>
      <c r="AE1520" s="3"/>
      <c r="AF1520" s="4"/>
      <c r="AG1520" s="4"/>
      <c r="AH1520" s="75"/>
      <c r="AI1520" s="17"/>
      <c r="AJ1520" s="75"/>
      <c r="AK1520" s="3"/>
      <c r="AL1520" s="75"/>
      <c r="AM1520" s="2"/>
      <c r="AN1520" s="75"/>
      <c r="AO1520" s="75"/>
      <c r="AP1520" s="75"/>
      <c r="AQ1520" s="75"/>
      <c r="AR1520" s="75"/>
    </row>
    <row r="1521" spans="29:44" ht="12">
      <c r="AC1521" s="3"/>
      <c r="AD1521" s="3"/>
      <c r="AE1521" s="3"/>
      <c r="AF1521" s="4"/>
      <c r="AG1521" s="4"/>
      <c r="AH1521" s="75"/>
      <c r="AI1521" s="17"/>
      <c r="AJ1521" s="75"/>
      <c r="AK1521" s="3"/>
      <c r="AL1521" s="75"/>
      <c r="AM1521" s="2"/>
      <c r="AN1521" s="75"/>
      <c r="AO1521" s="75"/>
      <c r="AP1521" s="75"/>
      <c r="AQ1521" s="75"/>
      <c r="AR1521" s="75"/>
    </row>
    <row r="1522" spans="29:44" ht="12">
      <c r="AC1522" s="3"/>
      <c r="AD1522" s="3"/>
      <c r="AE1522" s="3"/>
      <c r="AF1522" s="4"/>
      <c r="AG1522" s="4"/>
      <c r="AH1522" s="75"/>
      <c r="AI1522" s="17"/>
      <c r="AJ1522" s="75"/>
      <c r="AK1522" s="3"/>
      <c r="AL1522" s="75"/>
      <c r="AM1522" s="2"/>
      <c r="AN1522" s="75"/>
      <c r="AO1522" s="75"/>
      <c r="AP1522" s="75"/>
      <c r="AQ1522" s="75"/>
      <c r="AR1522" s="75"/>
    </row>
    <row r="1523" spans="29:44" ht="12">
      <c r="AC1523" s="3"/>
      <c r="AD1523" s="3"/>
      <c r="AE1523" s="3"/>
      <c r="AF1523" s="4"/>
      <c r="AG1523" s="4"/>
      <c r="AH1523" s="75"/>
      <c r="AI1523" s="17"/>
      <c r="AJ1523" s="75"/>
      <c r="AK1523" s="3"/>
      <c r="AL1523" s="75"/>
      <c r="AM1523" s="2"/>
      <c r="AN1523" s="75"/>
      <c r="AO1523" s="75"/>
      <c r="AP1523" s="75"/>
      <c r="AQ1523" s="75"/>
      <c r="AR1523" s="75"/>
    </row>
    <row r="1524" spans="29:44" ht="12">
      <c r="AC1524" s="3"/>
      <c r="AD1524" s="3"/>
      <c r="AE1524" s="3"/>
      <c r="AF1524" s="4"/>
      <c r="AG1524" s="4"/>
      <c r="AH1524" s="75"/>
      <c r="AI1524" s="17"/>
      <c r="AJ1524" s="75"/>
      <c r="AK1524" s="3"/>
      <c r="AL1524" s="75"/>
      <c r="AM1524" s="2"/>
      <c r="AN1524" s="75"/>
      <c r="AO1524" s="75"/>
      <c r="AP1524" s="75"/>
      <c r="AQ1524" s="75"/>
      <c r="AR1524" s="75"/>
    </row>
    <row r="1525" spans="29:44" ht="12">
      <c r="AC1525" s="3"/>
      <c r="AD1525" s="3"/>
      <c r="AE1525" s="3"/>
      <c r="AF1525" s="4"/>
      <c r="AG1525" s="4"/>
      <c r="AH1525" s="75"/>
      <c r="AI1525" s="17"/>
      <c r="AJ1525" s="75"/>
      <c r="AK1525" s="3"/>
      <c r="AL1525" s="75"/>
      <c r="AM1525" s="2"/>
      <c r="AN1525" s="75"/>
      <c r="AO1525" s="75"/>
      <c r="AP1525" s="75"/>
      <c r="AQ1525" s="75"/>
      <c r="AR1525" s="75"/>
    </row>
    <row r="1526" spans="29:44" ht="12">
      <c r="AC1526" s="3"/>
      <c r="AD1526" s="3"/>
      <c r="AE1526" s="3"/>
      <c r="AF1526" s="4"/>
      <c r="AG1526" s="4"/>
      <c r="AH1526" s="75"/>
      <c r="AI1526" s="17"/>
      <c r="AJ1526" s="75"/>
      <c r="AK1526" s="3"/>
      <c r="AL1526" s="75"/>
      <c r="AM1526" s="2"/>
      <c r="AN1526" s="75"/>
      <c r="AO1526" s="75"/>
      <c r="AP1526" s="75"/>
      <c r="AQ1526" s="75"/>
      <c r="AR1526" s="75"/>
    </row>
    <row r="1527" spans="29:44" ht="12">
      <c r="AC1527" s="3"/>
      <c r="AD1527" s="3"/>
      <c r="AE1527" s="3"/>
      <c r="AF1527" s="4"/>
      <c r="AG1527" s="4"/>
      <c r="AH1527" s="75"/>
      <c r="AI1527" s="17"/>
      <c r="AJ1527" s="75"/>
      <c r="AK1527" s="3"/>
      <c r="AL1527" s="75"/>
      <c r="AM1527" s="2"/>
      <c r="AN1527" s="75"/>
      <c r="AO1527" s="75"/>
      <c r="AP1527" s="75"/>
      <c r="AQ1527" s="75"/>
      <c r="AR1527" s="75"/>
    </row>
    <row r="1528" spans="29:44" ht="12">
      <c r="AC1528" s="3"/>
      <c r="AD1528" s="3"/>
      <c r="AE1528" s="3"/>
      <c r="AF1528" s="4"/>
      <c r="AG1528" s="4"/>
      <c r="AH1528" s="75"/>
      <c r="AI1528" s="17"/>
      <c r="AJ1528" s="75"/>
      <c r="AK1528" s="3"/>
      <c r="AL1528" s="75"/>
      <c r="AM1528" s="2"/>
      <c r="AN1528" s="75"/>
      <c r="AO1528" s="75"/>
      <c r="AP1528" s="75"/>
      <c r="AQ1528" s="75"/>
      <c r="AR1528" s="75"/>
    </row>
    <row r="1529" spans="29:44" ht="12">
      <c r="AC1529" s="3"/>
      <c r="AD1529" s="3"/>
      <c r="AE1529" s="3"/>
      <c r="AF1529" s="4"/>
      <c r="AG1529" s="4"/>
      <c r="AH1529" s="75"/>
      <c r="AI1529" s="17"/>
      <c r="AJ1529" s="75"/>
      <c r="AK1529" s="3"/>
      <c r="AL1529" s="75"/>
      <c r="AM1529" s="2"/>
      <c r="AN1529" s="75"/>
      <c r="AO1529" s="75"/>
      <c r="AP1529" s="75"/>
      <c r="AQ1529" s="75"/>
      <c r="AR1529" s="75"/>
    </row>
    <row r="1530" spans="29:44" ht="12">
      <c r="AC1530" s="3"/>
      <c r="AD1530" s="3"/>
      <c r="AE1530" s="3"/>
      <c r="AF1530" s="4"/>
      <c r="AG1530" s="4"/>
      <c r="AH1530" s="75"/>
      <c r="AI1530" s="17"/>
      <c r="AJ1530" s="75"/>
      <c r="AK1530" s="3"/>
      <c r="AL1530" s="75"/>
      <c r="AM1530" s="2"/>
      <c r="AN1530" s="75"/>
      <c r="AO1530" s="75"/>
      <c r="AP1530" s="75"/>
      <c r="AQ1530" s="75"/>
      <c r="AR1530" s="75"/>
    </row>
    <row r="1531" spans="29:44" ht="12">
      <c r="AC1531" s="3"/>
      <c r="AD1531" s="3"/>
      <c r="AE1531" s="3"/>
      <c r="AF1531" s="4"/>
      <c r="AG1531" s="4"/>
      <c r="AH1531" s="75"/>
      <c r="AI1531" s="17"/>
      <c r="AJ1531" s="75"/>
      <c r="AK1531" s="3"/>
      <c r="AL1531" s="75"/>
      <c r="AM1531" s="2"/>
      <c r="AN1531" s="75"/>
      <c r="AO1531" s="75"/>
      <c r="AP1531" s="75"/>
      <c r="AQ1531" s="75"/>
      <c r="AR1531" s="75"/>
    </row>
    <row r="1532" spans="29:44" ht="12">
      <c r="AC1532" s="3"/>
      <c r="AD1532" s="3"/>
      <c r="AE1532" s="3"/>
      <c r="AF1532" s="4"/>
      <c r="AG1532" s="4"/>
      <c r="AH1532" s="75"/>
      <c r="AI1532" s="17"/>
      <c r="AJ1532" s="75"/>
      <c r="AK1532" s="3"/>
      <c r="AL1532" s="75"/>
      <c r="AM1532" s="2"/>
      <c r="AN1532" s="75"/>
      <c r="AO1532" s="75"/>
      <c r="AP1532" s="75"/>
      <c r="AQ1532" s="75"/>
      <c r="AR1532" s="75"/>
    </row>
    <row r="1533" spans="29:44" ht="12">
      <c r="AC1533" s="3"/>
      <c r="AD1533" s="3"/>
      <c r="AE1533" s="3"/>
      <c r="AF1533" s="4"/>
      <c r="AG1533" s="4"/>
      <c r="AH1533" s="75"/>
      <c r="AI1533" s="17"/>
      <c r="AJ1533" s="75"/>
      <c r="AK1533" s="3"/>
      <c r="AL1533" s="75"/>
      <c r="AM1533" s="2"/>
      <c r="AN1533" s="75"/>
      <c r="AO1533" s="75"/>
      <c r="AP1533" s="75"/>
      <c r="AQ1533" s="75"/>
      <c r="AR1533" s="75"/>
    </row>
    <row r="1534" spans="29:44" ht="12">
      <c r="AC1534" s="3"/>
      <c r="AD1534" s="3"/>
      <c r="AE1534" s="3"/>
      <c r="AF1534" s="4"/>
      <c r="AG1534" s="4"/>
      <c r="AH1534" s="75"/>
      <c r="AI1534" s="17"/>
      <c r="AJ1534" s="75"/>
      <c r="AK1534" s="3"/>
      <c r="AL1534" s="75"/>
      <c r="AM1534" s="2"/>
      <c r="AN1534" s="75"/>
      <c r="AO1534" s="75"/>
      <c r="AP1534" s="75"/>
      <c r="AQ1534" s="75"/>
      <c r="AR1534" s="75"/>
    </row>
    <row r="1535" spans="29:44" ht="12">
      <c r="AC1535" s="3"/>
      <c r="AD1535" s="3"/>
      <c r="AE1535" s="3"/>
      <c r="AF1535" s="4"/>
      <c r="AG1535" s="4"/>
      <c r="AH1535" s="75"/>
      <c r="AI1535" s="17"/>
      <c r="AJ1535" s="75"/>
      <c r="AK1535" s="3"/>
      <c r="AL1535" s="75"/>
      <c r="AM1535" s="2"/>
      <c r="AN1535" s="75"/>
      <c r="AO1535" s="75"/>
      <c r="AP1535" s="75"/>
      <c r="AQ1535" s="75"/>
      <c r="AR1535" s="75"/>
    </row>
    <row r="1536" spans="29:44" ht="12">
      <c r="AC1536" s="3"/>
      <c r="AD1536" s="3"/>
      <c r="AE1536" s="3"/>
      <c r="AF1536" s="4"/>
      <c r="AG1536" s="4"/>
      <c r="AH1536" s="75"/>
      <c r="AI1536" s="17"/>
      <c r="AJ1536" s="75"/>
      <c r="AK1536" s="3"/>
      <c r="AL1536" s="75"/>
      <c r="AM1536" s="2"/>
      <c r="AN1536" s="75"/>
      <c r="AO1536" s="75"/>
      <c r="AP1536" s="75"/>
      <c r="AQ1536" s="75"/>
      <c r="AR1536" s="75"/>
    </row>
    <row r="1537" spans="29:44" ht="12">
      <c r="AC1537" s="3"/>
      <c r="AD1537" s="3"/>
      <c r="AE1537" s="3"/>
      <c r="AF1537" s="4"/>
      <c r="AG1537" s="4"/>
      <c r="AH1537" s="75"/>
      <c r="AI1537" s="17"/>
      <c r="AJ1537" s="75"/>
      <c r="AK1537" s="3"/>
      <c r="AL1537" s="75"/>
      <c r="AM1537" s="2"/>
      <c r="AN1537" s="75"/>
      <c r="AO1537" s="75"/>
      <c r="AP1537" s="75"/>
      <c r="AQ1537" s="75"/>
      <c r="AR1537" s="75"/>
    </row>
    <row r="1538" spans="29:44" ht="12">
      <c r="AC1538" s="3"/>
      <c r="AD1538" s="3"/>
      <c r="AE1538" s="3"/>
      <c r="AF1538" s="4"/>
      <c r="AG1538" s="4"/>
      <c r="AH1538" s="75"/>
      <c r="AI1538" s="17"/>
      <c r="AJ1538" s="75"/>
      <c r="AK1538" s="3"/>
      <c r="AL1538" s="75"/>
      <c r="AM1538" s="2"/>
      <c r="AN1538" s="75"/>
      <c r="AO1538" s="75"/>
      <c r="AP1538" s="75"/>
      <c r="AQ1538" s="75"/>
      <c r="AR1538" s="75"/>
    </row>
    <row r="1539" spans="29:44" ht="12">
      <c r="AC1539" s="3"/>
      <c r="AD1539" s="3"/>
      <c r="AE1539" s="3"/>
      <c r="AF1539" s="4"/>
      <c r="AG1539" s="4"/>
      <c r="AH1539" s="75"/>
      <c r="AI1539" s="17"/>
      <c r="AJ1539" s="75"/>
      <c r="AK1539" s="3"/>
      <c r="AL1539" s="75"/>
      <c r="AM1539" s="2"/>
      <c r="AN1539" s="75"/>
      <c r="AO1539" s="75"/>
      <c r="AP1539" s="75"/>
      <c r="AQ1539" s="75"/>
      <c r="AR1539" s="75"/>
    </row>
    <row r="1540" spans="29:44" ht="12">
      <c r="AC1540" s="3"/>
      <c r="AD1540" s="3"/>
      <c r="AE1540" s="3"/>
      <c r="AF1540" s="4"/>
      <c r="AG1540" s="4"/>
      <c r="AH1540" s="75"/>
      <c r="AI1540" s="17"/>
      <c r="AJ1540" s="75"/>
      <c r="AK1540" s="3"/>
      <c r="AL1540" s="75"/>
      <c r="AM1540" s="2"/>
      <c r="AN1540" s="75"/>
      <c r="AO1540" s="75"/>
      <c r="AP1540" s="75"/>
      <c r="AQ1540" s="75"/>
      <c r="AR1540" s="75"/>
    </row>
    <row r="1541" spans="29:44" ht="12">
      <c r="AC1541" s="3"/>
      <c r="AD1541" s="3"/>
      <c r="AE1541" s="3"/>
      <c r="AF1541" s="4"/>
      <c r="AG1541" s="4"/>
      <c r="AH1541" s="75"/>
      <c r="AI1541" s="17"/>
      <c r="AJ1541" s="75"/>
      <c r="AK1541" s="3"/>
      <c r="AL1541" s="75"/>
      <c r="AM1541" s="2"/>
      <c r="AN1541" s="75"/>
      <c r="AO1541" s="75"/>
      <c r="AP1541" s="75"/>
      <c r="AQ1541" s="75"/>
      <c r="AR1541" s="75"/>
    </row>
    <row r="1542" spans="29:44" ht="12">
      <c r="AC1542" s="3"/>
      <c r="AD1542" s="3"/>
      <c r="AE1542" s="3"/>
      <c r="AF1542" s="4"/>
      <c r="AG1542" s="4"/>
      <c r="AH1542" s="75"/>
      <c r="AI1542" s="17"/>
      <c r="AJ1542" s="75"/>
      <c r="AK1542" s="3"/>
      <c r="AL1542" s="75"/>
      <c r="AM1542" s="2"/>
      <c r="AN1542" s="75"/>
      <c r="AO1542" s="75"/>
      <c r="AP1542" s="75"/>
      <c r="AQ1542" s="75"/>
      <c r="AR1542" s="75"/>
    </row>
    <row r="1543" spans="29:44" ht="12">
      <c r="AC1543" s="3"/>
      <c r="AD1543" s="3"/>
      <c r="AE1543" s="3"/>
      <c r="AF1543" s="4"/>
      <c r="AG1543" s="4"/>
      <c r="AH1543" s="75"/>
      <c r="AI1543" s="17"/>
      <c r="AJ1543" s="75"/>
      <c r="AK1543" s="3"/>
      <c r="AL1543" s="75"/>
      <c r="AM1543" s="2"/>
      <c r="AN1543" s="75"/>
      <c r="AO1543" s="75"/>
      <c r="AP1543" s="75"/>
      <c r="AQ1543" s="75"/>
      <c r="AR1543" s="75"/>
    </row>
    <row r="1544" spans="29:44" ht="12">
      <c r="AC1544" s="3"/>
      <c r="AD1544" s="3"/>
      <c r="AE1544" s="3"/>
      <c r="AF1544" s="4"/>
      <c r="AG1544" s="4"/>
      <c r="AH1544" s="75"/>
      <c r="AI1544" s="17"/>
      <c r="AJ1544" s="75"/>
      <c r="AK1544" s="3"/>
      <c r="AL1544" s="75"/>
      <c r="AM1544" s="2"/>
      <c r="AN1544" s="75"/>
      <c r="AO1544" s="75"/>
      <c r="AP1544" s="75"/>
      <c r="AQ1544" s="75"/>
      <c r="AR1544" s="75"/>
    </row>
    <row r="1545" spans="29:44" ht="12">
      <c r="AC1545" s="3"/>
      <c r="AD1545" s="3"/>
      <c r="AE1545" s="3"/>
      <c r="AF1545" s="4"/>
      <c r="AG1545" s="4"/>
      <c r="AH1545" s="75"/>
      <c r="AI1545" s="17"/>
      <c r="AJ1545" s="75"/>
      <c r="AK1545" s="3"/>
      <c r="AL1545" s="75"/>
      <c r="AM1545" s="2"/>
      <c r="AN1545" s="75"/>
      <c r="AO1545" s="75"/>
      <c r="AP1545" s="75"/>
      <c r="AQ1545" s="75"/>
      <c r="AR1545" s="75"/>
    </row>
    <row r="1546" spans="29:44" ht="12">
      <c r="AC1546" s="3"/>
      <c r="AD1546" s="3"/>
      <c r="AE1546" s="3"/>
      <c r="AF1546" s="4"/>
      <c r="AG1546" s="4"/>
      <c r="AH1546" s="75"/>
      <c r="AI1546" s="17"/>
      <c r="AJ1546" s="75"/>
      <c r="AK1546" s="3"/>
      <c r="AL1546" s="75"/>
      <c r="AM1546" s="2"/>
      <c r="AN1546" s="75"/>
      <c r="AO1546" s="75"/>
      <c r="AP1546" s="75"/>
      <c r="AQ1546" s="75"/>
      <c r="AR1546" s="75"/>
    </row>
    <row r="1547" spans="29:44" ht="12">
      <c r="AC1547" s="3"/>
      <c r="AD1547" s="3"/>
      <c r="AE1547" s="3"/>
      <c r="AF1547" s="4"/>
      <c r="AG1547" s="4"/>
      <c r="AH1547" s="75"/>
      <c r="AI1547" s="17"/>
      <c r="AJ1547" s="75"/>
      <c r="AK1547" s="3"/>
      <c r="AL1547" s="75"/>
      <c r="AM1547" s="2"/>
      <c r="AN1547" s="75"/>
      <c r="AO1547" s="75"/>
      <c r="AP1547" s="75"/>
      <c r="AQ1547" s="75"/>
      <c r="AR1547" s="75"/>
    </row>
    <row r="1548" spans="29:44" ht="12">
      <c r="AC1548" s="3"/>
      <c r="AD1548" s="3"/>
      <c r="AE1548" s="3"/>
      <c r="AF1548" s="4"/>
      <c r="AG1548" s="4"/>
      <c r="AH1548" s="75"/>
      <c r="AI1548" s="17"/>
      <c r="AJ1548" s="75"/>
      <c r="AK1548" s="3"/>
      <c r="AL1548" s="75"/>
      <c r="AM1548" s="2"/>
      <c r="AN1548" s="75"/>
      <c r="AO1548" s="75"/>
      <c r="AP1548" s="75"/>
      <c r="AQ1548" s="75"/>
      <c r="AR1548" s="75"/>
    </row>
    <row r="1549" spans="29:44" ht="12">
      <c r="AC1549" s="3"/>
      <c r="AD1549" s="3"/>
      <c r="AE1549" s="3"/>
      <c r="AF1549" s="4"/>
      <c r="AG1549" s="4"/>
      <c r="AH1549" s="75"/>
      <c r="AI1549" s="17"/>
      <c r="AJ1549" s="75"/>
      <c r="AK1549" s="3"/>
      <c r="AL1549" s="75"/>
      <c r="AM1549" s="2"/>
      <c r="AN1549" s="75"/>
      <c r="AO1549" s="75"/>
      <c r="AP1549" s="75"/>
      <c r="AQ1549" s="75"/>
      <c r="AR1549" s="75"/>
    </row>
    <row r="1550" spans="29:44" ht="12">
      <c r="AC1550" s="3"/>
      <c r="AD1550" s="3"/>
      <c r="AE1550" s="3"/>
      <c r="AF1550" s="4"/>
      <c r="AG1550" s="4"/>
      <c r="AH1550" s="75"/>
      <c r="AI1550" s="17"/>
      <c r="AJ1550" s="75"/>
      <c r="AK1550" s="3"/>
      <c r="AL1550" s="75"/>
      <c r="AM1550" s="2"/>
      <c r="AN1550" s="75"/>
      <c r="AO1550" s="75"/>
      <c r="AP1550" s="75"/>
      <c r="AQ1550" s="75"/>
      <c r="AR1550" s="75"/>
    </row>
    <row r="1551" spans="29:44" ht="12">
      <c r="AC1551" s="3"/>
      <c r="AD1551" s="3"/>
      <c r="AE1551" s="3"/>
      <c r="AF1551" s="4"/>
      <c r="AG1551" s="4"/>
      <c r="AH1551" s="75"/>
      <c r="AI1551" s="17"/>
      <c r="AJ1551" s="75"/>
      <c r="AK1551" s="3"/>
      <c r="AL1551" s="75"/>
      <c r="AM1551" s="2"/>
      <c r="AN1551" s="75"/>
      <c r="AO1551" s="75"/>
      <c r="AP1551" s="75"/>
      <c r="AQ1551" s="75"/>
      <c r="AR1551" s="75"/>
    </row>
    <row r="1552" spans="29:44" ht="12">
      <c r="AC1552" s="3"/>
      <c r="AD1552" s="3"/>
      <c r="AE1552" s="3"/>
      <c r="AF1552" s="4"/>
      <c r="AG1552" s="4"/>
      <c r="AH1552" s="75"/>
      <c r="AI1552" s="17"/>
      <c r="AJ1552" s="75"/>
      <c r="AK1552" s="3"/>
      <c r="AL1552" s="75"/>
      <c r="AM1552" s="2"/>
      <c r="AN1552" s="75"/>
      <c r="AO1552" s="75"/>
      <c r="AP1552" s="75"/>
      <c r="AQ1552" s="75"/>
      <c r="AR1552" s="75"/>
    </row>
    <row r="1553" spans="29:44" ht="12">
      <c r="AC1553" s="3"/>
      <c r="AD1553" s="3"/>
      <c r="AE1553" s="3"/>
      <c r="AF1553" s="4"/>
      <c r="AG1553" s="4"/>
      <c r="AH1553" s="75"/>
      <c r="AI1553" s="17"/>
      <c r="AJ1553" s="75"/>
      <c r="AK1553" s="3"/>
      <c r="AL1553" s="75"/>
      <c r="AM1553" s="2"/>
      <c r="AN1553" s="75"/>
      <c r="AO1553" s="75"/>
      <c r="AP1553" s="75"/>
      <c r="AQ1553" s="75"/>
      <c r="AR1553" s="75"/>
    </row>
    <row r="1554" spans="29:44" ht="12">
      <c r="AC1554" s="3"/>
      <c r="AD1554" s="3"/>
      <c r="AE1554" s="3"/>
      <c r="AF1554" s="4"/>
      <c r="AG1554" s="4"/>
      <c r="AH1554" s="75"/>
      <c r="AI1554" s="17"/>
      <c r="AJ1554" s="75"/>
      <c r="AK1554" s="3"/>
      <c r="AL1554" s="75"/>
      <c r="AM1554" s="2"/>
      <c r="AN1554" s="75"/>
      <c r="AO1554" s="75"/>
      <c r="AP1554" s="75"/>
      <c r="AQ1554" s="75"/>
      <c r="AR1554" s="75"/>
    </row>
    <row r="1555" spans="29:44" ht="12">
      <c r="AC1555" s="3"/>
      <c r="AD1555" s="3"/>
      <c r="AE1555" s="3"/>
      <c r="AF1555" s="4"/>
      <c r="AG1555" s="4"/>
      <c r="AH1555" s="75"/>
      <c r="AI1555" s="17"/>
      <c r="AJ1555" s="75"/>
      <c r="AK1555" s="3"/>
      <c r="AL1555" s="75"/>
      <c r="AM1555" s="2"/>
      <c r="AN1555" s="75"/>
      <c r="AO1555" s="75"/>
      <c r="AP1555" s="75"/>
      <c r="AQ1555" s="75"/>
      <c r="AR1555" s="75"/>
    </row>
    <row r="1556" spans="29:44" ht="12">
      <c r="AC1556" s="3"/>
      <c r="AD1556" s="3"/>
      <c r="AE1556" s="3"/>
      <c r="AF1556" s="4"/>
      <c r="AG1556" s="4"/>
      <c r="AH1556" s="75"/>
      <c r="AI1556" s="17"/>
      <c r="AJ1556" s="75"/>
      <c r="AK1556" s="3"/>
      <c r="AL1556" s="75"/>
      <c r="AM1556" s="2"/>
      <c r="AN1556" s="75"/>
      <c r="AO1556" s="75"/>
      <c r="AP1556" s="75"/>
      <c r="AQ1556" s="75"/>
      <c r="AR1556" s="75"/>
    </row>
    <row r="1557" spans="29:44" ht="12">
      <c r="AC1557" s="3"/>
      <c r="AD1557" s="3"/>
      <c r="AE1557" s="3"/>
      <c r="AF1557" s="4"/>
      <c r="AG1557" s="4"/>
      <c r="AH1557" s="75"/>
      <c r="AI1557" s="17"/>
      <c r="AJ1557" s="75"/>
      <c r="AK1557" s="3"/>
      <c r="AL1557" s="75"/>
      <c r="AM1557" s="2"/>
      <c r="AN1557" s="75"/>
      <c r="AO1557" s="75"/>
      <c r="AP1557" s="75"/>
      <c r="AQ1557" s="75"/>
      <c r="AR1557" s="75"/>
    </row>
    <row r="1558" spans="29:44" ht="12">
      <c r="AC1558" s="3"/>
      <c r="AD1558" s="3"/>
      <c r="AE1558" s="3"/>
      <c r="AF1558" s="4"/>
      <c r="AG1558" s="4"/>
      <c r="AH1558" s="75"/>
      <c r="AI1558" s="17"/>
      <c r="AJ1558" s="75"/>
      <c r="AK1558" s="3"/>
      <c r="AL1558" s="75"/>
      <c r="AM1558" s="2"/>
      <c r="AN1558" s="75"/>
      <c r="AO1558" s="75"/>
      <c r="AP1558" s="75"/>
      <c r="AQ1558" s="75"/>
      <c r="AR1558" s="75"/>
    </row>
    <row r="1559" spans="29:44" ht="12">
      <c r="AC1559" s="3"/>
      <c r="AD1559" s="3"/>
      <c r="AE1559" s="3"/>
      <c r="AF1559" s="4"/>
      <c r="AG1559" s="4"/>
      <c r="AH1559" s="75"/>
      <c r="AI1559" s="17"/>
      <c r="AJ1559" s="75"/>
      <c r="AK1559" s="3"/>
      <c r="AL1559" s="75"/>
      <c r="AM1559" s="2"/>
      <c r="AN1559" s="75"/>
      <c r="AO1559" s="75"/>
      <c r="AP1559" s="75"/>
      <c r="AQ1559" s="75"/>
      <c r="AR1559" s="75"/>
    </row>
    <row r="1560" spans="29:44" ht="12">
      <c r="AC1560" s="3"/>
      <c r="AD1560" s="3"/>
      <c r="AE1560" s="3"/>
      <c r="AF1560" s="4"/>
      <c r="AG1560" s="4"/>
      <c r="AH1560" s="75"/>
      <c r="AI1560" s="17"/>
      <c r="AJ1560" s="75"/>
      <c r="AK1560" s="3"/>
      <c r="AL1560" s="75"/>
      <c r="AM1560" s="2"/>
      <c r="AN1560" s="75"/>
      <c r="AO1560" s="75"/>
      <c r="AP1560" s="75"/>
      <c r="AQ1560" s="75"/>
      <c r="AR1560" s="75"/>
    </row>
    <row r="1561" spans="29:44" ht="12">
      <c r="AC1561" s="3"/>
      <c r="AD1561" s="3"/>
      <c r="AE1561" s="3"/>
      <c r="AF1561" s="4"/>
      <c r="AG1561" s="4"/>
      <c r="AH1561" s="75"/>
      <c r="AI1561" s="17"/>
      <c r="AJ1561" s="75"/>
      <c r="AK1561" s="3"/>
      <c r="AL1561" s="75"/>
      <c r="AM1561" s="2"/>
      <c r="AN1561" s="75"/>
      <c r="AO1561" s="75"/>
      <c r="AP1561" s="75"/>
      <c r="AQ1561" s="75"/>
      <c r="AR1561" s="75"/>
    </row>
    <row r="1562" spans="29:44" ht="12">
      <c r="AC1562" s="3"/>
      <c r="AD1562" s="3"/>
      <c r="AE1562" s="3"/>
      <c r="AF1562" s="4"/>
      <c r="AG1562" s="4"/>
      <c r="AH1562" s="75"/>
      <c r="AI1562" s="17"/>
      <c r="AJ1562" s="75"/>
      <c r="AK1562" s="3"/>
      <c r="AL1562" s="75"/>
      <c r="AM1562" s="2"/>
      <c r="AN1562" s="75"/>
      <c r="AO1562" s="75"/>
      <c r="AP1562" s="75"/>
      <c r="AQ1562" s="75"/>
      <c r="AR1562" s="75"/>
    </row>
    <row r="1563" spans="29:44" ht="12">
      <c r="AC1563" s="3"/>
      <c r="AD1563" s="3"/>
      <c r="AE1563" s="3"/>
      <c r="AF1563" s="4"/>
      <c r="AG1563" s="4"/>
      <c r="AH1563" s="75"/>
      <c r="AI1563" s="17"/>
      <c r="AJ1563" s="75"/>
      <c r="AK1563" s="3"/>
      <c r="AL1563" s="75"/>
      <c r="AM1563" s="2"/>
      <c r="AN1563" s="75"/>
      <c r="AO1563" s="75"/>
      <c r="AP1563" s="75"/>
      <c r="AQ1563" s="75"/>
      <c r="AR1563" s="75"/>
    </row>
    <row r="1564" spans="29:44" ht="12">
      <c r="AC1564" s="3"/>
      <c r="AD1564" s="3"/>
      <c r="AE1564" s="3"/>
      <c r="AF1564" s="4"/>
      <c r="AG1564" s="4"/>
      <c r="AH1564" s="75"/>
      <c r="AI1564" s="17"/>
      <c r="AJ1564" s="75"/>
      <c r="AK1564" s="3"/>
      <c r="AL1564" s="75"/>
      <c r="AM1564" s="2"/>
      <c r="AN1564" s="75"/>
      <c r="AO1564" s="75"/>
      <c r="AP1564" s="75"/>
      <c r="AQ1564" s="75"/>
      <c r="AR1564" s="75"/>
    </row>
    <row r="1565" spans="29:44" ht="12">
      <c r="AC1565" s="3"/>
      <c r="AD1565" s="3"/>
      <c r="AE1565" s="3"/>
      <c r="AF1565" s="4"/>
      <c r="AG1565" s="4"/>
      <c r="AH1565" s="75"/>
      <c r="AI1565" s="17"/>
      <c r="AJ1565" s="75"/>
      <c r="AK1565" s="3"/>
      <c r="AL1565" s="75"/>
      <c r="AM1565" s="2"/>
      <c r="AN1565" s="75"/>
      <c r="AO1565" s="75"/>
      <c r="AP1565" s="75"/>
      <c r="AQ1565" s="75"/>
      <c r="AR1565" s="75"/>
    </row>
    <row r="1566" spans="29:44" ht="12">
      <c r="AC1566" s="3"/>
      <c r="AD1566" s="3"/>
      <c r="AE1566" s="3"/>
      <c r="AF1566" s="4"/>
      <c r="AG1566" s="4"/>
      <c r="AH1566" s="75"/>
      <c r="AI1566" s="17"/>
      <c r="AJ1566" s="75"/>
      <c r="AK1566" s="3"/>
      <c r="AL1566" s="75"/>
      <c r="AM1566" s="2"/>
      <c r="AN1566" s="75"/>
      <c r="AO1566" s="75"/>
      <c r="AP1566" s="75"/>
      <c r="AQ1566" s="75"/>
      <c r="AR1566" s="75"/>
    </row>
    <row r="1567" spans="29:44" ht="12">
      <c r="AC1567" s="3"/>
      <c r="AD1567" s="3"/>
      <c r="AE1567" s="3"/>
      <c r="AF1567" s="4"/>
      <c r="AG1567" s="4"/>
      <c r="AH1567" s="75"/>
      <c r="AI1567" s="17"/>
      <c r="AJ1567" s="75"/>
      <c r="AK1567" s="3"/>
      <c r="AL1567" s="75"/>
      <c r="AM1567" s="2"/>
      <c r="AN1567" s="75"/>
      <c r="AO1567" s="75"/>
      <c r="AP1567" s="75"/>
      <c r="AQ1567" s="75"/>
      <c r="AR1567" s="75"/>
    </row>
    <row r="1568" spans="29:44" ht="12">
      <c r="AC1568" s="3"/>
      <c r="AD1568" s="3"/>
      <c r="AE1568" s="3"/>
      <c r="AF1568" s="4"/>
      <c r="AG1568" s="4"/>
      <c r="AH1568" s="75"/>
      <c r="AI1568" s="17"/>
      <c r="AJ1568" s="75"/>
      <c r="AK1568" s="3"/>
      <c r="AL1568" s="75"/>
      <c r="AM1568" s="2"/>
      <c r="AN1568" s="75"/>
      <c r="AO1568" s="75"/>
      <c r="AP1568" s="75"/>
      <c r="AQ1568" s="75"/>
      <c r="AR1568" s="75"/>
    </row>
    <row r="1569" spans="29:44" ht="12">
      <c r="AC1569" s="3"/>
      <c r="AD1569" s="3"/>
      <c r="AE1569" s="3"/>
      <c r="AF1569" s="4"/>
      <c r="AG1569" s="4"/>
      <c r="AH1569" s="75"/>
      <c r="AI1569" s="17"/>
      <c r="AJ1569" s="75"/>
      <c r="AK1569" s="3"/>
      <c r="AL1569" s="75"/>
      <c r="AM1569" s="2"/>
      <c r="AN1569" s="75"/>
      <c r="AO1569" s="75"/>
      <c r="AP1569" s="75"/>
      <c r="AQ1569" s="75"/>
      <c r="AR1569" s="75"/>
    </row>
    <row r="1570" spans="29:44" ht="12">
      <c r="AC1570" s="3"/>
      <c r="AD1570" s="3"/>
      <c r="AE1570" s="3"/>
      <c r="AF1570" s="4"/>
      <c r="AG1570" s="4"/>
      <c r="AH1570" s="75"/>
      <c r="AI1570" s="17"/>
      <c r="AJ1570" s="75"/>
      <c r="AK1570" s="3"/>
      <c r="AL1570" s="75"/>
      <c r="AM1570" s="2"/>
      <c r="AN1570" s="75"/>
      <c r="AO1570" s="75"/>
      <c r="AP1570" s="75"/>
      <c r="AQ1570" s="75"/>
      <c r="AR1570" s="75"/>
    </row>
    <row r="1571" spans="29:44" ht="12">
      <c r="AC1571" s="3"/>
      <c r="AD1571" s="3"/>
      <c r="AE1571" s="3"/>
      <c r="AF1571" s="4"/>
      <c r="AG1571" s="4"/>
      <c r="AH1571" s="75"/>
      <c r="AI1571" s="17"/>
      <c r="AJ1571" s="75"/>
      <c r="AK1571" s="3"/>
      <c r="AL1571" s="75"/>
      <c r="AM1571" s="2"/>
      <c r="AN1571" s="75"/>
      <c r="AO1571" s="75"/>
      <c r="AP1571" s="75"/>
      <c r="AQ1571" s="75"/>
      <c r="AR1571" s="75"/>
    </row>
    <row r="1572" spans="29:44" ht="12">
      <c r="AC1572" s="3"/>
      <c r="AD1572" s="3"/>
      <c r="AE1572" s="3"/>
      <c r="AF1572" s="4"/>
      <c r="AG1572" s="4"/>
      <c r="AH1572" s="75"/>
      <c r="AI1572" s="17"/>
      <c r="AJ1572" s="75"/>
      <c r="AK1572" s="3"/>
      <c r="AL1572" s="75"/>
      <c r="AM1572" s="2"/>
      <c r="AN1572" s="75"/>
      <c r="AO1572" s="75"/>
      <c r="AP1572" s="75"/>
      <c r="AQ1572" s="75"/>
      <c r="AR1572" s="75"/>
    </row>
    <row r="1573" spans="29:44" ht="12">
      <c r="AC1573" s="3"/>
      <c r="AD1573" s="3"/>
      <c r="AE1573" s="3"/>
      <c r="AF1573" s="4"/>
      <c r="AG1573" s="4"/>
      <c r="AH1573" s="75"/>
      <c r="AI1573" s="17"/>
      <c r="AJ1573" s="75"/>
      <c r="AK1573" s="3"/>
      <c r="AL1573" s="75"/>
      <c r="AM1573" s="2"/>
      <c r="AN1573" s="75"/>
      <c r="AO1573" s="75"/>
      <c r="AP1573" s="75"/>
      <c r="AQ1573" s="75"/>
      <c r="AR1573" s="75"/>
    </row>
    <row r="1574" spans="29:44" ht="12">
      <c r="AC1574" s="3"/>
      <c r="AD1574" s="3"/>
      <c r="AE1574" s="3"/>
      <c r="AF1574" s="4"/>
      <c r="AG1574" s="4"/>
      <c r="AH1574" s="75"/>
      <c r="AI1574" s="17"/>
      <c r="AJ1574" s="75"/>
      <c r="AK1574" s="3"/>
      <c r="AL1574" s="75"/>
      <c r="AM1574" s="2"/>
      <c r="AN1574" s="75"/>
      <c r="AO1574" s="75"/>
      <c r="AP1574" s="75"/>
      <c r="AQ1574" s="75"/>
      <c r="AR1574" s="75"/>
    </row>
    <row r="1575" spans="29:44" ht="12">
      <c r="AC1575" s="3"/>
      <c r="AD1575" s="3"/>
      <c r="AE1575" s="3"/>
      <c r="AF1575" s="4"/>
      <c r="AG1575" s="4"/>
      <c r="AH1575" s="75"/>
      <c r="AI1575" s="17"/>
      <c r="AJ1575" s="75"/>
      <c r="AK1575" s="3"/>
      <c r="AL1575" s="75"/>
      <c r="AM1575" s="2"/>
      <c r="AN1575" s="75"/>
      <c r="AO1575" s="75"/>
      <c r="AP1575" s="75"/>
      <c r="AQ1575" s="75"/>
      <c r="AR1575" s="75"/>
    </row>
    <row r="1576" spans="29:44" ht="12">
      <c r="AC1576" s="3"/>
      <c r="AD1576" s="3"/>
      <c r="AE1576" s="3"/>
      <c r="AF1576" s="4"/>
      <c r="AG1576" s="4"/>
      <c r="AH1576" s="75"/>
      <c r="AI1576" s="17"/>
      <c r="AJ1576" s="75"/>
      <c r="AK1576" s="3"/>
      <c r="AL1576" s="75"/>
      <c r="AM1576" s="2"/>
      <c r="AN1576" s="75"/>
      <c r="AO1576" s="75"/>
      <c r="AP1576" s="75"/>
      <c r="AQ1576" s="75"/>
      <c r="AR1576" s="75"/>
    </row>
    <row r="1577" spans="29:44" ht="12">
      <c r="AC1577" s="3"/>
      <c r="AD1577" s="3"/>
      <c r="AE1577" s="3"/>
      <c r="AF1577" s="4"/>
      <c r="AG1577" s="4"/>
      <c r="AH1577" s="75"/>
      <c r="AI1577" s="17"/>
      <c r="AJ1577" s="75"/>
      <c r="AK1577" s="3"/>
      <c r="AL1577" s="75"/>
      <c r="AM1577" s="2"/>
      <c r="AN1577" s="75"/>
      <c r="AO1577" s="75"/>
      <c r="AP1577" s="75"/>
      <c r="AQ1577" s="75"/>
      <c r="AR1577" s="75"/>
    </row>
    <row r="1578" spans="29:44" ht="12">
      <c r="AC1578" s="3"/>
      <c r="AD1578" s="3"/>
      <c r="AE1578" s="3"/>
      <c r="AF1578" s="4"/>
      <c r="AG1578" s="4"/>
      <c r="AH1578" s="75"/>
      <c r="AI1578" s="17"/>
      <c r="AJ1578" s="75"/>
      <c r="AK1578" s="3"/>
      <c r="AL1578" s="75"/>
      <c r="AM1578" s="2"/>
      <c r="AN1578" s="75"/>
      <c r="AO1578" s="75"/>
      <c r="AP1578" s="75"/>
      <c r="AQ1578" s="75"/>
      <c r="AR1578" s="75"/>
    </row>
    <row r="1579" spans="29:44" ht="12">
      <c r="AC1579" s="3"/>
      <c r="AD1579" s="3"/>
      <c r="AE1579" s="3"/>
      <c r="AF1579" s="4"/>
      <c r="AG1579" s="4"/>
      <c r="AH1579" s="75"/>
      <c r="AI1579" s="17"/>
      <c r="AJ1579" s="75"/>
      <c r="AK1579" s="3"/>
      <c r="AL1579" s="75"/>
      <c r="AM1579" s="2"/>
      <c r="AN1579" s="75"/>
      <c r="AO1579" s="75"/>
      <c r="AP1579" s="75"/>
      <c r="AQ1579" s="75"/>
      <c r="AR1579" s="75"/>
    </row>
    <row r="1580" spans="29:44" ht="12">
      <c r="AC1580" s="3"/>
      <c r="AD1580" s="3"/>
      <c r="AE1580" s="3"/>
      <c r="AF1580" s="4"/>
      <c r="AG1580" s="4"/>
      <c r="AH1580" s="75"/>
      <c r="AI1580" s="17"/>
      <c r="AJ1580" s="75"/>
      <c r="AK1580" s="3"/>
      <c r="AL1580" s="75"/>
      <c r="AM1580" s="2"/>
      <c r="AN1580" s="75"/>
      <c r="AO1580" s="75"/>
      <c r="AP1580" s="75"/>
      <c r="AQ1580" s="75"/>
      <c r="AR1580" s="75"/>
    </row>
    <row r="1581" spans="29:44" ht="12">
      <c r="AC1581" s="3"/>
      <c r="AD1581" s="3"/>
      <c r="AE1581" s="3"/>
      <c r="AF1581" s="4"/>
      <c r="AG1581" s="4"/>
      <c r="AH1581" s="75"/>
      <c r="AI1581" s="17"/>
      <c r="AJ1581" s="75"/>
      <c r="AK1581" s="3"/>
      <c r="AL1581" s="75"/>
      <c r="AM1581" s="2"/>
      <c r="AN1581" s="75"/>
      <c r="AO1581" s="75"/>
      <c r="AP1581" s="75"/>
      <c r="AQ1581" s="75"/>
      <c r="AR1581" s="75"/>
    </row>
    <row r="1582" spans="29:44" ht="12">
      <c r="AC1582" s="3"/>
      <c r="AD1582" s="3"/>
      <c r="AE1582" s="3"/>
      <c r="AF1582" s="4"/>
      <c r="AG1582" s="4"/>
      <c r="AH1582" s="75"/>
      <c r="AI1582" s="17"/>
      <c r="AJ1582" s="75"/>
      <c r="AK1582" s="3"/>
      <c r="AL1582" s="75"/>
      <c r="AM1582" s="2"/>
      <c r="AN1582" s="75"/>
      <c r="AO1582" s="75"/>
      <c r="AP1582" s="75"/>
      <c r="AQ1582" s="75"/>
      <c r="AR1582" s="75"/>
    </row>
    <row r="1583" spans="29:44" ht="12">
      <c r="AC1583" s="3"/>
      <c r="AD1583" s="3"/>
      <c r="AE1583" s="3"/>
      <c r="AF1583" s="4"/>
      <c r="AG1583" s="4"/>
      <c r="AH1583" s="75"/>
      <c r="AI1583" s="17"/>
      <c r="AJ1583" s="75"/>
      <c r="AK1583" s="3"/>
      <c r="AL1583" s="75"/>
      <c r="AM1583" s="2"/>
      <c r="AN1583" s="75"/>
      <c r="AO1583" s="75"/>
      <c r="AP1583" s="75"/>
      <c r="AQ1583" s="75"/>
      <c r="AR1583" s="75"/>
    </row>
    <row r="1584" spans="29:44" ht="12">
      <c r="AC1584" s="3"/>
      <c r="AD1584" s="3"/>
      <c r="AE1584" s="3"/>
      <c r="AF1584" s="4"/>
      <c r="AG1584" s="4"/>
      <c r="AH1584" s="75"/>
      <c r="AI1584" s="17"/>
      <c r="AJ1584" s="75"/>
      <c r="AK1584" s="3"/>
      <c r="AL1584" s="75"/>
      <c r="AM1584" s="2"/>
      <c r="AN1584" s="75"/>
      <c r="AO1584" s="75"/>
      <c r="AP1584" s="75"/>
      <c r="AQ1584" s="75"/>
      <c r="AR1584" s="75"/>
    </row>
    <row r="1585" spans="29:44" ht="12">
      <c r="AC1585" s="3"/>
      <c r="AD1585" s="3"/>
      <c r="AE1585" s="3"/>
      <c r="AF1585" s="4"/>
      <c r="AG1585" s="4"/>
      <c r="AH1585" s="75"/>
      <c r="AI1585" s="17"/>
      <c r="AJ1585" s="75"/>
      <c r="AK1585" s="3"/>
      <c r="AL1585" s="75"/>
      <c r="AM1585" s="2"/>
      <c r="AN1585" s="75"/>
      <c r="AO1585" s="75"/>
      <c r="AP1585" s="75"/>
      <c r="AQ1585" s="75"/>
      <c r="AR1585" s="75"/>
    </row>
    <row r="1586" spans="29:44" ht="12">
      <c r="AC1586" s="3"/>
      <c r="AD1586" s="3"/>
      <c r="AE1586" s="3"/>
      <c r="AF1586" s="4"/>
      <c r="AG1586" s="4"/>
      <c r="AH1586" s="75"/>
      <c r="AI1586" s="17"/>
      <c r="AJ1586" s="75"/>
      <c r="AK1586" s="3"/>
      <c r="AL1586" s="75"/>
      <c r="AM1586" s="2"/>
      <c r="AN1586" s="75"/>
      <c r="AO1586" s="75"/>
      <c r="AP1586" s="75"/>
      <c r="AQ1586" s="75"/>
      <c r="AR1586" s="75"/>
    </row>
    <row r="1587" spans="29:44" ht="12">
      <c r="AC1587" s="3"/>
      <c r="AD1587" s="3"/>
      <c r="AE1587" s="3"/>
      <c r="AF1587" s="4"/>
      <c r="AG1587" s="4"/>
      <c r="AH1587" s="75"/>
      <c r="AI1587" s="17"/>
      <c r="AJ1587" s="75"/>
      <c r="AK1587" s="3"/>
      <c r="AL1587" s="75"/>
      <c r="AM1587" s="2"/>
      <c r="AN1587" s="75"/>
      <c r="AO1587" s="75"/>
      <c r="AP1587" s="75"/>
      <c r="AQ1587" s="75"/>
      <c r="AR1587" s="75"/>
    </row>
    <row r="1588" spans="29:44" ht="12">
      <c r="AC1588" s="3"/>
      <c r="AD1588" s="3"/>
      <c r="AE1588" s="3"/>
      <c r="AF1588" s="4"/>
      <c r="AG1588" s="4"/>
      <c r="AH1588" s="75"/>
      <c r="AI1588" s="17"/>
      <c r="AJ1588" s="75"/>
      <c r="AK1588" s="3"/>
      <c r="AL1588" s="75"/>
      <c r="AM1588" s="2"/>
      <c r="AN1588" s="75"/>
      <c r="AO1588" s="75"/>
      <c r="AP1588" s="75"/>
      <c r="AQ1588" s="75"/>
      <c r="AR1588" s="75"/>
    </row>
    <row r="1589" spans="29:44" ht="12">
      <c r="AC1589" s="3"/>
      <c r="AD1589" s="3"/>
      <c r="AE1589" s="3"/>
      <c r="AF1589" s="4"/>
      <c r="AG1589" s="4"/>
      <c r="AH1589" s="75"/>
      <c r="AI1589" s="17"/>
      <c r="AJ1589" s="75"/>
      <c r="AK1589" s="3"/>
      <c r="AL1589" s="75"/>
      <c r="AM1589" s="2"/>
      <c r="AN1589" s="75"/>
      <c r="AO1589" s="75"/>
      <c r="AP1589" s="75"/>
      <c r="AQ1589" s="75"/>
      <c r="AR1589" s="75"/>
    </row>
    <row r="1590" spans="29:44" ht="12">
      <c r="AC1590" s="3"/>
      <c r="AD1590" s="3"/>
      <c r="AE1590" s="3"/>
      <c r="AF1590" s="4"/>
      <c r="AG1590" s="4"/>
      <c r="AH1590" s="75"/>
      <c r="AI1590" s="17"/>
      <c r="AJ1590" s="75"/>
      <c r="AK1590" s="3"/>
      <c r="AL1590" s="75"/>
      <c r="AM1590" s="2"/>
      <c r="AN1590" s="75"/>
      <c r="AO1590" s="75"/>
      <c r="AP1590" s="75"/>
      <c r="AQ1590" s="75"/>
      <c r="AR1590" s="75"/>
    </row>
    <row r="1591" spans="29:44" ht="12">
      <c r="AC1591" s="3"/>
      <c r="AD1591" s="3"/>
      <c r="AE1591" s="3"/>
      <c r="AF1591" s="4"/>
      <c r="AG1591" s="4"/>
      <c r="AH1591" s="75"/>
      <c r="AI1591" s="17"/>
      <c r="AJ1591" s="75"/>
      <c r="AK1591" s="3"/>
      <c r="AL1591" s="75"/>
      <c r="AM1591" s="2"/>
      <c r="AN1591" s="75"/>
      <c r="AO1591" s="75"/>
      <c r="AP1591" s="75"/>
      <c r="AQ1591" s="75"/>
      <c r="AR1591" s="75"/>
    </row>
    <row r="1592" spans="29:44" ht="12">
      <c r="AC1592" s="3"/>
      <c r="AD1592" s="3"/>
      <c r="AE1592" s="3"/>
      <c r="AF1592" s="4"/>
      <c r="AG1592" s="4"/>
      <c r="AH1592" s="75"/>
      <c r="AI1592" s="17"/>
      <c r="AJ1592" s="75"/>
      <c r="AK1592" s="3"/>
      <c r="AL1592" s="75"/>
      <c r="AM1592" s="2"/>
      <c r="AN1592" s="75"/>
      <c r="AO1592" s="75"/>
      <c r="AP1592" s="75"/>
      <c r="AQ1592" s="75"/>
      <c r="AR1592" s="75"/>
    </row>
    <row r="1593" spans="29:44" ht="12">
      <c r="AC1593" s="3"/>
      <c r="AD1593" s="3"/>
      <c r="AE1593" s="3"/>
      <c r="AF1593" s="4"/>
      <c r="AG1593" s="4"/>
      <c r="AH1593" s="75"/>
      <c r="AI1593" s="17"/>
      <c r="AJ1593" s="75"/>
      <c r="AK1593" s="3"/>
      <c r="AL1593" s="75"/>
      <c r="AM1593" s="2"/>
      <c r="AN1593" s="75"/>
      <c r="AO1593" s="75"/>
      <c r="AP1593" s="75"/>
      <c r="AQ1593" s="75"/>
      <c r="AR1593" s="75"/>
    </row>
    <row r="1594" spans="29:44" ht="12">
      <c r="AC1594" s="3"/>
      <c r="AD1594" s="3"/>
      <c r="AE1594" s="3"/>
      <c r="AF1594" s="4"/>
      <c r="AG1594" s="4"/>
      <c r="AH1594" s="75"/>
      <c r="AI1594" s="17"/>
      <c r="AJ1594" s="75"/>
      <c r="AK1594" s="3"/>
      <c r="AL1594" s="75"/>
      <c r="AM1594" s="2"/>
      <c r="AN1594" s="75"/>
      <c r="AO1594" s="75"/>
      <c r="AP1594" s="75"/>
      <c r="AQ1594" s="75"/>
      <c r="AR1594" s="75"/>
    </row>
    <row r="1595" spans="29:44" ht="12">
      <c r="AC1595" s="3"/>
      <c r="AD1595" s="3"/>
      <c r="AE1595" s="3"/>
      <c r="AF1595" s="4"/>
      <c r="AG1595" s="4"/>
      <c r="AH1595" s="75"/>
      <c r="AI1595" s="17"/>
      <c r="AJ1595" s="75"/>
      <c r="AK1595" s="3"/>
      <c r="AL1595" s="75"/>
      <c r="AM1595" s="2"/>
      <c r="AN1595" s="75"/>
      <c r="AO1595" s="75"/>
      <c r="AP1595" s="75"/>
      <c r="AQ1595" s="75"/>
      <c r="AR1595" s="75"/>
    </row>
    <row r="1596" spans="29:44" ht="12">
      <c r="AC1596" s="3"/>
      <c r="AD1596" s="3"/>
      <c r="AE1596" s="3"/>
      <c r="AF1596" s="4"/>
      <c r="AG1596" s="4"/>
      <c r="AH1596" s="75"/>
      <c r="AI1596" s="17"/>
      <c r="AJ1596" s="75"/>
      <c r="AK1596" s="3"/>
      <c r="AL1596" s="75"/>
      <c r="AM1596" s="2"/>
      <c r="AN1596" s="75"/>
      <c r="AO1596" s="75"/>
      <c r="AP1596" s="75"/>
      <c r="AQ1596" s="75"/>
      <c r="AR1596" s="75"/>
    </row>
    <row r="1597" spans="29:44" ht="12">
      <c r="AC1597" s="3"/>
      <c r="AD1597" s="3"/>
      <c r="AE1597" s="3"/>
      <c r="AF1597" s="4"/>
      <c r="AG1597" s="4"/>
      <c r="AH1597" s="75"/>
      <c r="AI1597" s="17"/>
      <c r="AJ1597" s="75"/>
      <c r="AK1597" s="3"/>
      <c r="AL1597" s="75"/>
      <c r="AM1597" s="2"/>
      <c r="AN1597" s="75"/>
      <c r="AO1597" s="75"/>
      <c r="AP1597" s="75"/>
      <c r="AQ1597" s="75"/>
      <c r="AR1597" s="75"/>
    </row>
    <row r="1598" spans="29:44" ht="12">
      <c r="AC1598" s="3"/>
      <c r="AD1598" s="3"/>
      <c r="AE1598" s="3"/>
      <c r="AF1598" s="4"/>
      <c r="AG1598" s="4"/>
      <c r="AH1598" s="75"/>
      <c r="AI1598" s="17"/>
      <c r="AJ1598" s="75"/>
      <c r="AK1598" s="3"/>
      <c r="AL1598" s="75"/>
      <c r="AM1598" s="2"/>
      <c r="AN1598" s="75"/>
      <c r="AO1598" s="75"/>
      <c r="AP1598" s="75"/>
      <c r="AQ1598" s="75"/>
      <c r="AR1598" s="75"/>
    </row>
    <row r="1599" spans="29:44" ht="12">
      <c r="AC1599" s="3"/>
      <c r="AD1599" s="3"/>
      <c r="AE1599" s="3"/>
      <c r="AF1599" s="4"/>
      <c r="AG1599" s="4"/>
      <c r="AH1599" s="75"/>
      <c r="AI1599" s="17"/>
      <c r="AJ1599" s="75"/>
      <c r="AK1599" s="3"/>
      <c r="AL1599" s="75"/>
      <c r="AM1599" s="2"/>
      <c r="AN1599" s="75"/>
      <c r="AO1599" s="75"/>
      <c r="AP1599" s="75"/>
      <c r="AQ1599" s="75"/>
      <c r="AR1599" s="75"/>
    </row>
    <row r="1600" spans="29:44" ht="12">
      <c r="AC1600" s="3"/>
      <c r="AD1600" s="3"/>
      <c r="AE1600" s="3"/>
      <c r="AF1600" s="4"/>
      <c r="AG1600" s="4"/>
      <c r="AH1600" s="75"/>
      <c r="AI1600" s="17"/>
      <c r="AJ1600" s="75"/>
      <c r="AK1600" s="3"/>
      <c r="AL1600" s="75"/>
      <c r="AM1600" s="2"/>
      <c r="AN1600" s="75"/>
      <c r="AO1600" s="75"/>
      <c r="AP1600" s="75"/>
      <c r="AQ1600" s="75"/>
      <c r="AR1600" s="75"/>
    </row>
    <row r="1601" spans="29:44" ht="12">
      <c r="AC1601" s="3"/>
      <c r="AD1601" s="3"/>
      <c r="AE1601" s="3"/>
      <c r="AF1601" s="4"/>
      <c r="AG1601" s="4"/>
      <c r="AH1601" s="75"/>
      <c r="AI1601" s="17"/>
      <c r="AJ1601" s="75"/>
      <c r="AK1601" s="3"/>
      <c r="AL1601" s="75"/>
      <c r="AM1601" s="2"/>
      <c r="AN1601" s="75"/>
      <c r="AO1601" s="75"/>
      <c r="AP1601" s="75"/>
      <c r="AQ1601" s="75"/>
      <c r="AR1601" s="75"/>
    </row>
    <row r="1602" spans="29:44" ht="12">
      <c r="AC1602" s="3"/>
      <c r="AD1602" s="3"/>
      <c r="AE1602" s="3"/>
      <c r="AF1602" s="4"/>
      <c r="AG1602" s="4"/>
      <c r="AH1602" s="75"/>
      <c r="AI1602" s="17"/>
      <c r="AJ1602" s="75"/>
      <c r="AK1602" s="3"/>
      <c r="AL1602" s="75"/>
      <c r="AM1602" s="2"/>
      <c r="AN1602" s="75"/>
      <c r="AO1602" s="75"/>
      <c r="AP1602" s="75"/>
      <c r="AQ1602" s="75"/>
      <c r="AR1602" s="75"/>
    </row>
    <row r="1603" spans="29:44" ht="12">
      <c r="AC1603" s="3"/>
      <c r="AD1603" s="3"/>
      <c r="AE1603" s="3"/>
      <c r="AF1603" s="4"/>
      <c r="AG1603" s="4"/>
      <c r="AH1603" s="75"/>
      <c r="AI1603" s="17"/>
      <c r="AJ1603" s="75"/>
      <c r="AK1603" s="3"/>
      <c r="AL1603" s="75"/>
      <c r="AM1603" s="2"/>
      <c r="AN1603" s="75"/>
      <c r="AO1603" s="75"/>
      <c r="AP1603" s="75"/>
      <c r="AQ1603" s="75"/>
      <c r="AR1603" s="75"/>
    </row>
    <row r="1604" spans="29:44" ht="12">
      <c r="AC1604" s="3"/>
      <c r="AD1604" s="3"/>
      <c r="AE1604" s="3"/>
      <c r="AF1604" s="4"/>
      <c r="AG1604" s="4"/>
      <c r="AH1604" s="75"/>
      <c r="AI1604" s="17"/>
      <c r="AJ1604" s="75"/>
      <c r="AK1604" s="3"/>
      <c r="AL1604" s="75"/>
      <c r="AM1604" s="2"/>
      <c r="AN1604" s="75"/>
      <c r="AO1604" s="75"/>
      <c r="AP1604" s="75"/>
      <c r="AQ1604" s="75"/>
      <c r="AR1604" s="75"/>
    </row>
    <row r="1605" spans="29:44" ht="12">
      <c r="AC1605" s="3"/>
      <c r="AD1605" s="3"/>
      <c r="AE1605" s="3"/>
      <c r="AF1605" s="4"/>
      <c r="AG1605" s="4"/>
      <c r="AH1605" s="75"/>
      <c r="AI1605" s="17"/>
      <c r="AJ1605" s="75"/>
      <c r="AK1605" s="3"/>
      <c r="AL1605" s="75"/>
      <c r="AM1605" s="2"/>
      <c r="AN1605" s="75"/>
      <c r="AO1605" s="75"/>
      <c r="AP1605" s="75"/>
      <c r="AQ1605" s="75"/>
      <c r="AR1605" s="75"/>
    </row>
    <row r="1606" spans="29:44" ht="12">
      <c r="AC1606" s="3"/>
      <c r="AD1606" s="3"/>
      <c r="AE1606" s="3"/>
      <c r="AF1606" s="4"/>
      <c r="AG1606" s="4"/>
      <c r="AH1606" s="75"/>
      <c r="AI1606" s="17"/>
      <c r="AJ1606" s="75"/>
      <c r="AK1606" s="3"/>
      <c r="AL1606" s="75"/>
      <c r="AM1606" s="2"/>
      <c r="AN1606" s="75"/>
      <c r="AO1606" s="75"/>
      <c r="AP1606" s="75"/>
      <c r="AQ1606" s="75"/>
      <c r="AR1606" s="75"/>
    </row>
    <row r="1607" spans="29:44" ht="12">
      <c r="AC1607" s="3"/>
      <c r="AD1607" s="3"/>
      <c r="AE1607" s="3"/>
      <c r="AF1607" s="4"/>
      <c r="AG1607" s="4"/>
      <c r="AH1607" s="75"/>
      <c r="AI1607" s="17"/>
      <c r="AJ1607" s="75"/>
      <c r="AK1607" s="3"/>
      <c r="AL1607" s="75"/>
      <c r="AM1607" s="2"/>
      <c r="AN1607" s="75"/>
      <c r="AO1607" s="75"/>
      <c r="AP1607" s="75"/>
      <c r="AQ1607" s="75"/>
      <c r="AR1607" s="75"/>
    </row>
    <row r="1608" spans="29:44" ht="12">
      <c r="AC1608" s="3"/>
      <c r="AD1608" s="3"/>
      <c r="AE1608" s="3"/>
      <c r="AF1608" s="4"/>
      <c r="AG1608" s="4"/>
      <c r="AH1608" s="75"/>
      <c r="AI1608" s="17"/>
      <c r="AJ1608" s="75"/>
      <c r="AK1608" s="3"/>
      <c r="AL1608" s="75"/>
      <c r="AM1608" s="2"/>
      <c r="AN1608" s="75"/>
      <c r="AO1608" s="75"/>
      <c r="AP1608" s="75"/>
      <c r="AQ1608" s="75"/>
      <c r="AR1608" s="75"/>
    </row>
    <row r="1609" spans="29:44" ht="12">
      <c r="AC1609" s="3"/>
      <c r="AD1609" s="3"/>
      <c r="AE1609" s="3"/>
      <c r="AF1609" s="4"/>
      <c r="AG1609" s="4"/>
      <c r="AH1609" s="75"/>
      <c r="AI1609" s="17"/>
      <c r="AJ1609" s="75"/>
      <c r="AK1609" s="3"/>
      <c r="AL1609" s="75"/>
      <c r="AM1609" s="2"/>
      <c r="AN1609" s="75"/>
      <c r="AO1609" s="75"/>
      <c r="AP1609" s="75"/>
      <c r="AQ1609" s="75"/>
      <c r="AR1609" s="75"/>
    </row>
    <row r="1610" spans="29:44" ht="12">
      <c r="AC1610" s="3"/>
      <c r="AD1610" s="3"/>
      <c r="AE1610" s="3"/>
      <c r="AF1610" s="4"/>
      <c r="AG1610" s="4"/>
      <c r="AH1610" s="75"/>
      <c r="AI1610" s="17"/>
      <c r="AJ1610" s="75"/>
      <c r="AK1610" s="3"/>
      <c r="AL1610" s="75"/>
      <c r="AM1610" s="2"/>
      <c r="AN1610" s="75"/>
      <c r="AO1610" s="75"/>
      <c r="AP1610" s="75"/>
      <c r="AQ1610" s="75"/>
      <c r="AR1610" s="75"/>
    </row>
    <row r="1611" spans="29:44" ht="12">
      <c r="AC1611" s="3"/>
      <c r="AD1611" s="3"/>
      <c r="AE1611" s="3"/>
      <c r="AF1611" s="4"/>
      <c r="AG1611" s="4"/>
      <c r="AH1611" s="75"/>
      <c r="AI1611" s="17"/>
      <c r="AJ1611" s="75"/>
      <c r="AK1611" s="3"/>
      <c r="AL1611" s="75"/>
      <c r="AM1611" s="2"/>
      <c r="AN1611" s="75"/>
      <c r="AO1611" s="75"/>
      <c r="AP1611" s="75"/>
      <c r="AQ1611" s="75"/>
      <c r="AR1611" s="75"/>
    </row>
    <row r="1612" spans="29:44" ht="12">
      <c r="AC1612" s="3"/>
      <c r="AD1612" s="3"/>
      <c r="AE1612" s="3"/>
      <c r="AF1612" s="4"/>
      <c r="AG1612" s="4"/>
      <c r="AH1612" s="75"/>
      <c r="AI1612" s="17"/>
      <c r="AJ1612" s="75"/>
      <c r="AK1612" s="3"/>
      <c r="AL1612" s="75"/>
      <c r="AM1612" s="2"/>
      <c r="AN1612" s="75"/>
      <c r="AO1612" s="75"/>
      <c r="AP1612" s="75"/>
      <c r="AQ1612" s="75"/>
      <c r="AR1612" s="75"/>
    </row>
    <row r="1613" spans="29:44" ht="12">
      <c r="AC1613" s="3"/>
      <c r="AD1613" s="3"/>
      <c r="AE1613" s="3"/>
      <c r="AF1613" s="4"/>
      <c r="AG1613" s="4"/>
      <c r="AH1613" s="75"/>
      <c r="AI1613" s="17"/>
      <c r="AJ1613" s="75"/>
      <c r="AK1613" s="3"/>
      <c r="AL1613" s="75"/>
      <c r="AM1613" s="2"/>
      <c r="AN1613" s="75"/>
      <c r="AO1613" s="75"/>
      <c r="AP1613" s="75"/>
      <c r="AQ1613" s="75"/>
      <c r="AR1613" s="75"/>
    </row>
    <row r="1614" spans="29:44" ht="12">
      <c r="AC1614" s="3"/>
      <c r="AD1614" s="3"/>
      <c r="AE1614" s="3"/>
      <c r="AF1614" s="4"/>
      <c r="AG1614" s="4"/>
      <c r="AH1614" s="75"/>
      <c r="AI1614" s="17"/>
      <c r="AJ1614" s="75"/>
      <c r="AK1614" s="3"/>
      <c r="AL1614" s="75"/>
      <c r="AM1614" s="2"/>
      <c r="AN1614" s="75"/>
      <c r="AO1614" s="75"/>
      <c r="AP1614" s="75"/>
      <c r="AQ1614" s="75"/>
      <c r="AR1614" s="75"/>
    </row>
    <row r="1615" spans="29:44" ht="12">
      <c r="AC1615" s="3"/>
      <c r="AD1615" s="3"/>
      <c r="AE1615" s="3"/>
      <c r="AF1615" s="4"/>
      <c r="AG1615" s="4"/>
      <c r="AH1615" s="75"/>
      <c r="AI1615" s="17"/>
      <c r="AJ1615" s="75"/>
      <c r="AK1615" s="3"/>
      <c r="AL1615" s="75"/>
      <c r="AM1615" s="2"/>
      <c r="AN1615" s="75"/>
      <c r="AO1615" s="75"/>
      <c r="AP1615" s="75"/>
      <c r="AQ1615" s="75"/>
      <c r="AR1615" s="75"/>
    </row>
    <row r="1616" spans="29:44" ht="12">
      <c r="AC1616" s="3"/>
      <c r="AD1616" s="3"/>
      <c r="AE1616" s="3"/>
      <c r="AF1616" s="4"/>
      <c r="AG1616" s="4"/>
      <c r="AH1616" s="75"/>
      <c r="AI1616" s="17"/>
      <c r="AJ1616" s="75"/>
      <c r="AK1616" s="3"/>
      <c r="AL1616" s="75"/>
      <c r="AM1616" s="2"/>
      <c r="AN1616" s="75"/>
      <c r="AO1616" s="75"/>
      <c r="AP1616" s="75"/>
      <c r="AQ1616" s="75"/>
      <c r="AR1616" s="75"/>
    </row>
    <row r="1617" spans="29:44" ht="12">
      <c r="AC1617" s="3"/>
      <c r="AD1617" s="3"/>
      <c r="AE1617" s="3"/>
      <c r="AF1617" s="4"/>
      <c r="AG1617" s="4"/>
      <c r="AH1617" s="75"/>
      <c r="AI1617" s="17"/>
      <c r="AJ1617" s="75"/>
      <c r="AK1617" s="3"/>
      <c r="AL1617" s="75"/>
      <c r="AM1617" s="2"/>
      <c r="AN1617" s="75"/>
      <c r="AO1617" s="75"/>
      <c r="AP1617" s="75"/>
      <c r="AQ1617" s="75"/>
      <c r="AR1617" s="75"/>
    </row>
    <row r="1618" spans="29:44" ht="12">
      <c r="AC1618" s="3"/>
      <c r="AD1618" s="3"/>
      <c r="AE1618" s="3"/>
      <c r="AF1618" s="4"/>
      <c r="AG1618" s="4"/>
      <c r="AH1618" s="75"/>
      <c r="AI1618" s="17"/>
      <c r="AJ1618" s="75"/>
      <c r="AK1618" s="3"/>
      <c r="AL1618" s="75"/>
      <c r="AM1618" s="2"/>
      <c r="AN1618" s="75"/>
      <c r="AO1618" s="75"/>
      <c r="AP1618" s="75"/>
      <c r="AQ1618" s="75"/>
      <c r="AR1618" s="75"/>
    </row>
    <row r="1619" spans="29:44" ht="12">
      <c r="AC1619" s="3"/>
      <c r="AD1619" s="3"/>
      <c r="AE1619" s="3"/>
      <c r="AF1619" s="4"/>
      <c r="AG1619" s="4"/>
      <c r="AH1619" s="75"/>
      <c r="AI1619" s="17"/>
      <c r="AJ1619" s="75"/>
      <c r="AK1619" s="3"/>
      <c r="AL1619" s="75"/>
      <c r="AM1619" s="2"/>
      <c r="AN1619" s="75"/>
      <c r="AO1619" s="75"/>
      <c r="AP1619" s="75"/>
      <c r="AQ1619" s="75"/>
      <c r="AR1619" s="75"/>
    </row>
    <row r="1620" spans="29:44" ht="12">
      <c r="AC1620" s="3"/>
      <c r="AD1620" s="3"/>
      <c r="AE1620" s="3"/>
      <c r="AF1620" s="4"/>
      <c r="AG1620" s="4"/>
      <c r="AH1620" s="75"/>
      <c r="AI1620" s="17"/>
      <c r="AJ1620" s="75"/>
      <c r="AK1620" s="3"/>
      <c r="AL1620" s="75"/>
      <c r="AM1620" s="2"/>
      <c r="AN1620" s="75"/>
      <c r="AO1620" s="75"/>
      <c r="AP1620" s="75"/>
      <c r="AQ1620" s="75"/>
      <c r="AR1620" s="75"/>
    </row>
    <row r="1621" spans="29:44" ht="12">
      <c r="AC1621" s="3"/>
      <c r="AD1621" s="3"/>
      <c r="AE1621" s="3"/>
      <c r="AF1621" s="4"/>
      <c r="AG1621" s="4"/>
      <c r="AH1621" s="75"/>
      <c r="AI1621" s="17"/>
      <c r="AJ1621" s="75"/>
      <c r="AK1621" s="3"/>
      <c r="AL1621" s="75"/>
      <c r="AM1621" s="2"/>
      <c r="AN1621" s="75"/>
      <c r="AO1621" s="75"/>
      <c r="AP1621" s="75"/>
      <c r="AQ1621" s="75"/>
      <c r="AR1621" s="75"/>
    </row>
    <row r="1622" spans="29:44" ht="12">
      <c r="AC1622" s="3"/>
      <c r="AD1622" s="3"/>
      <c r="AE1622" s="3"/>
      <c r="AF1622" s="4"/>
      <c r="AG1622" s="4"/>
      <c r="AH1622" s="75"/>
      <c r="AI1622" s="17"/>
      <c r="AJ1622" s="75"/>
      <c r="AK1622" s="3"/>
      <c r="AL1622" s="75"/>
      <c r="AM1622" s="2"/>
      <c r="AN1622" s="75"/>
      <c r="AO1622" s="75"/>
      <c r="AP1622" s="75"/>
      <c r="AQ1622" s="75"/>
      <c r="AR1622" s="75"/>
    </row>
    <row r="1623" spans="29:44" ht="12">
      <c r="AC1623" s="3"/>
      <c r="AD1623" s="3"/>
      <c r="AE1623" s="3"/>
      <c r="AF1623" s="4"/>
      <c r="AG1623" s="4"/>
      <c r="AH1623" s="75"/>
      <c r="AI1623" s="17"/>
      <c r="AJ1623" s="75"/>
      <c r="AK1623" s="3"/>
      <c r="AL1623" s="75"/>
      <c r="AM1623" s="2"/>
      <c r="AN1623" s="75"/>
      <c r="AO1623" s="75"/>
      <c r="AP1623" s="75"/>
      <c r="AQ1623" s="75"/>
      <c r="AR1623" s="75"/>
    </row>
    <row r="1624" spans="29:44" ht="12">
      <c r="AC1624" s="3"/>
      <c r="AD1624" s="3"/>
      <c r="AE1624" s="3"/>
      <c r="AF1624" s="4"/>
      <c r="AG1624" s="4"/>
      <c r="AH1624" s="75"/>
      <c r="AI1624" s="17"/>
      <c r="AJ1624" s="75"/>
      <c r="AK1624" s="3"/>
      <c r="AL1624" s="75"/>
      <c r="AM1624" s="2"/>
      <c r="AN1624" s="75"/>
      <c r="AO1624" s="75"/>
      <c r="AP1624" s="75"/>
      <c r="AQ1624" s="75"/>
      <c r="AR1624" s="75"/>
    </row>
    <row r="1625" spans="29:44" ht="12">
      <c r="AC1625" s="3"/>
      <c r="AD1625" s="3"/>
      <c r="AE1625" s="3"/>
      <c r="AF1625" s="4"/>
      <c r="AG1625" s="4"/>
      <c r="AH1625" s="75"/>
      <c r="AI1625" s="17"/>
      <c r="AJ1625" s="75"/>
      <c r="AK1625" s="3"/>
      <c r="AL1625" s="75"/>
      <c r="AM1625" s="2"/>
      <c r="AN1625" s="75"/>
      <c r="AO1625" s="75"/>
      <c r="AP1625" s="75"/>
      <c r="AQ1625" s="75"/>
      <c r="AR1625" s="75"/>
    </row>
    <row r="1626" spans="29:44" ht="12">
      <c r="AC1626" s="3"/>
      <c r="AD1626" s="3"/>
      <c r="AE1626" s="3"/>
      <c r="AF1626" s="4"/>
      <c r="AG1626" s="4"/>
      <c r="AH1626" s="75"/>
      <c r="AI1626" s="17"/>
      <c r="AJ1626" s="75"/>
      <c r="AK1626" s="3"/>
      <c r="AL1626" s="75"/>
      <c r="AM1626" s="2"/>
      <c r="AN1626" s="75"/>
      <c r="AO1626" s="75"/>
      <c r="AP1626" s="75"/>
      <c r="AQ1626" s="75"/>
      <c r="AR1626" s="75"/>
    </row>
    <row r="1627" spans="29:44" ht="12">
      <c r="AC1627" s="3"/>
      <c r="AD1627" s="3"/>
      <c r="AE1627" s="3"/>
      <c r="AF1627" s="4"/>
      <c r="AG1627" s="4"/>
      <c r="AH1627" s="75"/>
      <c r="AI1627" s="17"/>
      <c r="AJ1627" s="75"/>
      <c r="AK1627" s="3"/>
      <c r="AL1627" s="75"/>
      <c r="AM1627" s="2"/>
      <c r="AN1627" s="75"/>
      <c r="AO1627" s="75"/>
      <c r="AP1627" s="75"/>
      <c r="AQ1627" s="75"/>
      <c r="AR1627" s="75"/>
    </row>
    <row r="1628" spans="29:44" ht="12">
      <c r="AC1628" s="3"/>
      <c r="AD1628" s="3"/>
      <c r="AE1628" s="3"/>
      <c r="AF1628" s="4"/>
      <c r="AG1628" s="4"/>
      <c r="AH1628" s="75"/>
      <c r="AI1628" s="17"/>
      <c r="AJ1628" s="75"/>
      <c r="AK1628" s="3"/>
      <c r="AL1628" s="75"/>
      <c r="AM1628" s="2"/>
      <c r="AN1628" s="75"/>
      <c r="AO1628" s="75"/>
      <c r="AP1628" s="75"/>
      <c r="AQ1628" s="75"/>
      <c r="AR1628" s="75"/>
    </row>
    <row r="1629" spans="29:44" ht="12">
      <c r="AC1629" s="3"/>
      <c r="AD1629" s="3"/>
      <c r="AE1629" s="3"/>
      <c r="AF1629" s="4"/>
      <c r="AG1629" s="4"/>
      <c r="AH1629" s="75"/>
      <c r="AI1629" s="17"/>
      <c r="AJ1629" s="75"/>
      <c r="AK1629" s="3"/>
      <c r="AL1629" s="75"/>
      <c r="AM1629" s="2"/>
      <c r="AN1629" s="75"/>
      <c r="AO1629" s="75"/>
      <c r="AP1629" s="75"/>
      <c r="AQ1629" s="75"/>
      <c r="AR1629" s="75"/>
    </row>
    <row r="1630" spans="29:44" ht="12">
      <c r="AC1630" s="3"/>
      <c r="AD1630" s="3"/>
      <c r="AE1630" s="3"/>
      <c r="AF1630" s="4"/>
      <c r="AG1630" s="4"/>
      <c r="AH1630" s="75"/>
      <c r="AI1630" s="17"/>
      <c r="AJ1630" s="75"/>
      <c r="AK1630" s="3"/>
      <c r="AL1630" s="75"/>
      <c r="AM1630" s="2"/>
      <c r="AN1630" s="75"/>
      <c r="AO1630" s="75"/>
      <c r="AP1630" s="75"/>
      <c r="AQ1630" s="75"/>
      <c r="AR1630" s="75"/>
    </row>
    <row r="1631" spans="29:44" ht="12">
      <c r="AC1631" s="3"/>
      <c r="AD1631" s="3"/>
      <c r="AE1631" s="3"/>
      <c r="AF1631" s="4"/>
      <c r="AG1631" s="4"/>
      <c r="AH1631" s="75"/>
      <c r="AI1631" s="17"/>
      <c r="AJ1631" s="75"/>
      <c r="AK1631" s="3"/>
      <c r="AL1631" s="75"/>
      <c r="AM1631" s="2"/>
      <c r="AN1631" s="75"/>
      <c r="AO1631" s="75"/>
      <c r="AP1631" s="75"/>
      <c r="AQ1631" s="75"/>
      <c r="AR1631" s="75"/>
    </row>
    <row r="1632" spans="29:44" ht="12">
      <c r="AC1632" s="3"/>
      <c r="AD1632" s="3"/>
      <c r="AE1632" s="3"/>
      <c r="AF1632" s="4"/>
      <c r="AG1632" s="4"/>
      <c r="AH1632" s="75"/>
      <c r="AI1632" s="17"/>
      <c r="AJ1632" s="75"/>
      <c r="AK1632" s="3"/>
      <c r="AL1632" s="75"/>
      <c r="AM1632" s="2"/>
      <c r="AN1632" s="75"/>
      <c r="AO1632" s="75"/>
      <c r="AP1632" s="75"/>
      <c r="AQ1632" s="75"/>
      <c r="AR1632" s="75"/>
    </row>
    <row r="1633" spans="29:44" ht="12">
      <c r="AC1633" s="3"/>
      <c r="AD1633" s="3"/>
      <c r="AE1633" s="3"/>
      <c r="AF1633" s="4"/>
      <c r="AG1633" s="4"/>
      <c r="AH1633" s="75"/>
      <c r="AI1633" s="17"/>
      <c r="AJ1633" s="75"/>
      <c r="AK1633" s="3"/>
      <c r="AL1633" s="75"/>
      <c r="AM1633" s="2"/>
      <c r="AN1633" s="75"/>
      <c r="AO1633" s="75"/>
      <c r="AP1633" s="75"/>
      <c r="AQ1633" s="75"/>
      <c r="AR1633" s="75"/>
    </row>
    <row r="1634" spans="29:44" ht="12">
      <c r="AC1634" s="3"/>
      <c r="AD1634" s="3"/>
      <c r="AE1634" s="3"/>
      <c r="AF1634" s="4"/>
      <c r="AG1634" s="4"/>
      <c r="AH1634" s="75"/>
      <c r="AI1634" s="17"/>
      <c r="AJ1634" s="75"/>
      <c r="AK1634" s="3"/>
      <c r="AL1634" s="75"/>
      <c r="AM1634" s="2"/>
      <c r="AN1634" s="75"/>
      <c r="AO1634" s="75"/>
      <c r="AP1634" s="75"/>
      <c r="AQ1634" s="75"/>
      <c r="AR1634" s="75"/>
    </row>
    <row r="1635" spans="29:44" ht="12">
      <c r="AC1635" s="3"/>
      <c r="AD1635" s="3"/>
      <c r="AE1635" s="3"/>
      <c r="AF1635" s="4"/>
      <c r="AG1635" s="4"/>
      <c r="AH1635" s="75"/>
      <c r="AI1635" s="17"/>
      <c r="AJ1635" s="75"/>
      <c r="AK1635" s="3"/>
      <c r="AL1635" s="75"/>
      <c r="AM1635" s="2"/>
      <c r="AN1635" s="75"/>
      <c r="AO1635" s="75"/>
      <c r="AP1635" s="75"/>
      <c r="AQ1635" s="75"/>
      <c r="AR1635" s="75"/>
    </row>
    <row r="1636" spans="29:44" ht="12">
      <c r="AC1636" s="3"/>
      <c r="AD1636" s="3"/>
      <c r="AE1636" s="3"/>
      <c r="AF1636" s="4"/>
      <c r="AG1636" s="4"/>
      <c r="AH1636" s="75"/>
      <c r="AI1636" s="17"/>
      <c r="AJ1636" s="75"/>
      <c r="AK1636" s="3"/>
      <c r="AL1636" s="75"/>
      <c r="AM1636" s="2"/>
      <c r="AN1636" s="75"/>
      <c r="AO1636" s="75"/>
      <c r="AP1636" s="75"/>
      <c r="AQ1636" s="75"/>
      <c r="AR1636" s="75"/>
    </row>
    <row r="1637" spans="29:44" ht="12">
      <c r="AC1637" s="3"/>
      <c r="AD1637" s="3"/>
      <c r="AE1637" s="3"/>
      <c r="AF1637" s="4"/>
      <c r="AG1637" s="4"/>
      <c r="AH1637" s="75"/>
      <c r="AI1637" s="17"/>
      <c r="AJ1637" s="75"/>
      <c r="AK1637" s="3"/>
      <c r="AL1637" s="75"/>
      <c r="AM1637" s="2"/>
      <c r="AN1637" s="75"/>
      <c r="AO1637" s="75"/>
      <c r="AP1637" s="75"/>
      <c r="AQ1637" s="75"/>
      <c r="AR1637" s="75"/>
    </row>
    <row r="1638" spans="29:44" ht="12">
      <c r="AC1638" s="3"/>
      <c r="AD1638" s="3"/>
      <c r="AE1638" s="3"/>
      <c r="AF1638" s="4"/>
      <c r="AG1638" s="4"/>
      <c r="AH1638" s="75"/>
      <c r="AI1638" s="17"/>
      <c r="AJ1638" s="75"/>
      <c r="AK1638" s="3"/>
      <c r="AL1638" s="75"/>
      <c r="AM1638" s="2"/>
      <c r="AN1638" s="75"/>
      <c r="AO1638" s="75"/>
      <c r="AP1638" s="75"/>
      <c r="AQ1638" s="75"/>
      <c r="AR1638" s="75"/>
    </row>
    <row r="1639" spans="29:44" ht="12">
      <c r="AC1639" s="3"/>
      <c r="AD1639" s="3"/>
      <c r="AE1639" s="3"/>
      <c r="AF1639" s="4"/>
      <c r="AG1639" s="4"/>
      <c r="AH1639" s="75"/>
      <c r="AI1639" s="17"/>
      <c r="AJ1639" s="75"/>
      <c r="AK1639" s="3"/>
      <c r="AL1639" s="75"/>
      <c r="AM1639" s="2"/>
      <c r="AN1639" s="75"/>
      <c r="AO1639" s="75"/>
      <c r="AP1639" s="75"/>
      <c r="AQ1639" s="75"/>
      <c r="AR1639" s="75"/>
    </row>
    <row r="1640" spans="29:44" ht="12">
      <c r="AC1640" s="3"/>
      <c r="AD1640" s="3"/>
      <c r="AE1640" s="3"/>
      <c r="AF1640" s="4"/>
      <c r="AG1640" s="4"/>
      <c r="AH1640" s="75"/>
      <c r="AI1640" s="17"/>
      <c r="AJ1640" s="75"/>
      <c r="AK1640" s="3"/>
      <c r="AL1640" s="75"/>
      <c r="AM1640" s="2"/>
      <c r="AN1640" s="75"/>
      <c r="AO1640" s="75"/>
      <c r="AP1640" s="75"/>
      <c r="AQ1640" s="75"/>
      <c r="AR1640" s="75"/>
    </row>
    <row r="1641" spans="29:44" ht="12">
      <c r="AC1641" s="3"/>
      <c r="AD1641" s="3"/>
      <c r="AE1641" s="3"/>
      <c r="AF1641" s="4"/>
      <c r="AG1641" s="4"/>
      <c r="AH1641" s="75"/>
      <c r="AI1641" s="17"/>
      <c r="AJ1641" s="75"/>
      <c r="AK1641" s="3"/>
      <c r="AL1641" s="75"/>
      <c r="AM1641" s="2"/>
      <c r="AN1641" s="75"/>
      <c r="AO1641" s="75"/>
      <c r="AP1641" s="75"/>
      <c r="AQ1641" s="75"/>
      <c r="AR1641" s="75"/>
    </row>
    <row r="1642" spans="29:44" ht="12">
      <c r="AC1642" s="3"/>
      <c r="AD1642" s="3"/>
      <c r="AE1642" s="3"/>
      <c r="AF1642" s="4"/>
      <c r="AG1642" s="4"/>
      <c r="AH1642" s="75"/>
      <c r="AI1642" s="17"/>
      <c r="AJ1642" s="75"/>
      <c r="AK1642" s="3"/>
      <c r="AL1642" s="75"/>
      <c r="AM1642" s="2"/>
      <c r="AN1642" s="75"/>
      <c r="AO1642" s="75"/>
      <c r="AP1642" s="75"/>
      <c r="AQ1642" s="75"/>
      <c r="AR1642" s="75"/>
    </row>
    <row r="1643" spans="29:44" ht="12">
      <c r="AC1643" s="3"/>
      <c r="AD1643" s="3"/>
      <c r="AE1643" s="3"/>
      <c r="AF1643" s="4"/>
      <c r="AG1643" s="4"/>
      <c r="AH1643" s="75"/>
      <c r="AI1643" s="17"/>
      <c r="AJ1643" s="75"/>
      <c r="AK1643" s="3"/>
      <c r="AL1643" s="75"/>
      <c r="AM1643" s="2"/>
      <c r="AN1643" s="75"/>
      <c r="AO1643" s="75"/>
      <c r="AP1643" s="75"/>
      <c r="AQ1643" s="75"/>
      <c r="AR1643" s="75"/>
    </row>
    <row r="1644" spans="29:44" ht="12">
      <c r="AC1644" s="3"/>
      <c r="AD1644" s="3"/>
      <c r="AE1644" s="3"/>
      <c r="AF1644" s="4"/>
      <c r="AG1644" s="4"/>
      <c r="AH1644" s="75"/>
      <c r="AI1644" s="17"/>
      <c r="AJ1644" s="75"/>
      <c r="AK1644" s="3"/>
      <c r="AL1644" s="75"/>
      <c r="AM1644" s="2"/>
      <c r="AN1644" s="75"/>
      <c r="AO1644" s="75"/>
      <c r="AP1644" s="75"/>
      <c r="AQ1644" s="75"/>
      <c r="AR1644" s="75"/>
    </row>
    <row r="1645" spans="29:44" ht="12">
      <c r="AC1645" s="3"/>
      <c r="AD1645" s="3"/>
      <c r="AE1645" s="3"/>
      <c r="AF1645" s="4"/>
      <c r="AG1645" s="4"/>
      <c r="AH1645" s="75"/>
      <c r="AI1645" s="17"/>
      <c r="AJ1645" s="75"/>
      <c r="AK1645" s="3"/>
      <c r="AL1645" s="75"/>
      <c r="AM1645" s="2"/>
      <c r="AN1645" s="75"/>
      <c r="AO1645" s="75"/>
      <c r="AP1645" s="75"/>
      <c r="AQ1645" s="75"/>
      <c r="AR1645" s="75"/>
    </row>
    <row r="1646" spans="29:44" ht="12">
      <c r="AC1646" s="3"/>
      <c r="AD1646" s="3"/>
      <c r="AE1646" s="3"/>
      <c r="AF1646" s="4"/>
      <c r="AG1646" s="4"/>
      <c r="AH1646" s="75"/>
      <c r="AI1646" s="17"/>
      <c r="AJ1646" s="75"/>
      <c r="AK1646" s="3"/>
      <c r="AL1646" s="75"/>
      <c r="AM1646" s="2"/>
      <c r="AN1646" s="75"/>
      <c r="AO1646" s="75"/>
      <c r="AP1646" s="75"/>
      <c r="AQ1646" s="75"/>
      <c r="AR1646" s="75"/>
    </row>
    <row r="1647" spans="29:44" ht="12">
      <c r="AC1647" s="3"/>
      <c r="AD1647" s="3"/>
      <c r="AE1647" s="3"/>
      <c r="AF1647" s="4"/>
      <c r="AG1647" s="4"/>
      <c r="AH1647" s="75"/>
      <c r="AI1647" s="17"/>
      <c r="AJ1647" s="75"/>
      <c r="AK1647" s="3"/>
      <c r="AL1647" s="75"/>
      <c r="AM1647" s="2"/>
      <c r="AN1647" s="75"/>
      <c r="AO1647" s="75"/>
      <c r="AP1647" s="75"/>
      <c r="AQ1647" s="75"/>
      <c r="AR1647" s="75"/>
    </row>
    <row r="1648" spans="29:44" ht="12">
      <c r="AC1648" s="3"/>
      <c r="AD1648" s="3"/>
      <c r="AE1648" s="3"/>
      <c r="AF1648" s="4"/>
      <c r="AG1648" s="4"/>
      <c r="AH1648" s="75"/>
      <c r="AI1648" s="17"/>
      <c r="AJ1648" s="75"/>
      <c r="AK1648" s="3"/>
      <c r="AL1648" s="75"/>
      <c r="AM1648" s="2"/>
      <c r="AN1648" s="75"/>
      <c r="AO1648" s="75"/>
      <c r="AP1648" s="75"/>
      <c r="AQ1648" s="75"/>
      <c r="AR1648" s="75"/>
    </row>
    <row r="1649" spans="29:44" ht="12">
      <c r="AC1649" s="3"/>
      <c r="AD1649" s="3"/>
      <c r="AE1649" s="3"/>
      <c r="AF1649" s="4"/>
      <c r="AG1649" s="4"/>
      <c r="AH1649" s="75"/>
      <c r="AI1649" s="17"/>
      <c r="AJ1649" s="75"/>
      <c r="AK1649" s="3"/>
      <c r="AL1649" s="75"/>
      <c r="AM1649" s="2"/>
      <c r="AN1649" s="75"/>
      <c r="AO1649" s="75"/>
      <c r="AP1649" s="75"/>
      <c r="AQ1649" s="75"/>
      <c r="AR1649" s="75"/>
    </row>
    <row r="1650" spans="29:44" ht="12">
      <c r="AC1650" s="3"/>
      <c r="AD1650" s="3"/>
      <c r="AE1650" s="3"/>
      <c r="AF1650" s="4"/>
      <c r="AG1650" s="4"/>
      <c r="AH1650" s="75"/>
      <c r="AI1650" s="17"/>
      <c r="AJ1650" s="75"/>
      <c r="AK1650" s="3"/>
      <c r="AL1650" s="75"/>
      <c r="AM1650" s="2"/>
      <c r="AN1650" s="75"/>
      <c r="AO1650" s="75"/>
      <c r="AP1650" s="75"/>
      <c r="AQ1650" s="75"/>
      <c r="AR1650" s="75"/>
    </row>
    <row r="1651" spans="29:44" ht="12">
      <c r="AC1651" s="3"/>
      <c r="AD1651" s="3"/>
      <c r="AE1651" s="3"/>
      <c r="AF1651" s="4"/>
      <c r="AG1651" s="4"/>
      <c r="AH1651" s="75"/>
      <c r="AI1651" s="17"/>
      <c r="AJ1651" s="75"/>
      <c r="AK1651" s="3"/>
      <c r="AL1651" s="75"/>
      <c r="AM1651" s="2"/>
      <c r="AN1651" s="75"/>
      <c r="AO1651" s="75"/>
      <c r="AP1651" s="75"/>
      <c r="AQ1651" s="75"/>
      <c r="AR1651" s="75"/>
    </row>
    <row r="1652" spans="29:44" ht="12">
      <c r="AC1652" s="3"/>
      <c r="AD1652" s="3"/>
      <c r="AE1652" s="3"/>
      <c r="AF1652" s="4"/>
      <c r="AG1652" s="4"/>
      <c r="AH1652" s="75"/>
      <c r="AI1652" s="17"/>
      <c r="AJ1652" s="75"/>
      <c r="AK1652" s="3"/>
      <c r="AL1652" s="75"/>
      <c r="AM1652" s="2"/>
      <c r="AN1652" s="75"/>
      <c r="AO1652" s="75"/>
      <c r="AP1652" s="75"/>
      <c r="AQ1652" s="75"/>
      <c r="AR1652" s="75"/>
    </row>
    <row r="1653" spans="29:44" ht="12">
      <c r="AC1653" s="3"/>
      <c r="AD1653" s="3"/>
      <c r="AE1653" s="3"/>
      <c r="AF1653" s="4"/>
      <c r="AG1653" s="4"/>
      <c r="AH1653" s="75"/>
      <c r="AI1653" s="17"/>
      <c r="AJ1653" s="75"/>
      <c r="AK1653" s="3"/>
      <c r="AL1653" s="75"/>
      <c r="AM1653" s="2"/>
      <c r="AN1653" s="75"/>
      <c r="AO1653" s="75"/>
      <c r="AP1653" s="75"/>
      <c r="AQ1653" s="75"/>
      <c r="AR1653" s="75"/>
    </row>
    <row r="1654" spans="29:44" ht="12">
      <c r="AC1654" s="3"/>
      <c r="AD1654" s="3"/>
      <c r="AE1654" s="3"/>
      <c r="AF1654" s="4"/>
      <c r="AG1654" s="4"/>
      <c r="AH1654" s="75"/>
      <c r="AI1654" s="17"/>
      <c r="AJ1654" s="75"/>
      <c r="AK1654" s="3"/>
      <c r="AL1654" s="75"/>
      <c r="AM1654" s="2"/>
      <c r="AN1654" s="75"/>
      <c r="AO1654" s="75"/>
      <c r="AP1654" s="75"/>
      <c r="AQ1654" s="75"/>
      <c r="AR1654" s="75"/>
    </row>
    <row r="1655" spans="29:44" ht="12">
      <c r="AC1655" s="3"/>
      <c r="AD1655" s="3"/>
      <c r="AE1655" s="3"/>
      <c r="AF1655" s="4"/>
      <c r="AG1655" s="4"/>
      <c r="AH1655" s="75"/>
      <c r="AI1655" s="17"/>
      <c r="AJ1655" s="75"/>
      <c r="AK1655" s="3"/>
      <c r="AL1655" s="75"/>
      <c r="AM1655" s="2"/>
      <c r="AN1655" s="75"/>
      <c r="AO1655" s="75"/>
      <c r="AP1655" s="75"/>
      <c r="AQ1655" s="75"/>
      <c r="AR1655" s="75"/>
    </row>
    <row r="1656" spans="29:44" ht="12">
      <c r="AC1656" s="3"/>
      <c r="AD1656" s="3"/>
      <c r="AE1656" s="3"/>
      <c r="AF1656" s="4"/>
      <c r="AG1656" s="4"/>
      <c r="AH1656" s="75"/>
      <c r="AI1656" s="17"/>
      <c r="AJ1656" s="75"/>
      <c r="AK1656" s="3"/>
      <c r="AL1656" s="75"/>
      <c r="AM1656" s="2"/>
      <c r="AN1656" s="75"/>
      <c r="AO1656" s="75"/>
      <c r="AP1656" s="75"/>
      <c r="AQ1656" s="75"/>
      <c r="AR1656" s="75"/>
    </row>
    <row r="1657" spans="29:44" ht="12">
      <c r="AC1657" s="3"/>
      <c r="AD1657" s="3"/>
      <c r="AE1657" s="3"/>
      <c r="AF1657" s="4"/>
      <c r="AG1657" s="4"/>
      <c r="AH1657" s="75"/>
      <c r="AI1657" s="17"/>
      <c r="AJ1657" s="75"/>
      <c r="AK1657" s="3"/>
      <c r="AL1657" s="75"/>
      <c r="AM1657" s="2"/>
      <c r="AN1657" s="75"/>
      <c r="AO1657" s="75"/>
      <c r="AP1657" s="75"/>
      <c r="AQ1657" s="75"/>
      <c r="AR1657" s="75"/>
    </row>
    <row r="1658" spans="29:44" ht="12">
      <c r="AC1658" s="3"/>
      <c r="AD1658" s="3"/>
      <c r="AE1658" s="3"/>
      <c r="AF1658" s="4"/>
      <c r="AG1658" s="4"/>
      <c r="AH1658" s="75"/>
      <c r="AI1658" s="17"/>
      <c r="AJ1658" s="75"/>
      <c r="AK1658" s="3"/>
      <c r="AL1658" s="75"/>
      <c r="AM1658" s="2"/>
      <c r="AN1658" s="75"/>
      <c r="AO1658" s="75"/>
      <c r="AP1658" s="75"/>
      <c r="AQ1658" s="75"/>
      <c r="AR1658" s="75"/>
    </row>
    <row r="1659" spans="29:44" ht="12">
      <c r="AC1659" s="3"/>
      <c r="AD1659" s="3"/>
      <c r="AE1659" s="3"/>
      <c r="AF1659" s="4"/>
      <c r="AG1659" s="4"/>
      <c r="AH1659" s="75"/>
      <c r="AI1659" s="17"/>
      <c r="AJ1659" s="75"/>
      <c r="AK1659" s="3"/>
      <c r="AL1659" s="75"/>
      <c r="AM1659" s="2"/>
      <c r="AN1659" s="75"/>
      <c r="AO1659" s="75"/>
      <c r="AP1659" s="75"/>
      <c r="AQ1659" s="75"/>
      <c r="AR1659" s="75"/>
    </row>
    <row r="1660" spans="29:44" ht="12">
      <c r="AC1660" s="3"/>
      <c r="AD1660" s="3"/>
      <c r="AE1660" s="3"/>
      <c r="AF1660" s="4"/>
      <c r="AG1660" s="4"/>
      <c r="AH1660" s="75"/>
      <c r="AI1660" s="17"/>
      <c r="AJ1660" s="75"/>
      <c r="AK1660" s="3"/>
      <c r="AL1660" s="75"/>
      <c r="AM1660" s="2"/>
      <c r="AN1660" s="75"/>
      <c r="AO1660" s="75"/>
      <c r="AP1660" s="75"/>
      <c r="AQ1660" s="75"/>
      <c r="AR1660" s="75"/>
    </row>
    <row r="1661" spans="29:44" ht="12">
      <c r="AC1661" s="3"/>
      <c r="AD1661" s="3"/>
      <c r="AE1661" s="3"/>
      <c r="AF1661" s="4"/>
      <c r="AG1661" s="4"/>
      <c r="AH1661" s="75"/>
      <c r="AI1661" s="17"/>
      <c r="AJ1661" s="75"/>
      <c r="AK1661" s="3"/>
      <c r="AL1661" s="75"/>
      <c r="AM1661" s="2"/>
      <c r="AN1661" s="75"/>
      <c r="AO1661" s="75"/>
      <c r="AP1661" s="75"/>
      <c r="AQ1661" s="75"/>
      <c r="AR1661" s="75"/>
    </row>
    <row r="1662" spans="29:44" ht="12">
      <c r="AC1662" s="3"/>
      <c r="AD1662" s="3"/>
      <c r="AE1662" s="3"/>
      <c r="AF1662" s="4"/>
      <c r="AG1662" s="4"/>
      <c r="AH1662" s="75"/>
      <c r="AI1662" s="17"/>
      <c r="AJ1662" s="75"/>
      <c r="AK1662" s="3"/>
      <c r="AL1662" s="75"/>
      <c r="AM1662" s="2"/>
      <c r="AN1662" s="75"/>
      <c r="AO1662" s="75"/>
      <c r="AP1662" s="75"/>
      <c r="AQ1662" s="75"/>
      <c r="AR1662" s="75"/>
    </row>
    <row r="1663" spans="29:44" ht="12">
      <c r="AC1663" s="3"/>
      <c r="AD1663" s="3"/>
      <c r="AE1663" s="3"/>
      <c r="AF1663" s="4"/>
      <c r="AG1663" s="4"/>
      <c r="AH1663" s="75"/>
      <c r="AI1663" s="17"/>
      <c r="AJ1663" s="75"/>
      <c r="AK1663" s="3"/>
      <c r="AL1663" s="75"/>
      <c r="AM1663" s="2"/>
      <c r="AN1663" s="75"/>
      <c r="AO1663" s="75"/>
      <c r="AP1663" s="75"/>
      <c r="AQ1663" s="75"/>
      <c r="AR1663" s="75"/>
    </row>
    <row r="1664" spans="29:44" ht="12">
      <c r="AC1664" s="3"/>
      <c r="AD1664" s="3"/>
      <c r="AE1664" s="3"/>
      <c r="AF1664" s="4"/>
      <c r="AG1664" s="4"/>
      <c r="AH1664" s="75"/>
      <c r="AI1664" s="17"/>
      <c r="AJ1664" s="75"/>
      <c r="AK1664" s="3"/>
      <c r="AL1664" s="75"/>
      <c r="AM1664" s="2"/>
      <c r="AN1664" s="75"/>
      <c r="AO1664" s="75"/>
      <c r="AP1664" s="75"/>
      <c r="AQ1664" s="75"/>
      <c r="AR1664" s="75"/>
    </row>
    <row r="1665" spans="29:44" ht="12">
      <c r="AC1665" s="3"/>
      <c r="AD1665" s="3"/>
      <c r="AE1665" s="3"/>
      <c r="AF1665" s="4"/>
      <c r="AG1665" s="4"/>
      <c r="AH1665" s="75"/>
      <c r="AI1665" s="17"/>
      <c r="AJ1665" s="75"/>
      <c r="AK1665" s="3"/>
      <c r="AL1665" s="75"/>
      <c r="AM1665" s="2"/>
      <c r="AN1665" s="75"/>
      <c r="AO1665" s="75"/>
      <c r="AP1665" s="75"/>
      <c r="AQ1665" s="75"/>
      <c r="AR1665" s="75"/>
    </row>
    <row r="1666" spans="29:44" ht="12">
      <c r="AC1666" s="3"/>
      <c r="AD1666" s="3"/>
      <c r="AE1666" s="3"/>
      <c r="AF1666" s="4"/>
      <c r="AG1666" s="4"/>
      <c r="AH1666" s="75"/>
      <c r="AI1666" s="17"/>
      <c r="AJ1666" s="75"/>
      <c r="AK1666" s="3"/>
      <c r="AL1666" s="75"/>
      <c r="AM1666" s="2"/>
      <c r="AN1666" s="75"/>
      <c r="AO1666" s="75"/>
      <c r="AP1666" s="75"/>
      <c r="AQ1666" s="75"/>
      <c r="AR1666" s="75"/>
    </row>
    <row r="1667" spans="29:44" ht="12">
      <c r="AC1667" s="3"/>
      <c r="AD1667" s="3"/>
      <c r="AE1667" s="3"/>
      <c r="AF1667" s="4"/>
      <c r="AG1667" s="4"/>
      <c r="AH1667" s="75"/>
      <c r="AI1667" s="17"/>
      <c r="AJ1667" s="75"/>
      <c r="AK1667" s="3"/>
      <c r="AL1667" s="75"/>
      <c r="AM1667" s="2"/>
      <c r="AN1667" s="75"/>
      <c r="AO1667" s="75"/>
      <c r="AP1667" s="75"/>
      <c r="AQ1667" s="75"/>
      <c r="AR1667" s="75"/>
    </row>
    <row r="1668" spans="29:44" ht="12">
      <c r="AC1668" s="3"/>
      <c r="AD1668" s="3"/>
      <c r="AE1668" s="3"/>
      <c r="AF1668" s="4"/>
      <c r="AG1668" s="4"/>
      <c r="AH1668" s="75"/>
      <c r="AI1668" s="17"/>
      <c r="AJ1668" s="75"/>
      <c r="AK1668" s="3"/>
      <c r="AL1668" s="75"/>
      <c r="AM1668" s="2"/>
      <c r="AN1668" s="75"/>
      <c r="AO1668" s="75"/>
      <c r="AP1668" s="75"/>
      <c r="AQ1668" s="75"/>
      <c r="AR1668" s="75"/>
    </row>
    <row r="1669" spans="29:44" ht="12">
      <c r="AC1669" s="3"/>
      <c r="AD1669" s="3"/>
      <c r="AE1669" s="3"/>
      <c r="AF1669" s="4"/>
      <c r="AG1669" s="4"/>
      <c r="AH1669" s="75"/>
      <c r="AI1669" s="17"/>
      <c r="AJ1669" s="75"/>
      <c r="AK1669" s="3"/>
      <c r="AL1669" s="75"/>
      <c r="AM1669" s="2"/>
      <c r="AN1669" s="75"/>
      <c r="AO1669" s="75"/>
      <c r="AP1669" s="75"/>
      <c r="AQ1669" s="75"/>
      <c r="AR1669" s="75"/>
    </row>
    <row r="1670" spans="29:44" ht="12">
      <c r="AC1670" s="3"/>
      <c r="AD1670" s="3"/>
      <c r="AE1670" s="3"/>
      <c r="AF1670" s="4"/>
      <c r="AG1670" s="4"/>
      <c r="AH1670" s="75"/>
      <c r="AI1670" s="17"/>
      <c r="AJ1670" s="75"/>
      <c r="AK1670" s="3"/>
      <c r="AL1670" s="75"/>
      <c r="AM1670" s="2"/>
      <c r="AN1670" s="75"/>
      <c r="AO1670" s="75"/>
      <c r="AP1670" s="75"/>
      <c r="AQ1670" s="75"/>
      <c r="AR1670" s="75"/>
    </row>
    <row r="1671" spans="29:44" ht="12">
      <c r="AC1671" s="3"/>
      <c r="AD1671" s="3"/>
      <c r="AE1671" s="3"/>
      <c r="AF1671" s="4"/>
      <c r="AG1671" s="4"/>
      <c r="AH1671" s="75"/>
      <c r="AI1671" s="17"/>
      <c r="AJ1671" s="75"/>
      <c r="AK1671" s="3"/>
      <c r="AL1671" s="75"/>
      <c r="AM1671" s="2"/>
      <c r="AN1671" s="75"/>
      <c r="AO1671" s="75"/>
      <c r="AP1671" s="75"/>
      <c r="AQ1671" s="75"/>
      <c r="AR1671" s="75"/>
    </row>
    <row r="1672" spans="29:44" ht="12">
      <c r="AC1672" s="3"/>
      <c r="AD1672" s="3"/>
      <c r="AE1672" s="3"/>
      <c r="AF1672" s="4"/>
      <c r="AG1672" s="4"/>
      <c r="AH1672" s="75"/>
      <c r="AI1672" s="17"/>
      <c r="AJ1672" s="75"/>
      <c r="AK1672" s="3"/>
      <c r="AL1672" s="75"/>
      <c r="AM1672" s="2"/>
      <c r="AN1672" s="75"/>
      <c r="AO1672" s="75"/>
      <c r="AP1672" s="75"/>
      <c r="AQ1672" s="75"/>
      <c r="AR1672" s="75"/>
    </row>
    <row r="1673" spans="29:44" ht="12">
      <c r="AC1673" s="3"/>
      <c r="AD1673" s="3"/>
      <c r="AE1673" s="3"/>
      <c r="AF1673" s="4"/>
      <c r="AG1673" s="4"/>
      <c r="AH1673" s="75"/>
      <c r="AI1673" s="17"/>
      <c r="AJ1673" s="75"/>
      <c r="AK1673" s="3"/>
      <c r="AL1673" s="75"/>
      <c r="AM1673" s="2"/>
      <c r="AN1673" s="75"/>
      <c r="AO1673" s="75"/>
      <c r="AP1673" s="75"/>
      <c r="AQ1673" s="75"/>
      <c r="AR1673" s="75"/>
    </row>
    <row r="1674" spans="29:44" ht="12">
      <c r="AC1674" s="3"/>
      <c r="AD1674" s="3"/>
      <c r="AE1674" s="3"/>
      <c r="AF1674" s="4"/>
      <c r="AG1674" s="4"/>
      <c r="AH1674" s="75"/>
      <c r="AI1674" s="17"/>
      <c r="AJ1674" s="75"/>
      <c r="AK1674" s="3"/>
      <c r="AL1674" s="75"/>
      <c r="AM1674" s="2"/>
      <c r="AN1674" s="75"/>
      <c r="AO1674" s="75"/>
      <c r="AP1674" s="75"/>
      <c r="AQ1674" s="75"/>
      <c r="AR1674" s="75"/>
    </row>
    <row r="1675" spans="29:44" ht="12">
      <c r="AC1675" s="3"/>
      <c r="AD1675" s="3"/>
      <c r="AE1675" s="3"/>
      <c r="AF1675" s="4"/>
      <c r="AG1675" s="4"/>
      <c r="AH1675" s="75"/>
      <c r="AI1675" s="17"/>
      <c r="AJ1675" s="75"/>
      <c r="AK1675" s="3"/>
      <c r="AL1675" s="75"/>
      <c r="AM1675" s="2"/>
      <c r="AN1675" s="75"/>
      <c r="AO1675" s="75"/>
      <c r="AP1675" s="75"/>
      <c r="AQ1675" s="75"/>
      <c r="AR1675" s="75"/>
    </row>
    <row r="1676" spans="29:44" ht="12">
      <c r="AC1676" s="3"/>
      <c r="AD1676" s="3"/>
      <c r="AE1676" s="3"/>
      <c r="AF1676" s="4"/>
      <c r="AG1676" s="4"/>
      <c r="AH1676" s="75"/>
      <c r="AI1676" s="17"/>
      <c r="AJ1676" s="75"/>
      <c r="AK1676" s="3"/>
      <c r="AL1676" s="75"/>
      <c r="AM1676" s="2"/>
      <c r="AN1676" s="75"/>
      <c r="AO1676" s="75"/>
      <c r="AP1676" s="75"/>
      <c r="AQ1676" s="75"/>
      <c r="AR1676" s="75"/>
    </row>
    <row r="1677" spans="29:44" ht="12">
      <c r="AC1677" s="3"/>
      <c r="AD1677" s="3"/>
      <c r="AE1677" s="3"/>
      <c r="AF1677" s="4"/>
      <c r="AG1677" s="4"/>
      <c r="AH1677" s="75"/>
      <c r="AI1677" s="17"/>
      <c r="AJ1677" s="75"/>
      <c r="AK1677" s="3"/>
      <c r="AL1677" s="75"/>
      <c r="AM1677" s="2"/>
      <c r="AN1677" s="75"/>
      <c r="AO1677" s="75"/>
      <c r="AP1677" s="75"/>
      <c r="AQ1677" s="75"/>
      <c r="AR1677" s="75"/>
    </row>
    <row r="1678" spans="29:44" ht="12">
      <c r="AC1678" s="3"/>
      <c r="AD1678" s="3"/>
      <c r="AE1678" s="3"/>
      <c r="AF1678" s="4"/>
      <c r="AG1678" s="4"/>
      <c r="AH1678" s="75"/>
      <c r="AI1678" s="17"/>
      <c r="AJ1678" s="75"/>
      <c r="AK1678" s="3"/>
      <c r="AL1678" s="75"/>
      <c r="AM1678" s="2"/>
      <c r="AN1678" s="75"/>
      <c r="AO1678" s="75"/>
      <c r="AP1678" s="75"/>
      <c r="AQ1678" s="75"/>
      <c r="AR1678" s="75"/>
    </row>
    <row r="1679" spans="29:44" ht="12">
      <c r="AC1679" s="3"/>
      <c r="AD1679" s="3"/>
      <c r="AE1679" s="3"/>
      <c r="AF1679" s="4"/>
      <c r="AG1679" s="4"/>
      <c r="AH1679" s="75"/>
      <c r="AI1679" s="17"/>
      <c r="AJ1679" s="75"/>
      <c r="AK1679" s="3"/>
      <c r="AL1679" s="75"/>
      <c r="AM1679" s="2"/>
      <c r="AN1679" s="75"/>
      <c r="AO1679" s="75"/>
      <c r="AP1679" s="75"/>
      <c r="AQ1679" s="75"/>
      <c r="AR1679" s="75"/>
    </row>
    <row r="1680" spans="29:44" ht="12">
      <c r="AC1680" s="3"/>
      <c r="AD1680" s="3"/>
      <c r="AE1680" s="3"/>
      <c r="AF1680" s="4"/>
      <c r="AG1680" s="4"/>
      <c r="AH1680" s="75"/>
      <c r="AI1680" s="17"/>
      <c r="AJ1680" s="75"/>
      <c r="AK1680" s="3"/>
      <c r="AL1680" s="75"/>
      <c r="AM1680" s="2"/>
      <c r="AN1680" s="75"/>
      <c r="AO1680" s="75"/>
      <c r="AP1680" s="75"/>
      <c r="AQ1680" s="75"/>
      <c r="AR1680" s="75"/>
    </row>
    <row r="1681" spans="29:44" ht="12">
      <c r="AC1681" s="3"/>
      <c r="AD1681" s="3"/>
      <c r="AE1681" s="3"/>
      <c r="AF1681" s="4"/>
      <c r="AG1681" s="4"/>
      <c r="AH1681" s="75"/>
      <c r="AI1681" s="17"/>
      <c r="AJ1681" s="75"/>
      <c r="AK1681" s="3"/>
      <c r="AL1681" s="75"/>
      <c r="AM1681" s="2"/>
      <c r="AN1681" s="75"/>
      <c r="AO1681" s="75"/>
      <c r="AP1681" s="75"/>
      <c r="AQ1681" s="75"/>
      <c r="AR1681" s="75"/>
    </row>
    <row r="1682" spans="29:44" ht="12">
      <c r="AC1682" s="3"/>
      <c r="AD1682" s="3"/>
      <c r="AE1682" s="3"/>
      <c r="AF1682" s="4"/>
      <c r="AG1682" s="4"/>
      <c r="AH1682" s="75"/>
      <c r="AI1682" s="17"/>
      <c r="AJ1682" s="75"/>
      <c r="AK1682" s="3"/>
      <c r="AL1682" s="75"/>
      <c r="AM1682" s="2"/>
      <c r="AN1682" s="75"/>
      <c r="AO1682" s="75"/>
      <c r="AP1682" s="75"/>
      <c r="AQ1682" s="75"/>
      <c r="AR1682" s="75"/>
    </row>
    <row r="1683" spans="29:44" ht="12">
      <c r="AC1683" s="3"/>
      <c r="AD1683" s="3"/>
      <c r="AE1683" s="3"/>
      <c r="AF1683" s="4"/>
      <c r="AG1683" s="4"/>
      <c r="AH1683" s="75"/>
      <c r="AI1683" s="17"/>
      <c r="AJ1683" s="75"/>
      <c r="AK1683" s="3"/>
      <c r="AL1683" s="75"/>
      <c r="AM1683" s="2"/>
      <c r="AN1683" s="75"/>
      <c r="AO1683" s="75"/>
      <c r="AP1683" s="75"/>
      <c r="AQ1683" s="75"/>
      <c r="AR1683" s="75"/>
    </row>
    <row r="1684" spans="29:44" ht="12">
      <c r="AC1684" s="3"/>
      <c r="AD1684" s="3"/>
      <c r="AE1684" s="3"/>
      <c r="AF1684" s="4"/>
      <c r="AG1684" s="4"/>
      <c r="AH1684" s="75"/>
      <c r="AI1684" s="17"/>
      <c r="AJ1684" s="75"/>
      <c r="AK1684" s="3"/>
      <c r="AL1684" s="75"/>
      <c r="AM1684" s="2"/>
      <c r="AN1684" s="75"/>
      <c r="AO1684" s="75"/>
      <c r="AP1684" s="75"/>
      <c r="AQ1684" s="75"/>
      <c r="AR1684" s="75"/>
    </row>
    <row r="1685" spans="29:44" ht="12">
      <c r="AC1685" s="3"/>
      <c r="AD1685" s="3"/>
      <c r="AE1685" s="3"/>
      <c r="AF1685" s="4"/>
      <c r="AG1685" s="4"/>
      <c r="AH1685" s="75"/>
      <c r="AI1685" s="17"/>
      <c r="AJ1685" s="75"/>
      <c r="AK1685" s="3"/>
      <c r="AL1685" s="75"/>
      <c r="AM1685" s="2"/>
      <c r="AN1685" s="75"/>
      <c r="AO1685" s="75"/>
      <c r="AP1685" s="75"/>
      <c r="AQ1685" s="75"/>
      <c r="AR1685" s="75"/>
    </row>
    <row r="1686" spans="29:44" ht="12">
      <c r="AC1686" s="3"/>
      <c r="AD1686" s="3"/>
      <c r="AE1686" s="3"/>
      <c r="AF1686" s="4"/>
      <c r="AG1686" s="4"/>
      <c r="AH1686" s="75"/>
      <c r="AI1686" s="17"/>
      <c r="AJ1686" s="75"/>
      <c r="AK1686" s="3"/>
      <c r="AL1686" s="75"/>
      <c r="AM1686" s="2"/>
      <c r="AN1686" s="75"/>
      <c r="AO1686" s="75"/>
      <c r="AP1686" s="75"/>
      <c r="AQ1686" s="75"/>
      <c r="AR1686" s="75"/>
    </row>
    <row r="1687" spans="29:44" ht="12">
      <c r="AC1687" s="3"/>
      <c r="AD1687" s="3"/>
      <c r="AE1687" s="3"/>
      <c r="AF1687" s="4"/>
      <c r="AG1687" s="4"/>
      <c r="AH1687" s="75"/>
      <c r="AI1687" s="17"/>
      <c r="AJ1687" s="75"/>
      <c r="AK1687" s="3"/>
      <c r="AL1687" s="75"/>
      <c r="AM1687" s="2"/>
      <c r="AN1687" s="75"/>
      <c r="AO1687" s="75"/>
      <c r="AP1687" s="75"/>
      <c r="AQ1687" s="75"/>
      <c r="AR1687" s="75"/>
    </row>
    <row r="1688" spans="29:44" ht="12">
      <c r="AC1688" s="3"/>
      <c r="AD1688" s="3"/>
      <c r="AE1688" s="3"/>
      <c r="AF1688" s="4"/>
      <c r="AG1688" s="4"/>
      <c r="AH1688" s="75"/>
      <c r="AI1688" s="17"/>
      <c r="AJ1688" s="75"/>
      <c r="AK1688" s="3"/>
      <c r="AL1688" s="75"/>
      <c r="AM1688" s="2"/>
      <c r="AN1688" s="75"/>
      <c r="AO1688" s="75"/>
      <c r="AP1688" s="75"/>
      <c r="AQ1688" s="75"/>
      <c r="AR1688" s="75"/>
    </row>
    <row r="1689" spans="29:44" ht="12">
      <c r="AC1689" s="3"/>
      <c r="AD1689" s="3"/>
      <c r="AE1689" s="3"/>
      <c r="AF1689" s="4"/>
      <c r="AG1689" s="4"/>
      <c r="AH1689" s="75"/>
      <c r="AI1689" s="17"/>
      <c r="AJ1689" s="75"/>
      <c r="AK1689" s="3"/>
      <c r="AL1689" s="75"/>
      <c r="AM1689" s="2"/>
      <c r="AN1689" s="75"/>
      <c r="AO1689" s="75"/>
      <c r="AP1689" s="75"/>
      <c r="AQ1689" s="75"/>
      <c r="AR1689" s="75"/>
    </row>
    <row r="1690" spans="29:44" ht="12">
      <c r="AC1690" s="3"/>
      <c r="AD1690" s="3"/>
      <c r="AE1690" s="3"/>
      <c r="AF1690" s="4"/>
      <c r="AG1690" s="4"/>
      <c r="AH1690" s="75"/>
      <c r="AI1690" s="17"/>
      <c r="AJ1690" s="75"/>
      <c r="AK1690" s="3"/>
      <c r="AL1690" s="75"/>
      <c r="AM1690" s="2"/>
      <c r="AN1690" s="75"/>
      <c r="AO1690" s="75"/>
      <c r="AP1690" s="75"/>
      <c r="AQ1690" s="75"/>
      <c r="AR1690" s="75"/>
    </row>
    <row r="1691" spans="29:44" ht="12">
      <c r="AC1691" s="3"/>
      <c r="AD1691" s="3"/>
      <c r="AE1691" s="3"/>
      <c r="AF1691" s="4"/>
      <c r="AG1691" s="4"/>
      <c r="AH1691" s="75"/>
      <c r="AI1691" s="17"/>
      <c r="AJ1691" s="75"/>
      <c r="AK1691" s="3"/>
      <c r="AL1691" s="75"/>
      <c r="AM1691" s="2"/>
      <c r="AN1691" s="75"/>
      <c r="AO1691" s="75"/>
      <c r="AP1691" s="75"/>
      <c r="AQ1691" s="75"/>
      <c r="AR1691" s="75"/>
    </row>
    <row r="1692" spans="29:44" ht="12">
      <c r="AC1692" s="3"/>
      <c r="AD1692" s="3"/>
      <c r="AE1692" s="3"/>
      <c r="AF1692" s="4"/>
      <c r="AG1692" s="4"/>
      <c r="AH1692" s="75"/>
      <c r="AI1692" s="17"/>
      <c r="AJ1692" s="75"/>
      <c r="AK1692" s="3"/>
      <c r="AL1692" s="75"/>
      <c r="AM1692" s="2"/>
      <c r="AN1692" s="75"/>
      <c r="AO1692" s="75"/>
      <c r="AP1692" s="75"/>
      <c r="AQ1692" s="75"/>
      <c r="AR1692" s="75"/>
    </row>
    <row r="1693" spans="29:44" ht="12">
      <c r="AC1693" s="3"/>
      <c r="AD1693" s="3"/>
      <c r="AE1693" s="3"/>
      <c r="AF1693" s="4"/>
      <c r="AG1693" s="4"/>
      <c r="AH1693" s="75"/>
      <c r="AI1693" s="17"/>
      <c r="AJ1693" s="75"/>
      <c r="AK1693" s="3"/>
      <c r="AL1693" s="75"/>
      <c r="AM1693" s="2"/>
      <c r="AN1693" s="75"/>
      <c r="AO1693" s="75"/>
      <c r="AP1693" s="75"/>
      <c r="AQ1693" s="75"/>
      <c r="AR1693" s="75"/>
    </row>
    <row r="1694" spans="29:44" ht="12">
      <c r="AC1694" s="3"/>
      <c r="AD1694" s="3"/>
      <c r="AE1694" s="3"/>
      <c r="AF1694" s="4"/>
      <c r="AG1694" s="4"/>
      <c r="AH1694" s="75"/>
      <c r="AI1694" s="17"/>
      <c r="AJ1694" s="75"/>
      <c r="AK1694" s="3"/>
      <c r="AL1694" s="75"/>
      <c r="AM1694" s="2"/>
      <c r="AN1694" s="75"/>
      <c r="AO1694" s="75"/>
      <c r="AP1694" s="75"/>
      <c r="AQ1694" s="75"/>
      <c r="AR1694" s="75"/>
    </row>
    <row r="1695" spans="29:44" ht="12">
      <c r="AC1695" s="3"/>
      <c r="AD1695" s="3"/>
      <c r="AE1695" s="3"/>
      <c r="AF1695" s="4"/>
      <c r="AG1695" s="4"/>
      <c r="AH1695" s="75"/>
      <c r="AI1695" s="17"/>
      <c r="AJ1695" s="75"/>
      <c r="AK1695" s="3"/>
      <c r="AL1695" s="75"/>
      <c r="AM1695" s="2"/>
      <c r="AN1695" s="75"/>
      <c r="AO1695" s="75"/>
      <c r="AP1695" s="75"/>
      <c r="AQ1695" s="75"/>
      <c r="AR1695" s="75"/>
    </row>
    <row r="1696" spans="29:44" ht="12">
      <c r="AC1696" s="3"/>
      <c r="AD1696" s="3"/>
      <c r="AE1696" s="3"/>
      <c r="AF1696" s="4"/>
      <c r="AG1696" s="4"/>
      <c r="AH1696" s="75"/>
      <c r="AI1696" s="17"/>
      <c r="AJ1696" s="75"/>
      <c r="AK1696" s="3"/>
      <c r="AL1696" s="75"/>
      <c r="AM1696" s="2"/>
      <c r="AN1696" s="75"/>
      <c r="AO1696" s="75"/>
      <c r="AP1696" s="75"/>
      <c r="AQ1696" s="75"/>
      <c r="AR1696" s="75"/>
    </row>
    <row r="1697" spans="29:44" ht="12">
      <c r="AC1697" s="3"/>
      <c r="AD1697" s="3"/>
      <c r="AE1697" s="3"/>
      <c r="AF1697" s="4"/>
      <c r="AG1697" s="4"/>
      <c r="AH1697" s="75"/>
      <c r="AI1697" s="17"/>
      <c r="AJ1697" s="75"/>
      <c r="AK1697" s="3"/>
      <c r="AL1697" s="75"/>
      <c r="AM1697" s="2"/>
      <c r="AN1697" s="75"/>
      <c r="AO1697" s="75"/>
      <c r="AP1697" s="75"/>
      <c r="AQ1697" s="75"/>
      <c r="AR1697" s="75"/>
    </row>
    <row r="1698" spans="29:44" ht="12">
      <c r="AC1698" s="3"/>
      <c r="AD1698" s="3"/>
      <c r="AE1698" s="3"/>
      <c r="AF1698" s="4"/>
      <c r="AG1698" s="4"/>
      <c r="AH1698" s="75"/>
      <c r="AI1698" s="17"/>
      <c r="AJ1698" s="75"/>
      <c r="AK1698" s="3"/>
      <c r="AL1698" s="75"/>
      <c r="AM1698" s="2"/>
      <c r="AN1698" s="75"/>
      <c r="AO1698" s="75"/>
      <c r="AP1698" s="75"/>
      <c r="AQ1698" s="75"/>
      <c r="AR1698" s="75"/>
    </row>
    <row r="1699" spans="29:44" ht="12">
      <c r="AC1699" s="3"/>
      <c r="AD1699" s="3"/>
      <c r="AE1699" s="3"/>
      <c r="AF1699" s="4"/>
      <c r="AG1699" s="4"/>
      <c r="AH1699" s="75"/>
      <c r="AI1699" s="17"/>
      <c r="AJ1699" s="75"/>
      <c r="AK1699" s="3"/>
      <c r="AL1699" s="75"/>
      <c r="AM1699" s="2"/>
      <c r="AN1699" s="75"/>
      <c r="AO1699" s="75"/>
      <c r="AP1699" s="75"/>
      <c r="AQ1699" s="75"/>
      <c r="AR1699" s="75"/>
    </row>
    <row r="1700" spans="29:44" ht="12">
      <c r="AC1700" s="3"/>
      <c r="AD1700" s="3"/>
      <c r="AE1700" s="3"/>
      <c r="AF1700" s="4"/>
      <c r="AG1700" s="4"/>
      <c r="AH1700" s="75"/>
      <c r="AI1700" s="17"/>
      <c r="AJ1700" s="75"/>
      <c r="AK1700" s="3"/>
      <c r="AL1700" s="75"/>
      <c r="AM1700" s="2"/>
      <c r="AN1700" s="75"/>
      <c r="AO1700" s="75"/>
      <c r="AP1700" s="75"/>
      <c r="AQ1700" s="75"/>
      <c r="AR1700" s="75"/>
    </row>
    <row r="1701" spans="29:44" ht="12">
      <c r="AC1701" s="3"/>
      <c r="AD1701" s="3"/>
      <c r="AE1701" s="3"/>
      <c r="AF1701" s="4"/>
      <c r="AG1701" s="4"/>
      <c r="AH1701" s="75"/>
      <c r="AI1701" s="17"/>
      <c r="AJ1701" s="75"/>
      <c r="AK1701" s="3"/>
      <c r="AL1701" s="75"/>
      <c r="AM1701" s="2"/>
      <c r="AN1701" s="75"/>
      <c r="AO1701" s="75"/>
      <c r="AP1701" s="75"/>
      <c r="AQ1701" s="75"/>
      <c r="AR1701" s="75"/>
    </row>
    <row r="1702" spans="29:44" ht="12">
      <c r="AC1702" s="3"/>
      <c r="AD1702" s="3"/>
      <c r="AE1702" s="3"/>
      <c r="AF1702" s="4"/>
      <c r="AG1702" s="4"/>
      <c r="AH1702" s="75"/>
      <c r="AI1702" s="17"/>
      <c r="AJ1702" s="75"/>
      <c r="AK1702" s="3"/>
      <c r="AL1702" s="75"/>
      <c r="AM1702" s="2"/>
      <c r="AN1702" s="75"/>
      <c r="AO1702" s="75"/>
      <c r="AP1702" s="75"/>
      <c r="AQ1702" s="75"/>
      <c r="AR1702" s="75"/>
    </row>
    <row r="1703" spans="29:44" ht="12">
      <c r="AC1703" s="3"/>
      <c r="AD1703" s="3"/>
      <c r="AE1703" s="3"/>
      <c r="AF1703" s="4"/>
      <c r="AG1703" s="4"/>
      <c r="AH1703" s="75"/>
      <c r="AI1703" s="17"/>
      <c r="AJ1703" s="75"/>
      <c r="AK1703" s="3"/>
      <c r="AL1703" s="75"/>
      <c r="AM1703" s="2"/>
      <c r="AN1703" s="75"/>
      <c r="AO1703" s="75"/>
      <c r="AP1703" s="75"/>
      <c r="AQ1703" s="75"/>
      <c r="AR1703" s="75"/>
    </row>
    <row r="1704" spans="29:44" ht="12">
      <c r="AC1704" s="3"/>
      <c r="AD1704" s="3"/>
      <c r="AE1704" s="3"/>
      <c r="AF1704" s="4"/>
      <c r="AG1704" s="4"/>
      <c r="AH1704" s="75"/>
      <c r="AI1704" s="17"/>
      <c r="AJ1704" s="75"/>
      <c r="AK1704" s="3"/>
      <c r="AL1704" s="75"/>
      <c r="AM1704" s="2"/>
      <c r="AN1704" s="75"/>
      <c r="AO1704" s="75"/>
      <c r="AP1704" s="75"/>
      <c r="AQ1704" s="75"/>
      <c r="AR1704" s="75"/>
    </row>
    <row r="1705" spans="29:44" ht="12">
      <c r="AC1705" s="3"/>
      <c r="AD1705" s="3"/>
      <c r="AE1705" s="3"/>
      <c r="AF1705" s="4"/>
      <c r="AG1705" s="4"/>
      <c r="AH1705" s="75"/>
      <c r="AI1705" s="17"/>
      <c r="AJ1705" s="75"/>
      <c r="AK1705" s="3"/>
      <c r="AL1705" s="75"/>
      <c r="AM1705" s="2"/>
      <c r="AN1705" s="75"/>
      <c r="AO1705" s="75"/>
      <c r="AP1705" s="75"/>
      <c r="AQ1705" s="75"/>
      <c r="AR1705" s="75"/>
    </row>
    <row r="1706" spans="29:44" ht="12">
      <c r="AC1706" s="3"/>
      <c r="AD1706" s="3"/>
      <c r="AE1706" s="3"/>
      <c r="AF1706" s="4"/>
      <c r="AG1706" s="4"/>
      <c r="AH1706" s="75"/>
      <c r="AI1706" s="17"/>
      <c r="AJ1706" s="75"/>
      <c r="AK1706" s="3"/>
      <c r="AL1706" s="75"/>
      <c r="AM1706" s="2"/>
      <c r="AN1706" s="75"/>
      <c r="AO1706" s="75"/>
      <c r="AP1706" s="75"/>
      <c r="AQ1706" s="75"/>
      <c r="AR1706" s="75"/>
    </row>
    <row r="1707" spans="29:44" ht="12">
      <c r="AC1707" s="3"/>
      <c r="AD1707" s="3"/>
      <c r="AE1707" s="3"/>
      <c r="AF1707" s="4"/>
      <c r="AG1707" s="4"/>
      <c r="AH1707" s="75"/>
      <c r="AI1707" s="17"/>
      <c r="AJ1707" s="75"/>
      <c r="AK1707" s="3"/>
      <c r="AL1707" s="75"/>
      <c r="AM1707" s="2"/>
      <c r="AN1707" s="75"/>
      <c r="AO1707" s="75"/>
      <c r="AP1707" s="75"/>
      <c r="AQ1707" s="75"/>
      <c r="AR1707" s="75"/>
    </row>
    <row r="1708" spans="29:44" ht="12">
      <c r="AC1708" s="3"/>
      <c r="AD1708" s="3"/>
      <c r="AE1708" s="3"/>
      <c r="AF1708" s="4"/>
      <c r="AG1708" s="4"/>
      <c r="AH1708" s="75"/>
      <c r="AI1708" s="17"/>
      <c r="AJ1708" s="75"/>
      <c r="AK1708" s="3"/>
      <c r="AL1708" s="75"/>
      <c r="AM1708" s="2"/>
      <c r="AN1708" s="75"/>
      <c r="AO1708" s="75"/>
      <c r="AP1708" s="75"/>
      <c r="AQ1708" s="75"/>
      <c r="AR1708" s="75"/>
    </row>
    <row r="1709" spans="29:44" ht="12">
      <c r="AC1709" s="3"/>
      <c r="AD1709" s="3"/>
      <c r="AE1709" s="3"/>
      <c r="AF1709" s="4"/>
      <c r="AG1709" s="4"/>
      <c r="AH1709" s="75"/>
      <c r="AI1709" s="17"/>
      <c r="AJ1709" s="75"/>
      <c r="AK1709" s="3"/>
      <c r="AL1709" s="75"/>
      <c r="AM1709" s="2"/>
      <c r="AN1709" s="75"/>
      <c r="AO1709" s="75"/>
      <c r="AP1709" s="75"/>
      <c r="AQ1709" s="75"/>
      <c r="AR1709" s="75"/>
    </row>
    <row r="1710" spans="29:44" ht="12">
      <c r="AC1710" s="3"/>
      <c r="AD1710" s="3"/>
      <c r="AE1710" s="3"/>
      <c r="AF1710" s="4"/>
      <c r="AG1710" s="4"/>
      <c r="AH1710" s="75"/>
      <c r="AI1710" s="17"/>
      <c r="AJ1710" s="75"/>
      <c r="AK1710" s="3"/>
      <c r="AL1710" s="75"/>
      <c r="AM1710" s="2"/>
      <c r="AN1710" s="75"/>
      <c r="AO1710" s="75"/>
      <c r="AP1710" s="75"/>
      <c r="AQ1710" s="75"/>
      <c r="AR1710" s="75"/>
    </row>
    <row r="1711" spans="29:44" ht="12">
      <c r="AC1711" s="3"/>
      <c r="AD1711" s="3"/>
      <c r="AE1711" s="3"/>
      <c r="AF1711" s="4"/>
      <c r="AG1711" s="4"/>
      <c r="AH1711" s="75"/>
      <c r="AI1711" s="17"/>
      <c r="AJ1711" s="75"/>
      <c r="AK1711" s="3"/>
      <c r="AL1711" s="75"/>
      <c r="AM1711" s="2"/>
      <c r="AN1711" s="75"/>
      <c r="AO1711" s="75"/>
      <c r="AP1711" s="75"/>
      <c r="AQ1711" s="75"/>
      <c r="AR1711" s="75"/>
    </row>
    <row r="1712" spans="29:44" ht="12">
      <c r="AC1712" s="3"/>
      <c r="AD1712" s="3"/>
      <c r="AE1712" s="3"/>
      <c r="AF1712" s="4"/>
      <c r="AG1712" s="4"/>
      <c r="AH1712" s="75"/>
      <c r="AI1712" s="17"/>
      <c r="AJ1712" s="75"/>
      <c r="AK1712" s="3"/>
      <c r="AL1712" s="75"/>
      <c r="AM1712" s="2"/>
      <c r="AN1712" s="75"/>
      <c r="AO1712" s="75"/>
      <c r="AP1712" s="75"/>
      <c r="AQ1712" s="75"/>
      <c r="AR1712" s="75"/>
    </row>
    <row r="1713" spans="29:44" ht="12">
      <c r="AC1713" s="3"/>
      <c r="AD1713" s="3"/>
      <c r="AE1713" s="3"/>
      <c r="AF1713" s="4"/>
      <c r="AG1713" s="4"/>
      <c r="AH1713" s="75"/>
      <c r="AI1713" s="17"/>
      <c r="AJ1713" s="75"/>
      <c r="AK1713" s="3"/>
      <c r="AL1713" s="75"/>
      <c r="AM1713" s="2"/>
      <c r="AN1713" s="75"/>
      <c r="AO1713" s="75"/>
      <c r="AP1713" s="75"/>
      <c r="AQ1713" s="75"/>
      <c r="AR1713" s="75"/>
    </row>
    <row r="1714" spans="29:44" ht="12">
      <c r="AC1714" s="3"/>
      <c r="AD1714" s="3"/>
      <c r="AE1714" s="3"/>
      <c r="AF1714" s="4"/>
      <c r="AG1714" s="4"/>
      <c r="AH1714" s="75"/>
      <c r="AI1714" s="17"/>
      <c r="AJ1714" s="75"/>
      <c r="AK1714" s="3"/>
      <c r="AL1714" s="75"/>
      <c r="AM1714" s="2"/>
      <c r="AN1714" s="75"/>
      <c r="AO1714" s="75"/>
      <c r="AP1714" s="75"/>
      <c r="AQ1714" s="75"/>
      <c r="AR1714" s="75"/>
    </row>
    <row r="1715" spans="29:44" ht="12">
      <c r="AC1715" s="3"/>
      <c r="AD1715" s="3"/>
      <c r="AE1715" s="3"/>
      <c r="AF1715" s="4"/>
      <c r="AG1715" s="4"/>
      <c r="AH1715" s="75"/>
      <c r="AI1715" s="17"/>
      <c r="AJ1715" s="75"/>
      <c r="AK1715" s="3"/>
      <c r="AL1715" s="75"/>
      <c r="AM1715" s="2"/>
      <c r="AN1715" s="75"/>
      <c r="AO1715" s="75"/>
      <c r="AP1715" s="75"/>
      <c r="AQ1715" s="75"/>
      <c r="AR1715" s="75"/>
    </row>
    <row r="1716" spans="29:44" ht="12">
      <c r="AC1716" s="3"/>
      <c r="AD1716" s="3"/>
      <c r="AE1716" s="3"/>
      <c r="AF1716" s="4"/>
      <c r="AG1716" s="4"/>
      <c r="AH1716" s="75"/>
      <c r="AI1716" s="17"/>
      <c r="AJ1716" s="75"/>
      <c r="AK1716" s="3"/>
      <c r="AL1716" s="75"/>
      <c r="AM1716" s="2"/>
      <c r="AN1716" s="75"/>
      <c r="AO1716" s="75"/>
      <c r="AP1716" s="75"/>
      <c r="AQ1716" s="75"/>
      <c r="AR1716" s="75"/>
    </row>
    <row r="1717" spans="29:44" ht="12">
      <c r="AC1717" s="3"/>
      <c r="AD1717" s="3"/>
      <c r="AE1717" s="3"/>
      <c r="AF1717" s="4"/>
      <c r="AG1717" s="4"/>
      <c r="AH1717" s="75"/>
      <c r="AI1717" s="17"/>
      <c r="AJ1717" s="75"/>
      <c r="AK1717" s="3"/>
      <c r="AL1717" s="75"/>
      <c r="AM1717" s="2"/>
      <c r="AN1717" s="75"/>
      <c r="AO1717" s="75"/>
      <c r="AP1717" s="75"/>
      <c r="AQ1717" s="75"/>
      <c r="AR1717" s="75"/>
    </row>
    <row r="1718" spans="29:44" ht="12">
      <c r="AC1718" s="3"/>
      <c r="AD1718" s="3"/>
      <c r="AE1718" s="3"/>
      <c r="AF1718" s="4"/>
      <c r="AG1718" s="4"/>
      <c r="AH1718" s="75"/>
      <c r="AI1718" s="17"/>
      <c r="AJ1718" s="75"/>
      <c r="AK1718" s="3"/>
      <c r="AL1718" s="75"/>
      <c r="AM1718" s="2"/>
      <c r="AN1718" s="75"/>
      <c r="AO1718" s="75"/>
      <c r="AP1718" s="75"/>
      <c r="AQ1718" s="75"/>
      <c r="AR1718" s="75"/>
    </row>
    <row r="1719" spans="29:44" ht="12">
      <c r="AC1719" s="3"/>
      <c r="AD1719" s="3"/>
      <c r="AE1719" s="3"/>
      <c r="AF1719" s="4"/>
      <c r="AG1719" s="4"/>
      <c r="AH1719" s="75"/>
      <c r="AI1719" s="17"/>
      <c r="AJ1719" s="75"/>
      <c r="AK1719" s="3"/>
      <c r="AL1719" s="75"/>
      <c r="AM1719" s="2"/>
      <c r="AN1719" s="75"/>
      <c r="AO1719" s="75"/>
      <c r="AP1719" s="75"/>
      <c r="AQ1719" s="75"/>
      <c r="AR1719" s="75"/>
    </row>
    <row r="1720" spans="29:44" ht="12">
      <c r="AC1720" s="3"/>
      <c r="AD1720" s="3"/>
      <c r="AE1720" s="3"/>
      <c r="AF1720" s="4"/>
      <c r="AG1720" s="4"/>
      <c r="AH1720" s="75"/>
      <c r="AI1720" s="17"/>
      <c r="AJ1720" s="75"/>
      <c r="AK1720" s="3"/>
      <c r="AL1720" s="75"/>
      <c r="AM1720" s="2"/>
      <c r="AN1720" s="75"/>
      <c r="AO1720" s="75"/>
      <c r="AP1720" s="75"/>
      <c r="AQ1720" s="75"/>
      <c r="AR1720" s="75"/>
    </row>
    <row r="1721" spans="29:44" ht="12">
      <c r="AC1721" s="3"/>
      <c r="AD1721" s="3"/>
      <c r="AE1721" s="3"/>
      <c r="AF1721" s="4"/>
      <c r="AG1721" s="4"/>
      <c r="AH1721" s="75"/>
      <c r="AI1721" s="17"/>
      <c r="AJ1721" s="75"/>
      <c r="AK1721" s="3"/>
      <c r="AL1721" s="75"/>
      <c r="AM1721" s="2"/>
      <c r="AN1721" s="75"/>
      <c r="AO1721" s="75"/>
      <c r="AP1721" s="75"/>
      <c r="AQ1721" s="75"/>
      <c r="AR1721" s="75"/>
    </row>
    <row r="1722" spans="29:44" ht="12">
      <c r="AC1722" s="3"/>
      <c r="AD1722" s="3"/>
      <c r="AE1722" s="3"/>
      <c r="AF1722" s="4"/>
      <c r="AG1722" s="4"/>
      <c r="AH1722" s="75"/>
      <c r="AI1722" s="17"/>
      <c r="AJ1722" s="75"/>
      <c r="AK1722" s="3"/>
      <c r="AL1722" s="75"/>
      <c r="AM1722" s="2"/>
      <c r="AN1722" s="75"/>
      <c r="AO1722" s="75"/>
      <c r="AP1722" s="75"/>
      <c r="AQ1722" s="75"/>
      <c r="AR1722" s="75"/>
    </row>
    <row r="1723" spans="29:44" ht="12">
      <c r="AC1723" s="3"/>
      <c r="AD1723" s="3"/>
      <c r="AE1723" s="3"/>
      <c r="AF1723" s="4"/>
      <c r="AG1723" s="4"/>
      <c r="AH1723" s="75"/>
      <c r="AI1723" s="17"/>
      <c r="AJ1723" s="75"/>
      <c r="AK1723" s="3"/>
      <c r="AL1723" s="75"/>
      <c r="AM1723" s="2"/>
      <c r="AN1723" s="75"/>
      <c r="AO1723" s="75"/>
      <c r="AP1723" s="75"/>
      <c r="AQ1723" s="75"/>
      <c r="AR1723" s="75"/>
    </row>
    <row r="1724" spans="29:44" ht="12">
      <c r="AC1724" s="3"/>
      <c r="AD1724" s="3"/>
      <c r="AE1724" s="3"/>
      <c r="AF1724" s="4"/>
      <c r="AG1724" s="4"/>
      <c r="AH1724" s="75"/>
      <c r="AI1724" s="17"/>
      <c r="AJ1724" s="75"/>
      <c r="AK1724" s="3"/>
      <c r="AL1724" s="75"/>
      <c r="AM1724" s="2"/>
      <c r="AN1724" s="75"/>
      <c r="AO1724" s="75"/>
      <c r="AP1724" s="75"/>
      <c r="AQ1724" s="75"/>
      <c r="AR1724" s="75"/>
    </row>
    <row r="1725" spans="29:44" ht="12">
      <c r="AC1725" s="3"/>
      <c r="AD1725" s="3"/>
      <c r="AE1725" s="3"/>
      <c r="AF1725" s="4"/>
      <c r="AG1725" s="4"/>
      <c r="AH1725" s="75"/>
      <c r="AI1725" s="17"/>
      <c r="AJ1725" s="75"/>
      <c r="AK1725" s="3"/>
      <c r="AL1725" s="75"/>
      <c r="AM1725" s="2"/>
      <c r="AN1725" s="75"/>
      <c r="AO1725" s="75"/>
      <c r="AP1725" s="75"/>
      <c r="AQ1725" s="75"/>
      <c r="AR1725" s="75"/>
    </row>
    <row r="1726" spans="29:44" ht="12">
      <c r="AC1726" s="3"/>
      <c r="AD1726" s="3"/>
      <c r="AE1726" s="3"/>
      <c r="AF1726" s="4"/>
      <c r="AG1726" s="4"/>
      <c r="AH1726" s="75"/>
      <c r="AI1726" s="17"/>
      <c r="AJ1726" s="75"/>
      <c r="AK1726" s="3"/>
      <c r="AL1726" s="75"/>
      <c r="AM1726" s="2"/>
      <c r="AN1726" s="75"/>
      <c r="AO1726" s="75"/>
      <c r="AP1726" s="75"/>
      <c r="AQ1726" s="75"/>
      <c r="AR1726" s="75"/>
    </row>
    <row r="1727" spans="29:44" ht="12">
      <c r="AC1727" s="3"/>
      <c r="AD1727" s="3"/>
      <c r="AE1727" s="3"/>
      <c r="AF1727" s="4"/>
      <c r="AG1727" s="4"/>
      <c r="AH1727" s="75"/>
      <c r="AI1727" s="17"/>
      <c r="AJ1727" s="75"/>
      <c r="AK1727" s="3"/>
      <c r="AL1727" s="75"/>
      <c r="AM1727" s="2"/>
      <c r="AN1727" s="75"/>
      <c r="AO1727" s="75"/>
      <c r="AP1727" s="75"/>
      <c r="AQ1727" s="75"/>
      <c r="AR1727" s="75"/>
    </row>
    <row r="1728" spans="29:44" ht="12">
      <c r="AC1728" s="3"/>
      <c r="AD1728" s="3"/>
      <c r="AE1728" s="3"/>
      <c r="AF1728" s="4"/>
      <c r="AG1728" s="4"/>
      <c r="AH1728" s="75"/>
      <c r="AI1728" s="17"/>
      <c r="AJ1728" s="75"/>
      <c r="AK1728" s="3"/>
      <c r="AL1728" s="75"/>
      <c r="AM1728" s="2"/>
      <c r="AN1728" s="75"/>
      <c r="AO1728" s="75"/>
      <c r="AP1728" s="75"/>
      <c r="AQ1728" s="75"/>
      <c r="AR1728" s="75"/>
    </row>
    <row r="1729" spans="29:44" ht="12">
      <c r="AC1729" s="3"/>
      <c r="AD1729" s="3"/>
      <c r="AE1729" s="3"/>
      <c r="AF1729" s="4"/>
      <c r="AG1729" s="4"/>
      <c r="AH1729" s="75"/>
      <c r="AI1729" s="17"/>
      <c r="AJ1729" s="75"/>
      <c r="AK1729" s="3"/>
      <c r="AL1729" s="75"/>
      <c r="AM1729" s="2"/>
      <c r="AN1729" s="75"/>
      <c r="AO1729" s="75"/>
      <c r="AP1729" s="75"/>
      <c r="AQ1729" s="75"/>
      <c r="AR1729" s="75"/>
    </row>
    <row r="1730" spans="29:44" ht="12">
      <c r="AC1730" s="3"/>
      <c r="AD1730" s="3"/>
      <c r="AE1730" s="3"/>
      <c r="AF1730" s="4"/>
      <c r="AG1730" s="4"/>
      <c r="AH1730" s="75"/>
      <c r="AI1730" s="17"/>
      <c r="AJ1730" s="75"/>
      <c r="AK1730" s="3"/>
      <c r="AL1730" s="75"/>
      <c r="AM1730" s="2"/>
      <c r="AN1730" s="75"/>
      <c r="AO1730" s="75"/>
      <c r="AP1730" s="75"/>
      <c r="AQ1730" s="75"/>
      <c r="AR1730" s="75"/>
    </row>
    <row r="1731" spans="29:44" ht="12">
      <c r="AC1731" s="3"/>
      <c r="AD1731" s="3"/>
      <c r="AE1731" s="3"/>
      <c r="AF1731" s="4"/>
      <c r="AG1731" s="4"/>
      <c r="AH1731" s="75"/>
      <c r="AI1731" s="17"/>
      <c r="AJ1731" s="75"/>
      <c r="AK1731" s="3"/>
      <c r="AL1731" s="75"/>
      <c r="AM1731" s="2"/>
      <c r="AN1731" s="75"/>
      <c r="AO1731" s="75"/>
      <c r="AP1731" s="75"/>
      <c r="AQ1731" s="75"/>
      <c r="AR1731" s="75"/>
    </row>
    <row r="1732" spans="29:44" ht="12">
      <c r="AC1732" s="3"/>
      <c r="AD1732" s="3"/>
      <c r="AE1732" s="3"/>
      <c r="AF1732" s="4"/>
      <c r="AG1732" s="4"/>
      <c r="AH1732" s="75"/>
      <c r="AI1732" s="17"/>
      <c r="AJ1732" s="75"/>
      <c r="AK1732" s="3"/>
      <c r="AL1732" s="75"/>
      <c r="AM1732" s="2"/>
      <c r="AN1732" s="75"/>
      <c r="AO1732" s="75"/>
      <c r="AP1732" s="75"/>
      <c r="AQ1732" s="75"/>
      <c r="AR1732" s="75"/>
    </row>
    <row r="1733" spans="29:44" ht="12">
      <c r="AC1733" s="3"/>
      <c r="AD1733" s="3"/>
      <c r="AE1733" s="3"/>
      <c r="AF1733" s="4"/>
      <c r="AG1733" s="4"/>
      <c r="AH1733" s="75"/>
      <c r="AI1733" s="17"/>
      <c r="AJ1733" s="75"/>
      <c r="AK1733" s="3"/>
      <c r="AL1733" s="75"/>
      <c r="AM1733" s="2"/>
      <c r="AN1733" s="75"/>
      <c r="AO1733" s="75"/>
      <c r="AP1733" s="75"/>
      <c r="AQ1733" s="75"/>
      <c r="AR1733" s="75"/>
    </row>
    <row r="1734" spans="29:44" ht="12">
      <c r="AC1734" s="3"/>
      <c r="AD1734" s="3"/>
      <c r="AE1734" s="3"/>
      <c r="AF1734" s="4"/>
      <c r="AG1734" s="4"/>
      <c r="AH1734" s="75"/>
      <c r="AI1734" s="17"/>
      <c r="AJ1734" s="75"/>
      <c r="AK1734" s="3"/>
      <c r="AL1734" s="75"/>
      <c r="AM1734" s="2"/>
      <c r="AN1734" s="75"/>
      <c r="AO1734" s="75"/>
      <c r="AP1734" s="75"/>
      <c r="AQ1734" s="75"/>
      <c r="AR1734" s="75"/>
    </row>
    <row r="1735" spans="29:44" ht="12">
      <c r="AC1735" s="3"/>
      <c r="AD1735" s="3"/>
      <c r="AE1735" s="3"/>
      <c r="AF1735" s="4"/>
      <c r="AG1735" s="4"/>
      <c r="AH1735" s="75"/>
      <c r="AI1735" s="17"/>
      <c r="AJ1735" s="75"/>
      <c r="AK1735" s="3"/>
      <c r="AL1735" s="75"/>
      <c r="AM1735" s="2"/>
      <c r="AN1735" s="75"/>
      <c r="AO1735" s="75"/>
      <c r="AP1735" s="75"/>
      <c r="AQ1735" s="75"/>
      <c r="AR1735" s="75"/>
    </row>
    <row r="1736" spans="29:44" ht="12">
      <c r="AC1736" s="3"/>
      <c r="AD1736" s="3"/>
      <c r="AE1736" s="3"/>
      <c r="AF1736" s="4"/>
      <c r="AG1736" s="4"/>
      <c r="AH1736" s="75"/>
      <c r="AI1736" s="17"/>
      <c r="AJ1736" s="75"/>
      <c r="AK1736" s="3"/>
      <c r="AL1736" s="75"/>
      <c r="AM1736" s="2"/>
      <c r="AN1736" s="75"/>
      <c r="AO1736" s="75"/>
      <c r="AP1736" s="75"/>
      <c r="AQ1736" s="75"/>
      <c r="AR1736" s="75"/>
    </row>
    <row r="1737" spans="29:44" ht="12">
      <c r="AC1737" s="3"/>
      <c r="AD1737" s="3"/>
      <c r="AE1737" s="3"/>
      <c r="AF1737" s="4"/>
      <c r="AG1737" s="4"/>
      <c r="AH1737" s="75"/>
      <c r="AI1737" s="17"/>
      <c r="AJ1737" s="75"/>
      <c r="AK1737" s="3"/>
      <c r="AL1737" s="75"/>
      <c r="AM1737" s="2"/>
      <c r="AN1737" s="75"/>
      <c r="AO1737" s="75"/>
      <c r="AP1737" s="75"/>
      <c r="AQ1737" s="75"/>
      <c r="AR1737" s="75"/>
    </row>
    <row r="1738" spans="29:44" ht="12">
      <c r="AC1738" s="3"/>
      <c r="AD1738" s="3"/>
      <c r="AE1738" s="3"/>
      <c r="AF1738" s="4"/>
      <c r="AG1738" s="4"/>
      <c r="AH1738" s="75"/>
      <c r="AI1738" s="17"/>
      <c r="AJ1738" s="75"/>
      <c r="AK1738" s="3"/>
      <c r="AL1738" s="75"/>
      <c r="AM1738" s="2"/>
      <c r="AN1738" s="75"/>
      <c r="AO1738" s="75"/>
      <c r="AP1738" s="75"/>
      <c r="AQ1738" s="75"/>
      <c r="AR1738" s="75"/>
    </row>
    <row r="1739" spans="29:44" ht="12">
      <c r="AC1739" s="3"/>
      <c r="AD1739" s="3"/>
      <c r="AE1739" s="3"/>
      <c r="AF1739" s="4"/>
      <c r="AG1739" s="4"/>
      <c r="AH1739" s="75"/>
      <c r="AI1739" s="17"/>
      <c r="AJ1739" s="75"/>
      <c r="AK1739" s="3"/>
      <c r="AL1739" s="75"/>
      <c r="AM1739" s="2"/>
      <c r="AN1739" s="75"/>
      <c r="AO1739" s="75"/>
      <c r="AP1739" s="75"/>
      <c r="AQ1739" s="75"/>
      <c r="AR1739" s="75"/>
    </row>
    <row r="1740" spans="29:44" ht="12">
      <c r="AC1740" s="3"/>
      <c r="AD1740" s="3"/>
      <c r="AE1740" s="3"/>
      <c r="AF1740" s="4"/>
      <c r="AG1740" s="4"/>
      <c r="AH1740" s="75"/>
      <c r="AI1740" s="17"/>
      <c r="AJ1740" s="75"/>
      <c r="AK1740" s="3"/>
      <c r="AL1740" s="75"/>
      <c r="AM1740" s="2"/>
      <c r="AN1740" s="75"/>
      <c r="AO1740" s="75"/>
      <c r="AP1740" s="75"/>
      <c r="AQ1740" s="75"/>
      <c r="AR1740" s="75"/>
    </row>
    <row r="1741" spans="29:44" ht="12">
      <c r="AC1741" s="3"/>
      <c r="AD1741" s="3"/>
      <c r="AE1741" s="3"/>
      <c r="AF1741" s="4"/>
      <c r="AG1741" s="4"/>
      <c r="AH1741" s="75"/>
      <c r="AI1741" s="17"/>
      <c r="AJ1741" s="75"/>
      <c r="AK1741" s="3"/>
      <c r="AL1741" s="75"/>
      <c r="AM1741" s="2"/>
      <c r="AN1741" s="75"/>
      <c r="AO1741" s="75"/>
      <c r="AP1741" s="75"/>
      <c r="AQ1741" s="75"/>
      <c r="AR1741" s="75"/>
    </row>
    <row r="1742" spans="29:44" ht="12">
      <c r="AC1742" s="3"/>
      <c r="AD1742" s="3"/>
      <c r="AE1742" s="3"/>
      <c r="AF1742" s="4"/>
      <c r="AG1742" s="4"/>
      <c r="AH1742" s="75"/>
      <c r="AI1742" s="17"/>
      <c r="AJ1742" s="75"/>
      <c r="AK1742" s="3"/>
      <c r="AL1742" s="75"/>
      <c r="AM1742" s="2"/>
      <c r="AN1742" s="75"/>
      <c r="AO1742" s="75"/>
      <c r="AP1742" s="75"/>
      <c r="AQ1742" s="75"/>
      <c r="AR1742" s="75"/>
    </row>
    <row r="1743" spans="29:44" ht="12">
      <c r="AC1743" s="3"/>
      <c r="AD1743" s="3"/>
      <c r="AE1743" s="3"/>
      <c r="AF1743" s="4"/>
      <c r="AG1743" s="4"/>
      <c r="AH1743" s="75"/>
      <c r="AI1743" s="17"/>
      <c r="AJ1743" s="75"/>
      <c r="AK1743" s="3"/>
      <c r="AL1743" s="75"/>
      <c r="AM1743" s="2"/>
      <c r="AN1743" s="75"/>
      <c r="AO1743" s="75"/>
      <c r="AP1743" s="75"/>
      <c r="AQ1743" s="75"/>
      <c r="AR1743" s="75"/>
    </row>
    <row r="1744" spans="29:44" ht="12">
      <c r="AC1744" s="3"/>
      <c r="AD1744" s="3"/>
      <c r="AE1744" s="3"/>
      <c r="AF1744" s="4"/>
      <c r="AG1744" s="4"/>
      <c r="AH1744" s="75"/>
      <c r="AI1744" s="17"/>
      <c r="AJ1744" s="75"/>
      <c r="AK1744" s="3"/>
      <c r="AL1744" s="75"/>
      <c r="AM1744" s="2"/>
      <c r="AN1744" s="75"/>
      <c r="AO1744" s="75"/>
      <c r="AP1744" s="75"/>
      <c r="AQ1744" s="75"/>
      <c r="AR1744" s="75"/>
    </row>
    <row r="1745" spans="29:44" ht="12">
      <c r="AC1745" s="3"/>
      <c r="AD1745" s="3"/>
      <c r="AE1745" s="3"/>
      <c r="AF1745" s="4"/>
      <c r="AG1745" s="4"/>
      <c r="AH1745" s="75"/>
      <c r="AI1745" s="17"/>
      <c r="AJ1745" s="75"/>
      <c r="AK1745" s="3"/>
      <c r="AL1745" s="75"/>
      <c r="AM1745" s="2"/>
      <c r="AN1745" s="75"/>
      <c r="AO1745" s="75"/>
      <c r="AP1745" s="75"/>
      <c r="AQ1745" s="75"/>
      <c r="AR1745" s="75"/>
    </row>
    <row r="1746" spans="29:44" ht="12">
      <c r="AC1746" s="3"/>
      <c r="AD1746" s="3"/>
      <c r="AE1746" s="3"/>
      <c r="AF1746" s="4"/>
      <c r="AG1746" s="4"/>
      <c r="AH1746" s="75"/>
      <c r="AI1746" s="17"/>
      <c r="AJ1746" s="75"/>
      <c r="AK1746" s="3"/>
      <c r="AL1746" s="75"/>
      <c r="AM1746" s="2"/>
      <c r="AN1746" s="75"/>
      <c r="AO1746" s="75"/>
      <c r="AP1746" s="75"/>
      <c r="AQ1746" s="75"/>
      <c r="AR1746" s="75"/>
    </row>
    <row r="1747" spans="29:44" ht="12">
      <c r="AC1747" s="3"/>
      <c r="AD1747" s="3"/>
      <c r="AE1747" s="3"/>
      <c r="AF1747" s="4"/>
      <c r="AG1747" s="4"/>
      <c r="AH1747" s="75"/>
      <c r="AI1747" s="17"/>
      <c r="AJ1747" s="75"/>
      <c r="AK1747" s="3"/>
      <c r="AL1747" s="75"/>
      <c r="AM1747" s="2"/>
      <c r="AN1747" s="75"/>
      <c r="AO1747" s="75"/>
      <c r="AP1747" s="75"/>
      <c r="AQ1747" s="75"/>
      <c r="AR1747" s="75"/>
    </row>
    <row r="1748" spans="29:44" ht="12">
      <c r="AC1748" s="3"/>
      <c r="AD1748" s="3"/>
      <c r="AE1748" s="3"/>
      <c r="AF1748" s="4"/>
      <c r="AG1748" s="4"/>
      <c r="AH1748" s="75"/>
      <c r="AI1748" s="17"/>
      <c r="AJ1748" s="75"/>
      <c r="AK1748" s="3"/>
      <c r="AL1748" s="75"/>
      <c r="AM1748" s="2"/>
      <c r="AN1748" s="75"/>
      <c r="AO1748" s="75"/>
      <c r="AP1748" s="75"/>
      <c r="AQ1748" s="75"/>
      <c r="AR1748" s="75"/>
    </row>
    <row r="1749" spans="29:44" ht="12">
      <c r="AC1749" s="3"/>
      <c r="AD1749" s="3"/>
      <c r="AE1749" s="3"/>
      <c r="AF1749" s="4"/>
      <c r="AG1749" s="4"/>
      <c r="AH1749" s="75"/>
      <c r="AI1749" s="17"/>
      <c r="AJ1749" s="75"/>
      <c r="AK1749" s="3"/>
      <c r="AL1749" s="75"/>
      <c r="AM1749" s="2"/>
      <c r="AN1749" s="75"/>
      <c r="AO1749" s="75"/>
      <c r="AP1749" s="75"/>
      <c r="AQ1749" s="75"/>
      <c r="AR1749" s="75"/>
    </row>
    <row r="1750" spans="29:44" ht="12">
      <c r="AC1750" s="3"/>
      <c r="AD1750" s="3"/>
      <c r="AE1750" s="3"/>
      <c r="AF1750" s="4"/>
      <c r="AG1750" s="4"/>
      <c r="AH1750" s="75"/>
      <c r="AI1750" s="17"/>
      <c r="AJ1750" s="75"/>
      <c r="AK1750" s="3"/>
      <c r="AL1750" s="75"/>
      <c r="AM1750" s="2"/>
      <c r="AN1750" s="75"/>
      <c r="AO1750" s="75"/>
      <c r="AP1750" s="75"/>
      <c r="AQ1750" s="75"/>
      <c r="AR1750" s="75"/>
    </row>
    <row r="1751" spans="29:44" ht="12">
      <c r="AC1751" s="3"/>
      <c r="AD1751" s="3"/>
      <c r="AE1751" s="3"/>
      <c r="AF1751" s="4"/>
      <c r="AG1751" s="4"/>
      <c r="AH1751" s="75"/>
      <c r="AI1751" s="17"/>
      <c r="AJ1751" s="75"/>
      <c r="AK1751" s="3"/>
      <c r="AL1751" s="75"/>
      <c r="AM1751" s="2"/>
      <c r="AN1751" s="75"/>
      <c r="AO1751" s="75"/>
      <c r="AP1751" s="75"/>
      <c r="AQ1751" s="75"/>
      <c r="AR1751" s="75"/>
    </row>
    <row r="1752" spans="29:44" ht="12">
      <c r="AC1752" s="3"/>
      <c r="AD1752" s="3"/>
      <c r="AE1752" s="3"/>
      <c r="AF1752" s="4"/>
      <c r="AG1752" s="4"/>
      <c r="AH1752" s="75"/>
      <c r="AI1752" s="17"/>
      <c r="AJ1752" s="75"/>
      <c r="AK1752" s="3"/>
      <c r="AL1752" s="75"/>
      <c r="AM1752" s="2"/>
      <c r="AN1752" s="75"/>
      <c r="AO1752" s="75"/>
      <c r="AP1752" s="75"/>
      <c r="AQ1752" s="75"/>
      <c r="AR1752" s="75"/>
    </row>
    <row r="1753" spans="29:44" ht="12">
      <c r="AC1753" s="3"/>
      <c r="AD1753" s="3"/>
      <c r="AE1753" s="3"/>
      <c r="AF1753" s="4"/>
      <c r="AG1753" s="4"/>
      <c r="AH1753" s="75"/>
      <c r="AI1753" s="17"/>
      <c r="AJ1753" s="75"/>
      <c r="AK1753" s="3"/>
      <c r="AL1753" s="75"/>
      <c r="AM1753" s="2"/>
      <c r="AN1753" s="75"/>
      <c r="AO1753" s="75"/>
      <c r="AP1753" s="75"/>
      <c r="AQ1753" s="75"/>
      <c r="AR1753" s="75"/>
    </row>
    <row r="1754" spans="29:44" ht="12">
      <c r="AC1754" s="3"/>
      <c r="AD1754" s="3"/>
      <c r="AE1754" s="3"/>
      <c r="AF1754" s="4"/>
      <c r="AG1754" s="4"/>
      <c r="AH1754" s="75"/>
      <c r="AI1754" s="17"/>
      <c r="AJ1754" s="75"/>
      <c r="AK1754" s="3"/>
      <c r="AL1754" s="75"/>
      <c r="AM1754" s="2"/>
      <c r="AN1754" s="75"/>
      <c r="AO1754" s="75"/>
      <c r="AP1754" s="75"/>
      <c r="AQ1754" s="75"/>
      <c r="AR1754" s="75"/>
    </row>
    <row r="1755" spans="29:44" ht="12">
      <c r="AC1755" s="3"/>
      <c r="AD1755" s="3"/>
      <c r="AE1755" s="3"/>
      <c r="AF1755" s="4"/>
      <c r="AG1755" s="4"/>
      <c r="AH1755" s="75"/>
      <c r="AI1755" s="17"/>
      <c r="AJ1755" s="75"/>
      <c r="AK1755" s="3"/>
      <c r="AL1755" s="75"/>
      <c r="AM1755" s="2"/>
      <c r="AN1755" s="75"/>
      <c r="AO1755" s="75"/>
      <c r="AP1755" s="75"/>
      <c r="AQ1755" s="75"/>
      <c r="AR1755" s="75"/>
    </row>
    <row r="1756" spans="29:44" ht="12">
      <c r="AC1756" s="3"/>
      <c r="AD1756" s="3"/>
      <c r="AE1756" s="3"/>
      <c r="AF1756" s="4"/>
      <c r="AG1756" s="4"/>
      <c r="AH1756" s="75"/>
      <c r="AI1756" s="17"/>
      <c r="AJ1756" s="75"/>
      <c r="AK1756" s="3"/>
      <c r="AL1756" s="75"/>
      <c r="AM1756" s="2"/>
      <c r="AN1756" s="75"/>
      <c r="AO1756" s="75"/>
      <c r="AP1756" s="75"/>
      <c r="AQ1756" s="75"/>
      <c r="AR1756" s="75"/>
    </row>
    <row r="1757" spans="29:44" ht="12">
      <c r="AC1757" s="3"/>
      <c r="AD1757" s="3"/>
      <c r="AE1757" s="3"/>
      <c r="AF1757" s="4"/>
      <c r="AG1757" s="4"/>
      <c r="AH1757" s="75"/>
      <c r="AI1757" s="17"/>
      <c r="AJ1757" s="75"/>
      <c r="AK1757" s="3"/>
      <c r="AL1757" s="75"/>
      <c r="AM1757" s="2"/>
      <c r="AN1757" s="75"/>
      <c r="AO1757" s="75"/>
      <c r="AP1757" s="75"/>
      <c r="AQ1757" s="75"/>
      <c r="AR1757" s="75"/>
    </row>
    <row r="1758" spans="29:44" ht="12">
      <c r="AC1758" s="3"/>
      <c r="AD1758" s="3"/>
      <c r="AE1758" s="3"/>
      <c r="AF1758" s="4"/>
      <c r="AG1758" s="4"/>
      <c r="AH1758" s="75"/>
      <c r="AI1758" s="17"/>
      <c r="AJ1758" s="75"/>
      <c r="AK1758" s="3"/>
      <c r="AL1758" s="75"/>
      <c r="AM1758" s="2"/>
      <c r="AN1758" s="75"/>
      <c r="AO1758" s="75"/>
      <c r="AP1758" s="75"/>
      <c r="AQ1758" s="75"/>
      <c r="AR1758" s="75"/>
    </row>
    <row r="1759" spans="29:44" ht="12">
      <c r="AC1759" s="3"/>
      <c r="AD1759" s="3"/>
      <c r="AE1759" s="3"/>
      <c r="AF1759" s="4"/>
      <c r="AG1759" s="4"/>
      <c r="AH1759" s="75"/>
      <c r="AI1759" s="17"/>
      <c r="AJ1759" s="75"/>
      <c r="AK1759" s="3"/>
      <c r="AL1759" s="75"/>
      <c r="AM1759" s="2"/>
      <c r="AN1759" s="75"/>
      <c r="AO1759" s="75"/>
      <c r="AP1759" s="75"/>
      <c r="AQ1759" s="75"/>
      <c r="AR1759" s="75"/>
    </row>
    <row r="1760" spans="29:44" ht="12">
      <c r="AC1760" s="3"/>
      <c r="AD1760" s="3"/>
      <c r="AE1760" s="3"/>
      <c r="AF1760" s="4"/>
      <c r="AG1760" s="4"/>
      <c r="AH1760" s="75"/>
      <c r="AI1760" s="17"/>
      <c r="AJ1760" s="75"/>
      <c r="AK1760" s="3"/>
      <c r="AL1760" s="75"/>
      <c r="AM1760" s="2"/>
      <c r="AN1760" s="75"/>
      <c r="AO1760" s="75"/>
      <c r="AP1760" s="75"/>
      <c r="AQ1760" s="75"/>
      <c r="AR1760" s="75"/>
    </row>
    <row r="1761" spans="29:44" ht="12">
      <c r="AC1761" s="3"/>
      <c r="AD1761" s="3"/>
      <c r="AE1761" s="3"/>
      <c r="AF1761" s="4"/>
      <c r="AG1761" s="4"/>
      <c r="AH1761" s="75"/>
      <c r="AI1761" s="17"/>
      <c r="AJ1761" s="75"/>
      <c r="AK1761" s="3"/>
      <c r="AL1761" s="75"/>
      <c r="AM1761" s="2"/>
      <c r="AN1761" s="75"/>
      <c r="AO1761" s="75"/>
      <c r="AP1761" s="75"/>
      <c r="AQ1761" s="75"/>
      <c r="AR1761" s="75"/>
    </row>
    <row r="1762" spans="29:44" ht="12">
      <c r="AC1762" s="3"/>
      <c r="AD1762" s="3"/>
      <c r="AE1762" s="3"/>
      <c r="AF1762" s="4"/>
      <c r="AG1762" s="4"/>
      <c r="AH1762" s="75"/>
      <c r="AI1762" s="17"/>
      <c r="AJ1762" s="75"/>
      <c r="AK1762" s="3"/>
      <c r="AL1762" s="75"/>
      <c r="AM1762" s="2"/>
      <c r="AN1762" s="75"/>
      <c r="AO1762" s="75"/>
      <c r="AP1762" s="75"/>
      <c r="AQ1762" s="75"/>
      <c r="AR1762" s="75"/>
    </row>
    <row r="1763" spans="29:44" ht="12">
      <c r="AC1763" s="3"/>
      <c r="AD1763" s="3"/>
      <c r="AE1763" s="3"/>
      <c r="AF1763" s="4"/>
      <c r="AG1763" s="4"/>
      <c r="AH1763" s="75"/>
      <c r="AI1763" s="17"/>
      <c r="AJ1763" s="75"/>
      <c r="AK1763" s="3"/>
      <c r="AL1763" s="75"/>
      <c r="AM1763" s="2"/>
      <c r="AN1763" s="75"/>
      <c r="AO1763" s="75"/>
      <c r="AP1763" s="75"/>
      <c r="AQ1763" s="75"/>
      <c r="AR1763" s="75"/>
    </row>
    <row r="1764" spans="29:44" ht="12">
      <c r="AC1764" s="3"/>
      <c r="AD1764" s="3"/>
      <c r="AE1764" s="3"/>
      <c r="AF1764" s="4"/>
      <c r="AG1764" s="4"/>
      <c r="AH1764" s="75"/>
      <c r="AI1764" s="17"/>
      <c r="AJ1764" s="75"/>
      <c r="AK1764" s="3"/>
      <c r="AL1764" s="75"/>
      <c r="AM1764" s="2"/>
      <c r="AN1764" s="75"/>
      <c r="AO1764" s="75"/>
      <c r="AP1764" s="75"/>
      <c r="AQ1764" s="75"/>
      <c r="AR1764" s="75"/>
    </row>
    <row r="1765" spans="29:44" ht="12">
      <c r="AC1765" s="3"/>
      <c r="AD1765" s="3"/>
      <c r="AE1765" s="3"/>
      <c r="AF1765" s="4"/>
      <c r="AG1765" s="4"/>
      <c r="AH1765" s="75"/>
      <c r="AI1765" s="17"/>
      <c r="AJ1765" s="75"/>
      <c r="AK1765" s="3"/>
      <c r="AL1765" s="75"/>
      <c r="AM1765" s="2"/>
      <c r="AN1765" s="75"/>
      <c r="AO1765" s="75"/>
      <c r="AP1765" s="75"/>
      <c r="AQ1765" s="75"/>
      <c r="AR1765" s="75"/>
    </row>
    <row r="1766" spans="29:44" ht="12">
      <c r="AC1766" s="3"/>
      <c r="AD1766" s="3"/>
      <c r="AE1766" s="3"/>
      <c r="AF1766" s="4"/>
      <c r="AG1766" s="4"/>
      <c r="AH1766" s="75"/>
      <c r="AI1766" s="17"/>
      <c r="AJ1766" s="75"/>
      <c r="AK1766" s="3"/>
      <c r="AL1766" s="75"/>
      <c r="AM1766" s="2"/>
      <c r="AN1766" s="75"/>
      <c r="AO1766" s="75"/>
      <c r="AP1766" s="75"/>
      <c r="AQ1766" s="75"/>
      <c r="AR1766" s="75"/>
    </row>
    <row r="1767" spans="29:44" ht="12">
      <c r="AC1767" s="3"/>
      <c r="AD1767" s="3"/>
      <c r="AE1767" s="3"/>
      <c r="AF1767" s="4"/>
      <c r="AG1767" s="4"/>
      <c r="AH1767" s="75"/>
      <c r="AI1767" s="17"/>
      <c r="AJ1767" s="75"/>
      <c r="AK1767" s="3"/>
      <c r="AL1767" s="75"/>
      <c r="AM1767" s="2"/>
      <c r="AN1767" s="75"/>
      <c r="AO1767" s="75"/>
      <c r="AP1767" s="75"/>
      <c r="AQ1767" s="75"/>
      <c r="AR1767" s="75"/>
    </row>
    <row r="1768" spans="29:44" ht="12">
      <c r="AC1768" s="3"/>
      <c r="AD1768" s="3"/>
      <c r="AE1768" s="3"/>
      <c r="AF1768" s="4"/>
      <c r="AG1768" s="4"/>
      <c r="AH1768" s="75"/>
      <c r="AI1768" s="17"/>
      <c r="AJ1768" s="75"/>
      <c r="AK1768" s="3"/>
      <c r="AL1768" s="75"/>
      <c r="AM1768" s="2"/>
      <c r="AN1768" s="75"/>
      <c r="AO1768" s="75"/>
      <c r="AP1768" s="75"/>
      <c r="AQ1768" s="75"/>
      <c r="AR1768" s="75"/>
    </row>
    <row r="1769" spans="29:44" ht="12">
      <c r="AC1769" s="3"/>
      <c r="AD1769" s="3"/>
      <c r="AE1769" s="3"/>
      <c r="AF1769" s="4"/>
      <c r="AG1769" s="4"/>
      <c r="AH1769" s="75"/>
      <c r="AI1769" s="17"/>
      <c r="AJ1769" s="75"/>
      <c r="AK1769" s="3"/>
      <c r="AL1769" s="75"/>
      <c r="AM1769" s="2"/>
      <c r="AN1769" s="75"/>
      <c r="AO1769" s="75"/>
      <c r="AP1769" s="75"/>
      <c r="AQ1769" s="75"/>
      <c r="AR1769" s="75"/>
    </row>
    <row r="1770" spans="29:44" ht="12">
      <c r="AC1770" s="3"/>
      <c r="AD1770" s="3"/>
      <c r="AE1770" s="3"/>
      <c r="AF1770" s="4"/>
      <c r="AG1770" s="4"/>
      <c r="AH1770" s="75"/>
      <c r="AI1770" s="17"/>
      <c r="AJ1770" s="75"/>
      <c r="AK1770" s="3"/>
      <c r="AL1770" s="75"/>
      <c r="AM1770" s="2"/>
      <c r="AN1770" s="75"/>
      <c r="AO1770" s="75"/>
      <c r="AP1770" s="75"/>
      <c r="AQ1770" s="75"/>
      <c r="AR1770" s="75"/>
    </row>
    <row r="1771" spans="29:44" ht="12">
      <c r="AC1771" s="3"/>
      <c r="AD1771" s="3"/>
      <c r="AE1771" s="3"/>
      <c r="AF1771" s="4"/>
      <c r="AG1771" s="4"/>
      <c r="AH1771" s="75"/>
      <c r="AI1771" s="17"/>
      <c r="AJ1771" s="75"/>
      <c r="AK1771" s="3"/>
      <c r="AL1771" s="75"/>
      <c r="AM1771" s="2"/>
      <c r="AN1771" s="75"/>
      <c r="AO1771" s="75"/>
      <c r="AP1771" s="75"/>
      <c r="AQ1771" s="75"/>
      <c r="AR1771" s="75"/>
    </row>
    <row r="1772" spans="29:44" ht="12">
      <c r="AC1772" s="3"/>
      <c r="AD1772" s="3"/>
      <c r="AE1772" s="3"/>
      <c r="AF1772" s="4"/>
      <c r="AG1772" s="4"/>
      <c r="AH1772" s="75"/>
      <c r="AI1772" s="17"/>
      <c r="AJ1772" s="75"/>
      <c r="AK1772" s="3"/>
      <c r="AL1772" s="75"/>
      <c r="AM1772" s="2"/>
      <c r="AN1772" s="75"/>
      <c r="AO1772" s="75"/>
      <c r="AP1772" s="75"/>
      <c r="AQ1772" s="75"/>
      <c r="AR1772" s="75"/>
    </row>
    <row r="1773" spans="29:44" ht="12">
      <c r="AC1773" s="3"/>
      <c r="AD1773" s="3"/>
      <c r="AE1773" s="3"/>
      <c r="AF1773" s="4"/>
      <c r="AG1773" s="4"/>
      <c r="AH1773" s="75"/>
      <c r="AI1773" s="17"/>
      <c r="AJ1773" s="75"/>
      <c r="AK1773" s="3"/>
      <c r="AL1773" s="75"/>
      <c r="AM1773" s="2"/>
      <c r="AN1773" s="75"/>
      <c r="AO1773" s="75"/>
      <c r="AP1773" s="75"/>
      <c r="AQ1773" s="75"/>
      <c r="AR1773" s="75"/>
    </row>
    <row r="1774" spans="29:44" ht="12">
      <c r="AC1774" s="3"/>
      <c r="AD1774" s="3"/>
      <c r="AE1774" s="3"/>
      <c r="AF1774" s="4"/>
      <c r="AG1774" s="4"/>
      <c r="AH1774" s="75"/>
      <c r="AI1774" s="17"/>
      <c r="AJ1774" s="75"/>
      <c r="AK1774" s="3"/>
      <c r="AL1774" s="75"/>
      <c r="AM1774" s="2"/>
      <c r="AN1774" s="75"/>
      <c r="AO1774" s="75"/>
      <c r="AP1774" s="75"/>
      <c r="AQ1774" s="75"/>
      <c r="AR1774" s="75"/>
    </row>
    <row r="1775" spans="29:44" ht="12">
      <c r="AC1775" s="3"/>
      <c r="AD1775" s="3"/>
      <c r="AE1775" s="3"/>
      <c r="AF1775" s="4"/>
      <c r="AG1775" s="4"/>
      <c r="AH1775" s="75"/>
      <c r="AI1775" s="17"/>
      <c r="AJ1775" s="75"/>
      <c r="AK1775" s="3"/>
      <c r="AL1775" s="75"/>
      <c r="AM1775" s="2"/>
      <c r="AN1775" s="75"/>
      <c r="AO1775" s="75"/>
      <c r="AP1775" s="75"/>
      <c r="AQ1775" s="75"/>
      <c r="AR1775" s="75"/>
    </row>
    <row r="1776" spans="29:44" ht="12">
      <c r="AC1776" s="3"/>
      <c r="AD1776" s="3"/>
      <c r="AE1776" s="3"/>
      <c r="AF1776" s="4"/>
      <c r="AG1776" s="4"/>
      <c r="AH1776" s="75"/>
      <c r="AI1776" s="17"/>
      <c r="AJ1776" s="75"/>
      <c r="AK1776" s="3"/>
      <c r="AL1776" s="75"/>
      <c r="AM1776" s="2"/>
      <c r="AN1776" s="75"/>
      <c r="AO1776" s="75"/>
      <c r="AP1776" s="75"/>
      <c r="AQ1776" s="75"/>
      <c r="AR1776" s="75"/>
    </row>
    <row r="1777" spans="29:44" ht="12">
      <c r="AC1777" s="3"/>
      <c r="AD1777" s="3"/>
      <c r="AE1777" s="3"/>
      <c r="AF1777" s="4"/>
      <c r="AG1777" s="4"/>
      <c r="AH1777" s="75"/>
      <c r="AI1777" s="17"/>
      <c r="AJ1777" s="75"/>
      <c r="AK1777" s="3"/>
      <c r="AL1777" s="75"/>
      <c r="AM1777" s="2"/>
      <c r="AN1777" s="75"/>
      <c r="AO1777" s="75"/>
      <c r="AP1777" s="75"/>
      <c r="AQ1777" s="75"/>
      <c r="AR1777" s="75"/>
    </row>
    <row r="1778" spans="29:44" ht="12">
      <c r="AC1778" s="3"/>
      <c r="AD1778" s="3"/>
      <c r="AE1778" s="3"/>
      <c r="AF1778" s="4"/>
      <c r="AG1778" s="4"/>
      <c r="AH1778" s="75"/>
      <c r="AI1778" s="17"/>
      <c r="AJ1778" s="75"/>
      <c r="AK1778" s="3"/>
      <c r="AL1778" s="75"/>
      <c r="AM1778" s="2"/>
      <c r="AN1778" s="75"/>
      <c r="AO1778" s="75"/>
      <c r="AP1778" s="75"/>
      <c r="AQ1778" s="75"/>
      <c r="AR1778" s="75"/>
    </row>
    <row r="1779" spans="29:44" ht="12">
      <c r="AC1779" s="3"/>
      <c r="AD1779" s="3"/>
      <c r="AE1779" s="3"/>
      <c r="AF1779" s="4"/>
      <c r="AG1779" s="4"/>
      <c r="AH1779" s="75"/>
      <c r="AI1779" s="17"/>
      <c r="AJ1779" s="75"/>
      <c r="AK1779" s="3"/>
      <c r="AL1779" s="75"/>
      <c r="AM1779" s="2"/>
      <c r="AN1779" s="75"/>
      <c r="AO1779" s="75"/>
      <c r="AP1779" s="75"/>
      <c r="AQ1779" s="75"/>
      <c r="AR1779" s="75"/>
    </row>
    <row r="1780" spans="29:44" ht="12">
      <c r="AC1780" s="3"/>
      <c r="AD1780" s="3"/>
      <c r="AE1780" s="3"/>
      <c r="AF1780" s="4"/>
      <c r="AG1780" s="4"/>
      <c r="AH1780" s="75"/>
      <c r="AI1780" s="17"/>
      <c r="AJ1780" s="75"/>
      <c r="AK1780" s="3"/>
      <c r="AL1780" s="75"/>
      <c r="AM1780" s="2"/>
      <c r="AN1780" s="75"/>
      <c r="AO1780" s="75"/>
      <c r="AP1780" s="75"/>
      <c r="AQ1780" s="75"/>
      <c r="AR1780" s="75"/>
    </row>
    <row r="1781" spans="29:44" ht="12">
      <c r="AC1781" s="3"/>
      <c r="AD1781" s="3"/>
      <c r="AE1781" s="3"/>
      <c r="AF1781" s="4"/>
      <c r="AG1781" s="4"/>
      <c r="AH1781" s="75"/>
      <c r="AI1781" s="17"/>
      <c r="AJ1781" s="75"/>
      <c r="AK1781" s="3"/>
      <c r="AL1781" s="75"/>
      <c r="AM1781" s="2"/>
      <c r="AN1781" s="75"/>
      <c r="AO1781" s="75"/>
      <c r="AP1781" s="75"/>
      <c r="AQ1781" s="75"/>
      <c r="AR1781" s="75"/>
    </row>
    <row r="1782" spans="29:44" ht="12">
      <c r="AC1782" s="3"/>
      <c r="AD1782" s="3"/>
      <c r="AE1782" s="3"/>
      <c r="AF1782" s="4"/>
      <c r="AG1782" s="4"/>
      <c r="AH1782" s="75"/>
      <c r="AI1782" s="17"/>
      <c r="AJ1782" s="75"/>
      <c r="AK1782" s="3"/>
      <c r="AL1782" s="75"/>
      <c r="AM1782" s="2"/>
      <c r="AN1782" s="75"/>
      <c r="AO1782" s="75"/>
      <c r="AP1782" s="75"/>
      <c r="AQ1782" s="75"/>
      <c r="AR1782" s="75"/>
    </row>
    <row r="1783" spans="29:44" ht="12">
      <c r="AC1783" s="3"/>
      <c r="AD1783" s="3"/>
      <c r="AE1783" s="3"/>
      <c r="AF1783" s="4"/>
      <c r="AG1783" s="4"/>
      <c r="AH1783" s="75"/>
      <c r="AI1783" s="17"/>
      <c r="AJ1783" s="75"/>
      <c r="AK1783" s="3"/>
      <c r="AL1783" s="75"/>
      <c r="AM1783" s="2"/>
      <c r="AN1783" s="75"/>
      <c r="AO1783" s="75"/>
      <c r="AP1783" s="75"/>
      <c r="AQ1783" s="75"/>
      <c r="AR1783" s="75"/>
    </row>
    <row r="1784" spans="29:44" ht="12">
      <c r="AC1784" s="3"/>
      <c r="AD1784" s="3"/>
      <c r="AE1784" s="3"/>
      <c r="AF1784" s="4"/>
      <c r="AG1784" s="4"/>
      <c r="AH1784" s="75"/>
      <c r="AI1784" s="17"/>
      <c r="AJ1784" s="75"/>
      <c r="AK1784" s="3"/>
      <c r="AL1784" s="75"/>
      <c r="AM1784" s="2"/>
      <c r="AN1784" s="75"/>
      <c r="AO1784" s="75"/>
      <c r="AP1784" s="75"/>
      <c r="AQ1784" s="75"/>
      <c r="AR1784" s="75"/>
    </row>
    <row r="1785" spans="29:44" ht="12">
      <c r="AC1785" s="3"/>
      <c r="AD1785" s="3"/>
      <c r="AE1785" s="3"/>
      <c r="AF1785" s="4"/>
      <c r="AG1785" s="4"/>
      <c r="AH1785" s="75"/>
      <c r="AI1785" s="17"/>
      <c r="AJ1785" s="75"/>
      <c r="AK1785" s="3"/>
      <c r="AL1785" s="75"/>
      <c r="AM1785" s="2"/>
      <c r="AN1785" s="75"/>
      <c r="AO1785" s="75"/>
      <c r="AP1785" s="75"/>
      <c r="AQ1785" s="75"/>
      <c r="AR1785" s="75"/>
    </row>
    <row r="1786" spans="29:44" ht="12">
      <c r="AC1786" s="3"/>
      <c r="AD1786" s="3"/>
      <c r="AE1786" s="3"/>
      <c r="AF1786" s="4"/>
      <c r="AG1786" s="4"/>
      <c r="AH1786" s="75"/>
      <c r="AI1786" s="17"/>
      <c r="AJ1786" s="75"/>
      <c r="AK1786" s="3"/>
      <c r="AL1786" s="75"/>
      <c r="AM1786" s="2"/>
      <c r="AN1786" s="75"/>
      <c r="AO1786" s="75"/>
      <c r="AP1786" s="75"/>
      <c r="AQ1786" s="75"/>
      <c r="AR1786" s="75"/>
    </row>
    <row r="1787" spans="29:44" ht="12">
      <c r="AC1787" s="3"/>
      <c r="AD1787" s="3"/>
      <c r="AE1787" s="3"/>
      <c r="AF1787" s="4"/>
      <c r="AG1787" s="4"/>
      <c r="AH1787" s="75"/>
      <c r="AI1787" s="17"/>
      <c r="AJ1787" s="75"/>
      <c r="AK1787" s="3"/>
      <c r="AL1787" s="75"/>
      <c r="AM1787" s="2"/>
      <c r="AN1787" s="75"/>
      <c r="AO1787" s="75"/>
      <c r="AP1787" s="75"/>
      <c r="AQ1787" s="75"/>
      <c r="AR1787" s="75"/>
    </row>
    <row r="1788" spans="29:44" ht="12">
      <c r="AC1788" s="3"/>
      <c r="AD1788" s="3"/>
      <c r="AE1788" s="3"/>
      <c r="AF1788" s="4"/>
      <c r="AG1788" s="4"/>
      <c r="AH1788" s="75"/>
      <c r="AI1788" s="17"/>
      <c r="AJ1788" s="75"/>
      <c r="AK1788" s="3"/>
      <c r="AL1788" s="75"/>
      <c r="AM1788" s="2"/>
      <c r="AN1788" s="75"/>
      <c r="AO1788" s="75"/>
      <c r="AP1788" s="75"/>
      <c r="AQ1788" s="75"/>
      <c r="AR1788" s="75"/>
    </row>
    <row r="1789" spans="29:44" ht="12">
      <c r="AC1789" s="3"/>
      <c r="AD1789" s="3"/>
      <c r="AE1789" s="3"/>
      <c r="AF1789" s="4"/>
      <c r="AG1789" s="4"/>
      <c r="AH1789" s="75"/>
      <c r="AI1789" s="17"/>
      <c r="AJ1789" s="75"/>
      <c r="AK1789" s="3"/>
      <c r="AL1789" s="75"/>
      <c r="AM1789" s="2"/>
      <c r="AN1789" s="75"/>
      <c r="AO1789" s="75"/>
      <c r="AP1789" s="75"/>
      <c r="AQ1789" s="75"/>
      <c r="AR1789" s="75"/>
    </row>
    <row r="1790" spans="29:44" ht="12">
      <c r="AC1790" s="3"/>
      <c r="AD1790" s="3"/>
      <c r="AE1790" s="3"/>
      <c r="AF1790" s="4"/>
      <c r="AG1790" s="4"/>
      <c r="AH1790" s="75"/>
      <c r="AI1790" s="17"/>
      <c r="AJ1790" s="75"/>
      <c r="AK1790" s="3"/>
      <c r="AL1790" s="75"/>
      <c r="AM1790" s="2"/>
      <c r="AN1790" s="75"/>
      <c r="AO1790" s="75"/>
      <c r="AP1790" s="75"/>
      <c r="AQ1790" s="75"/>
      <c r="AR1790" s="75"/>
    </row>
    <row r="1791" spans="29:44" ht="12">
      <c r="AC1791" s="3"/>
      <c r="AD1791" s="3"/>
      <c r="AE1791" s="3"/>
      <c r="AF1791" s="4"/>
      <c r="AG1791" s="4"/>
      <c r="AH1791" s="75"/>
      <c r="AI1791" s="17"/>
      <c r="AJ1791" s="75"/>
      <c r="AK1791" s="3"/>
      <c r="AL1791" s="75"/>
      <c r="AM1791" s="2"/>
      <c r="AN1791" s="75"/>
      <c r="AO1791" s="75"/>
      <c r="AP1791" s="75"/>
      <c r="AQ1791" s="75"/>
      <c r="AR1791" s="75"/>
    </row>
    <row r="1792" spans="29:44" ht="12">
      <c r="AC1792" s="3"/>
      <c r="AD1792" s="3"/>
      <c r="AE1792" s="3"/>
      <c r="AF1792" s="4"/>
      <c r="AG1792" s="4"/>
      <c r="AH1792" s="75"/>
      <c r="AI1792" s="17"/>
      <c r="AJ1792" s="75"/>
      <c r="AK1792" s="3"/>
      <c r="AL1792" s="75"/>
      <c r="AM1792" s="2"/>
      <c r="AN1792" s="75"/>
      <c r="AO1792" s="75"/>
      <c r="AP1792" s="75"/>
      <c r="AQ1792" s="75"/>
      <c r="AR1792" s="75"/>
    </row>
    <row r="1793" spans="29:44" ht="12">
      <c r="AC1793" s="3"/>
      <c r="AD1793" s="3"/>
      <c r="AE1793" s="3"/>
      <c r="AF1793" s="4"/>
      <c r="AG1793" s="4"/>
      <c r="AH1793" s="75"/>
      <c r="AI1793" s="17"/>
      <c r="AJ1793" s="75"/>
      <c r="AK1793" s="3"/>
      <c r="AL1793" s="75"/>
      <c r="AM1793" s="2"/>
      <c r="AN1793" s="75"/>
      <c r="AO1793" s="75"/>
      <c r="AP1793" s="75"/>
      <c r="AQ1793" s="75"/>
      <c r="AR1793" s="75"/>
    </row>
    <row r="1794" spans="29:44" ht="12">
      <c r="AC1794" s="3"/>
      <c r="AD1794" s="3"/>
      <c r="AE1794" s="3"/>
      <c r="AF1794" s="4"/>
      <c r="AG1794" s="4"/>
      <c r="AH1794" s="75"/>
      <c r="AI1794" s="17"/>
      <c r="AJ1794" s="75"/>
      <c r="AK1794" s="3"/>
      <c r="AL1794" s="75"/>
      <c r="AM1794" s="2"/>
      <c r="AN1794" s="75"/>
      <c r="AO1794" s="75"/>
      <c r="AP1794" s="75"/>
      <c r="AQ1794" s="75"/>
      <c r="AR1794" s="75"/>
    </row>
    <row r="1795" spans="29:44" ht="12">
      <c r="AC1795" s="3"/>
      <c r="AD1795" s="3"/>
      <c r="AE1795" s="3"/>
      <c r="AF1795" s="4"/>
      <c r="AG1795" s="4"/>
      <c r="AH1795" s="75"/>
      <c r="AI1795" s="17"/>
      <c r="AJ1795" s="75"/>
      <c r="AK1795" s="3"/>
      <c r="AL1795" s="75"/>
      <c r="AM1795" s="2"/>
      <c r="AN1795" s="75"/>
      <c r="AO1795" s="75"/>
      <c r="AP1795" s="75"/>
      <c r="AQ1795" s="75"/>
      <c r="AR1795" s="75"/>
    </row>
    <row r="1796" spans="29:44" ht="12">
      <c r="AC1796" s="3"/>
      <c r="AD1796" s="3"/>
      <c r="AE1796" s="3"/>
      <c r="AF1796" s="4"/>
      <c r="AG1796" s="4"/>
      <c r="AH1796" s="75"/>
      <c r="AI1796" s="17"/>
      <c r="AJ1796" s="75"/>
      <c r="AK1796" s="3"/>
      <c r="AL1796" s="75"/>
      <c r="AM1796" s="2"/>
      <c r="AN1796" s="75"/>
      <c r="AO1796" s="75"/>
      <c r="AP1796" s="75"/>
      <c r="AQ1796" s="75"/>
      <c r="AR1796" s="75"/>
    </row>
    <row r="1797" spans="29:44" ht="12">
      <c r="AC1797" s="3"/>
      <c r="AD1797" s="3"/>
      <c r="AE1797" s="3"/>
      <c r="AF1797" s="4"/>
      <c r="AG1797" s="4"/>
      <c r="AH1797" s="75"/>
      <c r="AI1797" s="17"/>
      <c r="AJ1797" s="75"/>
      <c r="AK1797" s="3"/>
      <c r="AL1797" s="75"/>
      <c r="AM1797" s="2"/>
      <c r="AN1797" s="75"/>
      <c r="AO1797" s="75"/>
      <c r="AP1797" s="75"/>
      <c r="AQ1797" s="75"/>
      <c r="AR1797" s="75"/>
    </row>
    <row r="1798" spans="29:44" ht="12">
      <c r="AC1798" s="3"/>
      <c r="AD1798" s="3"/>
      <c r="AE1798" s="3"/>
      <c r="AF1798" s="4"/>
      <c r="AG1798" s="4"/>
      <c r="AH1798" s="75"/>
      <c r="AI1798" s="17"/>
      <c r="AJ1798" s="75"/>
      <c r="AK1798" s="3"/>
      <c r="AL1798" s="75"/>
      <c r="AM1798" s="2"/>
      <c r="AN1798" s="75"/>
      <c r="AO1798" s="75"/>
      <c r="AP1798" s="75"/>
      <c r="AQ1798" s="75"/>
      <c r="AR1798" s="75"/>
    </row>
    <row r="1799" spans="29:44" ht="12">
      <c r="AC1799" s="3"/>
      <c r="AD1799" s="3"/>
      <c r="AE1799" s="3"/>
      <c r="AF1799" s="4"/>
      <c r="AG1799" s="4"/>
      <c r="AH1799" s="75"/>
      <c r="AI1799" s="17"/>
      <c r="AJ1799" s="75"/>
      <c r="AK1799" s="3"/>
      <c r="AL1799" s="75"/>
      <c r="AM1799" s="2"/>
      <c r="AN1799" s="75"/>
      <c r="AO1799" s="75"/>
      <c r="AP1799" s="75"/>
      <c r="AQ1799" s="75"/>
      <c r="AR1799" s="75"/>
    </row>
    <row r="1800" spans="29:44" ht="12">
      <c r="AC1800" s="3"/>
      <c r="AD1800" s="3"/>
      <c r="AE1800" s="3"/>
      <c r="AF1800" s="4"/>
      <c r="AG1800" s="4"/>
      <c r="AH1800" s="75"/>
      <c r="AI1800" s="17"/>
      <c r="AJ1800" s="75"/>
      <c r="AK1800" s="3"/>
      <c r="AL1800" s="75"/>
      <c r="AM1800" s="2"/>
      <c r="AN1800" s="75"/>
      <c r="AO1800" s="75"/>
      <c r="AP1800" s="75"/>
      <c r="AQ1800" s="75"/>
      <c r="AR1800" s="75"/>
    </row>
    <row r="1801" spans="29:44" ht="12">
      <c r="AC1801" s="3"/>
      <c r="AD1801" s="3"/>
      <c r="AE1801" s="3"/>
      <c r="AF1801" s="4"/>
      <c r="AG1801" s="4"/>
      <c r="AH1801" s="75"/>
      <c r="AI1801" s="17"/>
      <c r="AJ1801" s="75"/>
      <c r="AK1801" s="3"/>
      <c r="AL1801" s="75"/>
      <c r="AM1801" s="2"/>
      <c r="AN1801" s="75"/>
      <c r="AO1801" s="75"/>
      <c r="AP1801" s="75"/>
      <c r="AQ1801" s="75"/>
      <c r="AR1801" s="75"/>
    </row>
    <row r="1802" spans="29:44" ht="12">
      <c r="AC1802" s="3"/>
      <c r="AD1802" s="3"/>
      <c r="AE1802" s="3"/>
      <c r="AF1802" s="4"/>
      <c r="AG1802" s="4"/>
      <c r="AH1802" s="75"/>
      <c r="AI1802" s="17"/>
      <c r="AJ1802" s="75"/>
      <c r="AK1802" s="3"/>
      <c r="AL1802" s="75"/>
      <c r="AM1802" s="2"/>
      <c r="AN1802" s="75"/>
      <c r="AO1802" s="75"/>
      <c r="AP1802" s="75"/>
      <c r="AQ1802" s="75"/>
      <c r="AR1802" s="75"/>
    </row>
    <row r="1803" spans="29:44" ht="12">
      <c r="AC1803" s="3"/>
      <c r="AD1803" s="3"/>
      <c r="AE1803" s="3"/>
      <c r="AF1803" s="4"/>
      <c r="AG1803" s="4"/>
      <c r="AH1803" s="75"/>
      <c r="AI1803" s="17"/>
      <c r="AJ1803" s="75"/>
      <c r="AK1803" s="3"/>
      <c r="AL1803" s="75"/>
      <c r="AM1803" s="2"/>
      <c r="AN1803" s="75"/>
      <c r="AO1803" s="75"/>
      <c r="AP1803" s="75"/>
      <c r="AQ1803" s="75"/>
      <c r="AR1803" s="75"/>
    </row>
    <row r="1804" spans="29:44" ht="12">
      <c r="AC1804" s="3"/>
      <c r="AD1804" s="3"/>
      <c r="AE1804" s="3"/>
      <c r="AF1804" s="4"/>
      <c r="AG1804" s="4"/>
      <c r="AH1804" s="75"/>
      <c r="AI1804" s="17"/>
      <c r="AJ1804" s="75"/>
      <c r="AK1804" s="3"/>
      <c r="AL1804" s="75"/>
      <c r="AM1804" s="2"/>
      <c r="AN1804" s="75"/>
      <c r="AO1804" s="75"/>
      <c r="AP1804" s="75"/>
      <c r="AQ1804" s="75"/>
      <c r="AR1804" s="75"/>
    </row>
    <row r="1805" spans="29:44" ht="12">
      <c r="AC1805" s="3"/>
      <c r="AD1805" s="3"/>
      <c r="AE1805" s="3"/>
      <c r="AF1805" s="4"/>
      <c r="AG1805" s="4"/>
      <c r="AH1805" s="75"/>
      <c r="AI1805" s="17"/>
      <c r="AJ1805" s="75"/>
      <c r="AK1805" s="3"/>
      <c r="AL1805" s="75"/>
      <c r="AM1805" s="2"/>
      <c r="AN1805" s="75"/>
      <c r="AO1805" s="75"/>
      <c r="AP1805" s="75"/>
      <c r="AQ1805" s="75"/>
      <c r="AR1805" s="75"/>
    </row>
    <row r="1806" spans="29:44" ht="12">
      <c r="AC1806" s="3"/>
      <c r="AD1806" s="3"/>
      <c r="AE1806" s="3"/>
      <c r="AF1806" s="4"/>
      <c r="AG1806" s="4"/>
      <c r="AH1806" s="75"/>
      <c r="AI1806" s="17"/>
      <c r="AJ1806" s="75"/>
      <c r="AK1806" s="3"/>
      <c r="AL1806" s="75"/>
      <c r="AM1806" s="2"/>
      <c r="AN1806" s="75"/>
      <c r="AO1806" s="75"/>
      <c r="AP1806" s="75"/>
      <c r="AQ1806" s="75"/>
      <c r="AR1806" s="75"/>
    </row>
    <row r="1807" spans="29:44" ht="12">
      <c r="AC1807" s="3"/>
      <c r="AD1807" s="3"/>
      <c r="AE1807" s="3"/>
      <c r="AF1807" s="4"/>
      <c r="AG1807" s="4"/>
      <c r="AH1807" s="75"/>
      <c r="AI1807" s="17"/>
      <c r="AJ1807" s="75"/>
      <c r="AK1807" s="3"/>
      <c r="AL1807" s="75"/>
      <c r="AM1807" s="2"/>
      <c r="AN1807" s="75"/>
      <c r="AO1807" s="75"/>
      <c r="AP1807" s="75"/>
      <c r="AQ1807" s="75"/>
      <c r="AR1807" s="75"/>
    </row>
    <row r="1808" spans="29:44" ht="12">
      <c r="AC1808" s="3"/>
      <c r="AD1808" s="3"/>
      <c r="AE1808" s="3"/>
      <c r="AF1808" s="4"/>
      <c r="AG1808" s="4"/>
      <c r="AH1808" s="75"/>
      <c r="AI1808" s="17"/>
      <c r="AJ1808" s="75"/>
      <c r="AK1808" s="3"/>
      <c r="AL1808" s="75"/>
      <c r="AM1808" s="2"/>
      <c r="AN1808" s="75"/>
      <c r="AO1808" s="75"/>
      <c r="AP1808" s="75"/>
      <c r="AQ1808" s="75"/>
      <c r="AR1808" s="75"/>
    </row>
    <row r="1809" spans="29:44" ht="12">
      <c r="AC1809" s="3"/>
      <c r="AD1809" s="3"/>
      <c r="AE1809" s="3"/>
      <c r="AF1809" s="4"/>
      <c r="AG1809" s="4"/>
      <c r="AH1809" s="75"/>
      <c r="AI1809" s="17"/>
      <c r="AJ1809" s="75"/>
      <c r="AK1809" s="3"/>
      <c r="AL1809" s="75"/>
      <c r="AM1809" s="2"/>
      <c r="AN1809" s="75"/>
      <c r="AO1809" s="75"/>
      <c r="AP1809" s="75"/>
      <c r="AQ1809" s="75"/>
      <c r="AR1809" s="75"/>
    </row>
    <row r="1810" spans="29:44" ht="12">
      <c r="AC1810" s="3"/>
      <c r="AD1810" s="3"/>
      <c r="AE1810" s="3"/>
      <c r="AF1810" s="4"/>
      <c r="AG1810" s="4"/>
      <c r="AH1810" s="75"/>
      <c r="AI1810" s="17"/>
      <c r="AJ1810" s="75"/>
      <c r="AK1810" s="3"/>
      <c r="AL1810" s="75"/>
      <c r="AM1810" s="2"/>
      <c r="AN1810" s="75"/>
      <c r="AO1810" s="75"/>
      <c r="AP1810" s="75"/>
      <c r="AQ1810" s="75"/>
      <c r="AR1810" s="75"/>
    </row>
    <row r="1811" spans="29:44" ht="12">
      <c r="AC1811" s="3"/>
      <c r="AD1811" s="3"/>
      <c r="AE1811" s="3"/>
      <c r="AF1811" s="4"/>
      <c r="AG1811" s="4"/>
      <c r="AH1811" s="75"/>
      <c r="AI1811" s="17"/>
      <c r="AJ1811" s="75"/>
      <c r="AK1811" s="3"/>
      <c r="AL1811" s="75"/>
      <c r="AM1811" s="2"/>
      <c r="AN1811" s="75"/>
      <c r="AO1811" s="75"/>
      <c r="AP1811" s="75"/>
      <c r="AQ1811" s="75"/>
      <c r="AR1811" s="75"/>
    </row>
    <row r="1812" spans="29:44" ht="12">
      <c r="AC1812" s="3"/>
      <c r="AD1812" s="3"/>
      <c r="AE1812" s="3"/>
      <c r="AF1812" s="4"/>
      <c r="AG1812" s="4"/>
      <c r="AH1812" s="75"/>
      <c r="AI1812" s="17"/>
      <c r="AJ1812" s="75"/>
      <c r="AK1812" s="3"/>
      <c r="AL1812" s="75"/>
      <c r="AM1812" s="2"/>
      <c r="AN1812" s="75"/>
      <c r="AO1812" s="75"/>
      <c r="AP1812" s="75"/>
      <c r="AQ1812" s="75"/>
      <c r="AR1812" s="75"/>
    </row>
    <row r="1813" spans="29:44" ht="12">
      <c r="AC1813" s="3"/>
      <c r="AD1813" s="3"/>
      <c r="AE1813" s="3"/>
      <c r="AF1813" s="4"/>
      <c r="AG1813" s="4"/>
      <c r="AH1813" s="75"/>
      <c r="AI1813" s="17"/>
      <c r="AJ1813" s="75"/>
      <c r="AK1813" s="3"/>
      <c r="AL1813" s="75"/>
      <c r="AM1813" s="2"/>
      <c r="AN1813" s="75"/>
      <c r="AO1813" s="75"/>
      <c r="AP1813" s="75"/>
      <c r="AQ1813" s="75"/>
      <c r="AR1813" s="75"/>
    </row>
    <row r="1814" spans="29:44" ht="12">
      <c r="AC1814" s="3"/>
      <c r="AD1814" s="3"/>
      <c r="AE1814" s="3"/>
      <c r="AF1814" s="4"/>
      <c r="AG1814" s="4"/>
      <c r="AH1814" s="75"/>
      <c r="AI1814" s="17"/>
      <c r="AJ1814" s="75"/>
      <c r="AK1814" s="3"/>
      <c r="AL1814" s="75"/>
      <c r="AM1814" s="2"/>
      <c r="AN1814" s="75"/>
      <c r="AO1814" s="75"/>
      <c r="AP1814" s="75"/>
      <c r="AQ1814" s="75"/>
      <c r="AR1814" s="75"/>
    </row>
    <row r="1815" spans="29:44" ht="12">
      <c r="AC1815" s="3"/>
      <c r="AD1815" s="3"/>
      <c r="AE1815" s="3"/>
      <c r="AF1815" s="4"/>
      <c r="AG1815" s="4"/>
      <c r="AH1815" s="75"/>
      <c r="AI1815" s="17"/>
      <c r="AJ1815" s="75"/>
      <c r="AK1815" s="3"/>
      <c r="AL1815" s="75"/>
      <c r="AM1815" s="2"/>
      <c r="AN1815" s="75"/>
      <c r="AO1815" s="75"/>
      <c r="AP1815" s="75"/>
      <c r="AQ1815" s="75"/>
      <c r="AR1815" s="75"/>
    </row>
    <row r="1816" spans="29:44" ht="12">
      <c r="AC1816" s="3"/>
      <c r="AD1816" s="3"/>
      <c r="AE1816" s="3"/>
      <c r="AF1816" s="4"/>
      <c r="AG1816" s="4"/>
      <c r="AH1816" s="75"/>
      <c r="AI1816" s="17"/>
      <c r="AJ1816" s="75"/>
      <c r="AK1816" s="3"/>
      <c r="AL1816" s="75"/>
      <c r="AM1816" s="2"/>
      <c r="AN1816" s="75"/>
      <c r="AO1816" s="75"/>
      <c r="AP1816" s="75"/>
      <c r="AQ1816" s="75"/>
      <c r="AR1816" s="75"/>
    </row>
    <row r="1817" spans="29:44" ht="12">
      <c r="AC1817" s="3"/>
      <c r="AD1817" s="3"/>
      <c r="AE1817" s="3"/>
      <c r="AF1817" s="4"/>
      <c r="AG1817" s="4"/>
      <c r="AH1817" s="75"/>
      <c r="AI1817" s="17"/>
      <c r="AJ1817" s="75"/>
      <c r="AK1817" s="3"/>
      <c r="AL1817" s="75"/>
      <c r="AM1817" s="2"/>
      <c r="AN1817" s="75"/>
      <c r="AO1817" s="75"/>
      <c r="AP1817" s="75"/>
      <c r="AQ1817" s="75"/>
      <c r="AR1817" s="75"/>
    </row>
    <row r="1818" spans="29:44" ht="12">
      <c r="AC1818" s="3"/>
      <c r="AD1818" s="3"/>
      <c r="AE1818" s="3"/>
      <c r="AF1818" s="4"/>
      <c r="AG1818" s="4"/>
      <c r="AH1818" s="75"/>
      <c r="AI1818" s="17"/>
      <c r="AJ1818" s="75"/>
      <c r="AK1818" s="3"/>
      <c r="AL1818" s="75"/>
      <c r="AM1818" s="2"/>
      <c r="AN1818" s="75"/>
      <c r="AO1818" s="75"/>
      <c r="AP1818" s="75"/>
      <c r="AQ1818" s="75"/>
      <c r="AR1818" s="75"/>
    </row>
    <row r="1819" spans="29:44" ht="12">
      <c r="AC1819" s="3"/>
      <c r="AD1819" s="3"/>
      <c r="AE1819" s="3"/>
      <c r="AF1819" s="4"/>
      <c r="AG1819" s="4"/>
      <c r="AH1819" s="75"/>
      <c r="AI1819" s="17"/>
      <c r="AJ1819" s="75"/>
      <c r="AK1819" s="3"/>
      <c r="AL1819" s="75"/>
      <c r="AM1819" s="2"/>
      <c r="AN1819" s="75"/>
      <c r="AO1819" s="75"/>
      <c r="AP1819" s="75"/>
      <c r="AQ1819" s="75"/>
      <c r="AR1819" s="75"/>
    </row>
    <row r="1820" spans="29:44" ht="12">
      <c r="AC1820" s="3"/>
      <c r="AD1820" s="3"/>
      <c r="AE1820" s="3"/>
      <c r="AF1820" s="4"/>
      <c r="AG1820" s="4"/>
      <c r="AH1820" s="75"/>
      <c r="AI1820" s="17"/>
      <c r="AJ1820" s="75"/>
      <c r="AK1820" s="3"/>
      <c r="AL1820" s="75"/>
      <c r="AM1820" s="2"/>
      <c r="AN1820" s="75"/>
      <c r="AO1820" s="75"/>
      <c r="AP1820" s="75"/>
      <c r="AQ1820" s="75"/>
      <c r="AR1820" s="75"/>
    </row>
    <row r="1821" spans="29:44" ht="12">
      <c r="AC1821" s="3"/>
      <c r="AD1821" s="3"/>
      <c r="AE1821" s="3"/>
      <c r="AF1821" s="4"/>
      <c r="AG1821" s="4"/>
      <c r="AH1821" s="75"/>
      <c r="AI1821" s="17"/>
      <c r="AJ1821" s="75"/>
      <c r="AK1821" s="3"/>
      <c r="AL1821" s="75"/>
      <c r="AM1821" s="2"/>
      <c r="AN1821" s="75"/>
      <c r="AO1821" s="75"/>
      <c r="AP1821" s="75"/>
      <c r="AQ1821" s="75"/>
      <c r="AR1821" s="75"/>
    </row>
    <row r="1822" spans="29:44" ht="12">
      <c r="AC1822" s="3"/>
      <c r="AD1822" s="3"/>
      <c r="AE1822" s="3"/>
      <c r="AF1822" s="4"/>
      <c r="AG1822" s="4"/>
      <c r="AH1822" s="75"/>
      <c r="AI1822" s="17"/>
      <c r="AJ1822" s="75"/>
      <c r="AK1822" s="3"/>
      <c r="AL1822" s="75"/>
      <c r="AM1822" s="2"/>
      <c r="AN1822" s="75"/>
      <c r="AO1822" s="75"/>
      <c r="AP1822" s="75"/>
      <c r="AQ1822" s="75"/>
      <c r="AR1822" s="75"/>
    </row>
    <row r="1823" spans="29:44" ht="12">
      <c r="AC1823" s="3"/>
      <c r="AD1823" s="3"/>
      <c r="AE1823" s="3"/>
      <c r="AF1823" s="4"/>
      <c r="AG1823" s="4"/>
      <c r="AH1823" s="75"/>
      <c r="AI1823" s="17"/>
      <c r="AJ1823" s="75"/>
      <c r="AK1823" s="3"/>
      <c r="AL1823" s="75"/>
      <c r="AM1823" s="2"/>
      <c r="AN1823" s="75"/>
      <c r="AO1823" s="75"/>
      <c r="AP1823" s="75"/>
      <c r="AQ1823" s="75"/>
      <c r="AR1823" s="75"/>
    </row>
    <row r="1824" spans="29:44" ht="12">
      <c r="AC1824" s="3"/>
      <c r="AD1824" s="3"/>
      <c r="AE1824" s="3"/>
      <c r="AF1824" s="4"/>
      <c r="AG1824" s="4"/>
      <c r="AH1824" s="75"/>
      <c r="AI1824" s="17"/>
      <c r="AJ1824" s="75"/>
      <c r="AK1824" s="3"/>
      <c r="AL1824" s="75"/>
      <c r="AM1824" s="2"/>
      <c r="AN1824" s="75"/>
      <c r="AO1824" s="75"/>
      <c r="AP1824" s="75"/>
      <c r="AQ1824" s="75"/>
      <c r="AR1824" s="75"/>
    </row>
    <row r="1825" spans="29:44" ht="12">
      <c r="AC1825" s="3"/>
      <c r="AD1825" s="3"/>
      <c r="AE1825" s="3"/>
      <c r="AF1825" s="4"/>
      <c r="AG1825" s="4"/>
      <c r="AH1825" s="75"/>
      <c r="AI1825" s="17"/>
      <c r="AJ1825" s="75"/>
      <c r="AK1825" s="3"/>
      <c r="AL1825" s="75"/>
      <c r="AM1825" s="2"/>
      <c r="AN1825" s="75"/>
      <c r="AO1825" s="75"/>
      <c r="AP1825" s="75"/>
      <c r="AQ1825" s="75"/>
      <c r="AR1825" s="75"/>
    </row>
    <row r="1826" spans="29:44" ht="12">
      <c r="AC1826" s="3"/>
      <c r="AD1826" s="3"/>
      <c r="AE1826" s="3"/>
      <c r="AF1826" s="4"/>
      <c r="AG1826" s="4"/>
      <c r="AH1826" s="75"/>
      <c r="AI1826" s="17"/>
      <c r="AJ1826" s="75"/>
      <c r="AK1826" s="3"/>
      <c r="AL1826" s="75"/>
      <c r="AM1826" s="2"/>
      <c r="AN1826" s="75"/>
      <c r="AO1826" s="75"/>
      <c r="AP1826" s="75"/>
      <c r="AQ1826" s="75"/>
      <c r="AR1826" s="75"/>
    </row>
    <row r="1827" spans="29:44" ht="12">
      <c r="AC1827" s="3"/>
      <c r="AD1827" s="3"/>
      <c r="AE1827" s="3"/>
      <c r="AF1827" s="4"/>
      <c r="AG1827" s="4"/>
      <c r="AH1827" s="75"/>
      <c r="AI1827" s="17"/>
      <c r="AJ1827" s="75"/>
      <c r="AK1827" s="3"/>
      <c r="AL1827" s="75"/>
      <c r="AM1827" s="2"/>
      <c r="AN1827" s="75"/>
      <c r="AO1827" s="75"/>
      <c r="AP1827" s="75"/>
      <c r="AQ1827" s="75"/>
      <c r="AR1827" s="75"/>
    </row>
    <row r="1828" spans="29:44" ht="12">
      <c r="AC1828" s="3"/>
      <c r="AD1828" s="3"/>
      <c r="AE1828" s="3"/>
      <c r="AF1828" s="4"/>
      <c r="AG1828" s="4"/>
      <c r="AH1828" s="75"/>
      <c r="AI1828" s="17"/>
      <c r="AJ1828" s="75"/>
      <c r="AK1828" s="3"/>
      <c r="AL1828" s="75"/>
      <c r="AM1828" s="2"/>
      <c r="AN1828" s="75"/>
      <c r="AO1828" s="75"/>
      <c r="AP1828" s="75"/>
      <c r="AQ1828" s="75"/>
      <c r="AR1828" s="75"/>
    </row>
    <row r="1829" spans="29:44" ht="12">
      <c r="AC1829" s="3"/>
      <c r="AD1829" s="3"/>
      <c r="AE1829" s="3"/>
      <c r="AF1829" s="4"/>
      <c r="AG1829" s="4"/>
      <c r="AH1829" s="75"/>
      <c r="AI1829" s="17"/>
      <c r="AJ1829" s="75"/>
      <c r="AK1829" s="3"/>
      <c r="AL1829" s="75"/>
      <c r="AM1829" s="2"/>
      <c r="AN1829" s="75"/>
      <c r="AO1829" s="75"/>
      <c r="AP1829" s="75"/>
      <c r="AQ1829" s="75"/>
      <c r="AR1829" s="75"/>
    </row>
    <row r="1830" spans="29:44" ht="12">
      <c r="AC1830" s="3"/>
      <c r="AD1830" s="3"/>
      <c r="AE1830" s="3"/>
      <c r="AF1830" s="4"/>
      <c r="AG1830" s="4"/>
      <c r="AH1830" s="75"/>
      <c r="AI1830" s="17"/>
      <c r="AJ1830" s="75"/>
      <c r="AK1830" s="3"/>
      <c r="AL1830" s="75"/>
      <c r="AM1830" s="2"/>
      <c r="AN1830" s="75"/>
      <c r="AO1830" s="75"/>
      <c r="AP1830" s="75"/>
      <c r="AQ1830" s="75"/>
      <c r="AR1830" s="75"/>
    </row>
    <row r="1831" spans="29:44" ht="12">
      <c r="AC1831" s="3"/>
      <c r="AD1831" s="3"/>
      <c r="AE1831" s="3"/>
      <c r="AF1831" s="4"/>
      <c r="AG1831" s="4"/>
      <c r="AH1831" s="75"/>
      <c r="AI1831" s="17"/>
      <c r="AJ1831" s="75"/>
      <c r="AK1831" s="3"/>
      <c r="AL1831" s="75"/>
      <c r="AM1831" s="2"/>
      <c r="AN1831" s="75"/>
      <c r="AO1831" s="75"/>
      <c r="AP1831" s="75"/>
      <c r="AQ1831" s="75"/>
      <c r="AR1831" s="75"/>
    </row>
    <row r="1832" spans="29:44" ht="12">
      <c r="AC1832" s="3"/>
      <c r="AD1832" s="3"/>
      <c r="AE1832" s="3"/>
      <c r="AF1832" s="4"/>
      <c r="AG1832" s="4"/>
      <c r="AH1832" s="75"/>
      <c r="AI1832" s="17"/>
      <c r="AJ1832" s="75"/>
      <c r="AK1832" s="3"/>
      <c r="AL1832" s="75"/>
      <c r="AM1832" s="2"/>
      <c r="AN1832" s="75"/>
      <c r="AO1832" s="75"/>
      <c r="AP1832" s="75"/>
      <c r="AQ1832" s="75"/>
      <c r="AR1832" s="75"/>
    </row>
    <row r="1833" spans="29:44" ht="12">
      <c r="AC1833" s="3"/>
      <c r="AD1833" s="3"/>
      <c r="AE1833" s="3"/>
      <c r="AF1833" s="4"/>
      <c r="AG1833" s="4"/>
      <c r="AH1833" s="75"/>
      <c r="AI1833" s="17"/>
      <c r="AJ1833" s="75"/>
      <c r="AK1833" s="3"/>
      <c r="AL1833" s="75"/>
      <c r="AM1833" s="2"/>
      <c r="AN1833" s="75"/>
      <c r="AO1833" s="75"/>
      <c r="AP1833" s="75"/>
      <c r="AQ1833" s="75"/>
      <c r="AR1833" s="75"/>
    </row>
    <row r="1834" spans="29:44" ht="12">
      <c r="AC1834" s="3"/>
      <c r="AD1834" s="3"/>
      <c r="AE1834" s="3"/>
      <c r="AF1834" s="4"/>
      <c r="AG1834" s="4"/>
      <c r="AH1834" s="75"/>
      <c r="AI1834" s="17"/>
      <c r="AJ1834" s="75"/>
      <c r="AK1834" s="3"/>
      <c r="AL1834" s="75"/>
      <c r="AM1834" s="2"/>
      <c r="AN1834" s="75"/>
      <c r="AO1834" s="75"/>
      <c r="AP1834" s="75"/>
      <c r="AQ1834" s="75"/>
      <c r="AR1834" s="75"/>
    </row>
    <row r="1835" spans="29:44" ht="12">
      <c r="AC1835" s="3"/>
      <c r="AD1835" s="3"/>
      <c r="AE1835" s="3"/>
      <c r="AF1835" s="4"/>
      <c r="AG1835" s="4"/>
      <c r="AH1835" s="75"/>
      <c r="AI1835" s="17"/>
      <c r="AJ1835" s="75"/>
      <c r="AK1835" s="3"/>
      <c r="AL1835" s="75"/>
      <c r="AM1835" s="2"/>
      <c r="AN1835" s="75"/>
      <c r="AO1835" s="75"/>
      <c r="AP1835" s="75"/>
      <c r="AQ1835" s="75"/>
      <c r="AR1835" s="75"/>
    </row>
    <row r="1836" spans="29:44" ht="12">
      <c r="AC1836" s="3"/>
      <c r="AD1836" s="3"/>
      <c r="AE1836" s="3"/>
      <c r="AF1836" s="4"/>
      <c r="AG1836" s="4"/>
      <c r="AH1836" s="75"/>
      <c r="AI1836" s="17"/>
      <c r="AJ1836" s="75"/>
      <c r="AK1836" s="3"/>
      <c r="AL1836" s="75"/>
      <c r="AM1836" s="2"/>
      <c r="AN1836" s="75"/>
      <c r="AO1836" s="75"/>
      <c r="AP1836" s="75"/>
      <c r="AQ1836" s="75"/>
      <c r="AR1836" s="75"/>
    </row>
    <row r="1837" spans="29:44" ht="12">
      <c r="AC1837" s="3"/>
      <c r="AD1837" s="3"/>
      <c r="AE1837" s="3"/>
      <c r="AF1837" s="4"/>
      <c r="AG1837" s="4"/>
      <c r="AH1837" s="75"/>
      <c r="AI1837" s="17"/>
      <c r="AJ1837" s="75"/>
      <c r="AK1837" s="3"/>
      <c r="AL1837" s="75"/>
      <c r="AM1837" s="2"/>
      <c r="AN1837" s="75"/>
      <c r="AO1837" s="75"/>
      <c r="AP1837" s="75"/>
      <c r="AQ1837" s="75"/>
      <c r="AR1837" s="75"/>
    </row>
    <row r="1838" spans="29:44" ht="12">
      <c r="AC1838" s="3"/>
      <c r="AD1838" s="3"/>
      <c r="AE1838" s="3"/>
      <c r="AF1838" s="4"/>
      <c r="AG1838" s="4"/>
      <c r="AH1838" s="75"/>
      <c r="AI1838" s="17"/>
      <c r="AJ1838" s="75"/>
      <c r="AK1838" s="3"/>
      <c r="AL1838" s="75"/>
      <c r="AM1838" s="2"/>
      <c r="AN1838" s="75"/>
      <c r="AO1838" s="75"/>
      <c r="AP1838" s="75"/>
      <c r="AQ1838" s="75"/>
      <c r="AR1838" s="75"/>
    </row>
    <row r="1839" spans="29:44" ht="12">
      <c r="AC1839" s="3"/>
      <c r="AD1839" s="3"/>
      <c r="AE1839" s="3"/>
      <c r="AF1839" s="4"/>
      <c r="AG1839" s="4"/>
      <c r="AH1839" s="75"/>
      <c r="AI1839" s="17"/>
      <c r="AJ1839" s="75"/>
      <c r="AK1839" s="3"/>
      <c r="AL1839" s="75"/>
      <c r="AM1839" s="2"/>
      <c r="AN1839" s="75"/>
      <c r="AO1839" s="75"/>
      <c r="AP1839" s="75"/>
      <c r="AQ1839" s="75"/>
      <c r="AR1839" s="75"/>
    </row>
    <row r="1840" spans="29:44" ht="12">
      <c r="AC1840" s="3"/>
      <c r="AD1840" s="3"/>
      <c r="AE1840" s="3"/>
      <c r="AF1840" s="4"/>
      <c r="AG1840" s="4"/>
      <c r="AH1840" s="75"/>
      <c r="AI1840" s="17"/>
      <c r="AJ1840" s="75"/>
      <c r="AK1840" s="3"/>
      <c r="AL1840" s="75"/>
      <c r="AM1840" s="2"/>
      <c r="AN1840" s="75"/>
      <c r="AO1840" s="75"/>
      <c r="AP1840" s="75"/>
      <c r="AQ1840" s="75"/>
      <c r="AR1840" s="75"/>
    </row>
    <row r="1841" spans="29:44" ht="12">
      <c r="AC1841" s="3"/>
      <c r="AD1841" s="3"/>
      <c r="AE1841" s="3"/>
      <c r="AF1841" s="4"/>
      <c r="AG1841" s="4"/>
      <c r="AH1841" s="75"/>
      <c r="AI1841" s="17"/>
      <c r="AJ1841" s="75"/>
      <c r="AK1841" s="3"/>
      <c r="AL1841" s="75"/>
      <c r="AM1841" s="2"/>
      <c r="AN1841" s="75"/>
      <c r="AO1841" s="75"/>
      <c r="AP1841" s="75"/>
      <c r="AQ1841" s="75"/>
      <c r="AR1841" s="75"/>
    </row>
    <row r="1842" spans="29:44" ht="12">
      <c r="AC1842" s="3"/>
      <c r="AD1842" s="3"/>
      <c r="AE1842" s="3"/>
      <c r="AF1842" s="4"/>
      <c r="AG1842" s="4"/>
      <c r="AH1842" s="75"/>
      <c r="AI1842" s="17"/>
      <c r="AJ1842" s="75"/>
      <c r="AK1842" s="3"/>
      <c r="AL1842" s="75"/>
      <c r="AM1842" s="2"/>
      <c r="AN1842" s="75"/>
      <c r="AO1842" s="75"/>
      <c r="AP1842" s="75"/>
      <c r="AQ1842" s="75"/>
      <c r="AR1842" s="75"/>
    </row>
    <row r="1843" spans="1:44" ht="12">
      <c r="A1843" s="68"/>
      <c r="B1843" s="68"/>
      <c r="C1843" s="68"/>
      <c r="D1843" s="68"/>
      <c r="E1843" s="68"/>
      <c r="F1843" s="68"/>
      <c r="G1843" s="68"/>
      <c r="H1843" s="68"/>
      <c r="I1843" s="68"/>
      <c r="J1843" s="68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 s="3"/>
      <c r="AD1843" s="3"/>
      <c r="AE1843" s="3"/>
      <c r="AF1843" s="4"/>
      <c r="AG1843" s="4"/>
      <c r="AH1843" s="75"/>
      <c r="AI1843" s="17"/>
      <c r="AJ1843" s="75"/>
      <c r="AK1843" s="3"/>
      <c r="AL1843" s="75"/>
      <c r="AM1843" s="2"/>
      <c r="AN1843" s="75"/>
      <c r="AO1843" s="75"/>
      <c r="AP1843" s="75"/>
      <c r="AQ1843" s="75"/>
      <c r="AR1843" s="75"/>
    </row>
    <row r="1844" spans="1:44" ht="12">
      <c r="A1844" s="69"/>
      <c r="B1844" s="69"/>
      <c r="C1844" s="69"/>
      <c r="D1844" s="69"/>
      <c r="E1844" s="69"/>
      <c r="F1844" s="69"/>
      <c r="G1844" s="69"/>
      <c r="H1844" s="69"/>
      <c r="I1844" s="69"/>
      <c r="J1844" s="69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3"/>
      <c r="AD1844" s="3"/>
      <c r="AE1844" s="3"/>
      <c r="AF1844" s="4"/>
      <c r="AG1844" s="4"/>
      <c r="AH1844" s="75"/>
      <c r="AI1844" s="17"/>
      <c r="AJ1844" s="75"/>
      <c r="AK1844" s="3"/>
      <c r="AL1844" s="75"/>
      <c r="AM1844" s="2"/>
      <c r="AN1844" s="75"/>
      <c r="AO1844" s="75"/>
      <c r="AP1844" s="75"/>
      <c r="AQ1844" s="75"/>
      <c r="AR1844" s="75"/>
    </row>
    <row r="1845" spans="1:44" ht="12">
      <c r="A1845" s="69"/>
      <c r="B1845" s="69"/>
      <c r="C1845" s="69"/>
      <c r="D1845" s="69"/>
      <c r="E1845" s="69"/>
      <c r="F1845" s="69"/>
      <c r="G1845" s="69"/>
      <c r="H1845" s="69"/>
      <c r="I1845" s="69"/>
      <c r="J1845" s="69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3"/>
      <c r="AD1845" s="3"/>
      <c r="AE1845" s="3"/>
      <c r="AF1845" s="4"/>
      <c r="AG1845" s="4"/>
      <c r="AH1845" s="75"/>
      <c r="AI1845" s="17"/>
      <c r="AJ1845" s="75"/>
      <c r="AK1845" s="3"/>
      <c r="AL1845" s="75"/>
      <c r="AM1845" s="2"/>
      <c r="AN1845" s="75"/>
      <c r="AO1845" s="75"/>
      <c r="AP1845" s="75"/>
      <c r="AQ1845" s="75"/>
      <c r="AR1845" s="75"/>
    </row>
    <row r="1846" spans="1:44" ht="12">
      <c r="A1846" s="69"/>
      <c r="B1846" s="69"/>
      <c r="C1846" s="69"/>
      <c r="D1846" s="69"/>
      <c r="E1846" s="69"/>
      <c r="F1846" s="69"/>
      <c r="G1846" s="69"/>
      <c r="H1846" s="69"/>
      <c r="I1846" s="69"/>
      <c r="J1846" s="69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8"/>
      <c r="Y1846" s="18"/>
      <c r="Z1846" s="18"/>
      <c r="AA1846" s="18"/>
      <c r="AB1846" s="18"/>
      <c r="AC1846" s="3"/>
      <c r="AD1846" s="3"/>
      <c r="AE1846" s="3"/>
      <c r="AF1846" s="4"/>
      <c r="AG1846" s="4"/>
      <c r="AH1846" s="75"/>
      <c r="AI1846" s="17"/>
      <c r="AJ1846" s="75"/>
      <c r="AK1846" s="3"/>
      <c r="AL1846" s="75"/>
      <c r="AM1846" s="2"/>
      <c r="AN1846" s="75"/>
      <c r="AO1846" s="75"/>
      <c r="AP1846" s="75"/>
      <c r="AQ1846" s="75"/>
      <c r="AR1846" s="75"/>
    </row>
    <row r="1847" spans="1:44" ht="12">
      <c r="A1847" s="69"/>
      <c r="B1847" s="69"/>
      <c r="C1847" s="69"/>
      <c r="D1847" s="69"/>
      <c r="E1847" s="69"/>
      <c r="F1847" s="69"/>
      <c r="G1847" s="69"/>
      <c r="H1847" s="69"/>
      <c r="I1847" s="69"/>
      <c r="J1847" s="69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3"/>
      <c r="AD1847" s="3"/>
      <c r="AE1847" s="3"/>
      <c r="AF1847" s="4"/>
      <c r="AG1847" s="4"/>
      <c r="AH1847" s="75"/>
      <c r="AI1847" s="17"/>
      <c r="AJ1847" s="75"/>
      <c r="AK1847" s="3"/>
      <c r="AL1847" s="75"/>
      <c r="AM1847" s="2"/>
      <c r="AN1847" s="75"/>
      <c r="AO1847" s="75"/>
      <c r="AP1847" s="75"/>
      <c r="AQ1847" s="75"/>
      <c r="AR1847" s="75"/>
    </row>
    <row r="1848" spans="1:44" ht="12">
      <c r="A1848" s="69"/>
      <c r="B1848" s="69"/>
      <c r="C1848" s="69"/>
      <c r="D1848" s="69"/>
      <c r="E1848" s="69"/>
      <c r="F1848" s="69"/>
      <c r="G1848" s="69"/>
      <c r="H1848" s="69"/>
      <c r="I1848" s="69"/>
      <c r="J1848" s="69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3"/>
      <c r="AD1848" s="3"/>
      <c r="AE1848" s="3"/>
      <c r="AF1848" s="4"/>
      <c r="AG1848" s="4"/>
      <c r="AH1848" s="75"/>
      <c r="AI1848" s="17"/>
      <c r="AJ1848" s="75"/>
      <c r="AK1848" s="3"/>
      <c r="AL1848" s="75"/>
      <c r="AM1848" s="2"/>
      <c r="AN1848" s="75"/>
      <c r="AO1848" s="75"/>
      <c r="AP1848" s="75"/>
      <c r="AQ1848" s="75"/>
      <c r="AR1848" s="75"/>
    </row>
    <row r="1849" spans="1:44" ht="12">
      <c r="A1849" s="69"/>
      <c r="B1849" s="69"/>
      <c r="C1849" s="69"/>
      <c r="D1849" s="69"/>
      <c r="E1849" s="69"/>
      <c r="F1849" s="69"/>
      <c r="G1849" s="69"/>
      <c r="H1849" s="69"/>
      <c r="I1849" s="69"/>
      <c r="J1849" s="69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  <c r="AA1849" s="18"/>
      <c r="AB1849" s="18"/>
      <c r="AC1849" s="3"/>
      <c r="AD1849" s="3"/>
      <c r="AE1849" s="3"/>
      <c r="AF1849" s="4"/>
      <c r="AG1849" s="4"/>
      <c r="AH1849" s="75"/>
      <c r="AI1849" s="17"/>
      <c r="AJ1849" s="75"/>
      <c r="AK1849" s="3"/>
      <c r="AL1849" s="75"/>
      <c r="AM1849" s="2"/>
      <c r="AN1849" s="75"/>
      <c r="AO1849" s="75"/>
      <c r="AP1849" s="75"/>
      <c r="AQ1849" s="75"/>
      <c r="AR1849" s="75"/>
    </row>
    <row r="1850" spans="1:44" ht="12">
      <c r="A1850" s="69"/>
      <c r="B1850" s="69"/>
      <c r="C1850" s="69"/>
      <c r="D1850" s="69"/>
      <c r="E1850" s="69"/>
      <c r="F1850" s="69"/>
      <c r="G1850" s="69"/>
      <c r="H1850" s="69"/>
      <c r="I1850" s="69"/>
      <c r="J1850" s="69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3"/>
      <c r="AD1850" s="3"/>
      <c r="AE1850" s="3"/>
      <c r="AF1850" s="4"/>
      <c r="AG1850" s="4"/>
      <c r="AH1850" s="75"/>
      <c r="AI1850" s="17"/>
      <c r="AJ1850" s="75"/>
      <c r="AK1850" s="3"/>
      <c r="AL1850" s="75"/>
      <c r="AM1850" s="2"/>
      <c r="AN1850" s="75"/>
      <c r="AO1850" s="75"/>
      <c r="AP1850" s="75"/>
      <c r="AQ1850" s="75"/>
      <c r="AR1850" s="75"/>
    </row>
    <row r="1851" spans="1:44" ht="12">
      <c r="A1851" s="69"/>
      <c r="B1851" s="69"/>
      <c r="C1851" s="69"/>
      <c r="D1851" s="69"/>
      <c r="E1851" s="69"/>
      <c r="F1851" s="69"/>
      <c r="G1851" s="69"/>
      <c r="H1851" s="69"/>
      <c r="I1851" s="69"/>
      <c r="J1851" s="69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3"/>
      <c r="AD1851" s="3"/>
      <c r="AE1851" s="3"/>
      <c r="AF1851" s="4"/>
      <c r="AG1851" s="4"/>
      <c r="AH1851" s="75"/>
      <c r="AI1851" s="17"/>
      <c r="AJ1851" s="75"/>
      <c r="AK1851" s="3"/>
      <c r="AL1851" s="75"/>
      <c r="AM1851" s="2"/>
      <c r="AN1851" s="75"/>
      <c r="AO1851" s="75"/>
      <c r="AP1851" s="75"/>
      <c r="AQ1851" s="75"/>
      <c r="AR1851" s="75"/>
    </row>
    <row r="1852" spans="1:44" ht="12">
      <c r="A1852" s="69"/>
      <c r="B1852" s="69"/>
      <c r="C1852" s="69"/>
      <c r="D1852" s="69"/>
      <c r="E1852" s="69"/>
      <c r="F1852" s="69"/>
      <c r="G1852" s="69"/>
      <c r="H1852" s="69"/>
      <c r="I1852" s="69"/>
      <c r="J1852" s="69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3"/>
      <c r="AD1852" s="3"/>
      <c r="AE1852" s="3"/>
      <c r="AF1852" s="4"/>
      <c r="AG1852" s="4"/>
      <c r="AH1852" s="75"/>
      <c r="AI1852" s="17"/>
      <c r="AJ1852" s="75"/>
      <c r="AK1852" s="3"/>
      <c r="AL1852" s="75"/>
      <c r="AM1852" s="2"/>
      <c r="AN1852" s="75"/>
      <c r="AO1852" s="75"/>
      <c r="AP1852" s="75"/>
      <c r="AQ1852" s="75"/>
      <c r="AR1852" s="75"/>
    </row>
    <row r="1853" spans="1:44" ht="12">
      <c r="A1853" s="69"/>
      <c r="B1853" s="69"/>
      <c r="C1853" s="69"/>
      <c r="D1853" s="69"/>
      <c r="E1853" s="69"/>
      <c r="F1853" s="69"/>
      <c r="G1853" s="69"/>
      <c r="H1853" s="69"/>
      <c r="I1853" s="69"/>
      <c r="J1853" s="69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3"/>
      <c r="AD1853" s="3"/>
      <c r="AE1853" s="3"/>
      <c r="AF1853" s="4"/>
      <c r="AG1853" s="4"/>
      <c r="AH1853" s="75"/>
      <c r="AI1853" s="17"/>
      <c r="AJ1853" s="75"/>
      <c r="AK1853" s="3"/>
      <c r="AL1853" s="75"/>
      <c r="AM1853" s="2"/>
      <c r="AN1853" s="75"/>
      <c r="AO1853" s="75"/>
      <c r="AP1853" s="75"/>
      <c r="AQ1853" s="75"/>
      <c r="AR1853" s="75"/>
    </row>
    <row r="1854" spans="1:44" ht="12">
      <c r="A1854" s="69"/>
      <c r="B1854" s="69"/>
      <c r="C1854" s="69"/>
      <c r="D1854" s="69"/>
      <c r="E1854" s="69"/>
      <c r="F1854" s="69"/>
      <c r="G1854" s="69"/>
      <c r="H1854" s="69"/>
      <c r="I1854" s="69"/>
      <c r="J1854" s="69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3"/>
      <c r="AD1854" s="3"/>
      <c r="AE1854" s="3"/>
      <c r="AF1854" s="4"/>
      <c r="AG1854" s="4"/>
      <c r="AH1854" s="75"/>
      <c r="AI1854" s="17"/>
      <c r="AJ1854" s="75"/>
      <c r="AK1854" s="3"/>
      <c r="AL1854" s="75"/>
      <c r="AM1854" s="2"/>
      <c r="AN1854" s="75"/>
      <c r="AO1854" s="75"/>
      <c r="AP1854" s="75"/>
      <c r="AQ1854" s="75"/>
      <c r="AR1854" s="75"/>
    </row>
    <row r="1855" spans="1:44" ht="12">
      <c r="A1855" s="69"/>
      <c r="B1855" s="69"/>
      <c r="C1855" s="69"/>
      <c r="D1855" s="69"/>
      <c r="E1855" s="69"/>
      <c r="F1855" s="69"/>
      <c r="G1855" s="69"/>
      <c r="H1855" s="69"/>
      <c r="I1855" s="69"/>
      <c r="J1855" s="69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3"/>
      <c r="AD1855" s="3"/>
      <c r="AE1855" s="3"/>
      <c r="AF1855" s="4"/>
      <c r="AG1855" s="4"/>
      <c r="AH1855" s="75"/>
      <c r="AI1855" s="17"/>
      <c r="AJ1855" s="75"/>
      <c r="AK1855" s="3"/>
      <c r="AL1855" s="75"/>
      <c r="AM1855" s="2"/>
      <c r="AN1855" s="75"/>
      <c r="AO1855" s="75"/>
      <c r="AP1855" s="75"/>
      <c r="AQ1855" s="75"/>
      <c r="AR1855" s="75"/>
    </row>
    <row r="1856" spans="1:44" ht="12">
      <c r="A1856" s="69"/>
      <c r="B1856" s="69"/>
      <c r="C1856" s="69"/>
      <c r="D1856" s="69"/>
      <c r="E1856" s="69"/>
      <c r="F1856" s="69"/>
      <c r="G1856" s="69"/>
      <c r="H1856" s="69"/>
      <c r="I1856" s="69"/>
      <c r="J1856" s="69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3"/>
      <c r="AD1856" s="3"/>
      <c r="AE1856" s="3"/>
      <c r="AF1856" s="4"/>
      <c r="AG1856" s="4"/>
      <c r="AH1856" s="75"/>
      <c r="AI1856" s="17"/>
      <c r="AJ1856" s="75"/>
      <c r="AK1856" s="3"/>
      <c r="AL1856" s="75"/>
      <c r="AM1856" s="2"/>
      <c r="AN1856" s="75"/>
      <c r="AO1856" s="75"/>
      <c r="AP1856" s="75"/>
      <c r="AQ1856" s="75"/>
      <c r="AR1856" s="75"/>
    </row>
    <row r="1857" spans="1:44" ht="12">
      <c r="A1857" s="69"/>
      <c r="B1857" s="69"/>
      <c r="C1857" s="69"/>
      <c r="D1857" s="69"/>
      <c r="E1857" s="69"/>
      <c r="F1857" s="69"/>
      <c r="G1857" s="69"/>
      <c r="H1857" s="69"/>
      <c r="I1857" s="69"/>
      <c r="J1857" s="69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8"/>
      <c r="Y1857" s="18"/>
      <c r="Z1857" s="18"/>
      <c r="AA1857" s="18"/>
      <c r="AB1857" s="18"/>
      <c r="AC1857" s="3"/>
      <c r="AD1857" s="3"/>
      <c r="AE1857" s="3"/>
      <c r="AF1857" s="4"/>
      <c r="AG1857" s="4"/>
      <c r="AH1857" s="75"/>
      <c r="AI1857" s="17"/>
      <c r="AJ1857" s="75"/>
      <c r="AK1857" s="3"/>
      <c r="AL1857" s="75"/>
      <c r="AM1857" s="2"/>
      <c r="AN1857" s="75"/>
      <c r="AO1857" s="75"/>
      <c r="AP1857" s="75"/>
      <c r="AQ1857" s="75"/>
      <c r="AR1857" s="75"/>
    </row>
    <row r="1858" spans="1:44" ht="12">
      <c r="A1858" s="69"/>
      <c r="B1858" s="69"/>
      <c r="C1858" s="69"/>
      <c r="D1858" s="69"/>
      <c r="E1858" s="69"/>
      <c r="F1858" s="69"/>
      <c r="G1858" s="69"/>
      <c r="H1858" s="69"/>
      <c r="I1858" s="69"/>
      <c r="J1858" s="69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/>
      <c r="Y1858" s="18"/>
      <c r="Z1858" s="18"/>
      <c r="AA1858" s="18"/>
      <c r="AB1858" s="18"/>
      <c r="AC1858" s="3"/>
      <c r="AD1858" s="3"/>
      <c r="AE1858" s="3"/>
      <c r="AF1858" s="4"/>
      <c r="AG1858" s="4"/>
      <c r="AH1858" s="75"/>
      <c r="AI1858" s="17"/>
      <c r="AJ1858" s="75"/>
      <c r="AK1858" s="3"/>
      <c r="AL1858" s="75"/>
      <c r="AM1858" s="2"/>
      <c r="AN1858" s="75"/>
      <c r="AO1858" s="75"/>
      <c r="AP1858" s="75"/>
      <c r="AQ1858" s="75"/>
      <c r="AR1858" s="75"/>
    </row>
    <row r="1859" spans="1:44" ht="12">
      <c r="A1859" s="69"/>
      <c r="B1859" s="69"/>
      <c r="C1859" s="69"/>
      <c r="D1859" s="69"/>
      <c r="E1859" s="69"/>
      <c r="F1859" s="69"/>
      <c r="G1859" s="69"/>
      <c r="H1859" s="69"/>
      <c r="I1859" s="69"/>
      <c r="J1859" s="69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8"/>
      <c r="Y1859" s="18"/>
      <c r="Z1859" s="18"/>
      <c r="AA1859" s="18"/>
      <c r="AB1859" s="18"/>
      <c r="AC1859" s="3"/>
      <c r="AD1859" s="3"/>
      <c r="AE1859" s="3"/>
      <c r="AF1859" s="4"/>
      <c r="AG1859" s="4"/>
      <c r="AH1859" s="75"/>
      <c r="AI1859" s="17"/>
      <c r="AJ1859" s="75"/>
      <c r="AK1859" s="3"/>
      <c r="AL1859" s="75"/>
      <c r="AM1859" s="2"/>
      <c r="AN1859" s="75"/>
      <c r="AO1859" s="75"/>
      <c r="AP1859" s="75"/>
      <c r="AQ1859" s="75"/>
      <c r="AR1859" s="75"/>
    </row>
    <row r="1860" spans="1:44" ht="12">
      <c r="A1860" s="69"/>
      <c r="B1860" s="69"/>
      <c r="C1860" s="69"/>
      <c r="D1860" s="69"/>
      <c r="E1860" s="69"/>
      <c r="F1860" s="69"/>
      <c r="G1860" s="69"/>
      <c r="H1860" s="69"/>
      <c r="I1860" s="69"/>
      <c r="J1860" s="69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  <c r="Y1860" s="18"/>
      <c r="Z1860" s="18"/>
      <c r="AA1860" s="18"/>
      <c r="AB1860" s="18"/>
      <c r="AC1860" s="3"/>
      <c r="AD1860" s="3"/>
      <c r="AE1860" s="3"/>
      <c r="AF1860" s="4"/>
      <c r="AG1860" s="4"/>
      <c r="AH1860" s="75"/>
      <c r="AI1860" s="17"/>
      <c r="AJ1860" s="75"/>
      <c r="AK1860" s="3"/>
      <c r="AL1860" s="75"/>
      <c r="AM1860" s="2"/>
      <c r="AN1860" s="75"/>
      <c r="AO1860" s="75"/>
      <c r="AP1860" s="75"/>
      <c r="AQ1860" s="75"/>
      <c r="AR1860" s="75"/>
    </row>
    <row r="1861" spans="1:44" ht="12">
      <c r="A1861" s="69"/>
      <c r="B1861" s="69"/>
      <c r="C1861" s="69"/>
      <c r="D1861" s="69"/>
      <c r="E1861" s="69"/>
      <c r="F1861" s="69"/>
      <c r="G1861" s="69"/>
      <c r="H1861" s="69"/>
      <c r="I1861" s="69"/>
      <c r="J1861" s="69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  <c r="Y1861" s="18"/>
      <c r="Z1861" s="18"/>
      <c r="AA1861" s="18"/>
      <c r="AB1861" s="18"/>
      <c r="AC1861" s="3"/>
      <c r="AD1861" s="3"/>
      <c r="AE1861" s="3"/>
      <c r="AF1861" s="4"/>
      <c r="AG1861" s="4"/>
      <c r="AH1861" s="75"/>
      <c r="AI1861" s="17"/>
      <c r="AJ1861" s="75"/>
      <c r="AK1861" s="3"/>
      <c r="AL1861" s="75"/>
      <c r="AM1861" s="2"/>
      <c r="AN1861" s="75"/>
      <c r="AO1861" s="75"/>
      <c r="AP1861" s="75"/>
      <c r="AQ1861" s="75"/>
      <c r="AR1861" s="75"/>
    </row>
    <row r="1862" spans="1:44" ht="12">
      <c r="A1862" s="69"/>
      <c r="B1862" s="69"/>
      <c r="C1862" s="69"/>
      <c r="D1862" s="69"/>
      <c r="E1862" s="69"/>
      <c r="F1862" s="69"/>
      <c r="G1862" s="69"/>
      <c r="H1862" s="69"/>
      <c r="I1862" s="69"/>
      <c r="J1862" s="69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3"/>
      <c r="AD1862" s="3"/>
      <c r="AE1862" s="3"/>
      <c r="AF1862" s="4"/>
      <c r="AG1862" s="4"/>
      <c r="AH1862" s="75"/>
      <c r="AI1862" s="17"/>
      <c r="AJ1862" s="75"/>
      <c r="AK1862" s="3"/>
      <c r="AL1862" s="75"/>
      <c r="AM1862" s="2"/>
      <c r="AN1862" s="75"/>
      <c r="AO1862" s="75"/>
      <c r="AP1862" s="75"/>
      <c r="AQ1862" s="75"/>
      <c r="AR1862" s="75"/>
    </row>
    <row r="1863" spans="1:44" ht="12">
      <c r="A1863" s="69"/>
      <c r="B1863" s="69"/>
      <c r="C1863" s="69"/>
      <c r="D1863" s="69"/>
      <c r="E1863" s="69"/>
      <c r="F1863" s="69"/>
      <c r="G1863" s="69"/>
      <c r="H1863" s="69"/>
      <c r="I1863" s="69"/>
      <c r="J1863" s="69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3"/>
      <c r="AD1863" s="3"/>
      <c r="AE1863" s="3"/>
      <c r="AF1863" s="4"/>
      <c r="AG1863" s="4"/>
      <c r="AH1863" s="75"/>
      <c r="AI1863" s="17"/>
      <c r="AJ1863" s="75"/>
      <c r="AK1863" s="3"/>
      <c r="AL1863" s="75"/>
      <c r="AM1863" s="2"/>
      <c r="AN1863" s="75"/>
      <c r="AO1863" s="75"/>
      <c r="AP1863" s="75"/>
      <c r="AQ1863" s="75"/>
      <c r="AR1863" s="75"/>
    </row>
    <row r="1864" spans="1:44" ht="12">
      <c r="A1864" s="69"/>
      <c r="B1864" s="69"/>
      <c r="C1864" s="69"/>
      <c r="D1864" s="69"/>
      <c r="E1864" s="69"/>
      <c r="F1864" s="69"/>
      <c r="G1864" s="69"/>
      <c r="H1864" s="69"/>
      <c r="I1864" s="69"/>
      <c r="J1864" s="69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  <c r="Y1864" s="18"/>
      <c r="Z1864" s="18"/>
      <c r="AA1864" s="18"/>
      <c r="AB1864" s="18"/>
      <c r="AC1864" s="3"/>
      <c r="AD1864" s="3"/>
      <c r="AE1864" s="3"/>
      <c r="AF1864" s="4"/>
      <c r="AG1864" s="4"/>
      <c r="AH1864" s="75"/>
      <c r="AI1864" s="17"/>
      <c r="AJ1864" s="75"/>
      <c r="AK1864" s="3"/>
      <c r="AL1864" s="75"/>
      <c r="AM1864" s="2"/>
      <c r="AN1864" s="75"/>
      <c r="AO1864" s="75"/>
      <c r="AP1864" s="75"/>
      <c r="AQ1864" s="75"/>
      <c r="AR1864" s="75"/>
    </row>
    <row r="1865" spans="1:44" ht="12">
      <c r="A1865" s="69"/>
      <c r="B1865" s="69"/>
      <c r="C1865" s="69"/>
      <c r="D1865" s="69"/>
      <c r="E1865" s="69"/>
      <c r="F1865" s="69"/>
      <c r="G1865" s="69"/>
      <c r="H1865" s="69"/>
      <c r="I1865" s="69"/>
      <c r="J1865" s="69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3"/>
      <c r="AD1865" s="3"/>
      <c r="AE1865" s="3"/>
      <c r="AF1865" s="4"/>
      <c r="AG1865" s="4"/>
      <c r="AH1865" s="75"/>
      <c r="AI1865" s="17"/>
      <c r="AJ1865" s="75"/>
      <c r="AK1865" s="3"/>
      <c r="AL1865" s="75"/>
      <c r="AM1865" s="2"/>
      <c r="AN1865" s="75"/>
      <c r="AO1865" s="75"/>
      <c r="AP1865" s="75"/>
      <c r="AQ1865" s="75"/>
      <c r="AR1865" s="75"/>
    </row>
    <row r="1866" spans="1:44" ht="12">
      <c r="A1866" s="69"/>
      <c r="B1866" s="69"/>
      <c r="C1866" s="69"/>
      <c r="D1866" s="69"/>
      <c r="E1866" s="69"/>
      <c r="F1866" s="69"/>
      <c r="G1866" s="69"/>
      <c r="H1866" s="69"/>
      <c r="I1866" s="69"/>
      <c r="J1866" s="69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3"/>
      <c r="AD1866" s="3"/>
      <c r="AE1866" s="3"/>
      <c r="AF1866" s="4"/>
      <c r="AG1866" s="4"/>
      <c r="AH1866" s="75"/>
      <c r="AI1866" s="17"/>
      <c r="AJ1866" s="75"/>
      <c r="AK1866" s="3"/>
      <c r="AL1866" s="75"/>
      <c r="AM1866" s="2"/>
      <c r="AN1866" s="75"/>
      <c r="AO1866" s="75"/>
      <c r="AP1866" s="75"/>
      <c r="AQ1866" s="75"/>
      <c r="AR1866" s="75"/>
    </row>
    <row r="1867" spans="1:44" ht="12">
      <c r="A1867" s="69"/>
      <c r="B1867" s="69"/>
      <c r="C1867" s="69"/>
      <c r="D1867" s="69"/>
      <c r="E1867" s="69"/>
      <c r="F1867" s="69"/>
      <c r="G1867" s="69"/>
      <c r="H1867" s="69"/>
      <c r="I1867" s="69"/>
      <c r="J1867" s="69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8"/>
      <c r="Y1867" s="18"/>
      <c r="Z1867" s="18"/>
      <c r="AA1867" s="18"/>
      <c r="AB1867" s="18"/>
      <c r="AC1867" s="3"/>
      <c r="AD1867" s="3"/>
      <c r="AE1867" s="3"/>
      <c r="AF1867" s="4"/>
      <c r="AG1867" s="4"/>
      <c r="AH1867" s="75"/>
      <c r="AI1867" s="17"/>
      <c r="AJ1867" s="75"/>
      <c r="AK1867" s="3"/>
      <c r="AL1867" s="75"/>
      <c r="AM1867" s="2"/>
      <c r="AN1867" s="75"/>
      <c r="AO1867" s="75"/>
      <c r="AP1867" s="75"/>
      <c r="AQ1867" s="75"/>
      <c r="AR1867" s="75"/>
    </row>
    <row r="1868" spans="1:44" ht="12">
      <c r="A1868" s="69"/>
      <c r="B1868" s="69"/>
      <c r="C1868" s="69"/>
      <c r="D1868" s="69"/>
      <c r="E1868" s="69"/>
      <c r="F1868" s="69"/>
      <c r="G1868" s="69"/>
      <c r="H1868" s="69"/>
      <c r="I1868" s="69"/>
      <c r="J1868" s="69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3"/>
      <c r="AD1868" s="3"/>
      <c r="AE1868" s="3"/>
      <c r="AF1868" s="4"/>
      <c r="AG1868" s="4"/>
      <c r="AH1868" s="75"/>
      <c r="AI1868" s="17"/>
      <c r="AJ1868" s="75"/>
      <c r="AK1868" s="3"/>
      <c r="AL1868" s="75"/>
      <c r="AM1868" s="2"/>
      <c r="AN1868" s="75"/>
      <c r="AO1868" s="75"/>
      <c r="AP1868" s="75"/>
      <c r="AQ1868" s="75"/>
      <c r="AR1868" s="75"/>
    </row>
    <row r="1869" spans="1:44" ht="12">
      <c r="A1869" s="69"/>
      <c r="B1869" s="69"/>
      <c r="C1869" s="69"/>
      <c r="D1869" s="69"/>
      <c r="E1869" s="69"/>
      <c r="F1869" s="69"/>
      <c r="G1869" s="69"/>
      <c r="H1869" s="69"/>
      <c r="I1869" s="69"/>
      <c r="J1869" s="69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8"/>
      <c r="Y1869" s="18"/>
      <c r="Z1869" s="18"/>
      <c r="AA1869" s="18"/>
      <c r="AB1869" s="18"/>
      <c r="AC1869" s="3"/>
      <c r="AD1869" s="3"/>
      <c r="AE1869" s="3"/>
      <c r="AF1869" s="4"/>
      <c r="AG1869" s="4"/>
      <c r="AH1869" s="75"/>
      <c r="AI1869" s="17"/>
      <c r="AJ1869" s="75"/>
      <c r="AK1869" s="3"/>
      <c r="AL1869" s="75"/>
      <c r="AM1869" s="2"/>
      <c r="AN1869" s="75"/>
      <c r="AO1869" s="75"/>
      <c r="AP1869" s="75"/>
      <c r="AQ1869" s="75"/>
      <c r="AR1869" s="75"/>
    </row>
    <row r="1870" spans="1:44" ht="12">
      <c r="A1870" s="69"/>
      <c r="B1870" s="69"/>
      <c r="C1870" s="69"/>
      <c r="D1870" s="69"/>
      <c r="E1870" s="69"/>
      <c r="F1870" s="69"/>
      <c r="G1870" s="69"/>
      <c r="H1870" s="69"/>
      <c r="I1870" s="69"/>
      <c r="J1870" s="69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8"/>
      <c r="Y1870" s="18"/>
      <c r="Z1870" s="18"/>
      <c r="AA1870" s="18"/>
      <c r="AB1870" s="18"/>
      <c r="AC1870" s="3"/>
      <c r="AD1870" s="3"/>
      <c r="AE1870" s="3"/>
      <c r="AF1870" s="4"/>
      <c r="AG1870" s="4"/>
      <c r="AH1870" s="75"/>
      <c r="AI1870" s="17"/>
      <c r="AJ1870" s="75"/>
      <c r="AK1870" s="3"/>
      <c r="AL1870" s="75"/>
      <c r="AM1870" s="2"/>
      <c r="AN1870" s="75"/>
      <c r="AO1870" s="75"/>
      <c r="AP1870" s="75"/>
      <c r="AQ1870" s="75"/>
      <c r="AR1870" s="75"/>
    </row>
    <row r="1871" spans="1:44" ht="12">
      <c r="A1871" s="69"/>
      <c r="B1871" s="69"/>
      <c r="C1871" s="69"/>
      <c r="D1871" s="69"/>
      <c r="E1871" s="69"/>
      <c r="F1871" s="69"/>
      <c r="G1871" s="69"/>
      <c r="H1871" s="69"/>
      <c r="I1871" s="69"/>
      <c r="J1871" s="69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8"/>
      <c r="Y1871" s="18"/>
      <c r="Z1871" s="18"/>
      <c r="AA1871" s="18"/>
      <c r="AB1871" s="18"/>
      <c r="AC1871" s="3"/>
      <c r="AD1871" s="3"/>
      <c r="AE1871" s="3"/>
      <c r="AF1871" s="4"/>
      <c r="AG1871" s="4"/>
      <c r="AH1871" s="75"/>
      <c r="AI1871" s="17"/>
      <c r="AJ1871" s="75"/>
      <c r="AK1871" s="3"/>
      <c r="AL1871" s="75"/>
      <c r="AM1871" s="2"/>
      <c r="AN1871" s="75"/>
      <c r="AO1871" s="75"/>
      <c r="AP1871" s="75"/>
      <c r="AQ1871" s="75"/>
      <c r="AR1871" s="75"/>
    </row>
    <row r="1872" spans="1:44" ht="12">
      <c r="A1872" s="69"/>
      <c r="B1872" s="69"/>
      <c r="C1872" s="69"/>
      <c r="D1872" s="69"/>
      <c r="E1872" s="69"/>
      <c r="F1872" s="69"/>
      <c r="G1872" s="69"/>
      <c r="H1872" s="69"/>
      <c r="I1872" s="69"/>
      <c r="J1872" s="69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  <c r="Y1872" s="18"/>
      <c r="Z1872" s="18"/>
      <c r="AA1872" s="18"/>
      <c r="AB1872" s="18"/>
      <c r="AC1872" s="3"/>
      <c r="AD1872" s="3"/>
      <c r="AE1872" s="3"/>
      <c r="AF1872" s="4"/>
      <c r="AG1872" s="4"/>
      <c r="AH1872" s="75"/>
      <c r="AI1872" s="17"/>
      <c r="AJ1872" s="75"/>
      <c r="AK1872" s="3"/>
      <c r="AL1872" s="75"/>
      <c r="AM1872" s="2"/>
      <c r="AN1872" s="75"/>
      <c r="AO1872" s="75"/>
      <c r="AP1872" s="75"/>
      <c r="AQ1872" s="75"/>
      <c r="AR1872" s="75"/>
    </row>
    <row r="1873" spans="1:44" ht="12">
      <c r="A1873" s="69"/>
      <c r="B1873" s="69"/>
      <c r="C1873" s="69"/>
      <c r="D1873" s="69"/>
      <c r="E1873" s="69"/>
      <c r="F1873" s="69"/>
      <c r="G1873" s="69"/>
      <c r="H1873" s="69"/>
      <c r="I1873" s="69"/>
      <c r="J1873" s="69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  <c r="Y1873" s="18"/>
      <c r="Z1873" s="18"/>
      <c r="AA1873" s="18"/>
      <c r="AB1873" s="18"/>
      <c r="AC1873" s="3"/>
      <c r="AD1873" s="3"/>
      <c r="AE1873" s="3"/>
      <c r="AF1873" s="4"/>
      <c r="AG1873" s="4"/>
      <c r="AH1873" s="75"/>
      <c r="AI1873" s="17"/>
      <c r="AJ1873" s="75"/>
      <c r="AK1873" s="3"/>
      <c r="AL1873" s="75"/>
      <c r="AM1873" s="2"/>
      <c r="AN1873" s="75"/>
      <c r="AO1873" s="75"/>
      <c r="AP1873" s="75"/>
      <c r="AQ1873" s="75"/>
      <c r="AR1873" s="75"/>
    </row>
    <row r="1874" spans="1:44" ht="12">
      <c r="A1874" s="69"/>
      <c r="B1874" s="69"/>
      <c r="C1874" s="69"/>
      <c r="D1874" s="69"/>
      <c r="E1874" s="69"/>
      <c r="F1874" s="69"/>
      <c r="G1874" s="69"/>
      <c r="H1874" s="69"/>
      <c r="I1874" s="69"/>
      <c r="J1874" s="69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  <c r="Y1874" s="18"/>
      <c r="Z1874" s="18"/>
      <c r="AA1874" s="18"/>
      <c r="AB1874" s="18"/>
      <c r="AC1874" s="3"/>
      <c r="AD1874" s="3"/>
      <c r="AE1874" s="3"/>
      <c r="AF1874" s="4"/>
      <c r="AG1874" s="4"/>
      <c r="AH1874" s="75"/>
      <c r="AI1874" s="17"/>
      <c r="AJ1874" s="75"/>
      <c r="AK1874" s="3"/>
      <c r="AL1874" s="75"/>
      <c r="AM1874" s="2"/>
      <c r="AN1874" s="75"/>
      <c r="AO1874" s="75"/>
      <c r="AP1874" s="75"/>
      <c r="AQ1874" s="75"/>
      <c r="AR1874" s="75"/>
    </row>
    <row r="1875" spans="1:44" ht="12">
      <c r="A1875" s="69"/>
      <c r="B1875" s="69"/>
      <c r="C1875" s="69"/>
      <c r="D1875" s="69"/>
      <c r="E1875" s="69"/>
      <c r="F1875" s="69"/>
      <c r="G1875" s="69"/>
      <c r="H1875" s="69"/>
      <c r="I1875" s="69"/>
      <c r="J1875" s="69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  <c r="Y1875" s="18"/>
      <c r="Z1875" s="18"/>
      <c r="AA1875" s="18"/>
      <c r="AB1875" s="18"/>
      <c r="AC1875" s="3"/>
      <c r="AD1875" s="3"/>
      <c r="AE1875" s="3"/>
      <c r="AF1875" s="4"/>
      <c r="AG1875" s="4"/>
      <c r="AH1875" s="75"/>
      <c r="AI1875" s="17"/>
      <c r="AJ1875" s="75"/>
      <c r="AK1875" s="3"/>
      <c r="AL1875" s="75"/>
      <c r="AM1875" s="2"/>
      <c r="AN1875" s="75"/>
      <c r="AO1875" s="75"/>
      <c r="AP1875" s="75"/>
      <c r="AQ1875" s="75"/>
      <c r="AR1875" s="75"/>
    </row>
    <row r="1876" spans="1:44" ht="12">
      <c r="A1876" s="69"/>
      <c r="B1876" s="69"/>
      <c r="C1876" s="69"/>
      <c r="D1876" s="69"/>
      <c r="E1876" s="69"/>
      <c r="F1876" s="69"/>
      <c r="G1876" s="69"/>
      <c r="H1876" s="69"/>
      <c r="I1876" s="69"/>
      <c r="J1876" s="69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  <c r="Y1876" s="18"/>
      <c r="Z1876" s="18"/>
      <c r="AA1876" s="18"/>
      <c r="AB1876" s="18"/>
      <c r="AC1876" s="3"/>
      <c r="AD1876" s="3"/>
      <c r="AE1876" s="3"/>
      <c r="AF1876" s="4"/>
      <c r="AG1876" s="4"/>
      <c r="AH1876" s="75"/>
      <c r="AI1876" s="17"/>
      <c r="AJ1876" s="75"/>
      <c r="AK1876" s="3"/>
      <c r="AL1876" s="75"/>
      <c r="AM1876" s="2"/>
      <c r="AN1876" s="75"/>
      <c r="AO1876" s="75"/>
      <c r="AP1876" s="75"/>
      <c r="AQ1876" s="75"/>
      <c r="AR1876" s="75"/>
    </row>
    <row r="1877" spans="1:44" ht="12">
      <c r="A1877" s="69"/>
      <c r="B1877" s="69"/>
      <c r="C1877" s="69"/>
      <c r="D1877" s="69"/>
      <c r="E1877" s="69"/>
      <c r="F1877" s="69"/>
      <c r="G1877" s="69"/>
      <c r="H1877" s="69"/>
      <c r="I1877" s="69"/>
      <c r="J1877" s="69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/>
      <c r="Y1877" s="18"/>
      <c r="Z1877" s="18"/>
      <c r="AA1877" s="18"/>
      <c r="AB1877" s="18"/>
      <c r="AC1877" s="3"/>
      <c r="AD1877" s="3"/>
      <c r="AE1877" s="3"/>
      <c r="AF1877" s="4"/>
      <c r="AG1877" s="4"/>
      <c r="AH1877" s="75"/>
      <c r="AI1877" s="17"/>
      <c r="AJ1877" s="75"/>
      <c r="AK1877" s="3"/>
      <c r="AL1877" s="75"/>
      <c r="AM1877" s="2"/>
      <c r="AN1877" s="75"/>
      <c r="AO1877" s="75"/>
      <c r="AP1877" s="75"/>
      <c r="AQ1877" s="75"/>
      <c r="AR1877" s="75"/>
    </row>
    <row r="1878" spans="1:44" ht="12">
      <c r="A1878" s="69"/>
      <c r="B1878" s="69"/>
      <c r="C1878" s="69"/>
      <c r="D1878" s="69"/>
      <c r="E1878" s="69"/>
      <c r="F1878" s="69"/>
      <c r="G1878" s="69"/>
      <c r="H1878" s="69"/>
      <c r="I1878" s="69"/>
      <c r="J1878" s="69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  <c r="Y1878" s="18"/>
      <c r="Z1878" s="18"/>
      <c r="AA1878" s="18"/>
      <c r="AB1878" s="18"/>
      <c r="AC1878" s="3"/>
      <c r="AD1878" s="3"/>
      <c r="AE1878" s="3"/>
      <c r="AF1878" s="4"/>
      <c r="AG1878" s="4"/>
      <c r="AH1878" s="75"/>
      <c r="AI1878" s="17"/>
      <c r="AJ1878" s="75"/>
      <c r="AK1878" s="3"/>
      <c r="AL1878" s="75"/>
      <c r="AM1878" s="2"/>
      <c r="AN1878" s="75"/>
      <c r="AO1878" s="75"/>
      <c r="AP1878" s="75"/>
      <c r="AQ1878" s="75"/>
      <c r="AR1878" s="75"/>
    </row>
    <row r="1879" spans="1:44" ht="12">
      <c r="A1879" s="69"/>
      <c r="B1879" s="69"/>
      <c r="C1879" s="69"/>
      <c r="D1879" s="69"/>
      <c r="E1879" s="69"/>
      <c r="F1879" s="69"/>
      <c r="G1879" s="69"/>
      <c r="H1879" s="69"/>
      <c r="I1879" s="69"/>
      <c r="J1879" s="69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3"/>
      <c r="AD1879" s="3"/>
      <c r="AE1879" s="3"/>
      <c r="AF1879" s="4"/>
      <c r="AG1879" s="4"/>
      <c r="AH1879" s="75"/>
      <c r="AI1879" s="17"/>
      <c r="AJ1879" s="75"/>
      <c r="AK1879" s="3"/>
      <c r="AL1879" s="75"/>
      <c r="AM1879" s="2"/>
      <c r="AN1879" s="75"/>
      <c r="AO1879" s="75"/>
      <c r="AP1879" s="75"/>
      <c r="AQ1879" s="75"/>
      <c r="AR1879" s="75"/>
    </row>
    <row r="1880" spans="1:44" ht="12">
      <c r="A1880" s="69"/>
      <c r="B1880" s="69"/>
      <c r="C1880" s="69"/>
      <c r="D1880" s="69"/>
      <c r="E1880" s="69"/>
      <c r="F1880" s="69"/>
      <c r="G1880" s="69"/>
      <c r="H1880" s="69"/>
      <c r="I1880" s="69"/>
      <c r="J1880" s="69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8"/>
      <c r="Y1880" s="18"/>
      <c r="Z1880" s="18"/>
      <c r="AA1880" s="18"/>
      <c r="AB1880" s="18"/>
      <c r="AC1880" s="3"/>
      <c r="AD1880" s="3"/>
      <c r="AE1880" s="3"/>
      <c r="AF1880" s="4"/>
      <c r="AG1880" s="4"/>
      <c r="AH1880" s="75"/>
      <c r="AI1880" s="17"/>
      <c r="AJ1880" s="75"/>
      <c r="AK1880" s="3"/>
      <c r="AL1880" s="75"/>
      <c r="AM1880" s="2"/>
      <c r="AN1880" s="75"/>
      <c r="AO1880" s="75"/>
      <c r="AP1880" s="75"/>
      <c r="AQ1880" s="75"/>
      <c r="AR1880" s="75"/>
    </row>
    <row r="1881" spans="1:44" ht="12">
      <c r="A1881" s="69"/>
      <c r="B1881" s="69"/>
      <c r="C1881" s="69"/>
      <c r="D1881" s="69"/>
      <c r="E1881" s="69"/>
      <c r="F1881" s="69"/>
      <c r="G1881" s="69"/>
      <c r="H1881" s="69"/>
      <c r="I1881" s="69"/>
      <c r="J1881" s="69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/>
      <c r="Y1881" s="18"/>
      <c r="Z1881" s="18"/>
      <c r="AA1881" s="18"/>
      <c r="AB1881" s="18"/>
      <c r="AC1881" s="3"/>
      <c r="AD1881" s="3"/>
      <c r="AE1881" s="3"/>
      <c r="AF1881" s="4"/>
      <c r="AG1881" s="4"/>
      <c r="AH1881" s="75"/>
      <c r="AI1881" s="17"/>
      <c r="AJ1881" s="75"/>
      <c r="AK1881" s="3"/>
      <c r="AL1881" s="75"/>
      <c r="AM1881" s="2"/>
      <c r="AN1881" s="75"/>
      <c r="AO1881" s="75"/>
      <c r="AP1881" s="75"/>
      <c r="AQ1881" s="75"/>
      <c r="AR1881" s="75"/>
    </row>
    <row r="1882" spans="1:44" ht="12">
      <c r="A1882" s="69"/>
      <c r="B1882" s="69"/>
      <c r="C1882" s="69"/>
      <c r="D1882" s="69"/>
      <c r="E1882" s="69"/>
      <c r="F1882" s="69"/>
      <c r="G1882" s="69"/>
      <c r="H1882" s="69"/>
      <c r="I1882" s="69"/>
      <c r="J1882" s="69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3"/>
      <c r="AD1882" s="3"/>
      <c r="AE1882" s="3"/>
      <c r="AF1882" s="4"/>
      <c r="AG1882" s="4"/>
      <c r="AH1882" s="75"/>
      <c r="AI1882" s="17"/>
      <c r="AJ1882" s="75"/>
      <c r="AK1882" s="3"/>
      <c r="AL1882" s="75"/>
      <c r="AM1882" s="2"/>
      <c r="AN1882" s="75"/>
      <c r="AO1882" s="75"/>
      <c r="AP1882" s="75"/>
      <c r="AQ1882" s="75"/>
      <c r="AR1882" s="75"/>
    </row>
    <row r="1883" spans="1:44" ht="12">
      <c r="A1883" s="69"/>
      <c r="B1883" s="69"/>
      <c r="C1883" s="69"/>
      <c r="D1883" s="69"/>
      <c r="E1883" s="69"/>
      <c r="F1883" s="69"/>
      <c r="G1883" s="69"/>
      <c r="H1883" s="69"/>
      <c r="I1883" s="69"/>
      <c r="J1883" s="69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/>
      <c r="Y1883" s="18"/>
      <c r="Z1883" s="18"/>
      <c r="AA1883" s="18"/>
      <c r="AB1883" s="18"/>
      <c r="AC1883" s="3"/>
      <c r="AD1883" s="3"/>
      <c r="AE1883" s="3"/>
      <c r="AF1883" s="4"/>
      <c r="AG1883" s="4"/>
      <c r="AH1883" s="75"/>
      <c r="AI1883" s="17"/>
      <c r="AJ1883" s="75"/>
      <c r="AK1883" s="3"/>
      <c r="AL1883" s="75"/>
      <c r="AM1883" s="2"/>
      <c r="AN1883" s="75"/>
      <c r="AO1883" s="75"/>
      <c r="AP1883" s="75"/>
      <c r="AQ1883" s="75"/>
      <c r="AR1883" s="75"/>
    </row>
    <row r="1884" spans="1:44" ht="12">
      <c r="A1884" s="69"/>
      <c r="B1884" s="69"/>
      <c r="C1884" s="69"/>
      <c r="D1884" s="69"/>
      <c r="E1884" s="69"/>
      <c r="F1884" s="69"/>
      <c r="G1884" s="69"/>
      <c r="H1884" s="69"/>
      <c r="I1884" s="69"/>
      <c r="J1884" s="69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8"/>
      <c r="Y1884" s="18"/>
      <c r="Z1884" s="18"/>
      <c r="AA1884" s="18"/>
      <c r="AB1884" s="18"/>
      <c r="AC1884" s="3"/>
      <c r="AD1884" s="3"/>
      <c r="AE1884" s="3"/>
      <c r="AF1884" s="4"/>
      <c r="AG1884" s="4"/>
      <c r="AH1884" s="75"/>
      <c r="AI1884" s="17"/>
      <c r="AJ1884" s="75"/>
      <c r="AK1884" s="3"/>
      <c r="AL1884" s="75"/>
      <c r="AM1884" s="2"/>
      <c r="AN1884" s="75"/>
      <c r="AO1884" s="75"/>
      <c r="AP1884" s="75"/>
      <c r="AQ1884" s="75"/>
      <c r="AR1884" s="75"/>
    </row>
    <row r="1885" spans="1:44" ht="12">
      <c r="A1885" s="69"/>
      <c r="B1885" s="69"/>
      <c r="C1885" s="69"/>
      <c r="D1885" s="69"/>
      <c r="E1885" s="69"/>
      <c r="F1885" s="69"/>
      <c r="G1885" s="69"/>
      <c r="H1885" s="69"/>
      <c r="I1885" s="69"/>
      <c r="J1885" s="69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  <c r="Y1885" s="18"/>
      <c r="Z1885" s="18"/>
      <c r="AA1885" s="18"/>
      <c r="AB1885" s="18"/>
      <c r="AC1885" s="3"/>
      <c r="AD1885" s="3"/>
      <c r="AE1885" s="3"/>
      <c r="AF1885" s="4"/>
      <c r="AG1885" s="4"/>
      <c r="AH1885" s="75"/>
      <c r="AI1885" s="17"/>
      <c r="AJ1885" s="75"/>
      <c r="AK1885" s="3"/>
      <c r="AL1885" s="75"/>
      <c r="AM1885" s="2"/>
      <c r="AN1885" s="75"/>
      <c r="AO1885" s="75"/>
      <c r="AP1885" s="75"/>
      <c r="AQ1885" s="75"/>
      <c r="AR1885" s="75"/>
    </row>
    <row r="1886" spans="1:44" ht="12">
      <c r="A1886" s="69"/>
      <c r="B1886" s="69"/>
      <c r="C1886" s="69"/>
      <c r="D1886" s="69"/>
      <c r="E1886" s="69"/>
      <c r="F1886" s="69"/>
      <c r="G1886" s="69"/>
      <c r="H1886" s="69"/>
      <c r="I1886" s="69"/>
      <c r="J1886" s="69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3"/>
      <c r="AD1886" s="3"/>
      <c r="AE1886" s="3"/>
      <c r="AF1886" s="4"/>
      <c r="AG1886" s="4"/>
      <c r="AH1886" s="75"/>
      <c r="AI1886" s="17"/>
      <c r="AJ1886" s="75"/>
      <c r="AK1886" s="3"/>
      <c r="AL1886" s="75"/>
      <c r="AM1886" s="2"/>
      <c r="AN1886" s="75"/>
      <c r="AO1886" s="75"/>
      <c r="AP1886" s="75"/>
      <c r="AQ1886" s="75"/>
      <c r="AR1886" s="75"/>
    </row>
    <row r="1887" spans="1:44" ht="12">
      <c r="A1887" s="69"/>
      <c r="B1887" s="69"/>
      <c r="C1887" s="69"/>
      <c r="D1887" s="69"/>
      <c r="E1887" s="69"/>
      <c r="F1887" s="69"/>
      <c r="G1887" s="69"/>
      <c r="H1887" s="69"/>
      <c r="I1887" s="69"/>
      <c r="J1887" s="69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  <c r="Y1887" s="18"/>
      <c r="Z1887" s="18"/>
      <c r="AA1887" s="18"/>
      <c r="AB1887" s="18"/>
      <c r="AC1887" s="3"/>
      <c r="AD1887" s="3"/>
      <c r="AE1887" s="3"/>
      <c r="AF1887" s="4"/>
      <c r="AG1887" s="4"/>
      <c r="AH1887" s="75"/>
      <c r="AI1887" s="17"/>
      <c r="AJ1887" s="75"/>
      <c r="AK1887" s="3"/>
      <c r="AL1887" s="75"/>
      <c r="AM1887" s="2"/>
      <c r="AN1887" s="75"/>
      <c r="AO1887" s="75"/>
      <c r="AP1887" s="75"/>
      <c r="AQ1887" s="75"/>
      <c r="AR1887" s="75"/>
    </row>
    <row r="1888" spans="1:44" ht="12">
      <c r="A1888" s="69"/>
      <c r="B1888" s="69"/>
      <c r="C1888" s="69"/>
      <c r="D1888" s="69"/>
      <c r="E1888" s="69"/>
      <c r="F1888" s="69"/>
      <c r="G1888" s="69"/>
      <c r="H1888" s="69"/>
      <c r="I1888" s="69"/>
      <c r="J1888" s="69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8"/>
      <c r="Y1888" s="18"/>
      <c r="Z1888" s="18"/>
      <c r="AA1888" s="18"/>
      <c r="AB1888" s="18"/>
      <c r="AC1888" s="3"/>
      <c r="AD1888" s="3"/>
      <c r="AE1888" s="3"/>
      <c r="AF1888" s="4"/>
      <c r="AG1888" s="4"/>
      <c r="AH1888" s="75"/>
      <c r="AI1888" s="17"/>
      <c r="AJ1888" s="75"/>
      <c r="AK1888" s="3"/>
      <c r="AL1888" s="75"/>
      <c r="AM1888" s="2"/>
      <c r="AN1888" s="75"/>
      <c r="AO1888" s="75"/>
      <c r="AP1888" s="75"/>
      <c r="AQ1888" s="75"/>
      <c r="AR1888" s="75"/>
    </row>
    <row r="1889" spans="1:44" ht="12">
      <c r="A1889" s="69"/>
      <c r="B1889" s="69"/>
      <c r="C1889" s="69"/>
      <c r="D1889" s="69"/>
      <c r="E1889" s="69"/>
      <c r="F1889" s="69"/>
      <c r="G1889" s="69"/>
      <c r="H1889" s="69"/>
      <c r="I1889" s="69"/>
      <c r="J1889" s="69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8"/>
      <c r="Y1889" s="18"/>
      <c r="Z1889" s="18"/>
      <c r="AA1889" s="18"/>
      <c r="AB1889" s="18"/>
      <c r="AC1889" s="3"/>
      <c r="AD1889" s="3"/>
      <c r="AE1889" s="3"/>
      <c r="AF1889" s="4"/>
      <c r="AG1889" s="4"/>
      <c r="AH1889" s="75"/>
      <c r="AI1889" s="17"/>
      <c r="AJ1889" s="75"/>
      <c r="AK1889" s="3"/>
      <c r="AL1889" s="75"/>
      <c r="AM1889" s="2"/>
      <c r="AN1889" s="75"/>
      <c r="AO1889" s="75"/>
      <c r="AP1889" s="75"/>
      <c r="AQ1889" s="75"/>
      <c r="AR1889" s="75"/>
    </row>
    <row r="1890" spans="1:44" ht="12">
      <c r="A1890" s="69"/>
      <c r="B1890" s="69"/>
      <c r="C1890" s="69"/>
      <c r="D1890" s="69"/>
      <c r="E1890" s="69"/>
      <c r="F1890" s="69"/>
      <c r="G1890" s="69"/>
      <c r="H1890" s="69"/>
      <c r="I1890" s="69"/>
      <c r="J1890" s="69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/>
      <c r="Y1890" s="18"/>
      <c r="Z1890" s="18"/>
      <c r="AA1890" s="18"/>
      <c r="AB1890" s="18"/>
      <c r="AC1890" s="3"/>
      <c r="AD1890" s="3"/>
      <c r="AE1890" s="3"/>
      <c r="AF1890" s="4"/>
      <c r="AG1890" s="4"/>
      <c r="AH1890" s="75"/>
      <c r="AI1890" s="17"/>
      <c r="AJ1890" s="75"/>
      <c r="AK1890" s="3"/>
      <c r="AL1890" s="75"/>
      <c r="AM1890" s="2"/>
      <c r="AN1890" s="75"/>
      <c r="AO1890" s="75"/>
      <c r="AP1890" s="75"/>
      <c r="AQ1890" s="75"/>
      <c r="AR1890" s="75"/>
    </row>
    <row r="1891" spans="1:44" ht="12">
      <c r="A1891" s="69"/>
      <c r="B1891" s="69"/>
      <c r="C1891" s="69"/>
      <c r="D1891" s="69"/>
      <c r="E1891" s="69"/>
      <c r="F1891" s="69"/>
      <c r="G1891" s="69"/>
      <c r="H1891" s="69"/>
      <c r="I1891" s="69"/>
      <c r="J1891" s="69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/>
      <c r="Y1891" s="18"/>
      <c r="Z1891" s="18"/>
      <c r="AA1891" s="18"/>
      <c r="AB1891" s="18"/>
      <c r="AC1891" s="3"/>
      <c r="AD1891" s="3"/>
      <c r="AE1891" s="3"/>
      <c r="AF1891" s="4"/>
      <c r="AG1891" s="4"/>
      <c r="AH1891" s="75"/>
      <c r="AI1891" s="17"/>
      <c r="AJ1891" s="75"/>
      <c r="AK1891" s="3"/>
      <c r="AL1891" s="75"/>
      <c r="AM1891" s="2"/>
      <c r="AN1891" s="75"/>
      <c r="AO1891" s="75"/>
      <c r="AP1891" s="75"/>
      <c r="AQ1891" s="75"/>
      <c r="AR1891" s="75"/>
    </row>
    <row r="1892" spans="1:44" ht="12">
      <c r="A1892" s="69"/>
      <c r="B1892" s="69"/>
      <c r="C1892" s="69"/>
      <c r="D1892" s="69"/>
      <c r="E1892" s="69"/>
      <c r="F1892" s="69"/>
      <c r="G1892" s="69"/>
      <c r="H1892" s="69"/>
      <c r="I1892" s="69"/>
      <c r="J1892" s="69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8"/>
      <c r="Y1892" s="18"/>
      <c r="Z1892" s="18"/>
      <c r="AA1892" s="18"/>
      <c r="AB1892" s="18"/>
      <c r="AC1892" s="3"/>
      <c r="AD1892" s="3"/>
      <c r="AE1892" s="3"/>
      <c r="AF1892" s="4"/>
      <c r="AG1892" s="4"/>
      <c r="AH1892" s="75"/>
      <c r="AI1892" s="17"/>
      <c r="AJ1892" s="75"/>
      <c r="AK1892" s="3"/>
      <c r="AL1892" s="75"/>
      <c r="AM1892" s="2"/>
      <c r="AN1892" s="75"/>
      <c r="AO1892" s="75"/>
      <c r="AP1892" s="75"/>
      <c r="AQ1892" s="75"/>
      <c r="AR1892" s="75"/>
    </row>
    <row r="1893" spans="1:44" ht="12">
      <c r="A1893" s="69"/>
      <c r="B1893" s="69"/>
      <c r="C1893" s="69"/>
      <c r="D1893" s="69"/>
      <c r="E1893" s="69"/>
      <c r="F1893" s="69"/>
      <c r="G1893" s="69"/>
      <c r="H1893" s="69"/>
      <c r="I1893" s="69"/>
      <c r="J1893" s="69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8"/>
      <c r="Y1893" s="18"/>
      <c r="Z1893" s="18"/>
      <c r="AA1893" s="18"/>
      <c r="AB1893" s="18"/>
      <c r="AC1893" s="3"/>
      <c r="AD1893" s="3"/>
      <c r="AE1893" s="3"/>
      <c r="AF1893" s="4"/>
      <c r="AG1893" s="4"/>
      <c r="AH1893" s="75"/>
      <c r="AI1893" s="17"/>
      <c r="AJ1893" s="75"/>
      <c r="AK1893" s="3"/>
      <c r="AL1893" s="75"/>
      <c r="AM1893" s="2"/>
      <c r="AN1893" s="75"/>
      <c r="AO1893" s="75"/>
      <c r="AP1893" s="75"/>
      <c r="AQ1893" s="75"/>
      <c r="AR1893" s="75"/>
    </row>
    <row r="1894" spans="1:44" ht="12">
      <c r="A1894" s="69"/>
      <c r="B1894" s="69"/>
      <c r="C1894" s="69"/>
      <c r="D1894" s="69"/>
      <c r="E1894" s="69"/>
      <c r="F1894" s="69"/>
      <c r="G1894" s="69"/>
      <c r="H1894" s="69"/>
      <c r="I1894" s="69"/>
      <c r="J1894" s="69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8"/>
      <c r="Y1894" s="18"/>
      <c r="Z1894" s="18"/>
      <c r="AA1894" s="18"/>
      <c r="AB1894" s="18"/>
      <c r="AC1894" s="3"/>
      <c r="AD1894" s="3"/>
      <c r="AE1894" s="3"/>
      <c r="AF1894" s="4"/>
      <c r="AG1894" s="4"/>
      <c r="AH1894" s="75"/>
      <c r="AI1894" s="17"/>
      <c r="AJ1894" s="75"/>
      <c r="AK1894" s="3"/>
      <c r="AL1894" s="75"/>
      <c r="AM1894" s="2"/>
      <c r="AN1894" s="75"/>
      <c r="AO1894" s="75"/>
      <c r="AP1894" s="75"/>
      <c r="AQ1894" s="75"/>
      <c r="AR1894" s="75"/>
    </row>
    <row r="1895" spans="1:44" ht="12">
      <c r="A1895" s="69"/>
      <c r="B1895" s="69"/>
      <c r="C1895" s="69"/>
      <c r="D1895" s="69"/>
      <c r="E1895" s="69"/>
      <c r="F1895" s="69"/>
      <c r="G1895" s="69"/>
      <c r="H1895" s="69"/>
      <c r="I1895" s="69"/>
      <c r="J1895" s="69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  <c r="Y1895" s="18"/>
      <c r="Z1895" s="18"/>
      <c r="AA1895" s="18"/>
      <c r="AB1895" s="18"/>
      <c r="AC1895" s="3"/>
      <c r="AD1895" s="3"/>
      <c r="AE1895" s="3"/>
      <c r="AF1895" s="4"/>
      <c r="AG1895" s="4"/>
      <c r="AH1895" s="75"/>
      <c r="AI1895" s="17"/>
      <c r="AJ1895" s="75"/>
      <c r="AK1895" s="3"/>
      <c r="AL1895" s="75"/>
      <c r="AM1895" s="2"/>
      <c r="AN1895" s="75"/>
      <c r="AO1895" s="75"/>
      <c r="AP1895" s="75"/>
      <c r="AQ1895" s="75"/>
      <c r="AR1895" s="75"/>
    </row>
    <row r="1896" spans="1:44" ht="12">
      <c r="A1896" s="69"/>
      <c r="B1896" s="69"/>
      <c r="C1896" s="69"/>
      <c r="D1896" s="69"/>
      <c r="E1896" s="69"/>
      <c r="F1896" s="69"/>
      <c r="G1896" s="69"/>
      <c r="H1896" s="69"/>
      <c r="I1896" s="69"/>
      <c r="J1896" s="69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3"/>
      <c r="AD1896" s="3"/>
      <c r="AE1896" s="3"/>
      <c r="AF1896" s="4"/>
      <c r="AG1896" s="4"/>
      <c r="AH1896" s="75"/>
      <c r="AI1896" s="17"/>
      <c r="AJ1896" s="75"/>
      <c r="AK1896" s="3"/>
      <c r="AL1896" s="75"/>
      <c r="AM1896" s="2"/>
      <c r="AN1896" s="75"/>
      <c r="AO1896" s="75"/>
      <c r="AP1896" s="75"/>
      <c r="AQ1896" s="75"/>
      <c r="AR1896" s="75"/>
    </row>
    <row r="1897" spans="1:44" ht="12">
      <c r="A1897" s="69"/>
      <c r="B1897" s="69"/>
      <c r="C1897" s="69"/>
      <c r="D1897" s="69"/>
      <c r="E1897" s="69"/>
      <c r="F1897" s="69"/>
      <c r="G1897" s="69"/>
      <c r="H1897" s="69"/>
      <c r="I1897" s="69"/>
      <c r="J1897" s="69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3"/>
      <c r="AD1897" s="3"/>
      <c r="AE1897" s="3"/>
      <c r="AF1897" s="4"/>
      <c r="AG1897" s="4"/>
      <c r="AH1897" s="75"/>
      <c r="AI1897" s="17"/>
      <c r="AJ1897" s="75"/>
      <c r="AK1897" s="3"/>
      <c r="AL1897" s="75"/>
      <c r="AM1897" s="2"/>
      <c r="AN1897" s="75"/>
      <c r="AO1897" s="75"/>
      <c r="AP1897" s="75"/>
      <c r="AQ1897" s="75"/>
      <c r="AR1897" s="75"/>
    </row>
    <row r="1898" spans="1:44" ht="12">
      <c r="A1898" s="69"/>
      <c r="B1898" s="69"/>
      <c r="C1898" s="69"/>
      <c r="D1898" s="69"/>
      <c r="E1898" s="69"/>
      <c r="F1898" s="69"/>
      <c r="G1898" s="69"/>
      <c r="H1898" s="69"/>
      <c r="I1898" s="69"/>
      <c r="J1898" s="69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/>
      <c r="Y1898" s="18"/>
      <c r="Z1898" s="18"/>
      <c r="AA1898" s="18"/>
      <c r="AB1898" s="18"/>
      <c r="AC1898" s="3"/>
      <c r="AD1898" s="3"/>
      <c r="AE1898" s="3"/>
      <c r="AF1898" s="4"/>
      <c r="AG1898" s="4"/>
      <c r="AH1898" s="75"/>
      <c r="AI1898" s="17"/>
      <c r="AJ1898" s="75"/>
      <c r="AK1898" s="3"/>
      <c r="AL1898" s="75"/>
      <c r="AM1898" s="2"/>
      <c r="AN1898" s="75"/>
      <c r="AO1898" s="75"/>
      <c r="AP1898" s="75"/>
      <c r="AQ1898" s="75"/>
      <c r="AR1898" s="75"/>
    </row>
    <row r="1899" spans="1:44" ht="12">
      <c r="A1899" s="69"/>
      <c r="B1899" s="69"/>
      <c r="C1899" s="69"/>
      <c r="D1899" s="69"/>
      <c r="E1899" s="69"/>
      <c r="F1899" s="69"/>
      <c r="G1899" s="69"/>
      <c r="H1899" s="69"/>
      <c r="I1899" s="69"/>
      <c r="J1899" s="69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3"/>
      <c r="AD1899" s="3"/>
      <c r="AE1899" s="3"/>
      <c r="AF1899" s="4"/>
      <c r="AG1899" s="4"/>
      <c r="AH1899" s="75"/>
      <c r="AI1899" s="17"/>
      <c r="AJ1899" s="75"/>
      <c r="AK1899" s="3"/>
      <c r="AL1899" s="75"/>
      <c r="AM1899" s="2"/>
      <c r="AN1899" s="75"/>
      <c r="AO1899" s="75"/>
      <c r="AP1899" s="75"/>
      <c r="AQ1899" s="75"/>
      <c r="AR1899" s="75"/>
    </row>
    <row r="1900" spans="1:44" ht="12">
      <c r="A1900" s="69"/>
      <c r="B1900" s="69"/>
      <c r="C1900" s="69"/>
      <c r="D1900" s="69"/>
      <c r="E1900" s="69"/>
      <c r="F1900" s="69"/>
      <c r="G1900" s="69"/>
      <c r="H1900" s="69"/>
      <c r="I1900" s="69"/>
      <c r="J1900" s="69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8"/>
      <c r="Y1900" s="18"/>
      <c r="Z1900" s="18"/>
      <c r="AA1900" s="18"/>
      <c r="AB1900" s="18"/>
      <c r="AC1900" s="3"/>
      <c r="AD1900" s="3"/>
      <c r="AE1900" s="3"/>
      <c r="AF1900" s="4"/>
      <c r="AG1900" s="4"/>
      <c r="AH1900" s="75"/>
      <c r="AI1900" s="17"/>
      <c r="AJ1900" s="75"/>
      <c r="AK1900" s="3"/>
      <c r="AL1900" s="75"/>
      <c r="AM1900" s="2"/>
      <c r="AN1900" s="75"/>
      <c r="AO1900" s="75"/>
      <c r="AP1900" s="75"/>
      <c r="AQ1900" s="75"/>
      <c r="AR1900" s="75"/>
    </row>
    <row r="1901" spans="1:44" ht="12">
      <c r="A1901" s="69"/>
      <c r="B1901" s="69"/>
      <c r="C1901" s="69"/>
      <c r="D1901" s="69"/>
      <c r="E1901" s="69"/>
      <c r="F1901" s="69"/>
      <c r="G1901" s="69"/>
      <c r="H1901" s="69"/>
      <c r="I1901" s="69"/>
      <c r="J1901" s="69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  <c r="Y1901" s="18"/>
      <c r="Z1901" s="18"/>
      <c r="AA1901" s="18"/>
      <c r="AB1901" s="18"/>
      <c r="AC1901" s="3"/>
      <c r="AD1901" s="3"/>
      <c r="AE1901" s="3"/>
      <c r="AF1901" s="4"/>
      <c r="AG1901" s="4"/>
      <c r="AH1901" s="75"/>
      <c r="AI1901" s="17"/>
      <c r="AJ1901" s="75"/>
      <c r="AK1901" s="3"/>
      <c r="AL1901" s="75"/>
      <c r="AM1901" s="2"/>
      <c r="AN1901" s="75"/>
      <c r="AO1901" s="75"/>
      <c r="AP1901" s="75"/>
      <c r="AQ1901" s="75"/>
      <c r="AR1901" s="75"/>
    </row>
    <row r="1902" spans="1:44" ht="12">
      <c r="A1902" s="69"/>
      <c r="B1902" s="69"/>
      <c r="C1902" s="69"/>
      <c r="D1902" s="69"/>
      <c r="E1902" s="69"/>
      <c r="F1902" s="69"/>
      <c r="G1902" s="69"/>
      <c r="H1902" s="69"/>
      <c r="I1902" s="69"/>
      <c r="J1902" s="69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3"/>
      <c r="AD1902" s="3"/>
      <c r="AE1902" s="3"/>
      <c r="AF1902" s="4"/>
      <c r="AG1902" s="4"/>
      <c r="AH1902" s="75"/>
      <c r="AI1902" s="17"/>
      <c r="AJ1902" s="75"/>
      <c r="AK1902" s="3"/>
      <c r="AL1902" s="75"/>
      <c r="AM1902" s="2"/>
      <c r="AN1902" s="75"/>
      <c r="AO1902" s="75"/>
      <c r="AP1902" s="75"/>
      <c r="AQ1902" s="75"/>
      <c r="AR1902" s="75"/>
    </row>
    <row r="1903" spans="1:44" ht="12">
      <c r="A1903" s="69"/>
      <c r="B1903" s="69"/>
      <c r="C1903" s="69"/>
      <c r="D1903" s="69"/>
      <c r="E1903" s="69"/>
      <c r="F1903" s="69"/>
      <c r="G1903" s="69"/>
      <c r="H1903" s="69"/>
      <c r="I1903" s="69"/>
      <c r="J1903" s="69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  <c r="Y1903" s="18"/>
      <c r="Z1903" s="18"/>
      <c r="AA1903" s="18"/>
      <c r="AB1903" s="18"/>
      <c r="AC1903" s="3"/>
      <c r="AD1903" s="3"/>
      <c r="AE1903" s="3"/>
      <c r="AF1903" s="4"/>
      <c r="AG1903" s="4"/>
      <c r="AH1903" s="75"/>
      <c r="AI1903" s="17"/>
      <c r="AJ1903" s="75"/>
      <c r="AK1903" s="3"/>
      <c r="AL1903" s="75"/>
      <c r="AM1903" s="2"/>
      <c r="AN1903" s="75"/>
      <c r="AO1903" s="75"/>
      <c r="AP1903" s="75"/>
      <c r="AQ1903" s="75"/>
      <c r="AR1903" s="75"/>
    </row>
    <row r="1904" spans="1:44" ht="12">
      <c r="A1904" s="69"/>
      <c r="B1904" s="69"/>
      <c r="C1904" s="69"/>
      <c r="D1904" s="69"/>
      <c r="E1904" s="69"/>
      <c r="F1904" s="69"/>
      <c r="G1904" s="69"/>
      <c r="H1904" s="69"/>
      <c r="I1904" s="69"/>
      <c r="J1904" s="69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8"/>
      <c r="Y1904" s="18"/>
      <c r="Z1904" s="18"/>
      <c r="AA1904" s="18"/>
      <c r="AB1904" s="18"/>
      <c r="AC1904" s="3"/>
      <c r="AD1904" s="3"/>
      <c r="AE1904" s="3"/>
      <c r="AF1904" s="4"/>
      <c r="AG1904" s="4"/>
      <c r="AH1904" s="75"/>
      <c r="AI1904" s="17"/>
      <c r="AJ1904" s="75"/>
      <c r="AK1904" s="3"/>
      <c r="AL1904" s="75"/>
      <c r="AM1904" s="2"/>
      <c r="AN1904" s="75"/>
      <c r="AO1904" s="75"/>
      <c r="AP1904" s="75"/>
      <c r="AQ1904" s="75"/>
      <c r="AR1904" s="75"/>
    </row>
    <row r="1905" spans="1:44" ht="12">
      <c r="A1905" s="69"/>
      <c r="B1905" s="69"/>
      <c r="C1905" s="69"/>
      <c r="D1905" s="69"/>
      <c r="E1905" s="69"/>
      <c r="F1905" s="69"/>
      <c r="G1905" s="69"/>
      <c r="H1905" s="69"/>
      <c r="I1905" s="69"/>
      <c r="J1905" s="69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  <c r="AA1905" s="18"/>
      <c r="AB1905" s="18"/>
      <c r="AC1905" s="3"/>
      <c r="AD1905" s="3"/>
      <c r="AE1905" s="3"/>
      <c r="AF1905" s="4"/>
      <c r="AG1905" s="4"/>
      <c r="AH1905" s="75"/>
      <c r="AI1905" s="17"/>
      <c r="AJ1905" s="75"/>
      <c r="AK1905" s="3"/>
      <c r="AL1905" s="75"/>
      <c r="AM1905" s="2"/>
      <c r="AN1905" s="75"/>
      <c r="AO1905" s="75"/>
      <c r="AP1905" s="75"/>
      <c r="AQ1905" s="75"/>
      <c r="AR1905" s="75"/>
    </row>
    <row r="1906" spans="1:44" ht="12">
      <c r="A1906" s="69"/>
      <c r="B1906" s="69"/>
      <c r="C1906" s="69"/>
      <c r="D1906" s="69"/>
      <c r="E1906" s="69"/>
      <c r="F1906" s="69"/>
      <c r="G1906" s="69"/>
      <c r="H1906" s="69"/>
      <c r="I1906" s="69"/>
      <c r="J1906" s="69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8"/>
      <c r="Y1906" s="18"/>
      <c r="Z1906" s="18"/>
      <c r="AA1906" s="18"/>
      <c r="AB1906" s="18"/>
      <c r="AC1906" s="3"/>
      <c r="AD1906" s="3"/>
      <c r="AE1906" s="3"/>
      <c r="AF1906" s="4"/>
      <c r="AG1906" s="4"/>
      <c r="AH1906" s="75"/>
      <c r="AI1906" s="17"/>
      <c r="AJ1906" s="75"/>
      <c r="AK1906" s="3"/>
      <c r="AL1906" s="75"/>
      <c r="AM1906" s="2"/>
      <c r="AN1906" s="75"/>
      <c r="AO1906" s="75"/>
      <c r="AP1906" s="75"/>
      <c r="AQ1906" s="75"/>
      <c r="AR1906" s="75"/>
    </row>
    <row r="1907" spans="1:44" ht="12">
      <c r="A1907" s="69"/>
      <c r="B1907" s="69"/>
      <c r="C1907" s="69"/>
      <c r="D1907" s="69"/>
      <c r="E1907" s="69"/>
      <c r="F1907" s="69"/>
      <c r="G1907" s="69"/>
      <c r="H1907" s="69"/>
      <c r="I1907" s="69"/>
      <c r="J1907" s="69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8"/>
      <c r="Y1907" s="18"/>
      <c r="Z1907" s="18"/>
      <c r="AA1907" s="18"/>
      <c r="AB1907" s="18"/>
      <c r="AC1907" s="3"/>
      <c r="AD1907" s="3"/>
      <c r="AE1907" s="3"/>
      <c r="AF1907" s="4"/>
      <c r="AG1907" s="4"/>
      <c r="AH1907" s="75"/>
      <c r="AI1907" s="17"/>
      <c r="AJ1907" s="75"/>
      <c r="AK1907" s="3"/>
      <c r="AL1907" s="75"/>
      <c r="AM1907" s="2"/>
      <c r="AN1907" s="75"/>
      <c r="AO1907" s="75"/>
      <c r="AP1907" s="75"/>
      <c r="AQ1907" s="75"/>
      <c r="AR1907" s="75"/>
    </row>
    <row r="1908" spans="1:44" ht="12">
      <c r="A1908" s="69"/>
      <c r="B1908" s="69"/>
      <c r="C1908" s="69"/>
      <c r="D1908" s="69"/>
      <c r="E1908" s="69"/>
      <c r="F1908" s="69"/>
      <c r="G1908" s="69"/>
      <c r="H1908" s="69"/>
      <c r="I1908" s="69"/>
      <c r="J1908" s="69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  <c r="AA1908" s="18"/>
      <c r="AB1908" s="18"/>
      <c r="AC1908" s="3"/>
      <c r="AD1908" s="3"/>
      <c r="AE1908" s="3"/>
      <c r="AF1908" s="4"/>
      <c r="AG1908" s="4"/>
      <c r="AH1908" s="75"/>
      <c r="AI1908" s="17"/>
      <c r="AJ1908" s="75"/>
      <c r="AK1908" s="3"/>
      <c r="AL1908" s="75"/>
      <c r="AM1908" s="2"/>
      <c r="AN1908" s="75"/>
      <c r="AO1908" s="75"/>
      <c r="AP1908" s="75"/>
      <c r="AQ1908" s="75"/>
      <c r="AR1908" s="75"/>
    </row>
    <row r="1909" spans="1:44" ht="12">
      <c r="A1909" s="69"/>
      <c r="B1909" s="69"/>
      <c r="C1909" s="69"/>
      <c r="D1909" s="69"/>
      <c r="E1909" s="69"/>
      <c r="F1909" s="69"/>
      <c r="G1909" s="69"/>
      <c r="H1909" s="69"/>
      <c r="I1909" s="69"/>
      <c r="J1909" s="69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3"/>
      <c r="AD1909" s="3"/>
      <c r="AE1909" s="3"/>
      <c r="AF1909" s="4"/>
      <c r="AG1909" s="4"/>
      <c r="AH1909" s="75"/>
      <c r="AI1909" s="17"/>
      <c r="AJ1909" s="75"/>
      <c r="AK1909" s="3"/>
      <c r="AL1909" s="75"/>
      <c r="AM1909" s="2"/>
      <c r="AN1909" s="75"/>
      <c r="AO1909" s="75"/>
      <c r="AP1909" s="75"/>
      <c r="AQ1909" s="75"/>
      <c r="AR1909" s="75"/>
    </row>
    <row r="1910" spans="1:44" ht="12">
      <c r="A1910" s="69"/>
      <c r="B1910" s="69"/>
      <c r="C1910" s="69"/>
      <c r="D1910" s="69"/>
      <c r="E1910" s="69"/>
      <c r="F1910" s="69"/>
      <c r="G1910" s="69"/>
      <c r="H1910" s="69"/>
      <c r="I1910" s="69"/>
      <c r="J1910" s="69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3"/>
      <c r="AD1910" s="3"/>
      <c r="AE1910" s="3"/>
      <c r="AF1910" s="4"/>
      <c r="AG1910" s="4"/>
      <c r="AH1910" s="75"/>
      <c r="AI1910" s="17"/>
      <c r="AJ1910" s="75"/>
      <c r="AK1910" s="3"/>
      <c r="AL1910" s="75"/>
      <c r="AM1910" s="2"/>
      <c r="AN1910" s="75"/>
      <c r="AO1910" s="75"/>
      <c r="AP1910" s="75"/>
      <c r="AQ1910" s="75"/>
      <c r="AR1910" s="75"/>
    </row>
    <row r="1911" spans="1:44" ht="12">
      <c r="A1911" s="69"/>
      <c r="B1911" s="69"/>
      <c r="C1911" s="69"/>
      <c r="D1911" s="69"/>
      <c r="E1911" s="69"/>
      <c r="F1911" s="69"/>
      <c r="G1911" s="69"/>
      <c r="H1911" s="69"/>
      <c r="I1911" s="69"/>
      <c r="J1911" s="69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3"/>
      <c r="AD1911" s="3"/>
      <c r="AE1911" s="3"/>
      <c r="AF1911" s="4"/>
      <c r="AG1911" s="4"/>
      <c r="AH1911" s="75"/>
      <c r="AI1911" s="17"/>
      <c r="AJ1911" s="75"/>
      <c r="AK1911" s="3"/>
      <c r="AL1911" s="75"/>
      <c r="AM1911" s="2"/>
      <c r="AN1911" s="75"/>
      <c r="AO1911" s="75"/>
      <c r="AP1911" s="75"/>
      <c r="AQ1911" s="75"/>
      <c r="AR1911" s="75"/>
    </row>
    <row r="1912" spans="1:44" ht="12">
      <c r="A1912" s="69"/>
      <c r="B1912" s="69"/>
      <c r="C1912" s="69"/>
      <c r="D1912" s="69"/>
      <c r="E1912" s="69"/>
      <c r="F1912" s="69"/>
      <c r="G1912" s="69"/>
      <c r="H1912" s="69"/>
      <c r="I1912" s="69"/>
      <c r="J1912" s="69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3"/>
      <c r="AD1912" s="3"/>
      <c r="AE1912" s="3"/>
      <c r="AF1912" s="4"/>
      <c r="AG1912" s="4"/>
      <c r="AH1912" s="75"/>
      <c r="AI1912" s="17"/>
      <c r="AJ1912" s="75"/>
      <c r="AK1912" s="3"/>
      <c r="AL1912" s="75"/>
      <c r="AM1912" s="2"/>
      <c r="AN1912" s="75"/>
      <c r="AO1912" s="75"/>
      <c r="AP1912" s="75"/>
      <c r="AQ1912" s="75"/>
      <c r="AR1912" s="75"/>
    </row>
    <row r="1913" spans="1:44" ht="12">
      <c r="A1913" s="69"/>
      <c r="B1913" s="69"/>
      <c r="C1913" s="69"/>
      <c r="D1913" s="69"/>
      <c r="E1913" s="69"/>
      <c r="F1913" s="69"/>
      <c r="G1913" s="69"/>
      <c r="H1913" s="69"/>
      <c r="I1913" s="69"/>
      <c r="J1913" s="69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3"/>
      <c r="AD1913" s="3"/>
      <c r="AE1913" s="3"/>
      <c r="AF1913" s="4"/>
      <c r="AG1913" s="4"/>
      <c r="AH1913" s="75"/>
      <c r="AI1913" s="17"/>
      <c r="AJ1913" s="75"/>
      <c r="AK1913" s="3"/>
      <c r="AL1913" s="75"/>
      <c r="AM1913" s="2"/>
      <c r="AN1913" s="75"/>
      <c r="AO1913" s="75"/>
      <c r="AP1913" s="75"/>
      <c r="AQ1913" s="75"/>
      <c r="AR1913" s="75"/>
    </row>
    <row r="1914" spans="1:44" ht="12">
      <c r="A1914" s="69"/>
      <c r="B1914" s="69"/>
      <c r="C1914" s="69"/>
      <c r="D1914" s="69"/>
      <c r="E1914" s="69"/>
      <c r="F1914" s="69"/>
      <c r="G1914" s="69"/>
      <c r="H1914" s="69"/>
      <c r="I1914" s="69"/>
      <c r="J1914" s="69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8"/>
      <c r="Y1914" s="18"/>
      <c r="Z1914" s="18"/>
      <c r="AA1914" s="18"/>
      <c r="AB1914" s="18"/>
      <c r="AC1914" s="3"/>
      <c r="AD1914" s="3"/>
      <c r="AE1914" s="3"/>
      <c r="AF1914" s="4"/>
      <c r="AG1914" s="4"/>
      <c r="AH1914" s="75"/>
      <c r="AI1914" s="17"/>
      <c r="AJ1914" s="75"/>
      <c r="AK1914" s="3"/>
      <c r="AL1914" s="75"/>
      <c r="AM1914" s="2"/>
      <c r="AN1914" s="75"/>
      <c r="AO1914" s="75"/>
      <c r="AP1914" s="75"/>
      <c r="AQ1914" s="75"/>
      <c r="AR1914" s="75"/>
    </row>
    <row r="1915" spans="1:44" ht="12">
      <c r="A1915" s="69"/>
      <c r="B1915" s="69"/>
      <c r="C1915" s="69"/>
      <c r="D1915" s="69"/>
      <c r="E1915" s="69"/>
      <c r="F1915" s="69"/>
      <c r="G1915" s="69"/>
      <c r="H1915" s="69"/>
      <c r="I1915" s="69"/>
      <c r="J1915" s="69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8"/>
      <c r="Y1915" s="18"/>
      <c r="Z1915" s="18"/>
      <c r="AA1915" s="18"/>
      <c r="AB1915" s="18"/>
      <c r="AC1915" s="3"/>
      <c r="AD1915" s="3"/>
      <c r="AE1915" s="3"/>
      <c r="AF1915" s="4"/>
      <c r="AG1915" s="4"/>
      <c r="AH1915" s="75"/>
      <c r="AI1915" s="17"/>
      <c r="AJ1915" s="75"/>
      <c r="AK1915" s="3"/>
      <c r="AL1915" s="75"/>
      <c r="AM1915" s="2"/>
      <c r="AN1915" s="75"/>
      <c r="AO1915" s="75"/>
      <c r="AP1915" s="75"/>
      <c r="AQ1915" s="75"/>
      <c r="AR1915" s="75"/>
    </row>
    <row r="1916" spans="1:44" ht="12">
      <c r="A1916" s="69"/>
      <c r="B1916" s="69"/>
      <c r="C1916" s="69"/>
      <c r="D1916" s="69"/>
      <c r="E1916" s="69"/>
      <c r="F1916" s="69"/>
      <c r="G1916" s="69"/>
      <c r="H1916" s="69"/>
      <c r="I1916" s="69"/>
      <c r="J1916" s="69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8"/>
      <c r="Y1916" s="18"/>
      <c r="Z1916" s="18"/>
      <c r="AA1916" s="18"/>
      <c r="AB1916" s="18"/>
      <c r="AC1916" s="3"/>
      <c r="AD1916" s="3"/>
      <c r="AE1916" s="3"/>
      <c r="AF1916" s="4"/>
      <c r="AG1916" s="4"/>
      <c r="AH1916" s="75"/>
      <c r="AI1916" s="17"/>
      <c r="AJ1916" s="75"/>
      <c r="AK1916" s="3"/>
      <c r="AL1916" s="75"/>
      <c r="AM1916" s="2"/>
      <c r="AN1916" s="75"/>
      <c r="AO1916" s="75"/>
      <c r="AP1916" s="75"/>
      <c r="AQ1916" s="75"/>
      <c r="AR1916" s="75"/>
    </row>
    <row r="1917" spans="1:44" ht="12">
      <c r="A1917" s="69"/>
      <c r="B1917" s="69"/>
      <c r="C1917" s="69"/>
      <c r="D1917" s="69"/>
      <c r="E1917" s="69"/>
      <c r="F1917" s="69"/>
      <c r="G1917" s="69"/>
      <c r="H1917" s="69"/>
      <c r="I1917" s="69"/>
      <c r="J1917" s="69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/>
      <c r="Y1917" s="18"/>
      <c r="Z1917" s="18"/>
      <c r="AA1917" s="18"/>
      <c r="AB1917" s="18"/>
      <c r="AC1917" s="3"/>
      <c r="AD1917" s="3"/>
      <c r="AE1917" s="3"/>
      <c r="AF1917" s="4"/>
      <c r="AG1917" s="4"/>
      <c r="AH1917" s="75"/>
      <c r="AI1917" s="17"/>
      <c r="AJ1917" s="75"/>
      <c r="AK1917" s="3"/>
      <c r="AL1917" s="75"/>
      <c r="AM1917" s="2"/>
      <c r="AN1917" s="75"/>
      <c r="AO1917" s="75"/>
      <c r="AP1917" s="75"/>
      <c r="AQ1917" s="75"/>
      <c r="AR1917" s="75"/>
    </row>
    <row r="1918" spans="1:44" ht="12">
      <c r="A1918" s="69"/>
      <c r="B1918" s="69"/>
      <c r="C1918" s="69"/>
      <c r="D1918" s="69"/>
      <c r="E1918" s="69"/>
      <c r="F1918" s="69"/>
      <c r="G1918" s="69"/>
      <c r="H1918" s="69"/>
      <c r="I1918" s="69"/>
      <c r="J1918" s="69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8"/>
      <c r="Y1918" s="18"/>
      <c r="Z1918" s="18"/>
      <c r="AA1918" s="18"/>
      <c r="AB1918" s="18"/>
      <c r="AC1918" s="3"/>
      <c r="AD1918" s="3"/>
      <c r="AE1918" s="3"/>
      <c r="AF1918" s="4"/>
      <c r="AG1918" s="4"/>
      <c r="AH1918" s="75"/>
      <c r="AI1918" s="17"/>
      <c r="AJ1918" s="75"/>
      <c r="AK1918" s="3"/>
      <c r="AL1918" s="75"/>
      <c r="AM1918" s="2"/>
      <c r="AN1918" s="75"/>
      <c r="AO1918" s="75"/>
      <c r="AP1918" s="75"/>
      <c r="AQ1918" s="75"/>
      <c r="AR1918" s="75"/>
    </row>
    <row r="1919" spans="1:44" ht="12">
      <c r="A1919" s="69"/>
      <c r="B1919" s="69"/>
      <c r="C1919" s="69"/>
      <c r="D1919" s="69"/>
      <c r="E1919" s="69"/>
      <c r="F1919" s="69"/>
      <c r="G1919" s="69"/>
      <c r="H1919" s="69"/>
      <c r="I1919" s="69"/>
      <c r="J1919" s="69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/>
      <c r="Y1919" s="18"/>
      <c r="Z1919" s="18"/>
      <c r="AA1919" s="18"/>
      <c r="AB1919" s="18"/>
      <c r="AC1919" s="3"/>
      <c r="AD1919" s="3"/>
      <c r="AE1919" s="3"/>
      <c r="AF1919" s="4"/>
      <c r="AG1919" s="4"/>
      <c r="AH1919" s="75"/>
      <c r="AI1919" s="17"/>
      <c r="AJ1919" s="75"/>
      <c r="AK1919" s="3"/>
      <c r="AL1919" s="75"/>
      <c r="AM1919" s="2"/>
      <c r="AN1919" s="75"/>
      <c r="AO1919" s="75"/>
      <c r="AP1919" s="75"/>
      <c r="AQ1919" s="75"/>
      <c r="AR1919" s="75"/>
    </row>
    <row r="1920" spans="1:44" ht="12">
      <c r="A1920" s="69"/>
      <c r="B1920" s="69"/>
      <c r="C1920" s="69"/>
      <c r="D1920" s="69"/>
      <c r="E1920" s="69"/>
      <c r="F1920" s="69"/>
      <c r="G1920" s="69"/>
      <c r="H1920" s="69"/>
      <c r="I1920" s="69"/>
      <c r="J1920" s="69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3"/>
      <c r="AD1920" s="3"/>
      <c r="AE1920" s="3"/>
      <c r="AF1920" s="4"/>
      <c r="AG1920" s="4"/>
      <c r="AH1920" s="75"/>
      <c r="AI1920" s="17"/>
      <c r="AJ1920" s="75"/>
      <c r="AK1920" s="3"/>
      <c r="AL1920" s="75"/>
      <c r="AM1920" s="2"/>
      <c r="AN1920" s="75"/>
      <c r="AO1920" s="75"/>
      <c r="AP1920" s="75"/>
      <c r="AQ1920" s="75"/>
      <c r="AR1920" s="75"/>
    </row>
    <row r="1921" spans="1:44" ht="12">
      <c r="A1921" s="69"/>
      <c r="B1921" s="69"/>
      <c r="C1921" s="69"/>
      <c r="D1921" s="69"/>
      <c r="E1921" s="69"/>
      <c r="F1921" s="69"/>
      <c r="G1921" s="69"/>
      <c r="H1921" s="69"/>
      <c r="I1921" s="69"/>
      <c r="J1921" s="69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3"/>
      <c r="AD1921" s="3"/>
      <c r="AE1921" s="3"/>
      <c r="AF1921" s="4"/>
      <c r="AG1921" s="4"/>
      <c r="AH1921" s="75"/>
      <c r="AI1921" s="17"/>
      <c r="AJ1921" s="75"/>
      <c r="AK1921" s="3"/>
      <c r="AL1921" s="75"/>
      <c r="AM1921" s="2"/>
      <c r="AN1921" s="75"/>
      <c r="AO1921" s="75"/>
      <c r="AP1921" s="75"/>
      <c r="AQ1921" s="75"/>
      <c r="AR1921" s="75"/>
    </row>
    <row r="1922" spans="1:44" ht="12">
      <c r="A1922" s="69"/>
      <c r="B1922" s="69"/>
      <c r="C1922" s="69"/>
      <c r="D1922" s="69"/>
      <c r="E1922" s="69"/>
      <c r="F1922" s="69"/>
      <c r="G1922" s="69"/>
      <c r="H1922" s="69"/>
      <c r="I1922" s="69"/>
      <c r="J1922" s="69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3"/>
      <c r="AD1922" s="3"/>
      <c r="AE1922" s="3"/>
      <c r="AF1922" s="4"/>
      <c r="AG1922" s="4"/>
      <c r="AH1922" s="75"/>
      <c r="AI1922" s="17"/>
      <c r="AJ1922" s="75"/>
      <c r="AK1922" s="3"/>
      <c r="AL1922" s="75"/>
      <c r="AM1922" s="2"/>
      <c r="AN1922" s="75"/>
      <c r="AO1922" s="75"/>
      <c r="AP1922" s="75"/>
      <c r="AQ1922" s="75"/>
      <c r="AR1922" s="75"/>
    </row>
    <row r="1923" spans="1:44" ht="12">
      <c r="A1923" s="69"/>
      <c r="B1923" s="69"/>
      <c r="C1923" s="69"/>
      <c r="D1923" s="69"/>
      <c r="E1923" s="69"/>
      <c r="F1923" s="69"/>
      <c r="G1923" s="69"/>
      <c r="H1923" s="69"/>
      <c r="I1923" s="69"/>
      <c r="J1923" s="69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8"/>
      <c r="Y1923" s="18"/>
      <c r="Z1923" s="18"/>
      <c r="AA1923" s="18"/>
      <c r="AB1923" s="18"/>
      <c r="AC1923" s="3"/>
      <c r="AD1923" s="3"/>
      <c r="AE1923" s="3"/>
      <c r="AF1923" s="4"/>
      <c r="AG1923" s="4"/>
      <c r="AH1923" s="75"/>
      <c r="AI1923" s="17"/>
      <c r="AJ1923" s="75"/>
      <c r="AK1923" s="3"/>
      <c r="AL1923" s="75"/>
      <c r="AM1923" s="2"/>
      <c r="AN1923" s="75"/>
      <c r="AO1923" s="75"/>
      <c r="AP1923" s="75"/>
      <c r="AQ1923" s="75"/>
      <c r="AR1923" s="75"/>
    </row>
    <row r="1924" spans="29:44" ht="12">
      <c r="AC1924" s="3"/>
      <c r="AD1924" s="3"/>
      <c r="AE1924" s="3"/>
      <c r="AF1924" s="4"/>
      <c r="AG1924" s="4"/>
      <c r="AH1924" s="75"/>
      <c r="AI1924" s="17"/>
      <c r="AJ1924" s="75"/>
      <c r="AK1924" s="3"/>
      <c r="AL1924" s="75"/>
      <c r="AM1924" s="2"/>
      <c r="AN1924" s="75"/>
      <c r="AO1924" s="75"/>
      <c r="AP1924" s="75"/>
      <c r="AQ1924" s="75"/>
      <c r="AR1924" s="75"/>
    </row>
    <row r="1925" spans="29:44" ht="12">
      <c r="AC1925" s="3"/>
      <c r="AD1925" s="3"/>
      <c r="AE1925" s="3"/>
      <c r="AF1925" s="4"/>
      <c r="AG1925" s="4"/>
      <c r="AH1925" s="75"/>
      <c r="AI1925" s="17"/>
      <c r="AJ1925" s="75"/>
      <c r="AK1925" s="3"/>
      <c r="AL1925" s="75"/>
      <c r="AM1925" s="2"/>
      <c r="AN1925" s="75"/>
      <c r="AO1925" s="75"/>
      <c r="AP1925" s="75"/>
      <c r="AQ1925" s="75"/>
      <c r="AR1925" s="75"/>
    </row>
    <row r="1926" spans="29:44" ht="12">
      <c r="AC1926" s="3"/>
      <c r="AD1926" s="3"/>
      <c r="AE1926" s="3"/>
      <c r="AF1926" s="4"/>
      <c r="AG1926" s="4"/>
      <c r="AH1926" s="75"/>
      <c r="AI1926" s="17"/>
      <c r="AJ1926" s="75"/>
      <c r="AK1926" s="3"/>
      <c r="AL1926" s="75"/>
      <c r="AM1926" s="2"/>
      <c r="AN1926" s="75"/>
      <c r="AO1926" s="75"/>
      <c r="AP1926" s="75"/>
      <c r="AQ1926" s="75"/>
      <c r="AR1926" s="75"/>
    </row>
    <row r="1927" spans="29:44" ht="12">
      <c r="AC1927" s="3"/>
      <c r="AD1927" s="3"/>
      <c r="AE1927" s="3"/>
      <c r="AF1927" s="4"/>
      <c r="AG1927" s="4"/>
      <c r="AH1927" s="75"/>
      <c r="AI1927" s="17"/>
      <c r="AJ1927" s="75"/>
      <c r="AK1927" s="3"/>
      <c r="AL1927" s="75"/>
      <c r="AM1927" s="2"/>
      <c r="AN1927" s="75"/>
      <c r="AO1927" s="75"/>
      <c r="AP1927" s="75"/>
      <c r="AQ1927" s="75"/>
      <c r="AR1927" s="75"/>
    </row>
    <row r="1928" spans="29:44" ht="12">
      <c r="AC1928" s="3"/>
      <c r="AD1928" s="3"/>
      <c r="AE1928" s="3"/>
      <c r="AF1928" s="4"/>
      <c r="AG1928" s="4"/>
      <c r="AH1928" s="75"/>
      <c r="AI1928" s="17"/>
      <c r="AJ1928" s="75"/>
      <c r="AK1928" s="3"/>
      <c r="AL1928" s="75"/>
      <c r="AM1928" s="2"/>
      <c r="AN1928" s="75"/>
      <c r="AO1928" s="75"/>
      <c r="AP1928" s="75"/>
      <c r="AQ1928" s="75"/>
      <c r="AR1928" s="75"/>
    </row>
    <row r="1929" spans="29:44" ht="12">
      <c r="AC1929" s="3"/>
      <c r="AD1929" s="3"/>
      <c r="AE1929" s="3"/>
      <c r="AF1929" s="4"/>
      <c r="AG1929" s="4"/>
      <c r="AH1929" s="75"/>
      <c r="AI1929" s="17"/>
      <c r="AJ1929" s="75"/>
      <c r="AK1929" s="3"/>
      <c r="AL1929" s="75"/>
      <c r="AM1929" s="2"/>
      <c r="AN1929" s="75"/>
      <c r="AO1929" s="75"/>
      <c r="AP1929" s="75"/>
      <c r="AQ1929" s="75"/>
      <c r="AR1929" s="75"/>
    </row>
    <row r="1930" spans="29:44" ht="12">
      <c r="AC1930" s="3"/>
      <c r="AD1930" s="3"/>
      <c r="AE1930" s="3"/>
      <c r="AF1930" s="4"/>
      <c r="AG1930" s="4"/>
      <c r="AH1930" s="75"/>
      <c r="AI1930" s="17"/>
      <c r="AJ1930" s="75"/>
      <c r="AK1930" s="3"/>
      <c r="AL1930" s="75"/>
      <c r="AM1930" s="2"/>
      <c r="AN1930" s="75"/>
      <c r="AO1930" s="75"/>
      <c r="AP1930" s="75"/>
      <c r="AQ1930" s="75"/>
      <c r="AR1930" s="75"/>
    </row>
    <row r="1931" spans="29:44" ht="12">
      <c r="AC1931" s="3"/>
      <c r="AD1931" s="3"/>
      <c r="AE1931" s="3"/>
      <c r="AF1931" s="4"/>
      <c r="AG1931" s="4"/>
      <c r="AH1931" s="75"/>
      <c r="AI1931" s="17"/>
      <c r="AJ1931" s="75"/>
      <c r="AK1931" s="3"/>
      <c r="AL1931" s="75"/>
      <c r="AM1931" s="2"/>
      <c r="AN1931" s="75"/>
      <c r="AO1931" s="75"/>
      <c r="AP1931" s="75"/>
      <c r="AQ1931" s="75"/>
      <c r="AR1931" s="75"/>
    </row>
    <row r="1932" spans="29:44" ht="12">
      <c r="AC1932" s="3"/>
      <c r="AD1932" s="3"/>
      <c r="AE1932" s="3"/>
      <c r="AF1932" s="4"/>
      <c r="AG1932" s="4"/>
      <c r="AH1932" s="75"/>
      <c r="AI1932" s="17"/>
      <c r="AJ1932" s="75"/>
      <c r="AK1932" s="3"/>
      <c r="AL1932" s="75"/>
      <c r="AM1932" s="2"/>
      <c r="AN1932" s="75"/>
      <c r="AO1932" s="75"/>
      <c r="AP1932" s="75"/>
      <c r="AQ1932" s="75"/>
      <c r="AR1932" s="75"/>
    </row>
    <row r="1933" spans="29:44" ht="12">
      <c r="AC1933" s="3"/>
      <c r="AD1933" s="3"/>
      <c r="AE1933" s="3"/>
      <c r="AF1933" s="4"/>
      <c r="AG1933" s="4"/>
      <c r="AH1933" s="75"/>
      <c r="AI1933" s="17"/>
      <c r="AJ1933" s="75"/>
      <c r="AK1933" s="3"/>
      <c r="AL1933" s="75"/>
      <c r="AM1933" s="2"/>
      <c r="AN1933" s="75"/>
      <c r="AO1933" s="75"/>
      <c r="AP1933" s="75"/>
      <c r="AQ1933" s="75"/>
      <c r="AR1933" s="75"/>
    </row>
    <row r="1934" spans="29:44" ht="12">
      <c r="AC1934" s="3"/>
      <c r="AD1934" s="3"/>
      <c r="AE1934" s="3"/>
      <c r="AF1934" s="4"/>
      <c r="AG1934" s="4"/>
      <c r="AH1934" s="75"/>
      <c r="AI1934" s="17"/>
      <c r="AJ1934" s="75"/>
      <c r="AK1934" s="3"/>
      <c r="AL1934" s="75"/>
      <c r="AM1934" s="2"/>
      <c r="AN1934" s="75"/>
      <c r="AO1934" s="75"/>
      <c r="AP1934" s="75"/>
      <c r="AQ1934" s="75"/>
      <c r="AR1934" s="75"/>
    </row>
    <row r="1935" spans="29:44" ht="12">
      <c r="AC1935" s="3"/>
      <c r="AD1935" s="3"/>
      <c r="AE1935" s="3"/>
      <c r="AF1935" s="4"/>
      <c r="AG1935" s="4"/>
      <c r="AH1935" s="75"/>
      <c r="AI1935" s="17"/>
      <c r="AJ1935" s="75"/>
      <c r="AK1935" s="3"/>
      <c r="AL1935" s="75"/>
      <c r="AM1935" s="2"/>
      <c r="AN1935" s="75"/>
      <c r="AO1935" s="75"/>
      <c r="AP1935" s="75"/>
      <c r="AQ1935" s="75"/>
      <c r="AR1935" s="75"/>
    </row>
    <row r="1936" spans="29:44" ht="12">
      <c r="AC1936" s="3"/>
      <c r="AD1936" s="3"/>
      <c r="AE1936" s="3"/>
      <c r="AF1936" s="4"/>
      <c r="AG1936" s="4"/>
      <c r="AH1936" s="75"/>
      <c r="AI1936" s="17"/>
      <c r="AJ1936" s="75"/>
      <c r="AK1936" s="3"/>
      <c r="AL1936" s="75"/>
      <c r="AM1936" s="2"/>
      <c r="AN1936" s="75"/>
      <c r="AO1936" s="75"/>
      <c r="AP1936" s="75"/>
      <c r="AQ1936" s="75"/>
      <c r="AR1936" s="75"/>
    </row>
    <row r="1937" spans="29:44" ht="12">
      <c r="AC1937" s="3"/>
      <c r="AD1937" s="3"/>
      <c r="AE1937" s="3"/>
      <c r="AF1937" s="4"/>
      <c r="AG1937" s="4"/>
      <c r="AH1937" s="75"/>
      <c r="AI1937" s="17"/>
      <c r="AJ1937" s="75"/>
      <c r="AK1937" s="3"/>
      <c r="AL1937" s="75"/>
      <c r="AM1937" s="2"/>
      <c r="AN1937" s="75"/>
      <c r="AO1937" s="75"/>
      <c r="AP1937" s="75"/>
      <c r="AQ1937" s="75"/>
      <c r="AR1937" s="75"/>
    </row>
    <row r="1938" spans="29:44" ht="12">
      <c r="AC1938" s="3"/>
      <c r="AD1938" s="3"/>
      <c r="AE1938" s="3"/>
      <c r="AF1938" s="4"/>
      <c r="AG1938" s="4"/>
      <c r="AH1938" s="75"/>
      <c r="AI1938" s="17"/>
      <c r="AJ1938" s="75"/>
      <c r="AK1938" s="3"/>
      <c r="AL1938" s="75"/>
      <c r="AM1938" s="2"/>
      <c r="AN1938" s="75"/>
      <c r="AO1938" s="75"/>
      <c r="AP1938" s="75"/>
      <c r="AQ1938" s="75"/>
      <c r="AR1938" s="75"/>
    </row>
    <row r="1939" spans="29:44" ht="12">
      <c r="AC1939" s="3"/>
      <c r="AD1939" s="3"/>
      <c r="AE1939" s="3"/>
      <c r="AF1939" s="4"/>
      <c r="AG1939" s="4"/>
      <c r="AH1939" s="75"/>
      <c r="AI1939" s="17"/>
      <c r="AJ1939" s="75"/>
      <c r="AK1939" s="3"/>
      <c r="AL1939" s="75"/>
      <c r="AM1939" s="2"/>
      <c r="AN1939" s="75"/>
      <c r="AO1939" s="75"/>
      <c r="AP1939" s="75"/>
      <c r="AQ1939" s="75"/>
      <c r="AR1939" s="75"/>
    </row>
    <row r="1940" spans="29:44" ht="12">
      <c r="AC1940" s="3"/>
      <c r="AD1940" s="3"/>
      <c r="AE1940" s="3"/>
      <c r="AF1940" s="4"/>
      <c r="AG1940" s="4"/>
      <c r="AH1940" s="75"/>
      <c r="AI1940" s="17"/>
      <c r="AJ1940" s="75"/>
      <c r="AK1940" s="3"/>
      <c r="AL1940" s="75"/>
      <c r="AM1940" s="2"/>
      <c r="AN1940" s="75"/>
      <c r="AO1940" s="75"/>
      <c r="AP1940" s="75"/>
      <c r="AQ1940" s="75"/>
      <c r="AR1940" s="75"/>
    </row>
    <row r="1941" spans="29:44" ht="12">
      <c r="AC1941" s="3"/>
      <c r="AD1941" s="3"/>
      <c r="AE1941" s="3"/>
      <c r="AF1941" s="4"/>
      <c r="AG1941" s="4"/>
      <c r="AH1941" s="75"/>
      <c r="AI1941" s="17"/>
      <c r="AJ1941" s="75"/>
      <c r="AK1941" s="3"/>
      <c r="AL1941" s="75"/>
      <c r="AM1941" s="2"/>
      <c r="AN1941" s="75"/>
      <c r="AO1941" s="75"/>
      <c r="AP1941" s="75"/>
      <c r="AQ1941" s="75"/>
      <c r="AR1941" s="75"/>
    </row>
    <row r="1942" spans="29:44" ht="12">
      <c r="AC1942" s="3"/>
      <c r="AD1942" s="3"/>
      <c r="AE1942" s="3"/>
      <c r="AF1942" s="4"/>
      <c r="AG1942" s="4"/>
      <c r="AH1942" s="75"/>
      <c r="AI1942" s="17"/>
      <c r="AJ1942" s="75"/>
      <c r="AK1942" s="3"/>
      <c r="AL1942" s="75"/>
      <c r="AM1942" s="2"/>
      <c r="AN1942" s="75"/>
      <c r="AO1942" s="75"/>
      <c r="AP1942" s="75"/>
      <c r="AQ1942" s="75"/>
      <c r="AR1942" s="75"/>
    </row>
    <row r="1943" spans="29:44" ht="12">
      <c r="AC1943" s="3"/>
      <c r="AD1943" s="3"/>
      <c r="AE1943" s="3"/>
      <c r="AF1943" s="4"/>
      <c r="AG1943" s="4"/>
      <c r="AH1943" s="75"/>
      <c r="AI1943" s="17"/>
      <c r="AJ1943" s="75"/>
      <c r="AK1943" s="3"/>
      <c r="AL1943" s="75"/>
      <c r="AM1943" s="2"/>
      <c r="AN1943" s="75"/>
      <c r="AO1943" s="75"/>
      <c r="AP1943" s="75"/>
      <c r="AQ1943" s="75"/>
      <c r="AR1943" s="75"/>
    </row>
    <row r="1944" spans="29:44" ht="12">
      <c r="AC1944" s="3"/>
      <c r="AD1944" s="3"/>
      <c r="AE1944" s="3"/>
      <c r="AF1944" s="4"/>
      <c r="AG1944" s="4"/>
      <c r="AH1944" s="75"/>
      <c r="AI1944" s="17"/>
      <c r="AJ1944" s="75"/>
      <c r="AK1944" s="3"/>
      <c r="AL1944" s="75"/>
      <c r="AM1944" s="2"/>
      <c r="AN1944" s="75"/>
      <c r="AO1944" s="75"/>
      <c r="AP1944" s="75"/>
      <c r="AQ1944" s="75"/>
      <c r="AR1944" s="75"/>
    </row>
    <row r="1945" spans="29:44" ht="12">
      <c r="AC1945" s="3"/>
      <c r="AD1945" s="3"/>
      <c r="AE1945" s="3"/>
      <c r="AF1945" s="4"/>
      <c r="AG1945" s="4"/>
      <c r="AH1945" s="75"/>
      <c r="AI1945" s="17"/>
      <c r="AJ1945" s="75"/>
      <c r="AK1945" s="3"/>
      <c r="AL1945" s="75"/>
      <c r="AM1945" s="2"/>
      <c r="AN1945" s="75"/>
      <c r="AO1945" s="75"/>
      <c r="AP1945" s="75"/>
      <c r="AQ1945" s="75"/>
      <c r="AR1945" s="75"/>
    </row>
    <row r="1946" spans="29:44" ht="12">
      <c r="AC1946" s="3"/>
      <c r="AD1946" s="3"/>
      <c r="AE1946" s="3"/>
      <c r="AF1946" s="4"/>
      <c r="AG1946" s="4"/>
      <c r="AH1946" s="75"/>
      <c r="AI1946" s="17"/>
      <c r="AJ1946" s="75"/>
      <c r="AK1946" s="3"/>
      <c r="AL1946" s="75"/>
      <c r="AM1946" s="2"/>
      <c r="AN1946" s="75"/>
      <c r="AO1946" s="75"/>
      <c r="AP1946" s="75"/>
      <c r="AQ1946" s="75"/>
      <c r="AR1946" s="75"/>
    </row>
    <row r="1947" spans="29:44" ht="12">
      <c r="AC1947" s="3"/>
      <c r="AD1947" s="3"/>
      <c r="AE1947" s="3"/>
      <c r="AF1947" s="4"/>
      <c r="AG1947" s="4"/>
      <c r="AH1947" s="75"/>
      <c r="AI1947" s="17"/>
      <c r="AJ1947" s="75"/>
      <c r="AK1947" s="3"/>
      <c r="AL1947" s="75"/>
      <c r="AM1947" s="2"/>
      <c r="AN1947" s="75"/>
      <c r="AO1947" s="75"/>
      <c r="AP1947" s="75"/>
      <c r="AQ1947" s="75"/>
      <c r="AR1947" s="75"/>
    </row>
    <row r="1948" spans="29:44" ht="12">
      <c r="AC1948" s="3"/>
      <c r="AD1948" s="3"/>
      <c r="AE1948" s="3"/>
      <c r="AF1948" s="4"/>
      <c r="AG1948" s="4"/>
      <c r="AH1948" s="75"/>
      <c r="AI1948" s="17"/>
      <c r="AJ1948" s="75"/>
      <c r="AK1948" s="3"/>
      <c r="AL1948" s="75"/>
      <c r="AM1948" s="2"/>
      <c r="AN1948" s="75"/>
      <c r="AO1948" s="75"/>
      <c r="AP1948" s="75"/>
      <c r="AQ1948" s="75"/>
      <c r="AR1948" s="75"/>
    </row>
    <row r="1949" spans="29:44" ht="12">
      <c r="AC1949" s="3"/>
      <c r="AD1949" s="3"/>
      <c r="AE1949" s="3"/>
      <c r="AF1949" s="4"/>
      <c r="AG1949" s="4"/>
      <c r="AH1949" s="75"/>
      <c r="AI1949" s="17"/>
      <c r="AJ1949" s="75"/>
      <c r="AK1949" s="3"/>
      <c r="AL1949" s="75"/>
      <c r="AM1949" s="2"/>
      <c r="AN1949" s="75"/>
      <c r="AO1949" s="75"/>
      <c r="AP1949" s="75"/>
      <c r="AQ1949" s="75"/>
      <c r="AR1949" s="75"/>
    </row>
    <row r="1950" spans="29:44" ht="12">
      <c r="AC1950" s="3"/>
      <c r="AD1950" s="3"/>
      <c r="AE1950" s="3"/>
      <c r="AF1950" s="4"/>
      <c r="AG1950" s="4"/>
      <c r="AH1950" s="75"/>
      <c r="AI1950" s="17"/>
      <c r="AJ1950" s="75"/>
      <c r="AK1950" s="3"/>
      <c r="AL1950" s="75"/>
      <c r="AM1950" s="2"/>
      <c r="AN1950" s="75"/>
      <c r="AO1950" s="75"/>
      <c r="AP1950" s="75"/>
      <c r="AQ1950" s="75"/>
      <c r="AR1950" s="75"/>
    </row>
    <row r="1951" spans="29:44" ht="12">
      <c r="AC1951" s="3"/>
      <c r="AD1951" s="3"/>
      <c r="AE1951" s="3"/>
      <c r="AF1951" s="4"/>
      <c r="AG1951" s="4"/>
      <c r="AH1951" s="75"/>
      <c r="AI1951" s="17"/>
      <c r="AJ1951" s="75"/>
      <c r="AK1951" s="3"/>
      <c r="AL1951" s="75"/>
      <c r="AM1951" s="2"/>
      <c r="AN1951" s="75"/>
      <c r="AO1951" s="75"/>
      <c r="AP1951" s="75"/>
      <c r="AQ1951" s="75"/>
      <c r="AR1951" s="75"/>
    </row>
    <row r="1952" spans="29:44" ht="12">
      <c r="AC1952" s="3"/>
      <c r="AD1952" s="3"/>
      <c r="AE1952" s="3"/>
      <c r="AF1952" s="4"/>
      <c r="AG1952" s="4"/>
      <c r="AH1952" s="75"/>
      <c r="AI1952" s="17"/>
      <c r="AJ1952" s="75"/>
      <c r="AK1952" s="3"/>
      <c r="AL1952" s="75"/>
      <c r="AM1952" s="2"/>
      <c r="AN1952" s="75"/>
      <c r="AO1952" s="75"/>
      <c r="AP1952" s="75"/>
      <c r="AQ1952" s="75"/>
      <c r="AR1952" s="75"/>
    </row>
    <row r="1953" spans="29:44" ht="12">
      <c r="AC1953" s="3"/>
      <c r="AD1953" s="3"/>
      <c r="AE1953" s="3"/>
      <c r="AF1953" s="4"/>
      <c r="AG1953" s="4"/>
      <c r="AH1953" s="75"/>
      <c r="AI1953" s="17"/>
      <c r="AJ1953" s="75"/>
      <c r="AK1953" s="3"/>
      <c r="AL1953" s="75"/>
      <c r="AM1953" s="2"/>
      <c r="AN1953" s="75"/>
      <c r="AO1953" s="75"/>
      <c r="AP1953" s="75"/>
      <c r="AQ1953" s="75"/>
      <c r="AR1953" s="75"/>
    </row>
    <row r="1954" spans="29:44" ht="12">
      <c r="AC1954" s="3"/>
      <c r="AD1954" s="3"/>
      <c r="AE1954" s="3"/>
      <c r="AF1954" s="4"/>
      <c r="AG1954" s="4"/>
      <c r="AH1954" s="75"/>
      <c r="AI1954" s="17"/>
      <c r="AJ1954" s="75"/>
      <c r="AK1954" s="3"/>
      <c r="AL1954" s="75"/>
      <c r="AM1954" s="2"/>
      <c r="AN1954" s="75"/>
      <c r="AO1954" s="75"/>
      <c r="AP1954" s="75"/>
      <c r="AQ1954" s="75"/>
      <c r="AR1954" s="75"/>
    </row>
    <row r="1955" spans="29:44" ht="12">
      <c r="AC1955" s="3"/>
      <c r="AD1955" s="3"/>
      <c r="AE1955" s="3"/>
      <c r="AF1955" s="4"/>
      <c r="AG1955" s="4"/>
      <c r="AH1955" s="75"/>
      <c r="AI1955" s="17"/>
      <c r="AJ1955" s="75"/>
      <c r="AK1955" s="3"/>
      <c r="AL1955" s="75"/>
      <c r="AM1955" s="2"/>
      <c r="AN1955" s="75"/>
      <c r="AO1955" s="75"/>
      <c r="AP1955" s="75"/>
      <c r="AQ1955" s="75"/>
      <c r="AR1955" s="75"/>
    </row>
    <row r="1956" spans="29:44" ht="12">
      <c r="AC1956" s="3"/>
      <c r="AD1956" s="3"/>
      <c r="AE1956" s="3"/>
      <c r="AF1956" s="4"/>
      <c r="AG1956" s="4"/>
      <c r="AH1956" s="75"/>
      <c r="AI1956" s="17"/>
      <c r="AJ1956" s="75"/>
      <c r="AK1956" s="3"/>
      <c r="AL1956" s="75"/>
      <c r="AM1956" s="2"/>
      <c r="AN1956" s="75"/>
      <c r="AO1956" s="75"/>
      <c r="AP1956" s="75"/>
      <c r="AQ1956" s="75"/>
      <c r="AR1956" s="75"/>
    </row>
    <row r="1957" spans="29:44" ht="12">
      <c r="AC1957" s="3"/>
      <c r="AD1957" s="3"/>
      <c r="AE1957" s="3"/>
      <c r="AF1957" s="4"/>
      <c r="AG1957" s="4"/>
      <c r="AH1957" s="75"/>
      <c r="AI1957" s="17"/>
      <c r="AJ1957" s="75"/>
      <c r="AK1957" s="3"/>
      <c r="AL1957" s="75"/>
      <c r="AM1957" s="2"/>
      <c r="AN1957" s="75"/>
      <c r="AO1957" s="75"/>
      <c r="AP1957" s="75"/>
      <c r="AQ1957" s="75"/>
      <c r="AR1957" s="75"/>
    </row>
    <row r="1958" spans="29:44" ht="12">
      <c r="AC1958" s="3"/>
      <c r="AD1958" s="3"/>
      <c r="AE1958" s="3"/>
      <c r="AF1958" s="4"/>
      <c r="AG1958" s="4"/>
      <c r="AH1958" s="75"/>
      <c r="AI1958" s="17"/>
      <c r="AJ1958" s="75"/>
      <c r="AK1958" s="3"/>
      <c r="AL1958" s="75"/>
      <c r="AM1958" s="2"/>
      <c r="AN1958" s="75"/>
      <c r="AO1958" s="75"/>
      <c r="AP1958" s="75"/>
      <c r="AQ1958" s="75"/>
      <c r="AR1958" s="75"/>
    </row>
    <row r="1959" spans="29:44" ht="12">
      <c r="AC1959" s="3"/>
      <c r="AD1959" s="3"/>
      <c r="AE1959" s="3"/>
      <c r="AF1959" s="4"/>
      <c r="AG1959" s="4"/>
      <c r="AH1959" s="75"/>
      <c r="AI1959" s="17"/>
      <c r="AJ1959" s="75"/>
      <c r="AK1959" s="3"/>
      <c r="AL1959" s="75"/>
      <c r="AM1959" s="2"/>
      <c r="AN1959" s="75"/>
      <c r="AO1959" s="75"/>
      <c r="AP1959" s="75"/>
      <c r="AQ1959" s="75"/>
      <c r="AR1959" s="75"/>
    </row>
    <row r="1960" spans="29:44" ht="12">
      <c r="AC1960" s="3"/>
      <c r="AD1960" s="3"/>
      <c r="AE1960" s="3"/>
      <c r="AF1960" s="4"/>
      <c r="AG1960" s="4"/>
      <c r="AH1960" s="75"/>
      <c r="AI1960" s="17"/>
      <c r="AJ1960" s="75"/>
      <c r="AK1960" s="3"/>
      <c r="AL1960" s="75"/>
      <c r="AM1960" s="2"/>
      <c r="AN1960" s="75"/>
      <c r="AO1960" s="75"/>
      <c r="AP1960" s="75"/>
      <c r="AQ1960" s="75"/>
      <c r="AR1960" s="75"/>
    </row>
    <row r="1961" spans="29:44" ht="12">
      <c r="AC1961" s="3"/>
      <c r="AD1961" s="3"/>
      <c r="AE1961" s="3"/>
      <c r="AF1961" s="4"/>
      <c r="AG1961" s="4"/>
      <c r="AH1961" s="75"/>
      <c r="AI1961" s="17"/>
      <c r="AJ1961" s="75"/>
      <c r="AK1961" s="3"/>
      <c r="AL1961" s="75"/>
      <c r="AM1961" s="2"/>
      <c r="AN1961" s="75"/>
      <c r="AO1961" s="75"/>
      <c r="AP1961" s="75"/>
      <c r="AQ1961" s="75"/>
      <c r="AR1961" s="75"/>
    </row>
    <row r="1962" spans="29:44" ht="12">
      <c r="AC1962" s="3"/>
      <c r="AD1962" s="3"/>
      <c r="AE1962" s="3"/>
      <c r="AF1962" s="4"/>
      <c r="AG1962" s="4"/>
      <c r="AH1962" s="75"/>
      <c r="AI1962" s="17"/>
      <c r="AJ1962" s="75"/>
      <c r="AK1962" s="3"/>
      <c r="AL1962" s="75"/>
      <c r="AM1962" s="2"/>
      <c r="AN1962" s="75"/>
      <c r="AO1962" s="75"/>
      <c r="AP1962" s="75"/>
      <c r="AQ1962" s="75"/>
      <c r="AR1962" s="75"/>
    </row>
    <row r="1963" spans="29:44" ht="12">
      <c r="AC1963" s="3"/>
      <c r="AD1963" s="3"/>
      <c r="AE1963" s="3"/>
      <c r="AF1963" s="4"/>
      <c r="AG1963" s="4"/>
      <c r="AH1963" s="75"/>
      <c r="AI1963" s="17"/>
      <c r="AJ1963" s="75"/>
      <c r="AK1963" s="3"/>
      <c r="AL1963" s="75"/>
      <c r="AM1963" s="2"/>
      <c r="AN1963" s="75"/>
      <c r="AO1963" s="75"/>
      <c r="AP1963" s="75"/>
      <c r="AQ1963" s="75"/>
      <c r="AR1963" s="75"/>
    </row>
    <row r="1964" spans="29:44" ht="12">
      <c r="AC1964" s="3"/>
      <c r="AD1964" s="3"/>
      <c r="AE1964" s="3"/>
      <c r="AF1964" s="4"/>
      <c r="AG1964" s="4"/>
      <c r="AH1964" s="75"/>
      <c r="AI1964" s="17"/>
      <c r="AJ1964" s="75"/>
      <c r="AK1964" s="3"/>
      <c r="AL1964" s="75"/>
      <c r="AM1964" s="2"/>
      <c r="AN1964" s="75"/>
      <c r="AO1964" s="75"/>
      <c r="AP1964" s="75"/>
      <c r="AQ1964" s="75"/>
      <c r="AR1964" s="75"/>
    </row>
    <row r="1965" spans="29:44" ht="12">
      <c r="AC1965" s="3"/>
      <c r="AD1965" s="3"/>
      <c r="AE1965" s="3"/>
      <c r="AF1965" s="4"/>
      <c r="AG1965" s="4"/>
      <c r="AH1965" s="75"/>
      <c r="AI1965" s="17"/>
      <c r="AJ1965" s="75"/>
      <c r="AK1965" s="3"/>
      <c r="AL1965" s="75"/>
      <c r="AM1965" s="2"/>
      <c r="AN1965" s="75"/>
      <c r="AO1965" s="75"/>
      <c r="AP1965" s="75"/>
      <c r="AQ1965" s="75"/>
      <c r="AR1965" s="75"/>
    </row>
    <row r="1966" spans="29:44" ht="12">
      <c r="AC1966" s="3"/>
      <c r="AD1966" s="3"/>
      <c r="AE1966" s="3"/>
      <c r="AF1966" s="4"/>
      <c r="AG1966" s="4"/>
      <c r="AH1966" s="75"/>
      <c r="AI1966" s="17"/>
      <c r="AJ1966" s="75"/>
      <c r="AK1966" s="3"/>
      <c r="AL1966" s="75"/>
      <c r="AM1966" s="2"/>
      <c r="AN1966" s="75"/>
      <c r="AO1966" s="75"/>
      <c r="AP1966" s="75"/>
      <c r="AQ1966" s="75"/>
      <c r="AR1966" s="75"/>
    </row>
    <row r="1967" spans="29:44" ht="12">
      <c r="AC1967" s="3"/>
      <c r="AD1967" s="3"/>
      <c r="AE1967" s="3"/>
      <c r="AF1967" s="4"/>
      <c r="AG1967" s="4"/>
      <c r="AH1967" s="75"/>
      <c r="AI1967" s="17"/>
      <c r="AJ1967" s="75"/>
      <c r="AK1967" s="3"/>
      <c r="AL1967" s="75"/>
      <c r="AM1967" s="2"/>
      <c r="AN1967" s="75"/>
      <c r="AO1967" s="75"/>
      <c r="AP1967" s="75"/>
      <c r="AQ1967" s="75"/>
      <c r="AR1967" s="75"/>
    </row>
    <row r="1968" spans="29:44" ht="12">
      <c r="AC1968" s="3"/>
      <c r="AD1968" s="3"/>
      <c r="AE1968" s="3"/>
      <c r="AF1968" s="4"/>
      <c r="AG1968" s="4"/>
      <c r="AH1968" s="75"/>
      <c r="AI1968" s="17"/>
      <c r="AJ1968" s="75"/>
      <c r="AK1968" s="3"/>
      <c r="AL1968" s="75"/>
      <c r="AM1968" s="2"/>
      <c r="AN1968" s="75"/>
      <c r="AO1968" s="75"/>
      <c r="AP1968" s="75"/>
      <c r="AQ1968" s="75"/>
      <c r="AR1968" s="75"/>
    </row>
    <row r="1969" spans="29:44" ht="12">
      <c r="AC1969" s="3"/>
      <c r="AD1969" s="3"/>
      <c r="AE1969" s="3"/>
      <c r="AF1969" s="4"/>
      <c r="AG1969" s="4"/>
      <c r="AH1969" s="75"/>
      <c r="AI1969" s="17"/>
      <c r="AJ1969" s="75"/>
      <c r="AK1969" s="3"/>
      <c r="AL1969" s="75"/>
      <c r="AM1969" s="2"/>
      <c r="AN1969" s="75"/>
      <c r="AO1969" s="75"/>
      <c r="AP1969" s="75"/>
      <c r="AQ1969" s="75"/>
      <c r="AR1969" s="75"/>
    </row>
    <row r="1970" spans="29:44" ht="12">
      <c r="AC1970" s="3"/>
      <c r="AD1970" s="3"/>
      <c r="AE1970" s="3"/>
      <c r="AF1970" s="4"/>
      <c r="AG1970" s="4"/>
      <c r="AH1970" s="75"/>
      <c r="AI1970" s="17"/>
      <c r="AJ1970" s="75"/>
      <c r="AK1970" s="3"/>
      <c r="AL1970" s="75"/>
      <c r="AM1970" s="2"/>
      <c r="AN1970" s="75"/>
      <c r="AO1970" s="75"/>
      <c r="AP1970" s="75"/>
      <c r="AQ1970" s="75"/>
      <c r="AR1970" s="75"/>
    </row>
    <row r="1971" spans="29:44" ht="12">
      <c r="AC1971" s="3"/>
      <c r="AD1971" s="3"/>
      <c r="AE1971" s="3"/>
      <c r="AF1971" s="4"/>
      <c r="AG1971" s="4"/>
      <c r="AH1971" s="75"/>
      <c r="AI1971" s="17"/>
      <c r="AJ1971" s="75"/>
      <c r="AK1971" s="3"/>
      <c r="AL1971" s="75"/>
      <c r="AM1971" s="2"/>
      <c r="AN1971" s="75"/>
      <c r="AO1971" s="75"/>
      <c r="AP1971" s="75"/>
      <c r="AQ1971" s="75"/>
      <c r="AR1971" s="75"/>
    </row>
    <row r="1972" spans="29:44" ht="12">
      <c r="AC1972" s="3"/>
      <c r="AD1972" s="3"/>
      <c r="AE1972" s="3"/>
      <c r="AF1972" s="4"/>
      <c r="AG1972" s="4"/>
      <c r="AH1972" s="75"/>
      <c r="AI1972" s="17"/>
      <c r="AJ1972" s="75"/>
      <c r="AK1972" s="3"/>
      <c r="AL1972" s="75"/>
      <c r="AM1972" s="2"/>
      <c r="AN1972" s="75"/>
      <c r="AO1972" s="75"/>
      <c r="AP1972" s="75"/>
      <c r="AQ1972" s="75"/>
      <c r="AR1972" s="75"/>
    </row>
    <row r="1973" spans="29:44" ht="12">
      <c r="AC1973" s="3"/>
      <c r="AD1973" s="3"/>
      <c r="AE1973" s="3"/>
      <c r="AF1973" s="4"/>
      <c r="AG1973" s="4"/>
      <c r="AH1973" s="75"/>
      <c r="AI1973" s="17"/>
      <c r="AJ1973" s="75"/>
      <c r="AK1973" s="3"/>
      <c r="AL1973" s="75"/>
      <c r="AM1973" s="2"/>
      <c r="AN1973" s="75"/>
      <c r="AO1973" s="75"/>
      <c r="AP1973" s="75"/>
      <c r="AQ1973" s="75"/>
      <c r="AR1973" s="75"/>
    </row>
    <row r="1974" spans="29:44" ht="12">
      <c r="AC1974" s="3"/>
      <c r="AD1974" s="3"/>
      <c r="AE1974" s="3"/>
      <c r="AF1974" s="4"/>
      <c r="AG1974" s="4"/>
      <c r="AH1974" s="75"/>
      <c r="AI1974" s="17"/>
      <c r="AJ1974" s="75"/>
      <c r="AK1974" s="3"/>
      <c r="AL1974" s="75"/>
      <c r="AM1974" s="2"/>
      <c r="AN1974" s="75"/>
      <c r="AO1974" s="75"/>
      <c r="AP1974" s="75"/>
      <c r="AQ1974" s="75"/>
      <c r="AR1974" s="75"/>
    </row>
    <row r="1975" spans="29:44" ht="12">
      <c r="AC1975" s="3"/>
      <c r="AD1975" s="3"/>
      <c r="AE1975" s="3"/>
      <c r="AF1975" s="4"/>
      <c r="AG1975" s="4"/>
      <c r="AH1975" s="75"/>
      <c r="AI1975" s="17"/>
      <c r="AJ1975" s="75"/>
      <c r="AK1975" s="3"/>
      <c r="AL1975" s="75"/>
      <c r="AM1975" s="2"/>
      <c r="AN1975" s="75"/>
      <c r="AO1975" s="75"/>
      <c r="AP1975" s="75"/>
      <c r="AQ1975" s="75"/>
      <c r="AR1975" s="75"/>
    </row>
    <row r="1976" spans="29:44" ht="12">
      <c r="AC1976" s="3"/>
      <c r="AD1976" s="3"/>
      <c r="AE1976" s="3"/>
      <c r="AF1976" s="4"/>
      <c r="AG1976" s="4"/>
      <c r="AH1976" s="75"/>
      <c r="AI1976" s="17"/>
      <c r="AJ1976" s="75"/>
      <c r="AK1976" s="3"/>
      <c r="AL1976" s="75"/>
      <c r="AM1976" s="2"/>
      <c r="AN1976" s="75"/>
      <c r="AO1976" s="75"/>
      <c r="AP1976" s="75"/>
      <c r="AQ1976" s="75"/>
      <c r="AR1976" s="75"/>
    </row>
    <row r="1977" spans="29:44" ht="12">
      <c r="AC1977" s="3"/>
      <c r="AD1977" s="3"/>
      <c r="AE1977" s="3"/>
      <c r="AF1977" s="4"/>
      <c r="AG1977" s="4"/>
      <c r="AH1977" s="75"/>
      <c r="AI1977" s="17"/>
      <c r="AJ1977" s="75"/>
      <c r="AK1977" s="3"/>
      <c r="AL1977" s="75"/>
      <c r="AM1977" s="2"/>
      <c r="AN1977" s="75"/>
      <c r="AO1977" s="75"/>
      <c r="AP1977" s="75"/>
      <c r="AQ1977" s="75"/>
      <c r="AR1977" s="75"/>
    </row>
    <row r="1978" spans="29:44" ht="12">
      <c r="AC1978" s="3"/>
      <c r="AD1978" s="3"/>
      <c r="AE1978" s="3"/>
      <c r="AF1978" s="4"/>
      <c r="AG1978" s="4"/>
      <c r="AH1978" s="75"/>
      <c r="AI1978" s="17"/>
      <c r="AJ1978" s="75"/>
      <c r="AK1978" s="3"/>
      <c r="AL1978" s="75"/>
      <c r="AM1978" s="2"/>
      <c r="AN1978" s="75"/>
      <c r="AO1978" s="75"/>
      <c r="AP1978" s="75"/>
      <c r="AQ1978" s="75"/>
      <c r="AR1978" s="75"/>
    </row>
    <row r="1979" spans="29:44" ht="12">
      <c r="AC1979" s="3"/>
      <c r="AD1979" s="3"/>
      <c r="AE1979" s="3"/>
      <c r="AF1979" s="4"/>
      <c r="AG1979" s="4"/>
      <c r="AH1979" s="75"/>
      <c r="AI1979" s="17"/>
      <c r="AJ1979" s="75"/>
      <c r="AK1979" s="3"/>
      <c r="AL1979" s="75"/>
      <c r="AM1979" s="2"/>
      <c r="AN1979" s="75"/>
      <c r="AO1979" s="75"/>
      <c r="AP1979" s="75"/>
      <c r="AQ1979" s="75"/>
      <c r="AR1979" s="75"/>
    </row>
    <row r="1980" spans="29:44" ht="12">
      <c r="AC1980" s="3"/>
      <c r="AD1980" s="3"/>
      <c r="AE1980" s="3"/>
      <c r="AF1980" s="4"/>
      <c r="AG1980" s="4"/>
      <c r="AH1980" s="75"/>
      <c r="AI1980" s="17"/>
      <c r="AJ1980" s="75"/>
      <c r="AK1980" s="3"/>
      <c r="AL1980" s="75"/>
      <c r="AM1980" s="2"/>
      <c r="AN1980" s="75"/>
      <c r="AO1980" s="75"/>
      <c r="AP1980" s="75"/>
      <c r="AQ1980" s="75"/>
      <c r="AR1980" s="75"/>
    </row>
    <row r="1981" spans="29:44" ht="12">
      <c r="AC1981" s="3"/>
      <c r="AD1981" s="3"/>
      <c r="AE1981" s="3"/>
      <c r="AF1981" s="4"/>
      <c r="AG1981" s="4"/>
      <c r="AH1981" s="75"/>
      <c r="AI1981" s="17"/>
      <c r="AJ1981" s="75"/>
      <c r="AK1981" s="3"/>
      <c r="AL1981" s="75"/>
      <c r="AM1981" s="2"/>
      <c r="AN1981" s="75"/>
      <c r="AO1981" s="75"/>
      <c r="AP1981" s="75"/>
      <c r="AQ1981" s="75"/>
      <c r="AR1981" s="75"/>
    </row>
    <row r="1982" spans="29:44" ht="12">
      <c r="AC1982" s="3"/>
      <c r="AD1982" s="3"/>
      <c r="AE1982" s="3"/>
      <c r="AF1982" s="4"/>
      <c r="AG1982" s="4"/>
      <c r="AH1982" s="75"/>
      <c r="AI1982" s="17"/>
      <c r="AJ1982" s="75"/>
      <c r="AK1982" s="3"/>
      <c r="AL1982" s="75"/>
      <c r="AM1982" s="2"/>
      <c r="AN1982" s="75"/>
      <c r="AO1982" s="75"/>
      <c r="AP1982" s="75"/>
      <c r="AQ1982" s="75"/>
      <c r="AR1982" s="75"/>
    </row>
    <row r="1983" spans="29:44" ht="12">
      <c r="AC1983" s="3"/>
      <c r="AD1983" s="3"/>
      <c r="AE1983" s="3"/>
      <c r="AF1983" s="4"/>
      <c r="AG1983" s="4"/>
      <c r="AH1983" s="75"/>
      <c r="AI1983" s="17"/>
      <c r="AJ1983" s="75"/>
      <c r="AK1983" s="3"/>
      <c r="AL1983" s="75"/>
      <c r="AM1983" s="2"/>
      <c r="AN1983" s="75"/>
      <c r="AO1983" s="75"/>
      <c r="AP1983" s="75"/>
      <c r="AQ1983" s="75"/>
      <c r="AR1983" s="75"/>
    </row>
    <row r="1984" spans="29:44" ht="12">
      <c r="AC1984" s="3"/>
      <c r="AD1984" s="3"/>
      <c r="AE1984" s="3"/>
      <c r="AF1984" s="4"/>
      <c r="AG1984" s="4"/>
      <c r="AH1984" s="75"/>
      <c r="AI1984" s="17"/>
      <c r="AJ1984" s="75"/>
      <c r="AK1984" s="3"/>
      <c r="AL1984" s="75"/>
      <c r="AM1984" s="2"/>
      <c r="AN1984" s="75"/>
      <c r="AO1984" s="75"/>
      <c r="AP1984" s="75"/>
      <c r="AQ1984" s="75"/>
      <c r="AR1984" s="75"/>
    </row>
    <row r="1985" spans="29:44" ht="12">
      <c r="AC1985" s="3"/>
      <c r="AD1985" s="3"/>
      <c r="AE1985" s="3"/>
      <c r="AF1985" s="4"/>
      <c r="AG1985" s="4"/>
      <c r="AH1985" s="75"/>
      <c r="AI1985" s="17"/>
      <c r="AJ1985" s="75"/>
      <c r="AK1985" s="3"/>
      <c r="AL1985" s="75"/>
      <c r="AM1985" s="2"/>
      <c r="AN1985" s="75"/>
      <c r="AO1985" s="75"/>
      <c r="AP1985" s="75"/>
      <c r="AQ1985" s="75"/>
      <c r="AR1985" s="75"/>
    </row>
    <row r="1986" spans="29:44" ht="12">
      <c r="AC1986" s="3"/>
      <c r="AD1986" s="3"/>
      <c r="AE1986" s="3"/>
      <c r="AF1986" s="4"/>
      <c r="AG1986" s="4"/>
      <c r="AH1986" s="75"/>
      <c r="AI1986" s="17"/>
      <c r="AJ1986" s="75"/>
      <c r="AK1986" s="3"/>
      <c r="AL1986" s="75"/>
      <c r="AM1986" s="2"/>
      <c r="AN1986" s="75"/>
      <c r="AO1986" s="75"/>
      <c r="AP1986" s="75"/>
      <c r="AQ1986" s="75"/>
      <c r="AR1986" s="75"/>
    </row>
    <row r="1987" spans="29:44" ht="12">
      <c r="AC1987" s="3"/>
      <c r="AD1987" s="3"/>
      <c r="AE1987" s="3"/>
      <c r="AF1987" s="4"/>
      <c r="AG1987" s="4"/>
      <c r="AH1987" s="75"/>
      <c r="AI1987" s="17"/>
      <c r="AJ1987" s="75"/>
      <c r="AK1987" s="3"/>
      <c r="AL1987" s="75"/>
      <c r="AM1987" s="2"/>
      <c r="AN1987" s="75"/>
      <c r="AO1987" s="75"/>
      <c r="AP1987" s="75"/>
      <c r="AQ1987" s="75"/>
      <c r="AR1987" s="75"/>
    </row>
    <row r="1988" spans="29:44" ht="12">
      <c r="AC1988" s="3"/>
      <c r="AD1988" s="3"/>
      <c r="AE1988" s="3"/>
      <c r="AF1988" s="4"/>
      <c r="AG1988" s="4"/>
      <c r="AH1988" s="75"/>
      <c r="AI1988" s="17"/>
      <c r="AJ1988" s="75"/>
      <c r="AK1988" s="3"/>
      <c r="AL1988" s="75"/>
      <c r="AM1988" s="2"/>
      <c r="AN1988" s="75"/>
      <c r="AO1988" s="75"/>
      <c r="AP1988" s="75"/>
      <c r="AQ1988" s="75"/>
      <c r="AR1988" s="75"/>
    </row>
    <row r="1989" spans="29:44" ht="12">
      <c r="AC1989" s="3"/>
      <c r="AD1989" s="3"/>
      <c r="AE1989" s="3"/>
      <c r="AF1989" s="4"/>
      <c r="AG1989" s="4"/>
      <c r="AH1989" s="75"/>
      <c r="AI1989" s="17"/>
      <c r="AJ1989" s="75"/>
      <c r="AK1989" s="3"/>
      <c r="AL1989" s="75"/>
      <c r="AM1989" s="2"/>
      <c r="AN1989" s="75"/>
      <c r="AO1989" s="75"/>
      <c r="AP1989" s="75"/>
      <c r="AQ1989" s="75"/>
      <c r="AR1989" s="75"/>
    </row>
    <row r="1990" spans="29:44" ht="12">
      <c r="AC1990" s="3"/>
      <c r="AD1990" s="3"/>
      <c r="AE1990" s="3"/>
      <c r="AF1990" s="4"/>
      <c r="AG1990" s="4"/>
      <c r="AH1990" s="75"/>
      <c r="AI1990" s="17"/>
      <c r="AJ1990" s="75"/>
      <c r="AK1990" s="3"/>
      <c r="AL1990" s="75"/>
      <c r="AM1990" s="2"/>
      <c r="AN1990" s="75"/>
      <c r="AO1990" s="75"/>
      <c r="AP1990" s="75"/>
      <c r="AQ1990" s="75"/>
      <c r="AR1990" s="75"/>
    </row>
    <row r="1991" spans="29:44" ht="12">
      <c r="AC1991" s="3"/>
      <c r="AD1991" s="3"/>
      <c r="AE1991" s="3"/>
      <c r="AF1991" s="4"/>
      <c r="AG1991" s="4"/>
      <c r="AH1991" s="75"/>
      <c r="AI1991" s="17"/>
      <c r="AJ1991" s="75"/>
      <c r="AK1991" s="3"/>
      <c r="AL1991" s="75"/>
      <c r="AM1991" s="2"/>
      <c r="AN1991" s="75"/>
      <c r="AO1991" s="75"/>
      <c r="AP1991" s="75"/>
      <c r="AQ1991" s="75"/>
      <c r="AR1991" s="75"/>
    </row>
    <row r="1992" spans="29:44" ht="12">
      <c r="AC1992" s="3"/>
      <c r="AD1992" s="3"/>
      <c r="AE1992" s="3"/>
      <c r="AF1992" s="4"/>
      <c r="AG1992" s="4"/>
      <c r="AH1992" s="75"/>
      <c r="AI1992" s="17"/>
      <c r="AJ1992" s="75"/>
      <c r="AK1992" s="3"/>
      <c r="AL1992" s="75"/>
      <c r="AM1992" s="2"/>
      <c r="AN1992" s="75"/>
      <c r="AO1992" s="75"/>
      <c r="AP1992" s="75"/>
      <c r="AQ1992" s="75"/>
      <c r="AR1992" s="75"/>
    </row>
    <row r="1993" spans="29:44" ht="12">
      <c r="AC1993" s="3"/>
      <c r="AD1993" s="3"/>
      <c r="AE1993" s="3"/>
      <c r="AF1993" s="4"/>
      <c r="AG1993" s="4"/>
      <c r="AH1993" s="75"/>
      <c r="AI1993" s="17"/>
      <c r="AJ1993" s="75"/>
      <c r="AK1993" s="3"/>
      <c r="AL1993" s="75"/>
      <c r="AM1993" s="2"/>
      <c r="AN1993" s="75"/>
      <c r="AO1993" s="75"/>
      <c r="AP1993" s="75"/>
      <c r="AQ1993" s="75"/>
      <c r="AR1993" s="75"/>
    </row>
    <row r="1994" spans="29:44" ht="12">
      <c r="AC1994" s="3"/>
      <c r="AD1994" s="3"/>
      <c r="AE1994" s="3"/>
      <c r="AF1994" s="4"/>
      <c r="AG1994" s="4"/>
      <c r="AH1994" s="75"/>
      <c r="AI1994" s="17"/>
      <c r="AJ1994" s="75"/>
      <c r="AK1994" s="3"/>
      <c r="AL1994" s="75"/>
      <c r="AM1994" s="2"/>
      <c r="AN1994" s="75"/>
      <c r="AO1994" s="75"/>
      <c r="AP1994" s="75"/>
      <c r="AQ1994" s="75"/>
      <c r="AR1994" s="75"/>
    </row>
    <row r="1995" spans="29:44" ht="12">
      <c r="AC1995" s="3"/>
      <c r="AD1995" s="3"/>
      <c r="AE1995" s="3"/>
      <c r="AF1995" s="4"/>
      <c r="AG1995" s="4"/>
      <c r="AH1995" s="75"/>
      <c r="AI1995" s="17"/>
      <c r="AJ1995" s="75"/>
      <c r="AK1995" s="3"/>
      <c r="AL1995" s="75"/>
      <c r="AM1995" s="2"/>
      <c r="AN1995" s="75"/>
      <c r="AO1995" s="75"/>
      <c r="AP1995" s="75"/>
      <c r="AQ1995" s="75"/>
      <c r="AR1995" s="75"/>
    </row>
    <row r="1996" spans="29:44" ht="12">
      <c r="AC1996" s="3"/>
      <c r="AD1996" s="3"/>
      <c r="AE1996" s="3"/>
      <c r="AF1996" s="4"/>
      <c r="AG1996" s="4"/>
      <c r="AH1996" s="75"/>
      <c r="AI1996" s="17"/>
      <c r="AJ1996" s="75"/>
      <c r="AK1996" s="3"/>
      <c r="AL1996" s="75"/>
      <c r="AM1996" s="2"/>
      <c r="AN1996" s="75"/>
      <c r="AO1996" s="75"/>
      <c r="AP1996" s="75"/>
      <c r="AQ1996" s="75"/>
      <c r="AR1996" s="75"/>
    </row>
    <row r="1997" spans="29:44" ht="12">
      <c r="AC1997" s="3"/>
      <c r="AD1997" s="3"/>
      <c r="AE1997" s="3"/>
      <c r="AF1997" s="4"/>
      <c r="AG1997" s="4"/>
      <c r="AH1997" s="75"/>
      <c r="AI1997" s="17"/>
      <c r="AJ1997" s="75"/>
      <c r="AK1997" s="3"/>
      <c r="AL1997" s="75"/>
      <c r="AM1997" s="2"/>
      <c r="AN1997" s="75"/>
      <c r="AO1997" s="75"/>
      <c r="AP1997" s="75"/>
      <c r="AQ1997" s="75"/>
      <c r="AR1997" s="75"/>
    </row>
    <row r="1998" spans="29:44" ht="12">
      <c r="AC1998" s="3"/>
      <c r="AD1998" s="3"/>
      <c r="AE1998" s="3"/>
      <c r="AF1998" s="4"/>
      <c r="AG1998" s="4"/>
      <c r="AH1998" s="75"/>
      <c r="AI1998" s="17"/>
      <c r="AJ1998" s="75"/>
      <c r="AK1998" s="3"/>
      <c r="AL1998" s="75"/>
      <c r="AM1998" s="2"/>
      <c r="AN1998" s="75"/>
      <c r="AO1998" s="75"/>
      <c r="AP1998" s="75"/>
      <c r="AQ1998" s="75"/>
      <c r="AR1998" s="75"/>
    </row>
    <row r="1999" spans="29:44" ht="12">
      <c r="AC1999" s="3"/>
      <c r="AD1999" s="3"/>
      <c r="AE1999" s="3"/>
      <c r="AF1999" s="4"/>
      <c r="AG1999" s="4"/>
      <c r="AH1999" s="75"/>
      <c r="AI1999" s="17"/>
      <c r="AJ1999" s="75"/>
      <c r="AK1999" s="3"/>
      <c r="AL1999" s="75"/>
      <c r="AM1999" s="2"/>
      <c r="AN1999" s="75"/>
      <c r="AO1999" s="75"/>
      <c r="AP1999" s="75"/>
      <c r="AQ1999" s="75"/>
      <c r="AR1999" s="75"/>
    </row>
    <row r="2000" spans="29:44" ht="12">
      <c r="AC2000" s="3"/>
      <c r="AD2000" s="3"/>
      <c r="AE2000" s="3"/>
      <c r="AF2000" s="4"/>
      <c r="AG2000" s="4"/>
      <c r="AH2000" s="75"/>
      <c r="AI2000" s="17"/>
      <c r="AJ2000" s="75"/>
      <c r="AK2000" s="3"/>
      <c r="AL2000" s="75"/>
      <c r="AM2000" s="2"/>
      <c r="AN2000" s="75"/>
      <c r="AO2000" s="75"/>
      <c r="AP2000" s="75"/>
      <c r="AQ2000" s="75"/>
      <c r="AR2000" s="75"/>
    </row>
    <row r="2001" spans="29:44" ht="12">
      <c r="AC2001" s="3"/>
      <c r="AD2001" s="3"/>
      <c r="AE2001" s="3"/>
      <c r="AF2001" s="4"/>
      <c r="AG2001" s="4"/>
      <c r="AH2001" s="75"/>
      <c r="AI2001" s="17"/>
      <c r="AJ2001" s="75"/>
      <c r="AK2001" s="3"/>
      <c r="AL2001" s="75"/>
      <c r="AM2001" s="2"/>
      <c r="AN2001" s="75"/>
      <c r="AO2001" s="75"/>
      <c r="AP2001" s="75"/>
      <c r="AQ2001" s="75"/>
      <c r="AR2001" s="75"/>
    </row>
    <row r="2002" spans="29:44" ht="12">
      <c r="AC2002" s="3"/>
      <c r="AD2002" s="3"/>
      <c r="AE2002" s="3"/>
      <c r="AF2002" s="4"/>
      <c r="AG2002" s="4"/>
      <c r="AH2002" s="75"/>
      <c r="AI2002" s="17"/>
      <c r="AJ2002" s="75"/>
      <c r="AK2002" s="3"/>
      <c r="AL2002" s="75"/>
      <c r="AM2002" s="2"/>
      <c r="AN2002" s="75"/>
      <c r="AO2002" s="75"/>
      <c r="AP2002" s="75"/>
      <c r="AQ2002" s="75"/>
      <c r="AR2002" s="75"/>
    </row>
    <row r="2003" spans="29:44" ht="12">
      <c r="AC2003" s="3"/>
      <c r="AD2003" s="3"/>
      <c r="AE2003" s="3"/>
      <c r="AF2003" s="4"/>
      <c r="AG2003" s="4"/>
      <c r="AH2003" s="75"/>
      <c r="AI2003" s="17"/>
      <c r="AJ2003" s="75"/>
      <c r="AK2003" s="3"/>
      <c r="AL2003" s="75"/>
      <c r="AM2003" s="2"/>
      <c r="AN2003" s="75"/>
      <c r="AO2003" s="75"/>
      <c r="AP2003" s="75"/>
      <c r="AQ2003" s="75"/>
      <c r="AR2003" s="75"/>
    </row>
    <row r="2004" spans="29:44" ht="12">
      <c r="AC2004" s="3"/>
      <c r="AD2004" s="3"/>
      <c r="AE2004" s="3"/>
      <c r="AF2004" s="4"/>
      <c r="AG2004" s="4"/>
      <c r="AH2004" s="75"/>
      <c r="AI2004" s="17"/>
      <c r="AJ2004" s="75"/>
      <c r="AK2004" s="3"/>
      <c r="AL2004" s="75"/>
      <c r="AM2004" s="2"/>
      <c r="AN2004" s="75"/>
      <c r="AO2004" s="75"/>
      <c r="AP2004" s="75"/>
      <c r="AQ2004" s="75"/>
      <c r="AR2004" s="75"/>
    </row>
    <row r="2005" spans="29:44" ht="12">
      <c r="AC2005" s="3"/>
      <c r="AD2005" s="3"/>
      <c r="AE2005" s="3"/>
      <c r="AF2005" s="4"/>
      <c r="AG2005" s="4"/>
      <c r="AH2005" s="75"/>
      <c r="AI2005" s="17"/>
      <c r="AJ2005" s="75"/>
      <c r="AK2005" s="3"/>
      <c r="AL2005" s="75"/>
      <c r="AM2005" s="2"/>
      <c r="AN2005" s="75"/>
      <c r="AO2005" s="75"/>
      <c r="AP2005" s="75"/>
      <c r="AQ2005" s="75"/>
      <c r="AR2005" s="75"/>
    </row>
    <row r="2006" spans="29:44" ht="12">
      <c r="AC2006" s="3"/>
      <c r="AD2006" s="3"/>
      <c r="AE2006" s="3"/>
      <c r="AF2006" s="4"/>
      <c r="AG2006" s="4"/>
      <c r="AH2006" s="75"/>
      <c r="AI2006" s="17"/>
      <c r="AJ2006" s="75"/>
      <c r="AK2006" s="3"/>
      <c r="AL2006" s="75"/>
      <c r="AM2006" s="2"/>
      <c r="AN2006" s="75"/>
      <c r="AO2006" s="75"/>
      <c r="AP2006" s="75"/>
      <c r="AQ2006" s="75"/>
      <c r="AR2006" s="75"/>
    </row>
    <row r="2007" spans="29:44" ht="12">
      <c r="AC2007" s="3"/>
      <c r="AD2007" s="3"/>
      <c r="AE2007" s="3"/>
      <c r="AF2007" s="4"/>
      <c r="AG2007" s="4"/>
      <c r="AH2007" s="75"/>
      <c r="AI2007" s="17"/>
      <c r="AJ2007" s="75"/>
      <c r="AK2007" s="3"/>
      <c r="AL2007" s="75"/>
      <c r="AM2007" s="2"/>
      <c r="AN2007" s="75"/>
      <c r="AO2007" s="75"/>
      <c r="AP2007" s="75"/>
      <c r="AQ2007" s="75"/>
      <c r="AR2007" s="75"/>
    </row>
    <row r="2008" spans="29:44" ht="12">
      <c r="AC2008" s="3"/>
      <c r="AD2008" s="3"/>
      <c r="AE2008" s="3"/>
      <c r="AF2008" s="4"/>
      <c r="AG2008" s="4"/>
      <c r="AH2008" s="75"/>
      <c r="AI2008" s="17"/>
      <c r="AJ2008" s="75"/>
      <c r="AK2008" s="3"/>
      <c r="AL2008" s="75"/>
      <c r="AM2008" s="2"/>
      <c r="AN2008" s="75"/>
      <c r="AO2008" s="75"/>
      <c r="AP2008" s="75"/>
      <c r="AQ2008" s="75"/>
      <c r="AR2008" s="75"/>
    </row>
    <row r="2009" spans="29:44" ht="12">
      <c r="AC2009" s="3"/>
      <c r="AD2009" s="3"/>
      <c r="AE2009" s="3"/>
      <c r="AF2009" s="4"/>
      <c r="AG2009" s="4"/>
      <c r="AH2009" s="75"/>
      <c r="AI2009" s="17"/>
      <c r="AJ2009" s="75"/>
      <c r="AK2009" s="3"/>
      <c r="AL2009" s="75"/>
      <c r="AM2009" s="2"/>
      <c r="AN2009" s="75"/>
      <c r="AO2009" s="75"/>
      <c r="AP2009" s="75"/>
      <c r="AQ2009" s="75"/>
      <c r="AR2009" s="75"/>
    </row>
    <row r="2010" spans="29:44" ht="12">
      <c r="AC2010" s="3"/>
      <c r="AD2010" s="3"/>
      <c r="AE2010" s="3"/>
      <c r="AF2010" s="4"/>
      <c r="AG2010" s="4"/>
      <c r="AH2010" s="75"/>
      <c r="AI2010" s="17"/>
      <c r="AJ2010" s="75"/>
      <c r="AK2010" s="3"/>
      <c r="AL2010" s="75"/>
      <c r="AM2010" s="2"/>
      <c r="AN2010" s="75"/>
      <c r="AO2010" s="75"/>
      <c r="AP2010" s="75"/>
      <c r="AQ2010" s="75"/>
      <c r="AR2010" s="75"/>
    </row>
    <row r="2011" spans="29:44" ht="12">
      <c r="AC2011" s="3"/>
      <c r="AD2011" s="3"/>
      <c r="AE2011" s="3"/>
      <c r="AF2011" s="4"/>
      <c r="AG2011" s="4"/>
      <c r="AH2011" s="75"/>
      <c r="AI2011" s="17"/>
      <c r="AJ2011" s="75"/>
      <c r="AK2011" s="3"/>
      <c r="AL2011" s="75"/>
      <c r="AM2011" s="2"/>
      <c r="AN2011" s="75"/>
      <c r="AO2011" s="75"/>
      <c r="AP2011" s="75"/>
      <c r="AQ2011" s="75"/>
      <c r="AR2011" s="75"/>
    </row>
    <row r="2012" spans="29:44" ht="12">
      <c r="AC2012" s="3"/>
      <c r="AD2012" s="3"/>
      <c r="AE2012" s="3"/>
      <c r="AF2012" s="4"/>
      <c r="AG2012" s="4"/>
      <c r="AH2012" s="75"/>
      <c r="AI2012" s="17"/>
      <c r="AJ2012" s="75"/>
      <c r="AK2012" s="3"/>
      <c r="AL2012" s="75"/>
      <c r="AM2012" s="2"/>
      <c r="AN2012" s="75"/>
      <c r="AO2012" s="75"/>
      <c r="AP2012" s="75"/>
      <c r="AQ2012" s="75"/>
      <c r="AR2012" s="75"/>
    </row>
    <row r="2013" spans="29:44" ht="12">
      <c r="AC2013" s="3"/>
      <c r="AD2013" s="3"/>
      <c r="AE2013" s="3"/>
      <c r="AF2013" s="4"/>
      <c r="AG2013" s="4"/>
      <c r="AH2013" s="75"/>
      <c r="AI2013" s="17"/>
      <c r="AJ2013" s="75"/>
      <c r="AK2013" s="3"/>
      <c r="AL2013" s="75"/>
      <c r="AM2013" s="2"/>
      <c r="AN2013" s="75"/>
      <c r="AO2013" s="75"/>
      <c r="AP2013" s="75"/>
      <c r="AQ2013" s="75"/>
      <c r="AR2013" s="75"/>
    </row>
    <row r="2014" spans="29:44" ht="12">
      <c r="AC2014" s="3"/>
      <c r="AD2014" s="3"/>
      <c r="AE2014" s="3"/>
      <c r="AF2014" s="4"/>
      <c r="AG2014" s="4"/>
      <c r="AH2014" s="75"/>
      <c r="AI2014" s="17"/>
      <c r="AJ2014" s="75"/>
      <c r="AK2014" s="3"/>
      <c r="AL2014" s="75"/>
      <c r="AM2014" s="2"/>
      <c r="AN2014" s="75"/>
      <c r="AO2014" s="75"/>
      <c r="AP2014" s="75"/>
      <c r="AQ2014" s="75"/>
      <c r="AR2014" s="75"/>
    </row>
    <row r="2015" spans="29:44" ht="12">
      <c r="AC2015" s="3"/>
      <c r="AD2015" s="3"/>
      <c r="AE2015" s="3"/>
      <c r="AF2015" s="4"/>
      <c r="AG2015" s="4"/>
      <c r="AH2015" s="75"/>
      <c r="AI2015" s="17"/>
      <c r="AJ2015" s="75"/>
      <c r="AK2015" s="3"/>
      <c r="AL2015" s="75"/>
      <c r="AM2015" s="2"/>
      <c r="AN2015" s="75"/>
      <c r="AO2015" s="75"/>
      <c r="AP2015" s="75"/>
      <c r="AQ2015" s="75"/>
      <c r="AR2015" s="75"/>
    </row>
    <row r="2016" spans="29:44" ht="12">
      <c r="AC2016" s="3"/>
      <c r="AD2016" s="3"/>
      <c r="AE2016" s="3"/>
      <c r="AF2016" s="4"/>
      <c r="AG2016" s="4"/>
      <c r="AH2016" s="75"/>
      <c r="AI2016" s="17"/>
      <c r="AJ2016" s="75"/>
      <c r="AK2016" s="3"/>
      <c r="AL2016" s="75"/>
      <c r="AM2016" s="2"/>
      <c r="AN2016" s="75"/>
      <c r="AO2016" s="75"/>
      <c r="AP2016" s="75"/>
      <c r="AQ2016" s="75"/>
      <c r="AR2016" s="75"/>
    </row>
    <row r="2017" spans="29:44" ht="12">
      <c r="AC2017" s="3"/>
      <c r="AD2017" s="3"/>
      <c r="AE2017" s="3"/>
      <c r="AF2017" s="4"/>
      <c r="AG2017" s="4"/>
      <c r="AH2017" s="75"/>
      <c r="AI2017" s="17"/>
      <c r="AJ2017" s="75"/>
      <c r="AK2017" s="3"/>
      <c r="AL2017" s="75"/>
      <c r="AM2017" s="2"/>
      <c r="AN2017" s="75"/>
      <c r="AO2017" s="75"/>
      <c r="AP2017" s="75"/>
      <c r="AQ2017" s="75"/>
      <c r="AR2017" s="75"/>
    </row>
    <row r="2018" spans="29:44" ht="12">
      <c r="AC2018" s="3"/>
      <c r="AD2018" s="3"/>
      <c r="AE2018" s="3"/>
      <c r="AF2018" s="4"/>
      <c r="AG2018" s="4"/>
      <c r="AH2018" s="75"/>
      <c r="AI2018" s="17"/>
      <c r="AJ2018" s="75"/>
      <c r="AK2018" s="3"/>
      <c r="AL2018" s="75"/>
      <c r="AM2018" s="2"/>
      <c r="AN2018" s="75"/>
      <c r="AO2018" s="75"/>
      <c r="AP2018" s="75"/>
      <c r="AQ2018" s="75"/>
      <c r="AR2018" s="75"/>
    </row>
    <row r="2019" spans="29:44" ht="12">
      <c r="AC2019" s="3"/>
      <c r="AD2019" s="3"/>
      <c r="AE2019" s="3"/>
      <c r="AF2019" s="4"/>
      <c r="AG2019" s="4"/>
      <c r="AH2019" s="75"/>
      <c r="AI2019" s="17"/>
      <c r="AJ2019" s="75"/>
      <c r="AK2019" s="3"/>
      <c r="AL2019" s="75"/>
      <c r="AM2019" s="2"/>
      <c r="AN2019" s="75"/>
      <c r="AO2019" s="75"/>
      <c r="AP2019" s="75"/>
      <c r="AQ2019" s="75"/>
      <c r="AR2019" s="75"/>
    </row>
    <row r="2020" spans="29:44" ht="12">
      <c r="AC2020" s="3"/>
      <c r="AD2020" s="3"/>
      <c r="AE2020" s="3"/>
      <c r="AF2020" s="4"/>
      <c r="AG2020" s="4"/>
      <c r="AH2020" s="75"/>
      <c r="AI2020" s="17"/>
      <c r="AJ2020" s="75"/>
      <c r="AK2020" s="3"/>
      <c r="AL2020" s="75"/>
      <c r="AM2020" s="2"/>
      <c r="AN2020" s="75"/>
      <c r="AO2020" s="75"/>
      <c r="AP2020" s="75"/>
      <c r="AQ2020" s="75"/>
      <c r="AR2020" s="75"/>
    </row>
    <row r="2021" spans="29:44" ht="12">
      <c r="AC2021" s="3"/>
      <c r="AD2021" s="3"/>
      <c r="AE2021" s="3"/>
      <c r="AF2021" s="4"/>
      <c r="AG2021" s="4"/>
      <c r="AH2021" s="75"/>
      <c r="AI2021" s="17"/>
      <c r="AJ2021" s="75"/>
      <c r="AK2021" s="3"/>
      <c r="AL2021" s="75"/>
      <c r="AM2021" s="2"/>
      <c r="AN2021" s="75"/>
      <c r="AO2021" s="75"/>
      <c r="AP2021" s="75"/>
      <c r="AQ2021" s="75"/>
      <c r="AR2021" s="75"/>
    </row>
    <row r="2022" spans="29:44" ht="12">
      <c r="AC2022" s="3"/>
      <c r="AD2022" s="3"/>
      <c r="AE2022" s="3"/>
      <c r="AF2022" s="4"/>
      <c r="AG2022" s="4"/>
      <c r="AH2022" s="75"/>
      <c r="AI2022" s="17"/>
      <c r="AJ2022" s="75"/>
      <c r="AK2022" s="3"/>
      <c r="AL2022" s="75"/>
      <c r="AM2022" s="2"/>
      <c r="AN2022" s="75"/>
      <c r="AO2022" s="75"/>
      <c r="AP2022" s="75"/>
      <c r="AQ2022" s="75"/>
      <c r="AR2022" s="75"/>
    </row>
    <row r="2023" spans="29:44" ht="12">
      <c r="AC2023" s="3"/>
      <c r="AD2023" s="3"/>
      <c r="AE2023" s="3"/>
      <c r="AF2023" s="4"/>
      <c r="AG2023" s="4"/>
      <c r="AH2023" s="75"/>
      <c r="AI2023" s="17"/>
      <c r="AJ2023" s="75"/>
      <c r="AK2023" s="3"/>
      <c r="AL2023" s="75"/>
      <c r="AM2023" s="2"/>
      <c r="AN2023" s="75"/>
      <c r="AO2023" s="75"/>
      <c r="AP2023" s="75"/>
      <c r="AQ2023" s="75"/>
      <c r="AR2023" s="75"/>
    </row>
    <row r="2024" spans="29:44" ht="12">
      <c r="AC2024" s="3"/>
      <c r="AD2024" s="3"/>
      <c r="AE2024" s="3"/>
      <c r="AF2024" s="4"/>
      <c r="AG2024" s="4"/>
      <c r="AH2024" s="75"/>
      <c r="AI2024" s="17"/>
      <c r="AJ2024" s="75"/>
      <c r="AK2024" s="3"/>
      <c r="AL2024" s="75"/>
      <c r="AM2024" s="2"/>
      <c r="AN2024" s="75"/>
      <c r="AO2024" s="75"/>
      <c r="AP2024" s="75"/>
      <c r="AQ2024" s="75"/>
      <c r="AR2024" s="75"/>
    </row>
    <row r="2025" spans="29:44" ht="12">
      <c r="AC2025" s="3"/>
      <c r="AD2025" s="3"/>
      <c r="AE2025" s="3"/>
      <c r="AF2025" s="4"/>
      <c r="AG2025" s="4"/>
      <c r="AH2025" s="75"/>
      <c r="AI2025" s="17"/>
      <c r="AJ2025" s="75"/>
      <c r="AK2025" s="3"/>
      <c r="AL2025" s="75"/>
      <c r="AM2025" s="2"/>
      <c r="AN2025" s="75"/>
      <c r="AO2025" s="75"/>
      <c r="AP2025" s="75"/>
      <c r="AQ2025" s="75"/>
      <c r="AR2025" s="75"/>
    </row>
    <row r="2026" spans="29:44" ht="12">
      <c r="AC2026" s="3"/>
      <c r="AD2026" s="3"/>
      <c r="AE2026" s="3"/>
      <c r="AF2026" s="4"/>
      <c r="AG2026" s="4"/>
      <c r="AH2026" s="75"/>
      <c r="AI2026" s="17"/>
      <c r="AJ2026" s="75"/>
      <c r="AK2026" s="3"/>
      <c r="AL2026" s="75"/>
      <c r="AM2026" s="2"/>
      <c r="AN2026" s="75"/>
      <c r="AO2026" s="75"/>
      <c r="AP2026" s="75"/>
      <c r="AQ2026" s="75"/>
      <c r="AR2026" s="75"/>
    </row>
    <row r="2027" spans="29:44" ht="12">
      <c r="AC2027" s="3"/>
      <c r="AD2027" s="3"/>
      <c r="AE2027" s="3"/>
      <c r="AF2027" s="4"/>
      <c r="AG2027" s="4"/>
      <c r="AH2027" s="75"/>
      <c r="AI2027" s="17"/>
      <c r="AJ2027" s="75"/>
      <c r="AK2027" s="3"/>
      <c r="AL2027" s="75"/>
      <c r="AM2027" s="2"/>
      <c r="AN2027" s="75"/>
      <c r="AO2027" s="75"/>
      <c r="AP2027" s="75"/>
      <c r="AQ2027" s="75"/>
      <c r="AR2027" s="75"/>
    </row>
    <row r="2028" spans="29:44" ht="12">
      <c r="AC2028" s="3"/>
      <c r="AD2028" s="3"/>
      <c r="AE2028" s="3"/>
      <c r="AF2028" s="4"/>
      <c r="AG2028" s="4"/>
      <c r="AH2028" s="75"/>
      <c r="AI2028" s="17"/>
      <c r="AJ2028" s="75"/>
      <c r="AK2028" s="3"/>
      <c r="AL2028" s="75"/>
      <c r="AM2028" s="2"/>
      <c r="AN2028" s="75"/>
      <c r="AO2028" s="75"/>
      <c r="AP2028" s="75"/>
      <c r="AQ2028" s="75"/>
      <c r="AR2028" s="75"/>
    </row>
    <row r="2029" spans="29:44" ht="12">
      <c r="AC2029" s="3"/>
      <c r="AD2029" s="3"/>
      <c r="AE2029" s="3"/>
      <c r="AF2029" s="4"/>
      <c r="AG2029" s="4"/>
      <c r="AH2029" s="75"/>
      <c r="AI2029" s="17"/>
      <c r="AJ2029" s="75"/>
      <c r="AK2029" s="3"/>
      <c r="AL2029" s="75"/>
      <c r="AM2029" s="2"/>
      <c r="AN2029" s="75"/>
      <c r="AO2029" s="75"/>
      <c r="AP2029" s="75"/>
      <c r="AQ2029" s="75"/>
      <c r="AR2029" s="75"/>
    </row>
    <row r="2030" spans="29:44" ht="12">
      <c r="AC2030" s="3"/>
      <c r="AD2030" s="3"/>
      <c r="AE2030" s="3"/>
      <c r="AF2030" s="4"/>
      <c r="AG2030" s="4"/>
      <c r="AH2030" s="75"/>
      <c r="AI2030" s="17"/>
      <c r="AJ2030" s="75"/>
      <c r="AK2030" s="3"/>
      <c r="AL2030" s="75"/>
      <c r="AM2030" s="2"/>
      <c r="AN2030" s="75"/>
      <c r="AO2030" s="75"/>
      <c r="AP2030" s="75"/>
      <c r="AQ2030" s="75"/>
      <c r="AR2030" s="75"/>
    </row>
    <row r="2031" spans="29:44" ht="12">
      <c r="AC2031" s="3"/>
      <c r="AD2031" s="3"/>
      <c r="AE2031" s="3"/>
      <c r="AF2031" s="4"/>
      <c r="AG2031" s="4"/>
      <c r="AH2031" s="75"/>
      <c r="AI2031" s="17"/>
      <c r="AJ2031" s="75"/>
      <c r="AK2031" s="3"/>
      <c r="AL2031" s="75"/>
      <c r="AM2031" s="2"/>
      <c r="AN2031" s="75"/>
      <c r="AO2031" s="75"/>
      <c r="AP2031" s="75"/>
      <c r="AQ2031" s="75"/>
      <c r="AR2031" s="75"/>
    </row>
    <row r="2032" spans="29:44" ht="12">
      <c r="AC2032" s="3"/>
      <c r="AD2032" s="3"/>
      <c r="AE2032" s="3"/>
      <c r="AF2032" s="4"/>
      <c r="AG2032" s="4"/>
      <c r="AH2032" s="75"/>
      <c r="AI2032" s="17"/>
      <c r="AJ2032" s="75"/>
      <c r="AK2032" s="3"/>
      <c r="AL2032" s="75"/>
      <c r="AM2032" s="2"/>
      <c r="AN2032" s="75"/>
      <c r="AO2032" s="75"/>
      <c r="AP2032" s="75"/>
      <c r="AQ2032" s="75"/>
      <c r="AR2032" s="75"/>
    </row>
    <row r="2033" spans="29:44" ht="12">
      <c r="AC2033" s="3"/>
      <c r="AD2033" s="3"/>
      <c r="AE2033" s="3"/>
      <c r="AF2033" s="4"/>
      <c r="AG2033" s="4"/>
      <c r="AH2033" s="75"/>
      <c r="AI2033" s="17"/>
      <c r="AJ2033" s="75"/>
      <c r="AK2033" s="3"/>
      <c r="AL2033" s="75"/>
      <c r="AM2033" s="2"/>
      <c r="AN2033" s="75"/>
      <c r="AO2033" s="75"/>
      <c r="AP2033" s="75"/>
      <c r="AQ2033" s="75"/>
      <c r="AR2033" s="75"/>
    </row>
    <row r="2034" spans="29:44" ht="12">
      <c r="AC2034" s="3"/>
      <c r="AD2034" s="3"/>
      <c r="AE2034" s="3"/>
      <c r="AF2034" s="4"/>
      <c r="AG2034" s="4"/>
      <c r="AH2034" s="75"/>
      <c r="AI2034" s="17"/>
      <c r="AJ2034" s="75"/>
      <c r="AK2034" s="3"/>
      <c r="AL2034" s="75"/>
      <c r="AM2034" s="2"/>
      <c r="AN2034" s="75"/>
      <c r="AO2034" s="75"/>
      <c r="AP2034" s="75"/>
      <c r="AQ2034" s="75"/>
      <c r="AR2034" s="75"/>
    </row>
    <row r="2035" spans="29:44" ht="12">
      <c r="AC2035" s="3"/>
      <c r="AD2035" s="3"/>
      <c r="AE2035" s="3"/>
      <c r="AF2035" s="4"/>
      <c r="AG2035" s="4"/>
      <c r="AH2035" s="75"/>
      <c r="AI2035" s="17"/>
      <c r="AJ2035" s="75"/>
      <c r="AK2035" s="3"/>
      <c r="AL2035" s="75"/>
      <c r="AM2035" s="2"/>
      <c r="AN2035" s="75"/>
      <c r="AO2035" s="75"/>
      <c r="AP2035" s="75"/>
      <c r="AQ2035" s="75"/>
      <c r="AR2035" s="75"/>
    </row>
    <row r="2036" spans="29:44" ht="12">
      <c r="AC2036" s="3"/>
      <c r="AD2036" s="3"/>
      <c r="AE2036" s="3"/>
      <c r="AF2036" s="4"/>
      <c r="AG2036" s="4"/>
      <c r="AH2036" s="75"/>
      <c r="AI2036" s="17"/>
      <c r="AJ2036" s="75"/>
      <c r="AK2036" s="3"/>
      <c r="AL2036" s="75"/>
      <c r="AM2036" s="2"/>
      <c r="AN2036" s="75"/>
      <c r="AO2036" s="75"/>
      <c r="AP2036" s="75"/>
      <c r="AQ2036" s="75"/>
      <c r="AR2036" s="75"/>
    </row>
    <row r="2037" spans="29:44" ht="12">
      <c r="AC2037" s="3"/>
      <c r="AD2037" s="3"/>
      <c r="AE2037" s="3"/>
      <c r="AF2037" s="4"/>
      <c r="AG2037" s="4"/>
      <c r="AH2037" s="75"/>
      <c r="AI2037" s="17"/>
      <c r="AJ2037" s="75"/>
      <c r="AK2037" s="3"/>
      <c r="AL2037" s="75"/>
      <c r="AM2037" s="2"/>
      <c r="AN2037" s="75"/>
      <c r="AO2037" s="75"/>
      <c r="AP2037" s="75"/>
      <c r="AQ2037" s="75"/>
      <c r="AR2037" s="75"/>
    </row>
    <row r="2038" spans="29:44" ht="12">
      <c r="AC2038" s="3"/>
      <c r="AD2038" s="3"/>
      <c r="AE2038" s="3"/>
      <c r="AF2038" s="4"/>
      <c r="AG2038" s="4"/>
      <c r="AH2038" s="75"/>
      <c r="AI2038" s="17"/>
      <c r="AJ2038" s="75"/>
      <c r="AK2038" s="3"/>
      <c r="AL2038" s="75"/>
      <c r="AM2038" s="2"/>
      <c r="AN2038" s="75"/>
      <c r="AO2038" s="75"/>
      <c r="AP2038" s="75"/>
      <c r="AQ2038" s="75"/>
      <c r="AR2038" s="75"/>
    </row>
    <row r="2039" spans="29:44" ht="12">
      <c r="AC2039" s="3"/>
      <c r="AD2039" s="3"/>
      <c r="AE2039" s="3"/>
      <c r="AF2039" s="4"/>
      <c r="AG2039" s="4"/>
      <c r="AH2039" s="75"/>
      <c r="AI2039" s="17"/>
      <c r="AJ2039" s="75"/>
      <c r="AK2039" s="3"/>
      <c r="AL2039" s="75"/>
      <c r="AM2039" s="2"/>
      <c r="AN2039" s="75"/>
      <c r="AO2039" s="75"/>
      <c r="AP2039" s="75"/>
      <c r="AQ2039" s="75"/>
      <c r="AR2039" s="75"/>
    </row>
    <row r="2040" spans="29:44" ht="12">
      <c r="AC2040" s="3"/>
      <c r="AD2040" s="3"/>
      <c r="AE2040" s="3"/>
      <c r="AF2040" s="4"/>
      <c r="AG2040" s="4"/>
      <c r="AH2040" s="75"/>
      <c r="AI2040" s="17"/>
      <c r="AJ2040" s="75"/>
      <c r="AK2040" s="3"/>
      <c r="AL2040" s="75"/>
      <c r="AM2040" s="2"/>
      <c r="AN2040" s="75"/>
      <c r="AO2040" s="75"/>
      <c r="AP2040" s="75"/>
      <c r="AQ2040" s="75"/>
      <c r="AR2040" s="75"/>
    </row>
    <row r="2041" spans="29:44" ht="12">
      <c r="AC2041" s="3"/>
      <c r="AD2041" s="3"/>
      <c r="AE2041" s="3"/>
      <c r="AF2041" s="4"/>
      <c r="AG2041" s="4"/>
      <c r="AH2041" s="75"/>
      <c r="AI2041" s="17"/>
      <c r="AJ2041" s="75"/>
      <c r="AK2041" s="3"/>
      <c r="AL2041" s="75"/>
      <c r="AM2041" s="2"/>
      <c r="AN2041" s="75"/>
      <c r="AO2041" s="75"/>
      <c r="AP2041" s="75"/>
      <c r="AQ2041" s="75"/>
      <c r="AR2041" s="75"/>
    </row>
    <row r="2042" spans="29:44" ht="12">
      <c r="AC2042" s="3"/>
      <c r="AD2042" s="3"/>
      <c r="AE2042" s="3"/>
      <c r="AF2042" s="4"/>
      <c r="AG2042" s="4"/>
      <c r="AH2042" s="75"/>
      <c r="AI2042" s="17"/>
      <c r="AJ2042" s="75"/>
      <c r="AK2042" s="3"/>
      <c r="AL2042" s="75"/>
      <c r="AM2042" s="2"/>
      <c r="AN2042" s="75"/>
      <c r="AO2042" s="75"/>
      <c r="AP2042" s="75"/>
      <c r="AQ2042" s="75"/>
      <c r="AR2042" s="75"/>
    </row>
    <row r="2043" spans="29:44" ht="12">
      <c r="AC2043" s="3"/>
      <c r="AD2043" s="3"/>
      <c r="AE2043" s="3"/>
      <c r="AF2043" s="4"/>
      <c r="AG2043" s="4"/>
      <c r="AH2043" s="75"/>
      <c r="AI2043" s="17"/>
      <c r="AJ2043" s="75"/>
      <c r="AK2043" s="3"/>
      <c r="AL2043" s="75"/>
      <c r="AM2043" s="2"/>
      <c r="AN2043" s="75"/>
      <c r="AO2043" s="75"/>
      <c r="AP2043" s="75"/>
      <c r="AQ2043" s="75"/>
      <c r="AR2043" s="75"/>
    </row>
    <row r="2044" spans="29:44" ht="12">
      <c r="AC2044" s="3"/>
      <c r="AD2044" s="3"/>
      <c r="AE2044" s="3"/>
      <c r="AF2044" s="4"/>
      <c r="AG2044" s="4"/>
      <c r="AH2044" s="75"/>
      <c r="AI2044" s="17"/>
      <c r="AJ2044" s="75"/>
      <c r="AK2044" s="3"/>
      <c r="AL2044" s="75"/>
      <c r="AM2044" s="2"/>
      <c r="AN2044" s="75"/>
      <c r="AO2044" s="75"/>
      <c r="AP2044" s="75"/>
      <c r="AQ2044" s="75"/>
      <c r="AR2044" s="75"/>
    </row>
    <row r="2045" spans="29:44" ht="12">
      <c r="AC2045" s="3"/>
      <c r="AD2045" s="3"/>
      <c r="AE2045" s="3"/>
      <c r="AF2045" s="4"/>
      <c r="AG2045" s="4"/>
      <c r="AH2045" s="75"/>
      <c r="AI2045" s="17"/>
      <c r="AJ2045" s="75"/>
      <c r="AK2045" s="3"/>
      <c r="AL2045" s="75"/>
      <c r="AM2045" s="2"/>
      <c r="AN2045" s="75"/>
      <c r="AO2045" s="75"/>
      <c r="AP2045" s="75"/>
      <c r="AQ2045" s="75"/>
      <c r="AR2045" s="75"/>
    </row>
    <row r="2046" spans="29:44" ht="12">
      <c r="AC2046" s="3"/>
      <c r="AD2046" s="3"/>
      <c r="AE2046" s="3"/>
      <c r="AF2046" s="4"/>
      <c r="AG2046" s="4"/>
      <c r="AH2046" s="75"/>
      <c r="AI2046" s="17"/>
      <c r="AJ2046" s="75"/>
      <c r="AK2046" s="3"/>
      <c r="AL2046" s="75"/>
      <c r="AM2046" s="2"/>
      <c r="AN2046" s="75"/>
      <c r="AO2046" s="75"/>
      <c r="AP2046" s="75"/>
      <c r="AQ2046" s="75"/>
      <c r="AR2046" s="75"/>
    </row>
    <row r="2047" spans="29:44" ht="12">
      <c r="AC2047" s="3"/>
      <c r="AD2047" s="3"/>
      <c r="AE2047" s="3"/>
      <c r="AF2047" s="4"/>
      <c r="AG2047" s="4"/>
      <c r="AH2047" s="75"/>
      <c r="AI2047" s="17"/>
      <c r="AJ2047" s="75"/>
      <c r="AK2047" s="3"/>
      <c r="AL2047" s="75"/>
      <c r="AM2047" s="2"/>
      <c r="AN2047" s="75"/>
      <c r="AO2047" s="75"/>
      <c r="AP2047" s="75"/>
      <c r="AQ2047" s="75"/>
      <c r="AR2047" s="75"/>
    </row>
    <row r="2048" spans="29:44" ht="12">
      <c r="AC2048" s="3"/>
      <c r="AD2048" s="3"/>
      <c r="AE2048" s="3"/>
      <c r="AF2048" s="4"/>
      <c r="AG2048" s="4"/>
      <c r="AH2048" s="75"/>
      <c r="AI2048" s="17"/>
      <c r="AJ2048" s="75"/>
      <c r="AK2048" s="3"/>
      <c r="AL2048" s="75"/>
      <c r="AM2048" s="2"/>
      <c r="AN2048" s="75"/>
      <c r="AO2048" s="75"/>
      <c r="AP2048" s="75"/>
      <c r="AQ2048" s="75"/>
      <c r="AR2048" s="75"/>
    </row>
    <row r="2049" spans="29:44" ht="12">
      <c r="AC2049" s="3"/>
      <c r="AD2049" s="3"/>
      <c r="AE2049" s="3"/>
      <c r="AF2049" s="4"/>
      <c r="AG2049" s="4"/>
      <c r="AH2049" s="75"/>
      <c r="AI2049" s="17"/>
      <c r="AJ2049" s="75"/>
      <c r="AK2049" s="3"/>
      <c r="AL2049" s="75"/>
      <c r="AM2049" s="2"/>
      <c r="AN2049" s="75"/>
      <c r="AO2049" s="75"/>
      <c r="AP2049" s="75"/>
      <c r="AQ2049" s="75"/>
      <c r="AR2049" s="75"/>
    </row>
    <row r="2050" spans="29:44" ht="12">
      <c r="AC2050" s="3"/>
      <c r="AD2050" s="3"/>
      <c r="AE2050" s="3"/>
      <c r="AF2050" s="4"/>
      <c r="AG2050" s="4"/>
      <c r="AH2050" s="75"/>
      <c r="AI2050" s="17"/>
      <c r="AJ2050" s="75"/>
      <c r="AK2050" s="3"/>
      <c r="AL2050" s="75"/>
      <c r="AM2050" s="2"/>
      <c r="AN2050" s="75"/>
      <c r="AO2050" s="75"/>
      <c r="AP2050" s="75"/>
      <c r="AQ2050" s="75"/>
      <c r="AR2050" s="75"/>
    </row>
    <row r="2051" spans="29:44" ht="12">
      <c r="AC2051" s="3"/>
      <c r="AD2051" s="3"/>
      <c r="AE2051" s="3"/>
      <c r="AF2051" s="4"/>
      <c r="AG2051" s="4"/>
      <c r="AH2051" s="75"/>
      <c r="AI2051" s="17"/>
      <c r="AJ2051" s="75"/>
      <c r="AK2051" s="3"/>
      <c r="AL2051" s="75"/>
      <c r="AM2051" s="2"/>
      <c r="AN2051" s="75"/>
      <c r="AO2051" s="75"/>
      <c r="AP2051" s="75"/>
      <c r="AQ2051" s="75"/>
      <c r="AR2051" s="75"/>
    </row>
    <row r="2052" spans="29:44" ht="12">
      <c r="AC2052" s="3"/>
      <c r="AD2052" s="3"/>
      <c r="AE2052" s="3"/>
      <c r="AF2052" s="4"/>
      <c r="AG2052" s="4"/>
      <c r="AH2052" s="75"/>
      <c r="AI2052" s="17"/>
      <c r="AJ2052" s="75"/>
      <c r="AK2052" s="3"/>
      <c r="AL2052" s="75"/>
      <c r="AM2052" s="2"/>
      <c r="AN2052" s="75"/>
      <c r="AO2052" s="75"/>
      <c r="AP2052" s="75"/>
      <c r="AQ2052" s="75"/>
      <c r="AR2052" s="75"/>
    </row>
    <row r="2053" spans="29:44" ht="12">
      <c r="AC2053" s="3"/>
      <c r="AD2053" s="3"/>
      <c r="AE2053" s="3"/>
      <c r="AF2053" s="4"/>
      <c r="AG2053" s="4"/>
      <c r="AH2053" s="75"/>
      <c r="AI2053" s="17"/>
      <c r="AJ2053" s="75"/>
      <c r="AK2053" s="3"/>
      <c r="AL2053" s="75"/>
      <c r="AM2053" s="2"/>
      <c r="AN2053" s="75"/>
      <c r="AO2053" s="75"/>
      <c r="AP2053" s="75"/>
      <c r="AQ2053" s="75"/>
      <c r="AR2053" s="75"/>
    </row>
    <row r="2054" spans="29:44" ht="12">
      <c r="AC2054" s="3"/>
      <c r="AD2054" s="3"/>
      <c r="AE2054" s="3"/>
      <c r="AF2054" s="4"/>
      <c r="AG2054" s="4"/>
      <c r="AH2054" s="75"/>
      <c r="AI2054" s="17"/>
      <c r="AJ2054" s="75"/>
      <c r="AK2054" s="3"/>
      <c r="AL2054" s="75"/>
      <c r="AM2054" s="2"/>
      <c r="AN2054" s="75"/>
      <c r="AO2054" s="75"/>
      <c r="AP2054" s="75"/>
      <c r="AQ2054" s="75"/>
      <c r="AR2054" s="75"/>
    </row>
    <row r="2055" spans="29:44" ht="12">
      <c r="AC2055" s="3"/>
      <c r="AD2055" s="3"/>
      <c r="AE2055" s="3"/>
      <c r="AF2055" s="4"/>
      <c r="AG2055" s="4"/>
      <c r="AH2055" s="75"/>
      <c r="AI2055" s="17"/>
      <c r="AJ2055" s="75"/>
      <c r="AK2055" s="3"/>
      <c r="AL2055" s="75"/>
      <c r="AM2055" s="2"/>
      <c r="AN2055" s="75"/>
      <c r="AO2055" s="75"/>
      <c r="AP2055" s="75"/>
      <c r="AQ2055" s="75"/>
      <c r="AR2055" s="75"/>
    </row>
    <row r="2056" spans="29:44" ht="12">
      <c r="AC2056" s="3"/>
      <c r="AD2056" s="3"/>
      <c r="AE2056" s="3"/>
      <c r="AF2056" s="4"/>
      <c r="AG2056" s="4"/>
      <c r="AH2056" s="75"/>
      <c r="AI2056" s="17"/>
      <c r="AJ2056" s="75"/>
      <c r="AK2056" s="3"/>
      <c r="AL2056" s="75"/>
      <c r="AM2056" s="2"/>
      <c r="AN2056" s="75"/>
      <c r="AO2056" s="75"/>
      <c r="AP2056" s="75"/>
      <c r="AQ2056" s="75"/>
      <c r="AR2056" s="75"/>
    </row>
    <row r="2057" spans="29:44" ht="12">
      <c r="AC2057" s="3"/>
      <c r="AD2057" s="3"/>
      <c r="AE2057" s="3"/>
      <c r="AF2057" s="4"/>
      <c r="AG2057" s="4"/>
      <c r="AH2057" s="75"/>
      <c r="AI2057" s="17"/>
      <c r="AJ2057" s="75"/>
      <c r="AK2057" s="3"/>
      <c r="AL2057" s="75"/>
      <c r="AM2057" s="2"/>
      <c r="AN2057" s="75"/>
      <c r="AO2057" s="75"/>
      <c r="AP2057" s="75"/>
      <c r="AQ2057" s="75"/>
      <c r="AR2057" s="75"/>
    </row>
    <row r="2058" spans="29:44" ht="12">
      <c r="AC2058" s="3"/>
      <c r="AD2058" s="3"/>
      <c r="AE2058" s="3"/>
      <c r="AF2058" s="4"/>
      <c r="AG2058" s="4"/>
      <c r="AH2058" s="75"/>
      <c r="AI2058" s="17"/>
      <c r="AJ2058" s="75"/>
      <c r="AK2058" s="3"/>
      <c r="AL2058" s="75"/>
      <c r="AM2058" s="2"/>
      <c r="AN2058" s="75"/>
      <c r="AO2058" s="75"/>
      <c r="AP2058" s="75"/>
      <c r="AQ2058" s="75"/>
      <c r="AR2058" s="75"/>
    </row>
    <row r="2059" spans="29:44" ht="12">
      <c r="AC2059" s="3"/>
      <c r="AD2059" s="3"/>
      <c r="AE2059" s="3"/>
      <c r="AF2059" s="4"/>
      <c r="AG2059" s="4"/>
      <c r="AH2059" s="75"/>
      <c r="AI2059" s="17"/>
      <c r="AJ2059" s="75"/>
      <c r="AK2059" s="3"/>
      <c r="AL2059" s="75"/>
      <c r="AM2059" s="2"/>
      <c r="AN2059" s="75"/>
      <c r="AO2059" s="75"/>
      <c r="AP2059" s="75"/>
      <c r="AQ2059" s="75"/>
      <c r="AR2059" s="75"/>
    </row>
    <row r="2060" spans="29:44" ht="12">
      <c r="AC2060" s="3"/>
      <c r="AD2060" s="3"/>
      <c r="AE2060" s="3"/>
      <c r="AF2060" s="4"/>
      <c r="AG2060" s="4"/>
      <c r="AH2060" s="75"/>
      <c r="AI2060" s="17"/>
      <c r="AJ2060" s="75"/>
      <c r="AK2060" s="3"/>
      <c r="AL2060" s="75"/>
      <c r="AM2060" s="2"/>
      <c r="AN2060" s="75"/>
      <c r="AO2060" s="75"/>
      <c r="AP2060" s="75"/>
      <c r="AQ2060" s="75"/>
      <c r="AR2060" s="75"/>
    </row>
    <row r="2061" spans="29:44" ht="12">
      <c r="AC2061" s="3"/>
      <c r="AD2061" s="3"/>
      <c r="AE2061" s="3"/>
      <c r="AF2061" s="4"/>
      <c r="AG2061" s="4"/>
      <c r="AH2061" s="75"/>
      <c r="AI2061" s="17"/>
      <c r="AJ2061" s="75"/>
      <c r="AK2061" s="3"/>
      <c r="AL2061" s="75"/>
      <c r="AM2061" s="2"/>
      <c r="AN2061" s="75"/>
      <c r="AO2061" s="75"/>
      <c r="AP2061" s="75"/>
      <c r="AQ2061" s="75"/>
      <c r="AR2061" s="75"/>
    </row>
    <row r="2062" spans="29:44" ht="12">
      <c r="AC2062" s="3"/>
      <c r="AD2062" s="3"/>
      <c r="AE2062" s="3"/>
      <c r="AF2062" s="4"/>
      <c r="AG2062" s="4"/>
      <c r="AH2062" s="75"/>
      <c r="AI2062" s="17"/>
      <c r="AJ2062" s="75"/>
      <c r="AK2062" s="3"/>
      <c r="AL2062" s="75"/>
      <c r="AM2062" s="2"/>
      <c r="AN2062" s="75"/>
      <c r="AO2062" s="75"/>
      <c r="AP2062" s="75"/>
      <c r="AQ2062" s="75"/>
      <c r="AR2062" s="75"/>
    </row>
    <row r="2063" spans="29:44" ht="12">
      <c r="AC2063" s="3"/>
      <c r="AD2063" s="3"/>
      <c r="AE2063" s="3"/>
      <c r="AF2063" s="4"/>
      <c r="AG2063" s="4"/>
      <c r="AH2063" s="75"/>
      <c r="AI2063" s="17"/>
      <c r="AJ2063" s="75"/>
      <c r="AK2063" s="3"/>
      <c r="AL2063" s="75"/>
      <c r="AM2063" s="2"/>
      <c r="AN2063" s="75"/>
      <c r="AO2063" s="75"/>
      <c r="AP2063" s="75"/>
      <c r="AQ2063" s="75"/>
      <c r="AR2063" s="75"/>
    </row>
    <row r="2064" spans="29:44" ht="12">
      <c r="AC2064" s="3"/>
      <c r="AD2064" s="3"/>
      <c r="AE2064" s="3"/>
      <c r="AF2064" s="4"/>
      <c r="AG2064" s="4"/>
      <c r="AH2064" s="75"/>
      <c r="AI2064" s="17"/>
      <c r="AJ2064" s="75"/>
      <c r="AK2064" s="3"/>
      <c r="AL2064" s="75"/>
      <c r="AM2064" s="2"/>
      <c r="AN2064" s="75"/>
      <c r="AO2064" s="75"/>
      <c r="AP2064" s="75"/>
      <c r="AQ2064" s="75"/>
      <c r="AR2064" s="75"/>
    </row>
    <row r="2065" spans="29:44" ht="12">
      <c r="AC2065" s="3"/>
      <c r="AD2065" s="3"/>
      <c r="AE2065" s="3"/>
      <c r="AF2065" s="4"/>
      <c r="AG2065" s="4"/>
      <c r="AH2065" s="75"/>
      <c r="AI2065" s="17"/>
      <c r="AJ2065" s="75"/>
      <c r="AK2065" s="3"/>
      <c r="AL2065" s="75"/>
      <c r="AM2065" s="2"/>
      <c r="AN2065" s="75"/>
      <c r="AO2065" s="75"/>
      <c r="AP2065" s="75"/>
      <c r="AQ2065" s="75"/>
      <c r="AR2065" s="75"/>
    </row>
    <row r="2066" spans="29:44" ht="12">
      <c r="AC2066" s="3"/>
      <c r="AD2066" s="3"/>
      <c r="AE2066" s="3"/>
      <c r="AF2066" s="4"/>
      <c r="AG2066" s="4"/>
      <c r="AH2066" s="75"/>
      <c r="AI2066" s="17"/>
      <c r="AJ2066" s="75"/>
      <c r="AK2066" s="3"/>
      <c r="AL2066" s="75"/>
      <c r="AM2066" s="2"/>
      <c r="AN2066" s="75"/>
      <c r="AO2066" s="75"/>
      <c r="AP2066" s="75"/>
      <c r="AQ2066" s="75"/>
      <c r="AR2066" s="75"/>
    </row>
    <row r="2067" spans="29:44" ht="12">
      <c r="AC2067" s="3"/>
      <c r="AD2067" s="3"/>
      <c r="AE2067" s="3"/>
      <c r="AF2067" s="4"/>
      <c r="AG2067" s="4"/>
      <c r="AH2067" s="75"/>
      <c r="AI2067" s="17"/>
      <c r="AJ2067" s="75"/>
      <c r="AK2067" s="3"/>
      <c r="AL2067" s="75"/>
      <c r="AM2067" s="2"/>
      <c r="AN2067" s="75"/>
      <c r="AO2067" s="75"/>
      <c r="AP2067" s="75"/>
      <c r="AQ2067" s="75"/>
      <c r="AR2067" s="75"/>
    </row>
    <row r="2068" spans="29:44" ht="12">
      <c r="AC2068" s="3"/>
      <c r="AD2068" s="3"/>
      <c r="AE2068" s="3"/>
      <c r="AF2068" s="4"/>
      <c r="AG2068" s="4"/>
      <c r="AH2068" s="75"/>
      <c r="AI2068" s="17"/>
      <c r="AJ2068" s="75"/>
      <c r="AK2068" s="3"/>
      <c r="AL2068" s="75"/>
      <c r="AM2068" s="2"/>
      <c r="AN2068" s="75"/>
      <c r="AO2068" s="75"/>
      <c r="AP2068" s="75"/>
      <c r="AQ2068" s="75"/>
      <c r="AR2068" s="75"/>
    </row>
    <row r="2069" spans="29:44" ht="12">
      <c r="AC2069" s="3"/>
      <c r="AD2069" s="3"/>
      <c r="AE2069" s="3"/>
      <c r="AF2069" s="4"/>
      <c r="AG2069" s="4"/>
      <c r="AH2069" s="75"/>
      <c r="AI2069" s="17"/>
      <c r="AJ2069" s="75"/>
      <c r="AK2069" s="3"/>
      <c r="AL2069" s="75"/>
      <c r="AM2069" s="2"/>
      <c r="AN2069" s="75"/>
      <c r="AO2069" s="75"/>
      <c r="AP2069" s="75"/>
      <c r="AQ2069" s="75"/>
      <c r="AR2069" s="75"/>
    </row>
    <row r="2070" spans="29:44" ht="12">
      <c r="AC2070" s="3"/>
      <c r="AD2070" s="3"/>
      <c r="AE2070" s="3"/>
      <c r="AF2070" s="4"/>
      <c r="AG2070" s="4"/>
      <c r="AH2070" s="75"/>
      <c r="AI2070" s="17"/>
      <c r="AJ2070" s="75"/>
      <c r="AK2070" s="3"/>
      <c r="AL2070" s="75"/>
      <c r="AM2070" s="2"/>
      <c r="AN2070" s="75"/>
      <c r="AO2070" s="75"/>
      <c r="AP2070" s="75"/>
      <c r="AQ2070" s="75"/>
      <c r="AR2070" s="75"/>
    </row>
    <row r="2071" spans="29:44" ht="12">
      <c r="AC2071" s="3"/>
      <c r="AD2071" s="3"/>
      <c r="AE2071" s="3"/>
      <c r="AF2071" s="4"/>
      <c r="AG2071" s="4"/>
      <c r="AH2071" s="75"/>
      <c r="AI2071" s="17"/>
      <c r="AJ2071" s="75"/>
      <c r="AK2071" s="3"/>
      <c r="AL2071" s="75"/>
      <c r="AM2071" s="2"/>
      <c r="AN2071" s="75"/>
      <c r="AO2071" s="75"/>
      <c r="AP2071" s="75"/>
      <c r="AQ2071" s="75"/>
      <c r="AR2071" s="75"/>
    </row>
    <row r="2072" spans="29:44" ht="12">
      <c r="AC2072" s="3"/>
      <c r="AD2072" s="3"/>
      <c r="AE2072" s="3"/>
      <c r="AF2072" s="4"/>
      <c r="AG2072" s="4"/>
      <c r="AH2072" s="75"/>
      <c r="AI2072" s="17"/>
      <c r="AJ2072" s="75"/>
      <c r="AK2072" s="3"/>
      <c r="AL2072" s="75"/>
      <c r="AM2072" s="2"/>
      <c r="AN2072" s="75"/>
      <c r="AO2072" s="75"/>
      <c r="AP2072" s="75"/>
      <c r="AQ2072" s="75"/>
      <c r="AR2072" s="75"/>
    </row>
    <row r="2073" spans="29:44" ht="12">
      <c r="AC2073" s="3"/>
      <c r="AD2073" s="3"/>
      <c r="AE2073" s="3"/>
      <c r="AF2073" s="4"/>
      <c r="AG2073" s="4"/>
      <c r="AH2073" s="75"/>
      <c r="AI2073" s="17"/>
      <c r="AJ2073" s="75"/>
      <c r="AK2073" s="3"/>
      <c r="AL2073" s="75"/>
      <c r="AM2073" s="2"/>
      <c r="AN2073" s="75"/>
      <c r="AO2073" s="75"/>
      <c r="AP2073" s="75"/>
      <c r="AQ2073" s="75"/>
      <c r="AR2073" s="75"/>
    </row>
    <row r="2074" spans="29:44" ht="12">
      <c r="AC2074" s="3"/>
      <c r="AD2074" s="3"/>
      <c r="AE2074" s="3"/>
      <c r="AF2074" s="4"/>
      <c r="AG2074" s="4"/>
      <c r="AH2074" s="75"/>
      <c r="AI2074" s="17"/>
      <c r="AJ2074" s="75"/>
      <c r="AK2074" s="3"/>
      <c r="AL2074" s="75"/>
      <c r="AM2074" s="2"/>
      <c r="AN2074" s="75"/>
      <c r="AO2074" s="75"/>
      <c r="AP2074" s="75"/>
      <c r="AQ2074" s="75"/>
      <c r="AR2074" s="75"/>
    </row>
    <row r="2075" spans="29:44" ht="12">
      <c r="AC2075" s="3"/>
      <c r="AD2075" s="3"/>
      <c r="AE2075" s="3"/>
      <c r="AF2075" s="4"/>
      <c r="AG2075" s="4"/>
      <c r="AH2075" s="75"/>
      <c r="AI2075" s="17"/>
      <c r="AJ2075" s="75"/>
      <c r="AK2075" s="3"/>
      <c r="AL2075" s="75"/>
      <c r="AM2075" s="2"/>
      <c r="AN2075" s="75"/>
      <c r="AO2075" s="75"/>
      <c r="AP2075" s="75"/>
      <c r="AQ2075" s="75"/>
      <c r="AR2075" s="75"/>
    </row>
    <row r="2076" spans="29:44" ht="12">
      <c r="AC2076" s="3"/>
      <c r="AD2076" s="3"/>
      <c r="AE2076" s="3"/>
      <c r="AF2076" s="4"/>
      <c r="AG2076" s="4"/>
      <c r="AH2076" s="75"/>
      <c r="AI2076" s="17"/>
      <c r="AJ2076" s="75"/>
      <c r="AK2076" s="3"/>
      <c r="AL2076" s="75"/>
      <c r="AM2076" s="2"/>
      <c r="AN2076" s="75"/>
      <c r="AO2076" s="75"/>
      <c r="AP2076" s="75"/>
      <c r="AQ2076" s="75"/>
      <c r="AR2076" s="75"/>
    </row>
    <row r="2077" spans="29:44" ht="12">
      <c r="AC2077" s="3"/>
      <c r="AD2077" s="3"/>
      <c r="AE2077" s="3"/>
      <c r="AF2077" s="4"/>
      <c r="AG2077" s="4"/>
      <c r="AH2077" s="75"/>
      <c r="AI2077" s="17"/>
      <c r="AJ2077" s="75"/>
      <c r="AK2077" s="3"/>
      <c r="AL2077" s="75"/>
      <c r="AM2077" s="2"/>
      <c r="AN2077" s="75"/>
      <c r="AO2077" s="75"/>
      <c r="AP2077" s="75"/>
      <c r="AQ2077" s="75"/>
      <c r="AR2077" s="75"/>
    </row>
    <row r="2078" spans="29:44" ht="12">
      <c r="AC2078" s="3"/>
      <c r="AD2078" s="3"/>
      <c r="AE2078" s="3"/>
      <c r="AF2078" s="4"/>
      <c r="AG2078" s="4"/>
      <c r="AH2078" s="75"/>
      <c r="AI2078" s="17"/>
      <c r="AJ2078" s="75"/>
      <c r="AK2078" s="3"/>
      <c r="AL2078" s="75"/>
      <c r="AM2078" s="2"/>
      <c r="AN2078" s="75"/>
      <c r="AO2078" s="75"/>
      <c r="AP2078" s="75"/>
      <c r="AQ2078" s="75"/>
      <c r="AR2078" s="75"/>
    </row>
    <row r="2079" spans="29:44" ht="12">
      <c r="AC2079" s="3"/>
      <c r="AD2079" s="3"/>
      <c r="AE2079" s="3"/>
      <c r="AF2079" s="4"/>
      <c r="AG2079" s="4"/>
      <c r="AH2079" s="75"/>
      <c r="AI2079" s="17"/>
      <c r="AJ2079" s="75"/>
      <c r="AK2079" s="3"/>
      <c r="AL2079" s="75"/>
      <c r="AM2079" s="2"/>
      <c r="AN2079" s="75"/>
      <c r="AO2079" s="75"/>
      <c r="AP2079" s="75"/>
      <c r="AQ2079" s="75"/>
      <c r="AR2079" s="75"/>
    </row>
    <row r="2080" spans="29:44" ht="12">
      <c r="AC2080" s="3"/>
      <c r="AD2080" s="3"/>
      <c r="AE2080" s="3"/>
      <c r="AF2080" s="4"/>
      <c r="AG2080" s="4"/>
      <c r="AH2080" s="75"/>
      <c r="AI2080" s="17"/>
      <c r="AJ2080" s="75"/>
      <c r="AK2080" s="3"/>
      <c r="AL2080" s="75"/>
      <c r="AM2080" s="2"/>
      <c r="AN2080" s="75"/>
      <c r="AO2080" s="75"/>
      <c r="AP2080" s="75"/>
      <c r="AQ2080" s="75"/>
      <c r="AR2080" s="75"/>
    </row>
    <row r="2081" spans="29:44" ht="12">
      <c r="AC2081" s="3"/>
      <c r="AD2081" s="3"/>
      <c r="AE2081" s="3"/>
      <c r="AF2081" s="4"/>
      <c r="AG2081" s="4"/>
      <c r="AH2081" s="75"/>
      <c r="AI2081" s="17"/>
      <c r="AJ2081" s="75"/>
      <c r="AK2081" s="3"/>
      <c r="AL2081" s="75"/>
      <c r="AM2081" s="2"/>
      <c r="AN2081" s="75"/>
      <c r="AO2081" s="75"/>
      <c r="AP2081" s="75"/>
      <c r="AQ2081" s="75"/>
      <c r="AR2081" s="75"/>
    </row>
    <row r="2082" spans="29:44" ht="12">
      <c r="AC2082" s="3"/>
      <c r="AD2082" s="3"/>
      <c r="AE2082" s="3"/>
      <c r="AF2082" s="4"/>
      <c r="AG2082" s="4"/>
      <c r="AH2082" s="75"/>
      <c r="AI2082" s="17"/>
      <c r="AJ2082" s="75"/>
      <c r="AK2082" s="3"/>
      <c r="AL2082" s="75"/>
      <c r="AM2082" s="2"/>
      <c r="AN2082" s="75"/>
      <c r="AO2082" s="75"/>
      <c r="AP2082" s="75"/>
      <c r="AQ2082" s="75"/>
      <c r="AR2082" s="75"/>
    </row>
    <row r="2083" spans="29:44" ht="12">
      <c r="AC2083" s="3"/>
      <c r="AD2083" s="3"/>
      <c r="AE2083" s="3"/>
      <c r="AF2083" s="4"/>
      <c r="AG2083" s="4"/>
      <c r="AH2083" s="75"/>
      <c r="AI2083" s="17"/>
      <c r="AJ2083" s="75"/>
      <c r="AK2083" s="3"/>
      <c r="AL2083" s="75"/>
      <c r="AM2083" s="2"/>
      <c r="AN2083" s="75"/>
      <c r="AO2083" s="75"/>
      <c r="AP2083" s="75"/>
      <c r="AQ2083" s="75"/>
      <c r="AR2083" s="75"/>
    </row>
    <row r="2084" spans="29:44" ht="12">
      <c r="AC2084" s="3"/>
      <c r="AD2084" s="3"/>
      <c r="AE2084" s="3"/>
      <c r="AF2084" s="4"/>
      <c r="AG2084" s="4"/>
      <c r="AH2084" s="75"/>
      <c r="AI2084" s="17"/>
      <c r="AJ2084" s="75"/>
      <c r="AK2084" s="3"/>
      <c r="AL2084" s="75"/>
      <c r="AM2084" s="2"/>
      <c r="AN2084" s="75"/>
      <c r="AO2084" s="75"/>
      <c r="AP2084" s="75"/>
      <c r="AQ2084" s="75"/>
      <c r="AR2084" s="75"/>
    </row>
    <row r="2085" spans="29:44" ht="12">
      <c r="AC2085" s="3"/>
      <c r="AD2085" s="3"/>
      <c r="AE2085" s="3"/>
      <c r="AF2085" s="4"/>
      <c r="AG2085" s="4"/>
      <c r="AH2085" s="75"/>
      <c r="AI2085" s="17"/>
      <c r="AJ2085" s="75"/>
      <c r="AK2085" s="3"/>
      <c r="AL2085" s="75"/>
      <c r="AM2085" s="2"/>
      <c r="AN2085" s="75"/>
      <c r="AO2085" s="75"/>
      <c r="AP2085" s="75"/>
      <c r="AQ2085" s="75"/>
      <c r="AR2085" s="75"/>
    </row>
    <row r="2086" spans="29:44" ht="12">
      <c r="AC2086" s="3"/>
      <c r="AD2086" s="3"/>
      <c r="AE2086" s="3"/>
      <c r="AF2086" s="4"/>
      <c r="AG2086" s="4"/>
      <c r="AH2086" s="75"/>
      <c r="AI2086" s="17"/>
      <c r="AJ2086" s="75"/>
      <c r="AK2086" s="3"/>
      <c r="AL2086" s="75"/>
      <c r="AM2086" s="2"/>
      <c r="AN2086" s="75"/>
      <c r="AO2086" s="75"/>
      <c r="AP2086" s="75"/>
      <c r="AQ2086" s="75"/>
      <c r="AR2086" s="75"/>
    </row>
    <row r="2087" spans="29:44" ht="12">
      <c r="AC2087" s="3"/>
      <c r="AD2087" s="3"/>
      <c r="AE2087" s="3"/>
      <c r="AF2087" s="4"/>
      <c r="AG2087" s="4"/>
      <c r="AH2087" s="75"/>
      <c r="AI2087" s="17"/>
      <c r="AJ2087" s="75"/>
      <c r="AK2087" s="3"/>
      <c r="AL2087" s="75"/>
      <c r="AM2087" s="2"/>
      <c r="AN2087" s="75"/>
      <c r="AO2087" s="75"/>
      <c r="AP2087" s="75"/>
      <c r="AQ2087" s="75"/>
      <c r="AR2087" s="75"/>
    </row>
    <row r="2088" spans="29:44" ht="12">
      <c r="AC2088" s="3"/>
      <c r="AD2088" s="3"/>
      <c r="AE2088" s="3"/>
      <c r="AF2088" s="4"/>
      <c r="AG2088" s="4"/>
      <c r="AH2088" s="75"/>
      <c r="AI2088" s="17"/>
      <c r="AJ2088" s="75"/>
      <c r="AK2088" s="3"/>
      <c r="AL2088" s="75"/>
      <c r="AM2088" s="2"/>
      <c r="AN2088" s="75"/>
      <c r="AO2088" s="75"/>
      <c r="AP2088" s="75"/>
      <c r="AQ2088" s="75"/>
      <c r="AR2088" s="75"/>
    </row>
    <row r="2089" spans="29:44" ht="12">
      <c r="AC2089" s="3"/>
      <c r="AD2089" s="3"/>
      <c r="AE2089" s="3"/>
      <c r="AF2089" s="4"/>
      <c r="AG2089" s="4"/>
      <c r="AH2089" s="75"/>
      <c r="AI2089" s="17"/>
      <c r="AJ2089" s="75"/>
      <c r="AK2089" s="3"/>
      <c r="AL2089" s="75"/>
      <c r="AM2089" s="2"/>
      <c r="AN2089" s="75"/>
      <c r="AO2089" s="75"/>
      <c r="AP2089" s="75"/>
      <c r="AQ2089" s="75"/>
      <c r="AR2089" s="75"/>
    </row>
    <row r="2090" spans="29:44" ht="12">
      <c r="AC2090" s="3"/>
      <c r="AD2090" s="3"/>
      <c r="AE2090" s="3"/>
      <c r="AF2090" s="4"/>
      <c r="AG2090" s="4"/>
      <c r="AH2090" s="75"/>
      <c r="AI2090" s="17"/>
      <c r="AJ2090" s="75"/>
      <c r="AK2090" s="3"/>
      <c r="AL2090" s="75"/>
      <c r="AM2090" s="2"/>
      <c r="AN2090" s="75"/>
      <c r="AO2090" s="75"/>
      <c r="AP2090" s="75"/>
      <c r="AQ2090" s="75"/>
      <c r="AR2090" s="75"/>
    </row>
    <row r="2091" spans="29:44" ht="12">
      <c r="AC2091" s="3"/>
      <c r="AD2091" s="3"/>
      <c r="AE2091" s="3"/>
      <c r="AF2091" s="4"/>
      <c r="AG2091" s="4"/>
      <c r="AH2091" s="75"/>
      <c r="AI2091" s="17"/>
      <c r="AJ2091" s="75"/>
      <c r="AK2091" s="3"/>
      <c r="AL2091" s="75"/>
      <c r="AM2091" s="2"/>
      <c r="AN2091" s="75"/>
      <c r="AO2091" s="75"/>
      <c r="AP2091" s="75"/>
      <c r="AQ2091" s="75"/>
      <c r="AR2091" s="75"/>
    </row>
    <row r="2092" spans="29:44" ht="12">
      <c r="AC2092" s="3"/>
      <c r="AD2092" s="3"/>
      <c r="AE2092" s="3"/>
      <c r="AF2092" s="4"/>
      <c r="AG2092" s="4"/>
      <c r="AH2092" s="75"/>
      <c r="AI2092" s="17"/>
      <c r="AJ2092" s="75"/>
      <c r="AK2092" s="3"/>
      <c r="AL2092" s="75"/>
      <c r="AM2092" s="2"/>
      <c r="AN2092" s="75"/>
      <c r="AO2092" s="75"/>
      <c r="AP2092" s="75"/>
      <c r="AQ2092" s="75"/>
      <c r="AR2092" s="75"/>
    </row>
    <row r="2093" spans="29:44" ht="12">
      <c r="AC2093" s="3"/>
      <c r="AD2093" s="3"/>
      <c r="AE2093" s="3"/>
      <c r="AF2093" s="4"/>
      <c r="AG2093" s="4"/>
      <c r="AH2093" s="75"/>
      <c r="AI2093" s="17"/>
      <c r="AJ2093" s="75"/>
      <c r="AK2093" s="3"/>
      <c r="AL2093" s="75"/>
      <c r="AM2093" s="2"/>
      <c r="AN2093" s="75"/>
      <c r="AO2093" s="75"/>
      <c r="AP2093" s="75"/>
      <c r="AQ2093" s="75"/>
      <c r="AR2093" s="75"/>
    </row>
    <row r="2094" spans="29:44" ht="12">
      <c r="AC2094" s="3"/>
      <c r="AD2094" s="3"/>
      <c r="AE2094" s="3"/>
      <c r="AF2094" s="4"/>
      <c r="AG2094" s="4"/>
      <c r="AH2094" s="75"/>
      <c r="AI2094" s="17"/>
      <c r="AJ2094" s="75"/>
      <c r="AK2094" s="3"/>
      <c r="AL2094" s="75"/>
      <c r="AM2094" s="2"/>
      <c r="AN2094" s="75"/>
      <c r="AO2094" s="75"/>
      <c r="AP2094" s="75"/>
      <c r="AQ2094" s="75"/>
      <c r="AR2094" s="75"/>
    </row>
    <row r="2095" spans="29:44" ht="12">
      <c r="AC2095" s="3"/>
      <c r="AD2095" s="3"/>
      <c r="AE2095" s="3"/>
      <c r="AF2095" s="4"/>
      <c r="AG2095" s="4"/>
      <c r="AH2095" s="75"/>
      <c r="AI2095" s="17"/>
      <c r="AJ2095" s="75"/>
      <c r="AK2095" s="3"/>
      <c r="AL2095" s="75"/>
      <c r="AM2095" s="2"/>
      <c r="AN2095" s="75"/>
      <c r="AO2095" s="75"/>
      <c r="AP2095" s="75"/>
      <c r="AQ2095" s="75"/>
      <c r="AR2095" s="75"/>
    </row>
    <row r="2096" spans="29:44" ht="12">
      <c r="AC2096" s="3"/>
      <c r="AD2096" s="3"/>
      <c r="AE2096" s="3"/>
      <c r="AF2096" s="4"/>
      <c r="AG2096" s="4"/>
      <c r="AH2096" s="75"/>
      <c r="AI2096" s="17"/>
      <c r="AJ2096" s="75"/>
      <c r="AK2096" s="3"/>
      <c r="AL2096" s="75"/>
      <c r="AM2096" s="2"/>
      <c r="AN2096" s="75"/>
      <c r="AO2096" s="75"/>
      <c r="AP2096" s="75"/>
      <c r="AQ2096" s="75"/>
      <c r="AR2096" s="75"/>
    </row>
    <row r="2097" spans="29:44" ht="12">
      <c r="AC2097" s="3"/>
      <c r="AD2097" s="3"/>
      <c r="AE2097" s="3"/>
      <c r="AF2097" s="4"/>
      <c r="AG2097" s="4"/>
      <c r="AH2097" s="75"/>
      <c r="AI2097" s="17"/>
      <c r="AJ2097" s="75"/>
      <c r="AK2097" s="3"/>
      <c r="AL2097" s="75"/>
      <c r="AM2097" s="2"/>
      <c r="AN2097" s="75"/>
      <c r="AO2097" s="75"/>
      <c r="AP2097" s="75"/>
      <c r="AQ2097" s="75"/>
      <c r="AR2097" s="75"/>
    </row>
    <row r="2098" spans="29:44" ht="12">
      <c r="AC2098" s="3"/>
      <c r="AD2098" s="3"/>
      <c r="AE2098" s="3"/>
      <c r="AF2098" s="4"/>
      <c r="AG2098" s="4"/>
      <c r="AH2098" s="75"/>
      <c r="AI2098" s="17"/>
      <c r="AJ2098" s="75"/>
      <c r="AK2098" s="3"/>
      <c r="AL2098" s="75"/>
      <c r="AM2098" s="2"/>
      <c r="AN2098" s="75"/>
      <c r="AO2098" s="75"/>
      <c r="AP2098" s="75"/>
      <c r="AQ2098" s="75"/>
      <c r="AR2098" s="75"/>
    </row>
    <row r="2099" spans="29:44" ht="12">
      <c r="AC2099" s="3"/>
      <c r="AD2099" s="3"/>
      <c r="AE2099" s="3"/>
      <c r="AF2099" s="4"/>
      <c r="AG2099" s="4"/>
      <c r="AH2099" s="75"/>
      <c r="AI2099" s="17"/>
      <c r="AJ2099" s="75"/>
      <c r="AK2099" s="3"/>
      <c r="AL2099" s="75"/>
      <c r="AM2099" s="2"/>
      <c r="AN2099" s="75"/>
      <c r="AO2099" s="75"/>
      <c r="AP2099" s="75"/>
      <c r="AQ2099" s="75"/>
      <c r="AR2099" s="75"/>
    </row>
    <row r="2100" spans="29:44" ht="12">
      <c r="AC2100" s="3"/>
      <c r="AD2100" s="3"/>
      <c r="AE2100" s="3"/>
      <c r="AF2100" s="4"/>
      <c r="AG2100" s="4"/>
      <c r="AH2100" s="75"/>
      <c r="AI2100" s="17"/>
      <c r="AJ2100" s="75"/>
      <c r="AK2100" s="3"/>
      <c r="AL2100" s="75"/>
      <c r="AM2100" s="2"/>
      <c r="AN2100" s="75"/>
      <c r="AO2100" s="75"/>
      <c r="AP2100" s="75"/>
      <c r="AQ2100" s="75"/>
      <c r="AR2100" s="75"/>
    </row>
    <row r="2101" spans="29:44" ht="12">
      <c r="AC2101" s="3"/>
      <c r="AD2101" s="3"/>
      <c r="AE2101" s="3"/>
      <c r="AF2101" s="4"/>
      <c r="AG2101" s="4"/>
      <c r="AH2101" s="75"/>
      <c r="AI2101" s="17"/>
      <c r="AJ2101" s="75"/>
      <c r="AK2101" s="3"/>
      <c r="AL2101" s="75"/>
      <c r="AM2101" s="2"/>
      <c r="AN2101" s="75"/>
      <c r="AO2101" s="75"/>
      <c r="AP2101" s="75"/>
      <c r="AQ2101" s="75"/>
      <c r="AR2101" s="75"/>
    </row>
    <row r="2102" spans="29:44" ht="12">
      <c r="AC2102" s="3"/>
      <c r="AD2102" s="3"/>
      <c r="AE2102" s="3"/>
      <c r="AF2102" s="4"/>
      <c r="AG2102" s="4"/>
      <c r="AH2102" s="75"/>
      <c r="AI2102" s="17"/>
      <c r="AJ2102" s="75"/>
      <c r="AK2102" s="3"/>
      <c r="AL2102" s="75"/>
      <c r="AM2102" s="2"/>
      <c r="AN2102" s="75"/>
      <c r="AO2102" s="75"/>
      <c r="AP2102" s="75"/>
      <c r="AQ2102" s="75"/>
      <c r="AR2102" s="75"/>
    </row>
    <row r="2103" spans="29:44" ht="12">
      <c r="AC2103" s="3"/>
      <c r="AD2103" s="3"/>
      <c r="AE2103" s="3"/>
      <c r="AF2103" s="4"/>
      <c r="AG2103" s="4"/>
      <c r="AH2103" s="75"/>
      <c r="AI2103" s="17"/>
      <c r="AJ2103" s="75"/>
      <c r="AK2103" s="3"/>
      <c r="AL2103" s="75"/>
      <c r="AM2103" s="2"/>
      <c r="AN2103" s="75"/>
      <c r="AO2103" s="75"/>
      <c r="AP2103" s="75"/>
      <c r="AQ2103" s="75"/>
      <c r="AR2103" s="75"/>
    </row>
    <row r="2104" spans="29:44" ht="12">
      <c r="AC2104" s="3"/>
      <c r="AD2104" s="3"/>
      <c r="AE2104" s="3"/>
      <c r="AF2104" s="4"/>
      <c r="AG2104" s="4"/>
      <c r="AH2104" s="75"/>
      <c r="AI2104" s="17"/>
      <c r="AJ2104" s="75"/>
      <c r="AK2104" s="3"/>
      <c r="AL2104" s="75"/>
      <c r="AM2104" s="2"/>
      <c r="AN2104" s="75"/>
      <c r="AO2104" s="75"/>
      <c r="AP2104" s="75"/>
      <c r="AQ2104" s="75"/>
      <c r="AR2104" s="75"/>
    </row>
    <row r="2105" spans="29:44" ht="12">
      <c r="AC2105" s="3"/>
      <c r="AD2105" s="3"/>
      <c r="AE2105" s="3"/>
      <c r="AF2105" s="4"/>
      <c r="AG2105" s="4"/>
      <c r="AH2105" s="75"/>
      <c r="AI2105" s="17"/>
      <c r="AJ2105" s="75"/>
      <c r="AK2105" s="3"/>
      <c r="AL2105" s="75"/>
      <c r="AM2105" s="2"/>
      <c r="AN2105" s="75"/>
      <c r="AO2105" s="75"/>
      <c r="AP2105" s="75"/>
      <c r="AQ2105" s="75"/>
      <c r="AR2105" s="75"/>
    </row>
    <row r="2106" spans="29:44" ht="12">
      <c r="AC2106" s="3"/>
      <c r="AD2106" s="3"/>
      <c r="AE2106" s="3"/>
      <c r="AF2106" s="4"/>
      <c r="AG2106" s="4"/>
      <c r="AH2106" s="75"/>
      <c r="AI2106" s="17"/>
      <c r="AJ2106" s="75"/>
      <c r="AK2106" s="3"/>
      <c r="AL2106" s="75"/>
      <c r="AM2106" s="2"/>
      <c r="AN2106" s="75"/>
      <c r="AO2106" s="75"/>
      <c r="AP2106" s="75"/>
      <c r="AQ2106" s="75"/>
      <c r="AR2106" s="75"/>
    </row>
    <row r="2107" spans="29:44" ht="12">
      <c r="AC2107" s="3"/>
      <c r="AD2107" s="3"/>
      <c r="AE2107" s="3"/>
      <c r="AF2107" s="4"/>
      <c r="AG2107" s="4"/>
      <c r="AH2107" s="75"/>
      <c r="AI2107" s="17"/>
      <c r="AJ2107" s="75"/>
      <c r="AK2107" s="3"/>
      <c r="AL2107" s="75"/>
      <c r="AM2107" s="2"/>
      <c r="AN2107" s="75"/>
      <c r="AO2107" s="75"/>
      <c r="AP2107" s="75"/>
      <c r="AQ2107" s="75"/>
      <c r="AR2107" s="75"/>
    </row>
    <row r="2108" spans="29:44" ht="12">
      <c r="AC2108" s="3"/>
      <c r="AD2108" s="3"/>
      <c r="AE2108" s="3"/>
      <c r="AF2108" s="4"/>
      <c r="AG2108" s="4"/>
      <c r="AH2108" s="75"/>
      <c r="AI2108" s="17"/>
      <c r="AJ2108" s="75"/>
      <c r="AK2108" s="3"/>
      <c r="AL2108" s="75"/>
      <c r="AM2108" s="2"/>
      <c r="AN2108" s="75"/>
      <c r="AO2108" s="75"/>
      <c r="AP2108" s="75"/>
      <c r="AQ2108" s="75"/>
      <c r="AR2108" s="75"/>
    </row>
    <row r="2109" spans="29:44" ht="12">
      <c r="AC2109" s="3"/>
      <c r="AD2109" s="3"/>
      <c r="AE2109" s="3"/>
      <c r="AF2109" s="4"/>
      <c r="AG2109" s="4"/>
      <c r="AH2109" s="75"/>
      <c r="AI2109" s="17"/>
      <c r="AJ2109" s="75"/>
      <c r="AK2109" s="3"/>
      <c r="AL2109" s="75"/>
      <c r="AM2109" s="2"/>
      <c r="AN2109" s="75"/>
      <c r="AO2109" s="75"/>
      <c r="AP2109" s="75"/>
      <c r="AQ2109" s="75"/>
      <c r="AR2109" s="75"/>
    </row>
    <row r="2110" spans="29:44" ht="12">
      <c r="AC2110" s="3"/>
      <c r="AD2110" s="3"/>
      <c r="AE2110" s="3"/>
      <c r="AF2110" s="4"/>
      <c r="AG2110" s="4"/>
      <c r="AH2110" s="75"/>
      <c r="AI2110" s="17"/>
      <c r="AJ2110" s="75"/>
      <c r="AK2110" s="3"/>
      <c r="AL2110" s="75"/>
      <c r="AM2110" s="2"/>
      <c r="AN2110" s="75"/>
      <c r="AO2110" s="75"/>
      <c r="AP2110" s="75"/>
      <c r="AQ2110" s="75"/>
      <c r="AR2110" s="75"/>
    </row>
    <row r="2111" spans="29:44" ht="12">
      <c r="AC2111" s="3"/>
      <c r="AD2111" s="3"/>
      <c r="AE2111" s="3"/>
      <c r="AF2111" s="4"/>
      <c r="AG2111" s="4"/>
      <c r="AH2111" s="75"/>
      <c r="AI2111" s="17"/>
      <c r="AJ2111" s="75"/>
      <c r="AK2111" s="3"/>
      <c r="AL2111" s="75"/>
      <c r="AM2111" s="2"/>
      <c r="AN2111" s="75"/>
      <c r="AO2111" s="75"/>
      <c r="AP2111" s="75"/>
      <c r="AQ2111" s="75"/>
      <c r="AR2111" s="75"/>
    </row>
    <row r="2112" spans="29:44" ht="12">
      <c r="AC2112" s="3"/>
      <c r="AD2112" s="3"/>
      <c r="AE2112" s="3"/>
      <c r="AF2112" s="4"/>
      <c r="AG2112" s="4"/>
      <c r="AH2112" s="75"/>
      <c r="AI2112" s="17"/>
      <c r="AJ2112" s="75"/>
      <c r="AK2112" s="3"/>
      <c r="AL2112" s="75"/>
      <c r="AM2112" s="2"/>
      <c r="AN2112" s="75"/>
      <c r="AO2112" s="75"/>
      <c r="AP2112" s="75"/>
      <c r="AQ2112" s="75"/>
      <c r="AR2112" s="75"/>
    </row>
    <row r="2113" spans="29:44" ht="12">
      <c r="AC2113" s="3"/>
      <c r="AD2113" s="3"/>
      <c r="AE2113" s="3"/>
      <c r="AF2113" s="4"/>
      <c r="AG2113" s="4"/>
      <c r="AH2113" s="75"/>
      <c r="AI2113" s="17"/>
      <c r="AJ2113" s="75"/>
      <c r="AK2113" s="3"/>
      <c r="AL2113" s="75"/>
      <c r="AM2113" s="2"/>
      <c r="AN2113" s="75"/>
      <c r="AO2113" s="75"/>
      <c r="AP2113" s="75"/>
      <c r="AQ2113" s="75"/>
      <c r="AR2113" s="75"/>
    </row>
    <row r="2114" spans="29:44" ht="12">
      <c r="AC2114" s="3"/>
      <c r="AD2114" s="3"/>
      <c r="AE2114" s="3"/>
      <c r="AF2114" s="4"/>
      <c r="AG2114" s="4"/>
      <c r="AH2114" s="75"/>
      <c r="AI2114" s="17"/>
      <c r="AJ2114" s="75"/>
      <c r="AK2114" s="3"/>
      <c r="AL2114" s="75"/>
      <c r="AM2114" s="2"/>
      <c r="AN2114" s="75"/>
      <c r="AO2114" s="75"/>
      <c r="AP2114" s="75"/>
      <c r="AQ2114" s="75"/>
      <c r="AR2114" s="75"/>
    </row>
    <row r="2115" spans="29:44" ht="12">
      <c r="AC2115" s="3"/>
      <c r="AD2115" s="3"/>
      <c r="AE2115" s="3"/>
      <c r="AF2115" s="4"/>
      <c r="AG2115" s="4"/>
      <c r="AH2115" s="75"/>
      <c r="AI2115" s="17"/>
      <c r="AJ2115" s="75"/>
      <c r="AK2115" s="3"/>
      <c r="AL2115" s="75"/>
      <c r="AM2115" s="2"/>
      <c r="AN2115" s="75"/>
      <c r="AO2115" s="75"/>
      <c r="AP2115" s="75"/>
      <c r="AQ2115" s="75"/>
      <c r="AR2115" s="75"/>
    </row>
    <row r="2116" spans="29:44" ht="12">
      <c r="AC2116" s="3"/>
      <c r="AD2116" s="3"/>
      <c r="AE2116" s="3"/>
      <c r="AF2116" s="4"/>
      <c r="AG2116" s="4"/>
      <c r="AH2116" s="75"/>
      <c r="AI2116" s="17"/>
      <c r="AJ2116" s="75"/>
      <c r="AK2116" s="3"/>
      <c r="AL2116" s="75"/>
      <c r="AM2116" s="2"/>
      <c r="AN2116" s="75"/>
      <c r="AO2116" s="75"/>
      <c r="AP2116" s="75"/>
      <c r="AQ2116" s="75"/>
      <c r="AR2116" s="75"/>
    </row>
    <row r="2117" spans="29:44" ht="12">
      <c r="AC2117" s="3"/>
      <c r="AD2117" s="3"/>
      <c r="AE2117" s="3"/>
      <c r="AF2117" s="4"/>
      <c r="AG2117" s="4"/>
      <c r="AH2117" s="75"/>
      <c r="AI2117" s="17"/>
      <c r="AJ2117" s="75"/>
      <c r="AK2117" s="3"/>
      <c r="AL2117" s="75"/>
      <c r="AM2117" s="2"/>
      <c r="AN2117" s="75"/>
      <c r="AO2117" s="75"/>
      <c r="AP2117" s="75"/>
      <c r="AQ2117" s="75"/>
      <c r="AR2117" s="75"/>
    </row>
    <row r="2118" spans="29:44" ht="12">
      <c r="AC2118" s="3"/>
      <c r="AD2118" s="3"/>
      <c r="AE2118" s="3"/>
      <c r="AF2118" s="4"/>
      <c r="AG2118" s="4"/>
      <c r="AH2118" s="75"/>
      <c r="AI2118" s="17"/>
      <c r="AJ2118" s="75"/>
      <c r="AK2118" s="3"/>
      <c r="AL2118" s="75"/>
      <c r="AM2118" s="2"/>
      <c r="AN2118" s="75"/>
      <c r="AO2118" s="75"/>
      <c r="AP2118" s="75"/>
      <c r="AQ2118" s="75"/>
      <c r="AR2118" s="75"/>
    </row>
    <row r="2119" spans="29:44" ht="12">
      <c r="AC2119" s="3"/>
      <c r="AD2119" s="3"/>
      <c r="AE2119" s="3"/>
      <c r="AF2119" s="4"/>
      <c r="AG2119" s="4"/>
      <c r="AH2119" s="75"/>
      <c r="AI2119" s="17"/>
      <c r="AJ2119" s="75"/>
      <c r="AK2119" s="3"/>
      <c r="AL2119" s="75"/>
      <c r="AM2119" s="2"/>
      <c r="AN2119" s="75"/>
      <c r="AO2119" s="75"/>
      <c r="AP2119" s="75"/>
      <c r="AQ2119" s="75"/>
      <c r="AR2119" s="75"/>
    </row>
    <row r="2120" spans="29:44" ht="12">
      <c r="AC2120" s="3"/>
      <c r="AD2120" s="3"/>
      <c r="AE2120" s="3"/>
      <c r="AF2120" s="4"/>
      <c r="AG2120" s="4"/>
      <c r="AH2120" s="75"/>
      <c r="AI2120" s="17"/>
      <c r="AJ2120" s="75"/>
      <c r="AK2120" s="3"/>
      <c r="AL2120" s="75"/>
      <c r="AM2120" s="2"/>
      <c r="AN2120" s="75"/>
      <c r="AO2120" s="75"/>
      <c r="AP2120" s="75"/>
      <c r="AQ2120" s="75"/>
      <c r="AR2120" s="75"/>
    </row>
    <row r="2121" spans="29:44" ht="12">
      <c r="AC2121" s="3"/>
      <c r="AD2121" s="3"/>
      <c r="AE2121" s="3"/>
      <c r="AF2121" s="4"/>
      <c r="AG2121" s="4"/>
      <c r="AH2121" s="75"/>
      <c r="AI2121" s="17"/>
      <c r="AJ2121" s="75"/>
      <c r="AK2121" s="3"/>
      <c r="AL2121" s="75"/>
      <c r="AM2121" s="2"/>
      <c r="AN2121" s="75"/>
      <c r="AO2121" s="75"/>
      <c r="AP2121" s="75"/>
      <c r="AQ2121" s="75"/>
      <c r="AR2121" s="75"/>
    </row>
    <row r="2122" spans="29:44" ht="12">
      <c r="AC2122" s="3"/>
      <c r="AD2122" s="3"/>
      <c r="AE2122" s="3"/>
      <c r="AF2122" s="4"/>
      <c r="AG2122" s="4"/>
      <c r="AH2122" s="75"/>
      <c r="AI2122" s="17"/>
      <c r="AJ2122" s="75"/>
      <c r="AK2122" s="3"/>
      <c r="AL2122" s="75"/>
      <c r="AM2122" s="2"/>
      <c r="AN2122" s="75"/>
      <c r="AO2122" s="75"/>
      <c r="AP2122" s="75"/>
      <c r="AQ2122" s="75"/>
      <c r="AR2122" s="75"/>
    </row>
    <row r="2123" spans="29:44" ht="12">
      <c r="AC2123" s="3"/>
      <c r="AD2123" s="3"/>
      <c r="AE2123" s="3"/>
      <c r="AF2123" s="4"/>
      <c r="AG2123" s="4"/>
      <c r="AH2123" s="75"/>
      <c r="AI2123" s="17"/>
      <c r="AJ2123" s="75"/>
      <c r="AK2123" s="3"/>
      <c r="AL2123" s="75"/>
      <c r="AM2123" s="2"/>
      <c r="AN2123" s="75"/>
      <c r="AO2123" s="75"/>
      <c r="AP2123" s="75"/>
      <c r="AQ2123" s="75"/>
      <c r="AR2123" s="75"/>
    </row>
    <row r="2124" spans="29:44" ht="12">
      <c r="AC2124" s="3"/>
      <c r="AD2124" s="3"/>
      <c r="AE2124" s="3"/>
      <c r="AF2124" s="4"/>
      <c r="AG2124" s="4"/>
      <c r="AH2124" s="75"/>
      <c r="AI2124" s="17"/>
      <c r="AJ2124" s="75"/>
      <c r="AK2124" s="3"/>
      <c r="AL2124" s="75"/>
      <c r="AM2124" s="2"/>
      <c r="AN2124" s="75"/>
      <c r="AO2124" s="75"/>
      <c r="AP2124" s="75"/>
      <c r="AQ2124" s="75"/>
      <c r="AR2124" s="75"/>
    </row>
    <row r="2125" spans="29:44" ht="12">
      <c r="AC2125" s="3"/>
      <c r="AD2125" s="3"/>
      <c r="AE2125" s="3"/>
      <c r="AF2125" s="4"/>
      <c r="AG2125" s="4"/>
      <c r="AH2125" s="75"/>
      <c r="AI2125" s="17"/>
      <c r="AJ2125" s="75"/>
      <c r="AK2125" s="3"/>
      <c r="AL2125" s="75"/>
      <c r="AM2125" s="2"/>
      <c r="AN2125" s="75"/>
      <c r="AO2125" s="75"/>
      <c r="AP2125" s="75"/>
      <c r="AQ2125" s="75"/>
      <c r="AR2125" s="75"/>
    </row>
    <row r="2126" spans="29:44" ht="12">
      <c r="AC2126" s="3"/>
      <c r="AD2126" s="3"/>
      <c r="AE2126" s="3"/>
      <c r="AF2126" s="4"/>
      <c r="AG2126" s="4"/>
      <c r="AH2126" s="75"/>
      <c r="AI2126" s="17"/>
      <c r="AJ2126" s="75"/>
      <c r="AK2126" s="3"/>
      <c r="AL2126" s="75"/>
      <c r="AM2126" s="2"/>
      <c r="AN2126" s="75"/>
      <c r="AO2126" s="75"/>
      <c r="AP2126" s="75"/>
      <c r="AQ2126" s="75"/>
      <c r="AR2126" s="75"/>
    </row>
    <row r="2127" spans="29:44" ht="12">
      <c r="AC2127" s="3"/>
      <c r="AD2127" s="3"/>
      <c r="AE2127" s="3"/>
      <c r="AF2127" s="4"/>
      <c r="AG2127" s="4"/>
      <c r="AH2127" s="75"/>
      <c r="AI2127" s="17"/>
      <c r="AJ2127" s="75"/>
      <c r="AK2127" s="3"/>
      <c r="AL2127" s="75"/>
      <c r="AM2127" s="2"/>
      <c r="AN2127" s="75"/>
      <c r="AO2127" s="75"/>
      <c r="AP2127" s="75"/>
      <c r="AQ2127" s="75"/>
      <c r="AR2127" s="75"/>
    </row>
    <row r="2128" spans="29:44" ht="12">
      <c r="AC2128" s="3"/>
      <c r="AD2128" s="3"/>
      <c r="AE2128" s="3"/>
      <c r="AF2128" s="4"/>
      <c r="AG2128" s="4"/>
      <c r="AH2128" s="75"/>
      <c r="AI2128" s="17"/>
      <c r="AJ2128" s="75"/>
      <c r="AK2128" s="3"/>
      <c r="AL2128" s="75"/>
      <c r="AM2128" s="2"/>
      <c r="AN2128" s="75"/>
      <c r="AO2128" s="75"/>
      <c r="AP2128" s="75"/>
      <c r="AQ2128" s="75"/>
      <c r="AR2128" s="75"/>
    </row>
    <row r="2129" spans="29:44" ht="12">
      <c r="AC2129" s="3"/>
      <c r="AD2129" s="3"/>
      <c r="AE2129" s="3"/>
      <c r="AF2129" s="4"/>
      <c r="AG2129" s="4"/>
      <c r="AH2129" s="75"/>
      <c r="AI2129" s="17"/>
      <c r="AJ2129" s="75"/>
      <c r="AK2129" s="3"/>
      <c r="AL2129" s="75"/>
      <c r="AM2129" s="2"/>
      <c r="AN2129" s="75"/>
      <c r="AO2129" s="75"/>
      <c r="AP2129" s="75"/>
      <c r="AQ2129" s="75"/>
      <c r="AR2129" s="75"/>
    </row>
    <row r="2130" spans="29:44" ht="12">
      <c r="AC2130" s="3"/>
      <c r="AD2130" s="3"/>
      <c r="AE2130" s="3"/>
      <c r="AF2130" s="4"/>
      <c r="AG2130" s="4"/>
      <c r="AH2130" s="75"/>
      <c r="AI2130" s="17"/>
      <c r="AJ2130" s="75"/>
      <c r="AK2130" s="3"/>
      <c r="AL2130" s="75"/>
      <c r="AM2130" s="2"/>
      <c r="AN2130" s="75"/>
      <c r="AO2130" s="75"/>
      <c r="AP2130" s="75"/>
      <c r="AQ2130" s="75"/>
      <c r="AR2130" s="75"/>
    </row>
    <row r="2131" spans="29:44" ht="12">
      <c r="AC2131" s="3"/>
      <c r="AD2131" s="3"/>
      <c r="AE2131" s="3"/>
      <c r="AF2131" s="4"/>
      <c r="AG2131" s="4"/>
      <c r="AH2131" s="75"/>
      <c r="AI2131" s="17"/>
      <c r="AJ2131" s="75"/>
      <c r="AK2131" s="3"/>
      <c r="AL2131" s="75"/>
      <c r="AM2131" s="2"/>
      <c r="AN2131" s="75"/>
      <c r="AO2131" s="75"/>
      <c r="AP2131" s="75"/>
      <c r="AQ2131" s="75"/>
      <c r="AR2131" s="75"/>
    </row>
    <row r="2132" spans="29:44" ht="12">
      <c r="AC2132" s="3"/>
      <c r="AD2132" s="3"/>
      <c r="AE2132" s="3"/>
      <c r="AF2132" s="4"/>
      <c r="AG2132" s="4"/>
      <c r="AH2132" s="75"/>
      <c r="AI2132" s="17"/>
      <c r="AJ2132" s="75"/>
      <c r="AK2132" s="3"/>
      <c r="AL2132" s="75"/>
      <c r="AM2132" s="2"/>
      <c r="AN2132" s="75"/>
      <c r="AO2132" s="75"/>
      <c r="AP2132" s="75"/>
      <c r="AQ2132" s="75"/>
      <c r="AR2132" s="75"/>
    </row>
    <row r="2133" spans="29:44" ht="12">
      <c r="AC2133" s="3"/>
      <c r="AD2133" s="3"/>
      <c r="AE2133" s="3"/>
      <c r="AF2133" s="4"/>
      <c r="AG2133" s="4"/>
      <c r="AH2133" s="75"/>
      <c r="AI2133" s="17"/>
      <c r="AJ2133" s="75"/>
      <c r="AK2133" s="3"/>
      <c r="AL2133" s="75"/>
      <c r="AM2133" s="2"/>
      <c r="AN2133" s="75"/>
      <c r="AO2133" s="75"/>
      <c r="AP2133" s="75"/>
      <c r="AQ2133" s="75"/>
      <c r="AR2133" s="75"/>
    </row>
    <row r="2134" spans="29:44" ht="12">
      <c r="AC2134" s="3"/>
      <c r="AD2134" s="3"/>
      <c r="AE2134" s="3"/>
      <c r="AF2134" s="4"/>
      <c r="AG2134" s="4"/>
      <c r="AH2134" s="75"/>
      <c r="AI2134" s="17"/>
      <c r="AJ2134" s="75"/>
      <c r="AK2134" s="3"/>
      <c r="AL2134" s="75"/>
      <c r="AM2134" s="2"/>
      <c r="AN2134" s="75"/>
      <c r="AO2134" s="75"/>
      <c r="AP2134" s="75"/>
      <c r="AQ2134" s="75"/>
      <c r="AR2134" s="75"/>
    </row>
    <row r="2135" spans="29:44" ht="12">
      <c r="AC2135" s="3"/>
      <c r="AD2135" s="3"/>
      <c r="AE2135" s="3"/>
      <c r="AF2135" s="4"/>
      <c r="AG2135" s="4"/>
      <c r="AH2135" s="75"/>
      <c r="AI2135" s="17"/>
      <c r="AJ2135" s="75"/>
      <c r="AK2135" s="3"/>
      <c r="AL2135" s="75"/>
      <c r="AM2135" s="2"/>
      <c r="AN2135" s="75"/>
      <c r="AO2135" s="75"/>
      <c r="AP2135" s="75"/>
      <c r="AQ2135" s="75"/>
      <c r="AR2135" s="75"/>
    </row>
    <row r="2136" spans="29:44" ht="12">
      <c r="AC2136" s="3"/>
      <c r="AD2136" s="3"/>
      <c r="AE2136" s="3"/>
      <c r="AF2136" s="4"/>
      <c r="AG2136" s="4"/>
      <c r="AH2136" s="75"/>
      <c r="AI2136" s="17"/>
      <c r="AJ2136" s="75"/>
      <c r="AK2136" s="3"/>
      <c r="AL2136" s="75"/>
      <c r="AM2136" s="2"/>
      <c r="AN2136" s="75"/>
      <c r="AO2136" s="75"/>
      <c r="AP2136" s="75"/>
      <c r="AQ2136" s="75"/>
      <c r="AR2136" s="75"/>
    </row>
    <row r="2137" spans="29:44" ht="12">
      <c r="AC2137" s="3"/>
      <c r="AD2137" s="3"/>
      <c r="AE2137" s="3"/>
      <c r="AF2137" s="4"/>
      <c r="AG2137" s="4"/>
      <c r="AH2137" s="75"/>
      <c r="AI2137" s="17"/>
      <c r="AJ2137" s="75"/>
      <c r="AK2137" s="3"/>
      <c r="AL2137" s="75"/>
      <c r="AM2137" s="2"/>
      <c r="AN2137" s="75"/>
      <c r="AO2137" s="75"/>
      <c r="AP2137" s="75"/>
      <c r="AQ2137" s="75"/>
      <c r="AR2137" s="75"/>
    </row>
    <row r="2138" spans="29:44" ht="12">
      <c r="AC2138" s="3"/>
      <c r="AD2138" s="3"/>
      <c r="AE2138" s="3"/>
      <c r="AF2138" s="4"/>
      <c r="AG2138" s="4"/>
      <c r="AH2138" s="75"/>
      <c r="AI2138" s="17"/>
      <c r="AJ2138" s="75"/>
      <c r="AK2138" s="3"/>
      <c r="AL2138" s="75"/>
      <c r="AM2138" s="2"/>
      <c r="AN2138" s="75"/>
      <c r="AO2138" s="75"/>
      <c r="AP2138" s="75"/>
      <c r="AQ2138" s="75"/>
      <c r="AR2138" s="75"/>
    </row>
    <row r="2139" spans="29:44" ht="12">
      <c r="AC2139" s="3"/>
      <c r="AD2139" s="3"/>
      <c r="AE2139" s="3"/>
      <c r="AF2139" s="4"/>
      <c r="AG2139" s="4"/>
      <c r="AH2139" s="75"/>
      <c r="AI2139" s="17"/>
      <c r="AJ2139" s="75"/>
      <c r="AK2139" s="3"/>
      <c r="AL2139" s="75"/>
      <c r="AM2139" s="2"/>
      <c r="AN2139" s="75"/>
      <c r="AO2139" s="75"/>
      <c r="AP2139" s="75"/>
      <c r="AQ2139" s="75"/>
      <c r="AR2139" s="75"/>
    </row>
    <row r="2140" spans="29:44" ht="12">
      <c r="AC2140" s="3"/>
      <c r="AD2140" s="3"/>
      <c r="AE2140" s="3"/>
      <c r="AF2140" s="4"/>
      <c r="AG2140" s="4"/>
      <c r="AH2140" s="75"/>
      <c r="AI2140" s="17"/>
      <c r="AJ2140" s="75"/>
      <c r="AK2140" s="3"/>
      <c r="AL2140" s="75"/>
      <c r="AM2140" s="2"/>
      <c r="AN2140" s="75"/>
      <c r="AO2140" s="75"/>
      <c r="AP2140" s="75"/>
      <c r="AQ2140" s="75"/>
      <c r="AR2140" s="75"/>
    </row>
    <row r="2141" spans="29:44" ht="12">
      <c r="AC2141" s="3"/>
      <c r="AD2141" s="3"/>
      <c r="AE2141" s="3"/>
      <c r="AF2141" s="4"/>
      <c r="AG2141" s="4"/>
      <c r="AH2141" s="75"/>
      <c r="AI2141" s="17"/>
      <c r="AJ2141" s="75"/>
      <c r="AK2141" s="3"/>
      <c r="AL2141" s="75"/>
      <c r="AM2141" s="2"/>
      <c r="AN2141" s="75"/>
      <c r="AO2141" s="75"/>
      <c r="AP2141" s="75"/>
      <c r="AQ2141" s="75"/>
      <c r="AR2141" s="75"/>
    </row>
    <row r="2142" spans="29:44" ht="12">
      <c r="AC2142" s="3"/>
      <c r="AD2142" s="3"/>
      <c r="AE2142" s="3"/>
      <c r="AF2142" s="4"/>
      <c r="AG2142" s="4"/>
      <c r="AH2142" s="75"/>
      <c r="AI2142" s="17"/>
      <c r="AJ2142" s="75"/>
      <c r="AK2142" s="3"/>
      <c r="AL2142" s="75"/>
      <c r="AM2142" s="2"/>
      <c r="AN2142" s="75"/>
      <c r="AO2142" s="75"/>
      <c r="AP2142" s="75"/>
      <c r="AQ2142" s="75"/>
      <c r="AR2142" s="75"/>
    </row>
    <row r="2143" spans="29:44" ht="12">
      <c r="AC2143" s="3"/>
      <c r="AD2143" s="3"/>
      <c r="AE2143" s="3"/>
      <c r="AF2143" s="4"/>
      <c r="AG2143" s="4"/>
      <c r="AH2143" s="75"/>
      <c r="AI2143" s="17"/>
      <c r="AJ2143" s="75"/>
      <c r="AK2143" s="3"/>
      <c r="AL2143" s="75"/>
      <c r="AM2143" s="2"/>
      <c r="AN2143" s="75"/>
      <c r="AO2143" s="75"/>
      <c r="AP2143" s="75"/>
      <c r="AQ2143" s="75"/>
      <c r="AR2143" s="75"/>
    </row>
    <row r="2144" spans="29:44" ht="12">
      <c r="AC2144" s="3"/>
      <c r="AD2144" s="3"/>
      <c r="AE2144" s="3"/>
      <c r="AF2144" s="4"/>
      <c r="AG2144" s="4"/>
      <c r="AH2144" s="75"/>
      <c r="AI2144" s="17"/>
      <c r="AJ2144" s="75"/>
      <c r="AK2144" s="3"/>
      <c r="AL2144" s="75"/>
      <c r="AM2144" s="2"/>
      <c r="AN2144" s="75"/>
      <c r="AO2144" s="75"/>
      <c r="AP2144" s="75"/>
      <c r="AQ2144" s="75"/>
      <c r="AR2144" s="75"/>
    </row>
    <row r="2145" spans="29:44" ht="12">
      <c r="AC2145" s="3"/>
      <c r="AD2145" s="3"/>
      <c r="AE2145" s="3"/>
      <c r="AF2145" s="4"/>
      <c r="AG2145" s="4"/>
      <c r="AH2145" s="75"/>
      <c r="AI2145" s="17"/>
      <c r="AJ2145" s="75"/>
      <c r="AK2145" s="3"/>
      <c r="AL2145" s="75"/>
      <c r="AM2145" s="2"/>
      <c r="AN2145" s="75"/>
      <c r="AO2145" s="75"/>
      <c r="AP2145" s="75"/>
      <c r="AQ2145" s="75"/>
      <c r="AR2145" s="75"/>
    </row>
    <row r="2146" spans="29:44" ht="12">
      <c r="AC2146" s="3"/>
      <c r="AD2146" s="3"/>
      <c r="AE2146" s="3"/>
      <c r="AF2146" s="4"/>
      <c r="AG2146" s="4"/>
      <c r="AH2146" s="75"/>
      <c r="AI2146" s="17"/>
      <c r="AJ2146" s="75"/>
      <c r="AK2146" s="3"/>
      <c r="AL2146" s="75"/>
      <c r="AM2146" s="2"/>
      <c r="AN2146" s="75"/>
      <c r="AO2146" s="75"/>
      <c r="AP2146" s="75"/>
      <c r="AQ2146" s="75"/>
      <c r="AR2146" s="75"/>
    </row>
    <row r="2147" spans="29:44" ht="12">
      <c r="AC2147" s="3"/>
      <c r="AD2147" s="3"/>
      <c r="AE2147" s="3"/>
      <c r="AF2147" s="4"/>
      <c r="AG2147" s="4"/>
      <c r="AH2147" s="75"/>
      <c r="AI2147" s="17"/>
      <c r="AJ2147" s="75"/>
      <c r="AK2147" s="3"/>
      <c r="AL2147" s="75"/>
      <c r="AM2147" s="2"/>
      <c r="AN2147" s="75"/>
      <c r="AO2147" s="75"/>
      <c r="AP2147" s="75"/>
      <c r="AQ2147" s="75"/>
      <c r="AR2147" s="75"/>
    </row>
    <row r="2148" spans="29:44" ht="12">
      <c r="AC2148" s="3"/>
      <c r="AD2148" s="3"/>
      <c r="AE2148" s="3"/>
      <c r="AF2148" s="4"/>
      <c r="AG2148" s="4"/>
      <c r="AH2148" s="75"/>
      <c r="AI2148" s="17"/>
      <c r="AJ2148" s="75"/>
      <c r="AK2148" s="3"/>
      <c r="AL2148" s="75"/>
      <c r="AM2148" s="2"/>
      <c r="AN2148" s="75"/>
      <c r="AO2148" s="75"/>
      <c r="AP2148" s="75"/>
      <c r="AQ2148" s="75"/>
      <c r="AR2148" s="75"/>
    </row>
    <row r="2149" spans="29:44" ht="12">
      <c r="AC2149" s="3"/>
      <c r="AD2149" s="3"/>
      <c r="AE2149" s="3"/>
      <c r="AF2149" s="4"/>
      <c r="AG2149" s="4"/>
      <c r="AH2149" s="75"/>
      <c r="AI2149" s="17"/>
      <c r="AJ2149" s="75"/>
      <c r="AK2149" s="3"/>
      <c r="AL2149" s="75"/>
      <c r="AM2149" s="2"/>
      <c r="AN2149" s="75"/>
      <c r="AO2149" s="75"/>
      <c r="AP2149" s="75"/>
      <c r="AQ2149" s="75"/>
      <c r="AR2149" s="75"/>
    </row>
    <row r="2150" spans="29:44" ht="12">
      <c r="AC2150" s="3"/>
      <c r="AD2150" s="3"/>
      <c r="AE2150" s="3"/>
      <c r="AF2150" s="4"/>
      <c r="AG2150" s="4"/>
      <c r="AH2150" s="75"/>
      <c r="AI2150" s="17"/>
      <c r="AJ2150" s="75"/>
      <c r="AK2150" s="3"/>
      <c r="AL2150" s="75"/>
      <c r="AM2150" s="2"/>
      <c r="AN2150" s="75"/>
      <c r="AO2150" s="75"/>
      <c r="AP2150" s="75"/>
      <c r="AQ2150" s="75"/>
      <c r="AR2150" s="75"/>
    </row>
    <row r="2151" spans="29:44" ht="12">
      <c r="AC2151" s="3"/>
      <c r="AD2151" s="3"/>
      <c r="AE2151" s="3"/>
      <c r="AF2151" s="4"/>
      <c r="AG2151" s="4"/>
      <c r="AH2151" s="75"/>
      <c r="AI2151" s="17"/>
      <c r="AJ2151" s="75"/>
      <c r="AK2151" s="3"/>
      <c r="AL2151" s="75"/>
      <c r="AM2151" s="2"/>
      <c r="AN2151" s="75"/>
      <c r="AO2151" s="75"/>
      <c r="AP2151" s="75"/>
      <c r="AQ2151" s="75"/>
      <c r="AR2151" s="75"/>
    </row>
    <row r="2152" spans="29:44" ht="12">
      <c r="AC2152" s="3"/>
      <c r="AD2152" s="3"/>
      <c r="AE2152" s="3"/>
      <c r="AF2152" s="4"/>
      <c r="AG2152" s="4"/>
      <c r="AH2152" s="75"/>
      <c r="AI2152" s="17"/>
      <c r="AJ2152" s="75"/>
      <c r="AK2152" s="3"/>
      <c r="AL2152" s="75"/>
      <c r="AM2152" s="2"/>
      <c r="AN2152" s="75"/>
      <c r="AO2152" s="75"/>
      <c r="AP2152" s="75"/>
      <c r="AQ2152" s="75"/>
      <c r="AR2152" s="75"/>
    </row>
    <row r="2153" spans="29:44" ht="12">
      <c r="AC2153" s="3"/>
      <c r="AD2153" s="3"/>
      <c r="AE2153" s="3"/>
      <c r="AF2153" s="4"/>
      <c r="AG2153" s="4"/>
      <c r="AH2153" s="75"/>
      <c r="AI2153" s="17"/>
      <c r="AJ2153" s="75"/>
      <c r="AK2153" s="3"/>
      <c r="AL2153" s="75"/>
      <c r="AM2153" s="2"/>
      <c r="AN2153" s="75"/>
      <c r="AO2153" s="75"/>
      <c r="AP2153" s="75"/>
      <c r="AQ2153" s="75"/>
      <c r="AR2153" s="75"/>
    </row>
    <row r="2154" spans="29:44" ht="12">
      <c r="AC2154" s="3"/>
      <c r="AD2154" s="3"/>
      <c r="AE2154" s="3"/>
      <c r="AF2154" s="4"/>
      <c r="AG2154" s="4"/>
      <c r="AH2154" s="75"/>
      <c r="AI2154" s="17"/>
      <c r="AJ2154" s="75"/>
      <c r="AK2154" s="3"/>
      <c r="AL2154" s="75"/>
      <c r="AM2154" s="2"/>
      <c r="AN2154" s="75"/>
      <c r="AO2154" s="75"/>
      <c r="AP2154" s="75"/>
      <c r="AQ2154" s="75"/>
      <c r="AR2154" s="75"/>
    </row>
    <row r="2155" spans="29:44" ht="12">
      <c r="AC2155" s="3"/>
      <c r="AD2155" s="3"/>
      <c r="AE2155" s="3"/>
      <c r="AF2155" s="4"/>
      <c r="AG2155" s="4"/>
      <c r="AH2155" s="75"/>
      <c r="AI2155" s="17"/>
      <c r="AJ2155" s="75"/>
      <c r="AK2155" s="3"/>
      <c r="AL2155" s="75"/>
      <c r="AM2155" s="2"/>
      <c r="AN2155" s="75"/>
      <c r="AO2155" s="75"/>
      <c r="AP2155" s="75"/>
      <c r="AQ2155" s="75"/>
      <c r="AR2155" s="75"/>
    </row>
    <row r="2156" spans="29:44" ht="12">
      <c r="AC2156" s="3"/>
      <c r="AD2156" s="3"/>
      <c r="AE2156" s="3"/>
      <c r="AF2156" s="4"/>
      <c r="AG2156" s="4"/>
      <c r="AH2156" s="75"/>
      <c r="AI2156" s="17"/>
      <c r="AJ2156" s="75"/>
      <c r="AK2156" s="3"/>
      <c r="AL2156" s="75"/>
      <c r="AM2156" s="2"/>
      <c r="AN2156" s="75"/>
      <c r="AO2156" s="75"/>
      <c r="AP2156" s="75"/>
      <c r="AQ2156" s="75"/>
      <c r="AR2156" s="75"/>
    </row>
    <row r="2157" spans="29:44" ht="12">
      <c r="AC2157" s="3"/>
      <c r="AD2157" s="3"/>
      <c r="AE2157" s="3"/>
      <c r="AF2157" s="4"/>
      <c r="AG2157" s="4"/>
      <c r="AH2157" s="75"/>
      <c r="AI2157" s="17"/>
      <c r="AJ2157" s="75"/>
      <c r="AK2157" s="3"/>
      <c r="AL2157" s="75"/>
      <c r="AM2157" s="2"/>
      <c r="AN2157" s="75"/>
      <c r="AO2157" s="75"/>
      <c r="AP2157" s="75"/>
      <c r="AQ2157" s="75"/>
      <c r="AR2157" s="75"/>
    </row>
    <row r="2158" spans="29:44" ht="12">
      <c r="AC2158" s="3"/>
      <c r="AD2158" s="3"/>
      <c r="AE2158" s="3"/>
      <c r="AF2158" s="4"/>
      <c r="AG2158" s="4"/>
      <c r="AH2158" s="75"/>
      <c r="AI2158" s="17"/>
      <c r="AJ2158" s="75"/>
      <c r="AK2158" s="3"/>
      <c r="AL2158" s="75"/>
      <c r="AM2158" s="2"/>
      <c r="AN2158" s="75"/>
      <c r="AO2158" s="75"/>
      <c r="AP2158" s="75"/>
      <c r="AQ2158" s="75"/>
      <c r="AR2158" s="75"/>
    </row>
    <row r="2159" spans="29:44" ht="12">
      <c r="AC2159" s="3"/>
      <c r="AD2159" s="3"/>
      <c r="AE2159" s="3"/>
      <c r="AF2159" s="4"/>
      <c r="AG2159" s="4"/>
      <c r="AH2159" s="75"/>
      <c r="AI2159" s="17"/>
      <c r="AJ2159" s="75"/>
      <c r="AK2159" s="3"/>
      <c r="AL2159" s="75"/>
      <c r="AM2159" s="2"/>
      <c r="AN2159" s="75"/>
      <c r="AO2159" s="75"/>
      <c r="AP2159" s="75"/>
      <c r="AQ2159" s="75"/>
      <c r="AR2159" s="75"/>
    </row>
    <row r="2160" spans="29:44" ht="12">
      <c r="AC2160" s="3"/>
      <c r="AD2160" s="3"/>
      <c r="AE2160" s="3"/>
      <c r="AF2160" s="4"/>
      <c r="AG2160" s="4"/>
      <c r="AH2160" s="75"/>
      <c r="AI2160" s="17"/>
      <c r="AJ2160" s="75"/>
      <c r="AK2160" s="3"/>
      <c r="AL2160" s="75"/>
      <c r="AM2160" s="2"/>
      <c r="AN2160" s="75"/>
      <c r="AO2160" s="75"/>
      <c r="AP2160" s="75"/>
      <c r="AQ2160" s="75"/>
      <c r="AR2160" s="75"/>
    </row>
    <row r="2161" spans="29:44" ht="12">
      <c r="AC2161" s="3"/>
      <c r="AD2161" s="3"/>
      <c r="AE2161" s="3"/>
      <c r="AF2161" s="4"/>
      <c r="AG2161" s="4"/>
      <c r="AH2161" s="75"/>
      <c r="AI2161" s="17"/>
      <c r="AJ2161" s="75"/>
      <c r="AK2161" s="3"/>
      <c r="AL2161" s="75"/>
      <c r="AM2161" s="2"/>
      <c r="AN2161" s="75"/>
      <c r="AO2161" s="75"/>
      <c r="AP2161" s="75"/>
      <c r="AQ2161" s="75"/>
      <c r="AR2161" s="75"/>
    </row>
    <row r="2162" spans="29:44" ht="12">
      <c r="AC2162" s="3"/>
      <c r="AD2162" s="3"/>
      <c r="AE2162" s="3"/>
      <c r="AF2162" s="4"/>
      <c r="AG2162" s="4"/>
      <c r="AH2162" s="75"/>
      <c r="AI2162" s="17"/>
      <c r="AJ2162" s="75"/>
      <c r="AK2162" s="3"/>
      <c r="AL2162" s="75"/>
      <c r="AM2162" s="2"/>
      <c r="AN2162" s="75"/>
      <c r="AO2162" s="75"/>
      <c r="AP2162" s="75"/>
      <c r="AQ2162" s="75"/>
      <c r="AR2162" s="75"/>
    </row>
    <row r="2163" spans="29:44" ht="12">
      <c r="AC2163" s="3"/>
      <c r="AD2163" s="3"/>
      <c r="AE2163" s="3"/>
      <c r="AF2163" s="4"/>
      <c r="AG2163" s="4"/>
      <c r="AH2163" s="75"/>
      <c r="AI2163" s="17"/>
      <c r="AJ2163" s="75"/>
      <c r="AK2163" s="3"/>
      <c r="AL2163" s="75"/>
      <c r="AM2163" s="2"/>
      <c r="AN2163" s="75"/>
      <c r="AO2163" s="75"/>
      <c r="AP2163" s="75"/>
      <c r="AQ2163" s="75"/>
      <c r="AR2163" s="75"/>
    </row>
    <row r="2164" spans="29:44" ht="12">
      <c r="AC2164" s="3"/>
      <c r="AD2164" s="3"/>
      <c r="AE2164" s="3"/>
      <c r="AF2164" s="4"/>
      <c r="AG2164" s="4"/>
      <c r="AH2164" s="75"/>
      <c r="AI2164" s="17"/>
      <c r="AJ2164" s="75"/>
      <c r="AK2164" s="3"/>
      <c r="AL2164" s="75"/>
      <c r="AM2164" s="2"/>
      <c r="AN2164" s="75"/>
      <c r="AO2164" s="75"/>
      <c r="AP2164" s="75"/>
      <c r="AQ2164" s="75"/>
      <c r="AR2164" s="75"/>
    </row>
    <row r="2165" spans="29:44" ht="12">
      <c r="AC2165" s="3"/>
      <c r="AD2165" s="3"/>
      <c r="AE2165" s="3"/>
      <c r="AF2165" s="4"/>
      <c r="AG2165" s="4"/>
      <c r="AH2165" s="75"/>
      <c r="AI2165" s="17"/>
      <c r="AJ2165" s="75"/>
      <c r="AK2165" s="3"/>
      <c r="AL2165" s="75"/>
      <c r="AM2165" s="2"/>
      <c r="AN2165" s="75"/>
      <c r="AO2165" s="75"/>
      <c r="AP2165" s="75"/>
      <c r="AQ2165" s="75"/>
      <c r="AR2165" s="75"/>
    </row>
    <row r="2166" spans="29:44" ht="12">
      <c r="AC2166" s="3"/>
      <c r="AD2166" s="3"/>
      <c r="AE2166" s="3"/>
      <c r="AF2166" s="4"/>
      <c r="AG2166" s="4"/>
      <c r="AH2166" s="75"/>
      <c r="AI2166" s="17"/>
      <c r="AJ2166" s="75"/>
      <c r="AK2166" s="3"/>
      <c r="AL2166" s="75"/>
      <c r="AM2166" s="2"/>
      <c r="AN2166" s="75"/>
      <c r="AO2166" s="75"/>
      <c r="AP2166" s="75"/>
      <c r="AQ2166" s="75"/>
      <c r="AR2166" s="75"/>
    </row>
    <row r="2167" spans="29:44" ht="12">
      <c r="AC2167" s="3"/>
      <c r="AD2167" s="3"/>
      <c r="AE2167" s="3"/>
      <c r="AF2167" s="4"/>
      <c r="AG2167" s="4"/>
      <c r="AH2167" s="75"/>
      <c r="AI2167" s="17"/>
      <c r="AJ2167" s="75"/>
      <c r="AK2167" s="3"/>
      <c r="AL2167" s="75"/>
      <c r="AM2167" s="2"/>
      <c r="AN2167" s="75"/>
      <c r="AO2167" s="75"/>
      <c r="AP2167" s="75"/>
      <c r="AQ2167" s="75"/>
      <c r="AR2167" s="75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1:Q2847"/>
  <sheetViews>
    <sheetView tabSelected="1" view="pageBreakPreview" zoomScale="60" zoomScalePageLayoutView="0" workbookViewId="0" topLeftCell="A54">
      <selection activeCell="J152" sqref="J152"/>
    </sheetView>
  </sheetViews>
  <sheetFormatPr defaultColWidth="11.421875" defaultRowHeight="12.75"/>
  <cols>
    <col min="1" max="1" width="14.7109375" style="208" customWidth="1"/>
    <col min="2" max="2" width="16.28125" style="54" bestFit="1" customWidth="1"/>
    <col min="3" max="3" width="22.7109375" style="54" customWidth="1"/>
    <col min="4" max="4" width="10.7109375" style="54" customWidth="1"/>
    <col min="5" max="7" width="10.7109375" style="53" customWidth="1"/>
    <col min="8" max="8" width="12.7109375" style="53" customWidth="1"/>
    <col min="9" max="9" width="10.7109375" style="54" customWidth="1"/>
    <col min="10" max="10" width="13.7109375" style="54" customWidth="1"/>
    <col min="11" max="11" width="10.7109375" style="54" customWidth="1"/>
    <col min="12" max="12" width="10.7109375" style="55" customWidth="1"/>
    <col min="13" max="13" width="19.28125" style="55" customWidth="1"/>
    <col min="14" max="14" width="16.28125" style="215" customWidth="1"/>
    <col min="15" max="16" width="9.140625" style="215" customWidth="1"/>
    <col min="17" max="17" width="15.140625" style="215" customWidth="1"/>
    <col min="18" max="16384" width="8.8515625" style="0" customWidth="1"/>
  </cols>
  <sheetData>
    <row r="1" spans="1:17" ht="12">
      <c r="A1" s="58" t="s">
        <v>39</v>
      </c>
      <c r="B1" s="25"/>
      <c r="C1" s="25"/>
      <c r="D1" s="25"/>
      <c r="E1" s="51"/>
      <c r="F1" s="51"/>
      <c r="G1" s="51"/>
      <c r="H1" s="51"/>
      <c r="I1" s="25"/>
      <c r="J1" s="25"/>
      <c r="K1" s="25"/>
      <c r="L1" s="52"/>
      <c r="M1" s="52"/>
      <c r="N1" s="210"/>
      <c r="O1" s="210"/>
      <c r="P1" s="210"/>
      <c r="Q1" s="210"/>
    </row>
    <row r="2" spans="1:12" ht="12">
      <c r="A2" s="207" t="s">
        <v>50</v>
      </c>
      <c r="B2" s="25" t="s">
        <v>342</v>
      </c>
      <c r="C2" s="25" t="s">
        <v>272</v>
      </c>
      <c r="D2" s="25" t="s">
        <v>271</v>
      </c>
      <c r="E2" s="26" t="s">
        <v>273</v>
      </c>
      <c r="F2" s="53" t="s">
        <v>35</v>
      </c>
      <c r="G2" s="26" t="s">
        <v>281</v>
      </c>
      <c r="H2" s="26" t="s">
        <v>280</v>
      </c>
      <c r="I2" s="54" t="s">
        <v>331</v>
      </c>
      <c r="J2" s="54" t="s">
        <v>343</v>
      </c>
      <c r="K2" s="54" t="s">
        <v>332</v>
      </c>
      <c r="L2" s="55" t="s">
        <v>279</v>
      </c>
    </row>
    <row r="3" spans="5:8" ht="12">
      <c r="E3" s="26"/>
      <c r="G3" s="26"/>
      <c r="H3" s="26"/>
    </row>
    <row r="4" spans="1:15" ht="12">
      <c r="A4" s="208">
        <v>1</v>
      </c>
      <c r="B4" s="54" t="s">
        <v>179</v>
      </c>
      <c r="C4" s="54">
        <v>12.234400430333958</v>
      </c>
      <c r="D4" s="54">
        <v>3.243575453942653</v>
      </c>
      <c r="E4" s="53">
        <v>0.28270361462291965</v>
      </c>
      <c r="F4" s="53">
        <v>3.1028238971985174E-05</v>
      </c>
      <c r="G4" s="53">
        <v>0.0007387674983761713</v>
      </c>
      <c r="H4" s="53">
        <f aca="true" t="shared" si="0" ref="H4:H21">IF(D4&lt;&gt;0,E4-(G4*(EXP((1000000*L4)*1.867*10^-11)-1)),"")</f>
        <v>0.2826963447683636</v>
      </c>
      <c r="I4" s="54">
        <f>IF(D4&lt;&gt;0,10000*((E4/K!$F$37)-1),"")</f>
        <v>-2.877994839908249</v>
      </c>
      <c r="J4" s="54">
        <f>IF(D4&lt;&gt;0,10000*((E4/K!$F$37)-1)-10000*(((E4-F4)/K!$F$37)-1),"")</f>
        <v>1.0972377945084322</v>
      </c>
      <c r="K4" s="54">
        <f>IF(D4&lt;&gt;0,10000*((H4/(K!$F$37-(K!$E$37*(EXP((1000000*L4)*1.867*10^-11)-1))))-1),"")</f>
        <v>8.567265885990327</v>
      </c>
      <c r="L4" s="55">
        <v>524.5</v>
      </c>
      <c r="O4" s="216"/>
    </row>
    <row r="5" spans="1:12" ht="12">
      <c r="A5" s="208">
        <v>2</v>
      </c>
      <c r="B5" s="54" t="s">
        <v>180</v>
      </c>
      <c r="C5" s="54">
        <v>24.814451879674383</v>
      </c>
      <c r="D5" s="54">
        <v>1.5262794996379918</v>
      </c>
      <c r="E5" s="53">
        <v>0.2826276939945189</v>
      </c>
      <c r="F5" s="53">
        <v>8.448225383926913E-05</v>
      </c>
      <c r="G5" s="53">
        <v>0.0014494814783952736</v>
      </c>
      <c r="H5" s="53">
        <f t="shared" si="0"/>
        <v>0.28261465140399183</v>
      </c>
      <c r="I5" s="54">
        <f>IF(D5&lt;&gt;0,10000*((E5/K!$F$37)-1),"")</f>
        <v>-5.5627422063075915</v>
      </c>
      <c r="J5" s="54">
        <f>IF(D5&lt;&gt;0,10000*((E5/K!$F$37)-1)-10000*(((E5-F5)/K!$F$37)-1),"")</f>
        <v>2.9875083133579228</v>
      </c>
      <c r="K5" s="54">
        <f>IF(D5&lt;&gt;0,10000*((H5/(K!$F$37-(K!$E$37*(EXP((1000000*L5)*1.867*10^-11)-1))))-1),"")</f>
        <v>4.672422115579167</v>
      </c>
      <c r="L5" s="55">
        <v>479.8</v>
      </c>
    </row>
    <row r="6" spans="1:12" ht="12">
      <c r="A6" s="208">
        <v>3</v>
      </c>
      <c r="B6" s="54" t="s">
        <v>181</v>
      </c>
      <c r="C6" s="54">
        <v>19.96653334551772</v>
      </c>
      <c r="D6" s="54">
        <v>2.210175377240144</v>
      </c>
      <c r="E6" s="53">
        <v>0.28271887674336305</v>
      </c>
      <c r="F6" s="53">
        <v>6.349016687044684E-05</v>
      </c>
      <c r="G6" s="53">
        <v>0.0012268859638215966</v>
      </c>
      <c r="H6" s="53">
        <f t="shared" si="0"/>
        <v>0.28270640794093543</v>
      </c>
      <c r="I6" s="54">
        <f>IF(D6&lt;&gt;0,10000*((E6/K!$F$37)-1),"")</f>
        <v>-2.3382872725552506</v>
      </c>
      <c r="J6" s="54">
        <f>IF(D6&lt;&gt;0,10000*((E6/K!$F$37)-1)-10000*(((E6-F6)/K!$F$37)-1),"")</f>
        <v>2.2451744919449457</v>
      </c>
      <c r="K6" s="54">
        <f>IF(D6&lt;&gt;0,10000*((H6/(K!$F$37-(K!$E$37*(EXP((1000000*L6)*1.867*10^-11)-1))))-1),"")</f>
        <v>9.307476830169303</v>
      </c>
      <c r="L6" s="55">
        <v>541.6</v>
      </c>
    </row>
    <row r="7" spans="1:12" ht="12">
      <c r="A7" s="208">
        <v>4</v>
      </c>
      <c r="B7" s="54" t="s">
        <v>182</v>
      </c>
      <c r="C7" s="54">
        <v>19.755084207054704</v>
      </c>
      <c r="D7" s="54">
        <v>2.7778349584229396</v>
      </c>
      <c r="E7" s="53">
        <v>0.28265494019449544</v>
      </c>
      <c r="F7" s="53">
        <v>3.848648339050889E-05</v>
      </c>
      <c r="G7" s="53">
        <v>0.0011517733807437389</v>
      </c>
      <c r="H7" s="53">
        <f t="shared" si="0"/>
        <v>0.28264336725639083</v>
      </c>
      <c r="I7" s="54">
        <f>IF(D7&lt;&gt;0,10000*((E7/K!$F$37)-1),"")</f>
        <v>-4.5992469722422324</v>
      </c>
      <c r="J7" s="54">
        <f>IF(D7&lt;&gt;0,10000*((E7/K!$F$37)-1)-10000*(((E7-F7)/K!$F$37)-1),"")</f>
        <v>1.3609803699110579</v>
      </c>
      <c r="K7" s="54">
        <f>IF(D7&lt;&gt;0,10000*((H7/(K!$F$37-(K!$E$37*(EXP((1000000*L7)*1.867*10^-11)-1))))-1),"")</f>
        <v>6.938555843452043</v>
      </c>
      <c r="L7" s="55">
        <v>535.5</v>
      </c>
    </row>
    <row r="8" spans="1:12" ht="12">
      <c r="A8" s="208">
        <v>5</v>
      </c>
      <c r="B8" s="54" t="s">
        <v>183</v>
      </c>
      <c r="C8" s="54">
        <v>21.107760187583754</v>
      </c>
      <c r="D8" s="54">
        <v>2.9890713792114694</v>
      </c>
      <c r="E8" s="53">
        <v>0.28266631470229564</v>
      </c>
      <c r="F8" s="53">
        <v>4.969541196652297E-05</v>
      </c>
      <c r="G8" s="53">
        <v>0.0012437678651183394</v>
      </c>
      <c r="H8" s="53">
        <f t="shared" si="0"/>
        <v>0.2826539886160351</v>
      </c>
      <c r="I8" s="54">
        <f>IF(D8&lt;&gt;0,10000*((E8/K!$F$37)-1),"")</f>
        <v>-4.1970153192127935</v>
      </c>
      <c r="J8" s="54">
        <f>IF(D8&lt;&gt;0,10000*((E8/K!$F$37)-1)-10000*(((E8-F8)/K!$F$37)-1),"")</f>
        <v>1.7573567185857897</v>
      </c>
      <c r="K8" s="54">
        <f>IF(D8&lt;&gt;0,10000*((H8/(K!$F$37-(K!$E$37*(EXP((1000000*L8)*1.867*10^-11)-1))))-1),"")</f>
        <v>7.1507361261091695</v>
      </c>
      <c r="L8" s="55">
        <v>528.2</v>
      </c>
    </row>
    <row r="9" spans="1:12" ht="12">
      <c r="A9" s="208">
        <v>6</v>
      </c>
      <c r="B9" s="54" t="s">
        <v>184</v>
      </c>
      <c r="C9" s="54">
        <v>24.00525276049092</v>
      </c>
      <c r="D9" s="54">
        <v>1.3067072583476704</v>
      </c>
      <c r="E9" s="53">
        <v>0.2826671238220048</v>
      </c>
      <c r="F9" s="53">
        <v>0.00010564892324896352</v>
      </c>
      <c r="G9" s="53">
        <v>0.0015237564401932207</v>
      </c>
      <c r="H9" s="53">
        <f t="shared" si="0"/>
        <v>0.28265169253508804</v>
      </c>
      <c r="I9" s="54">
        <f>IF(D9&lt;&gt;0,10000*((E9/K!$F$37)-1),"")</f>
        <v>-4.168402779326508</v>
      </c>
      <c r="J9" s="54">
        <f>IF(D9&lt;&gt;0,10000*((E9/K!$F$37)-1)-10000*(((E9-F9)/K!$F$37)-1),"")</f>
        <v>3.736015815867244</v>
      </c>
      <c r="K9" s="54">
        <f>IF(D9&lt;&gt;0,10000*((H9/(K!$F$37-(K!$E$37*(EXP((1000000*L9)*1.867*10^-11)-1))))-1),"")</f>
        <v>7.327602346076656</v>
      </c>
      <c r="L9" s="55">
        <v>539.7</v>
      </c>
    </row>
    <row r="10" spans="1:12" ht="12">
      <c r="A10" s="208">
        <v>7</v>
      </c>
      <c r="B10" s="54" t="s">
        <v>185</v>
      </c>
      <c r="C10" s="54">
        <v>61.11171879935878</v>
      </c>
      <c r="D10" s="54">
        <v>2.90776022311828</v>
      </c>
      <c r="E10" s="53">
        <v>0.282657672555096</v>
      </c>
      <c r="F10" s="53">
        <v>4.9332738568414355E-05</v>
      </c>
      <c r="G10" s="53">
        <v>0.00289868037835475</v>
      </c>
      <c r="H10" s="53">
        <f t="shared" si="0"/>
        <v>0.2826322887813705</v>
      </c>
      <c r="I10" s="54">
        <f>IF(D10&lt;&gt;0,10000*((E10/K!$F$37)-1),"")</f>
        <v>-4.502623721343024</v>
      </c>
      <c r="J10" s="54">
        <f>IF(D10&lt;&gt;0,10000*((E10/K!$F$37)-1)-10000*(((E10-F10)/K!$F$37)-1),"")</f>
        <v>1.744531660747839</v>
      </c>
      <c r="K10" s="54">
        <f>IF(D10&lt;&gt;0,10000*((H10/(K!$F$37-(K!$E$37*(EXP((1000000*L10)*1.867*10^-11)-1))))-1),"")</f>
        <v>5.009874406209924</v>
      </c>
      <c r="L10" s="55">
        <v>467</v>
      </c>
    </row>
    <row r="11" spans="1:12" ht="12">
      <c r="A11" s="208">
        <v>8</v>
      </c>
      <c r="B11" s="54" t="s">
        <v>186</v>
      </c>
      <c r="C11" s="54">
        <v>30.246415938269465</v>
      </c>
      <c r="D11" s="54">
        <v>2.947004478494624</v>
      </c>
      <c r="E11" s="53">
        <v>0.28267783984312483</v>
      </c>
      <c r="F11" s="53">
        <v>3.4060683013329626E-05</v>
      </c>
      <c r="G11" s="53">
        <v>0.0018616968780478</v>
      </c>
      <c r="H11" s="53">
        <f t="shared" si="0"/>
        <v>0.2826587930735833</v>
      </c>
      <c r="I11" s="54">
        <f>IF(D11&lt;&gt;0,10000*((E11/K!$F$37)-1),"")</f>
        <v>-3.789456897472787</v>
      </c>
      <c r="J11" s="54">
        <f>IF(D11&lt;&gt;0,10000*((E11/K!$F$37)-1)-10000*(((E11-F11)/K!$F$37)-1),"")</f>
        <v>1.204472762462716</v>
      </c>
      <c r="K11" s="54">
        <f>IF(D11&lt;&gt;0,10000*((H11/(K!$F$37-(K!$E$37*(EXP((1000000*L11)*1.867*10^-11)-1))))-1),"")</f>
        <v>7.7024919353640975</v>
      </c>
      <c r="L11" s="55">
        <v>545.2</v>
      </c>
    </row>
    <row r="12" spans="1:12" ht="12">
      <c r="A12" s="208">
        <v>9</v>
      </c>
      <c r="B12" s="54" t="s">
        <v>187</v>
      </c>
      <c r="C12" s="54">
        <v>19.787871381144775</v>
      </c>
      <c r="D12" s="54">
        <v>2.7974341112903223</v>
      </c>
      <c r="E12" s="53">
        <v>0.2826081600274365</v>
      </c>
      <c r="F12" s="53">
        <v>4.753004906183963E-05</v>
      </c>
      <c r="G12" s="53">
        <v>0.00112683821750102</v>
      </c>
      <c r="H12" s="53">
        <f t="shared" si="0"/>
        <v>0.2825961723336764</v>
      </c>
      <c r="I12" s="54">
        <f>IF(D12&lt;&gt;0,10000*((E12/K!$F$37)-1),"")</f>
        <v>-6.253513183638315</v>
      </c>
      <c r="J12" s="54">
        <f>IF(D12&lt;&gt;0,10000*((E12/K!$F$37)-1)-10000*(((E12-F12)/K!$F$37)-1),"")</f>
        <v>1.6807839546595371</v>
      </c>
      <c r="K12" s="54">
        <f>IF(D12&lt;&gt;0,10000*((H12/(K!$F$37-(K!$E$37*(EXP((1000000*L12)*1.867*10^-11)-1))))-1),"")</f>
        <v>5.970406428255082</v>
      </c>
      <c r="L12" s="55">
        <v>566.8</v>
      </c>
    </row>
    <row r="13" spans="1:12" ht="12">
      <c r="A13" s="208">
        <v>10</v>
      </c>
      <c r="B13" s="54" t="s">
        <v>188</v>
      </c>
      <c r="C13" s="54">
        <v>9.80733040954709</v>
      </c>
      <c r="D13" s="54">
        <v>3.20105088046595</v>
      </c>
      <c r="E13" s="53">
        <v>0.28269824655407344</v>
      </c>
      <c r="F13" s="53">
        <v>3.33890353225611E-05</v>
      </c>
      <c r="G13" s="53">
        <v>0.0005693684375683367</v>
      </c>
      <c r="H13" s="53">
        <f t="shared" si="0"/>
        <v>0.28269225494594163</v>
      </c>
      <c r="I13" s="54">
        <f>IF(D13&lt;&gt;0,10000*((E13/K!$F$37)-1),"")</f>
        <v>-3.0678234675307614</v>
      </c>
      <c r="J13" s="54">
        <f>IF(D13&lt;&gt;0,10000*((E13/K!$F$37)-1)-10000*(((E13-F13)/K!$F$37)-1),"")</f>
        <v>1.180721584332911</v>
      </c>
      <c r="K13" s="54">
        <f>IF(D13&lt;&gt;0,10000*((H13/(K!$F$37-(K!$E$37*(EXP((1000000*L13)*1.867*10^-11)-1))))-1),"")</f>
        <v>9.235383538945818</v>
      </c>
      <c r="L13" s="55">
        <v>560.7</v>
      </c>
    </row>
    <row r="14" spans="1:12" ht="12">
      <c r="A14" s="208">
        <v>11</v>
      </c>
      <c r="B14" s="54" t="s">
        <v>189</v>
      </c>
      <c r="C14" s="54">
        <v>11.452845566028461</v>
      </c>
      <c r="D14" s="54">
        <v>2.7468250899641578</v>
      </c>
      <c r="E14" s="53">
        <v>0.282683182958232</v>
      </c>
      <c r="F14" s="53">
        <v>3.213267452183831E-05</v>
      </c>
      <c r="G14" s="53">
        <v>0.0006795075685172135</v>
      </c>
      <c r="H14" s="53">
        <f t="shared" si="0"/>
        <v>0.2826763245598704</v>
      </c>
      <c r="I14" s="54">
        <f>IF(D14&lt;&gt;0,10000*((E14/K!$F$37)-1),"")</f>
        <v>-3.6005106978087564</v>
      </c>
      <c r="J14" s="54">
        <f>IF(D14&lt;&gt;0,10000*((E14/K!$F$37)-1)-10000*(((E14-F14)/K!$F$37)-1),"")</f>
        <v>1.1362934569314476</v>
      </c>
      <c r="K14" s="54">
        <f>IF(D14&lt;&gt;0,10000*((H14/(K!$F$37-(K!$E$37*(EXP((1000000*L14)*1.867*10^-11)-1))))-1),"")</f>
        <v>8.159287776698942</v>
      </c>
      <c r="L14" s="55">
        <v>537.9</v>
      </c>
    </row>
    <row r="15" spans="1:12" ht="12">
      <c r="A15" s="208">
        <v>12</v>
      </c>
      <c r="B15" s="54" t="s">
        <v>190</v>
      </c>
      <c r="C15" s="54">
        <v>17.490291329116207</v>
      </c>
      <c r="D15" s="54">
        <v>2.707593739964157</v>
      </c>
      <c r="E15" s="53">
        <v>0.28263428301910837</v>
      </c>
      <c r="F15" s="53">
        <v>3.701037983501763E-05</v>
      </c>
      <c r="G15" s="53">
        <v>0.0010308655341691422</v>
      </c>
      <c r="H15" s="53">
        <f t="shared" si="0"/>
        <v>0.28262406296689063</v>
      </c>
      <c r="I15" s="54">
        <f>IF(D15&lt;&gt;0,10000*((E15/K!$F$37)-1),"")</f>
        <v>-5.329737464563333</v>
      </c>
      <c r="J15" s="54">
        <f>IF(D15&lt;&gt;0,10000*((E15/K!$F$37)-1)-10000*(((E15-F15)/K!$F$37)-1),"")</f>
        <v>1.308781577346041</v>
      </c>
      <c r="K15" s="54">
        <f>IF(D15&lt;&gt;0,10000*((H15/(K!$F$37-(K!$E$37*(EXP((1000000*L15)*1.867*10^-11)-1))))-1),"")</f>
        <v>6.095729811401718</v>
      </c>
      <c r="L15" s="55">
        <v>528.4</v>
      </c>
    </row>
    <row r="16" spans="1:12" ht="12">
      <c r="A16" s="208">
        <v>13</v>
      </c>
      <c r="B16" s="54" t="s">
        <v>191</v>
      </c>
      <c r="C16" s="54">
        <v>13.74334382721209</v>
      </c>
      <c r="D16" s="54">
        <v>1.9661416116218633</v>
      </c>
      <c r="E16" s="53">
        <v>0.28270803424568186</v>
      </c>
      <c r="F16" s="53">
        <v>6.150696649152016E-05</v>
      </c>
      <c r="G16" s="53">
        <v>0.0008712537188818781</v>
      </c>
      <c r="H16" s="53">
        <f t="shared" si="0"/>
        <v>0.28269884116578353</v>
      </c>
      <c r="I16" s="54">
        <f>IF(D16&lt;&gt;0,10000*((E16/K!$F$37)-1),"")</f>
        <v>-2.7217056887085533</v>
      </c>
      <c r="J16" s="54">
        <f>IF(D16&lt;&gt;0,10000*((E16/K!$F$37)-1)-10000*(((E16-F16)/K!$F$37)-1),"")</f>
        <v>2.1750434602807456</v>
      </c>
      <c r="K16" s="54">
        <f>IF(D16&lt;&gt;0,10000*((H16/(K!$F$37-(K!$E$37*(EXP((1000000*L16)*1.867*10^-11)-1))))-1),"")</f>
        <v>9.502280429940502</v>
      </c>
      <c r="L16" s="55">
        <v>562.2</v>
      </c>
    </row>
    <row r="17" spans="1:12" ht="12">
      <c r="A17" s="208">
        <v>14</v>
      </c>
      <c r="B17" s="54" t="s">
        <v>192</v>
      </c>
      <c r="C17" s="54">
        <v>20.014375059798983</v>
      </c>
      <c r="D17" s="54">
        <v>1.5802540390779565</v>
      </c>
      <c r="E17" s="53">
        <v>0.2827206085208683</v>
      </c>
      <c r="F17" s="53">
        <v>5.792010668612207E-05</v>
      </c>
      <c r="G17" s="53">
        <v>0.0011989392861482683</v>
      </c>
      <c r="H17" s="53">
        <f t="shared" si="0"/>
        <v>0.282708591054544</v>
      </c>
      <c r="I17" s="54">
        <f>IF(D17&lt;&gt;0,10000*((E17/K!$F$37)-1),"")</f>
        <v>-2.277047195987647</v>
      </c>
      <c r="J17" s="54">
        <f>IF(D17&lt;&gt;0,10000*((E17/K!$F$37)-1)-10000*(((E17-F17)/K!$F$37)-1),"")</f>
        <v>2.0482029346025055</v>
      </c>
      <c r="K17" s="54">
        <f>IF(D17&lt;&gt;0,10000*((H17/(K!$F$37-(K!$E$37*(EXP((1000000*L17)*1.867*10^-11)-1))))-1),"")</f>
        <v>9.218603436740302</v>
      </c>
      <c r="L17" s="55">
        <v>534.2</v>
      </c>
    </row>
    <row r="18" spans="1:12" ht="12">
      <c r="A18" s="208">
        <v>15</v>
      </c>
      <c r="B18" s="54" t="s">
        <v>193</v>
      </c>
      <c r="C18" s="54">
        <v>12.187086586740127</v>
      </c>
      <c r="D18" s="54">
        <v>0.928897628515233</v>
      </c>
      <c r="E18" s="53">
        <v>0.2827997989017951</v>
      </c>
      <c r="F18" s="53">
        <v>8.95617656718911E-05</v>
      </c>
      <c r="G18" s="53">
        <v>0.00081793694335751</v>
      </c>
      <c r="H18" s="53">
        <f t="shared" si="0"/>
        <v>0.2827930366422807</v>
      </c>
      <c r="I18" s="54">
        <f>IF(D18&lt;&gt;0,10000*((E18/K!$F$37)-1),"")</f>
        <v>0.5233269726145906</v>
      </c>
      <c r="J18" s="54">
        <f>IF(D18&lt;&gt;0,10000*((E18/K!$F$37)-1)-10000*(((E18-F18)/K!$F$37)-1),"")</f>
        <v>3.167132827833763</v>
      </c>
      <c r="K18" s="54">
        <f>IF(D18&lt;&gt;0,10000*((H18/(K!$F$37-(K!$E$37*(EXP((1000000*L18)*1.867*10^-11)-1))))-1),"")</f>
        <v>10.117378433640578</v>
      </c>
      <c r="L18" s="55">
        <v>441</v>
      </c>
    </row>
    <row r="19" spans="1:12" ht="12">
      <c r="A19" s="208">
        <v>16</v>
      </c>
      <c r="B19" s="54" t="s">
        <v>194</v>
      </c>
      <c r="C19" s="54">
        <v>11.670465685598002</v>
      </c>
      <c r="D19" s="54">
        <v>2.5452509667562726</v>
      </c>
      <c r="E19" s="53">
        <v>0.2826219063990453</v>
      </c>
      <c r="F19" s="53">
        <v>4.8383798671812016E-05</v>
      </c>
      <c r="G19" s="53">
        <v>0.0007395660961465583</v>
      </c>
      <c r="H19" s="53">
        <f t="shared" si="0"/>
        <v>0.28261453944166903</v>
      </c>
      <c r="I19" s="54">
        <f>IF(D19&lt;&gt;0,10000*((E19/K!$F$37)-1),"")</f>
        <v>-5.767406367195305</v>
      </c>
      <c r="J19" s="54">
        <f>IF(D19&lt;&gt;0,10000*((E19/K!$F$37)-1)-10000*(((E19-F19)/K!$F$37)-1),"")</f>
        <v>1.7109747218502225</v>
      </c>
      <c r="K19" s="54">
        <f>IF(D19&lt;&gt;0,10000*((H19/(K!$F$37-(K!$E$37*(EXP((1000000*L19)*1.867*10^-11)-1))))-1),"")</f>
        <v>5.814664623757793</v>
      </c>
      <c r="L19" s="55">
        <v>530.9</v>
      </c>
    </row>
    <row r="20" spans="1:12" ht="12">
      <c r="A20" s="208">
        <v>17</v>
      </c>
      <c r="B20" s="54" t="s">
        <v>195</v>
      </c>
      <c r="C20" s="54">
        <v>17.748453050019684</v>
      </c>
      <c r="D20" s="54">
        <v>3.2733115761648732</v>
      </c>
      <c r="E20" s="53">
        <v>0.28269502805948854</v>
      </c>
      <c r="F20" s="53">
        <v>2.5565883826155532E-05</v>
      </c>
      <c r="G20" s="53">
        <v>0.0010336859419458227</v>
      </c>
      <c r="H20" s="53">
        <f t="shared" si="0"/>
        <v>0.28268454418697947</v>
      </c>
      <c r="I20" s="54">
        <f>IF(D20&lt;&gt;0,10000*((E20/K!$F$37)-1),"")</f>
        <v>-3.181637657989622</v>
      </c>
      <c r="J20" s="54">
        <f>IF(D20&lt;&gt;0,10000*((E20/K!$F$37)-1)-10000*(((E20-F20)/K!$F$37)-1),"")</f>
        <v>0.9040749624678046</v>
      </c>
      <c r="K20" s="54">
        <f>IF(D20&lt;&gt;0,10000*((H20/(K!$F$37-(K!$E$37*(EXP((1000000*L20)*1.867*10^-11)-1))))-1),"")</f>
        <v>8.508683654115945</v>
      </c>
      <c r="L20" s="55">
        <v>540.5</v>
      </c>
    </row>
    <row r="21" spans="1:12" ht="12">
      <c r="A21" s="208">
        <v>18</v>
      </c>
      <c r="B21" s="54" t="s">
        <v>196</v>
      </c>
      <c r="C21" s="54">
        <v>22.49726248601071</v>
      </c>
      <c r="D21" s="54">
        <v>1.2882575404659493</v>
      </c>
      <c r="E21" s="53">
        <v>0.28271805742220985</v>
      </c>
      <c r="F21" s="53">
        <v>5.456969049186166E-05</v>
      </c>
      <c r="G21" s="53">
        <v>0.0013879227466952948</v>
      </c>
      <c r="H21" s="53">
        <f t="shared" si="0"/>
        <v>0.28270536479261954</v>
      </c>
      <c r="I21" s="54">
        <f>IF(D21&lt;&gt;0,10000*((E21/K!$F$37)-1),"")</f>
        <v>-2.3672605615632225</v>
      </c>
      <c r="J21" s="54">
        <f>IF(D21&lt;&gt;0,10000*((E21/K!$F$37)-1)-10000*(((E21-F21)/K!$F$37)-1),"")</f>
        <v>1.9297236590287703</v>
      </c>
      <c r="K21" s="54">
        <f>IF(D21&lt;&gt;0,10000*((H21/(K!$F$37-(K!$E$37*(EXP((1000000*L21)*1.867*10^-11)-1))))-1),"")</f>
        <v>8.058640138621787</v>
      </c>
      <c r="L21" s="55">
        <v>487.6</v>
      </c>
    </row>
    <row r="22" spans="9:11" ht="12">
      <c r="I22" s="54">
        <f>IF(D22&lt;&gt;0,10000*((E22/K!$F$37)-1),"")</f>
      </c>
      <c r="J22" s="54">
        <f>IF(D22&lt;&gt;0,10000*((E22/K!$F$37)-1)-10000*(((E22-F22)/K!$F$37)-1),"")</f>
      </c>
      <c r="K22" s="54">
        <f>IF(D22&lt;&gt;0,10000*((H22/(K!$F$37-(K!$E$37*(EXP((1000000*L22)*1.867*10^-11)-1))))-1),"")</f>
      </c>
    </row>
    <row r="23" spans="1:15" ht="12">
      <c r="A23" s="208">
        <v>1</v>
      </c>
      <c r="B23" s="54" t="s">
        <v>216</v>
      </c>
      <c r="C23" s="54">
        <v>19.49153048514685</v>
      </c>
      <c r="D23" s="54">
        <v>3.964036853225806</v>
      </c>
      <c r="E23" s="53">
        <v>0.28266958096566036</v>
      </c>
      <c r="F23" s="53">
        <v>4.0395397515630644E-05</v>
      </c>
      <c r="G23" s="53">
        <v>0.0010556788357542043</v>
      </c>
      <c r="H23" s="53">
        <v>0.28266156636767575</v>
      </c>
      <c r="I23" s="54">
        <f>IF(D23&lt;&gt;0,10000*((E23/K!$F$37)-1),"")</f>
        <v>-4.081511902669366</v>
      </c>
      <c r="J23" s="54">
        <f>IF(D23&lt;&gt;0,10000*((E23/K!$F$37)-1)-10000*(((E23-F23)/K!$F$37)-1),"")</f>
        <v>1.4284844498702043</v>
      </c>
      <c r="K23" s="54">
        <f>IF(D23&lt;&gt;0,10000*((H23/(K!$F$37-(K!$E$37*(EXP((1000000*L23)*1.867*10^-11)-1))))-1),"")</f>
        <v>4.659821074328718</v>
      </c>
      <c r="L23" s="55">
        <v>405.1</v>
      </c>
      <c r="O23" s="216"/>
    </row>
    <row r="24" spans="1:12" ht="12">
      <c r="A24" s="208">
        <v>2</v>
      </c>
      <c r="B24" s="54" t="s">
        <v>217</v>
      </c>
      <c r="C24" s="54">
        <v>14.111981215475879</v>
      </c>
      <c r="D24" s="54">
        <v>5.656863513620071</v>
      </c>
      <c r="E24" s="53">
        <v>0.2811512993353872</v>
      </c>
      <c r="F24" s="53">
        <v>2.637998687859027E-05</v>
      </c>
      <c r="G24" s="53">
        <v>0.0007839377913454948</v>
      </c>
      <c r="H24" s="53">
        <v>0.28111013595895273</v>
      </c>
      <c r="I24" s="54">
        <f>IF(D24&lt;&gt;0,10000*((E24/K!$F$37)-1),"")</f>
        <v>-57.77182893763167</v>
      </c>
      <c r="J24" s="54">
        <f>IF(D24&lt;&gt;0,10000*((E24/K!$F$37)-1)-10000*(((E24-F24)/K!$F$37)-1),"")</f>
        <v>0.9328637261030153</v>
      </c>
      <c r="K24" s="54">
        <f>IF(D24&lt;&gt;0,10000*((H24/(K!$F$37-(K!$E$37*(EXP((1000000*L24)*1.867*10^-11)-1))))-1),"")</f>
        <v>3.1819951512468414</v>
      </c>
      <c r="L24" s="55">
        <v>2741.1</v>
      </c>
    </row>
    <row r="25" spans="1:12" ht="12">
      <c r="A25" s="208">
        <v>3</v>
      </c>
      <c r="B25" s="54" t="s">
        <v>218</v>
      </c>
      <c r="C25" s="54">
        <v>26.581197933646955</v>
      </c>
      <c r="D25" s="54">
        <v>4.262658358243726</v>
      </c>
      <c r="E25" s="53">
        <v>0.2819531176823064</v>
      </c>
      <c r="F25" s="53">
        <v>3.6438889868835024E-05</v>
      </c>
      <c r="G25" s="53">
        <v>0.0015620368306354466</v>
      </c>
      <c r="H25" s="53">
        <v>0.2819039216597405</v>
      </c>
      <c r="I25" s="54">
        <f>IF(D25&lt;&gt;0,10000*((E25/K!$F$37)-1),"")</f>
        <v>-29.417483872680172</v>
      </c>
      <c r="J25" s="54">
        <f>IF(D25&lt;&gt;0,10000*((E25/K!$F$37)-1)-10000*(((E25-F25)/K!$F$37)-1),"")</f>
        <v>1.288572232219785</v>
      </c>
      <c r="K25" s="54">
        <f>IF(D25&lt;&gt;0,10000*((H25/(K!$F$37-(K!$E$37*(EXP((1000000*L25)*1.867*10^-11)-1))))-1),"")</f>
        <v>6.2878871522031865</v>
      </c>
      <c r="L25" s="55">
        <v>1660.9</v>
      </c>
    </row>
    <row r="26" spans="1:12" ht="12">
      <c r="A26" s="208">
        <v>4</v>
      </c>
      <c r="B26" s="54" t="s">
        <v>219</v>
      </c>
      <c r="C26" s="54">
        <v>23.771577002901342</v>
      </c>
      <c r="D26" s="54">
        <v>5.360463344265232</v>
      </c>
      <c r="E26" s="53">
        <v>0.28194653348142723</v>
      </c>
      <c r="F26" s="53">
        <v>3.017390215566313E-05</v>
      </c>
      <c r="G26" s="53">
        <v>0.0013835114312741573</v>
      </c>
      <c r="H26" s="53">
        <v>0.2819032318184921</v>
      </c>
      <c r="I26" s="54">
        <f>IF(D26&lt;&gt;0,10000*((E26/K!$F$37)-1),"")</f>
        <v>-29.650318035708835</v>
      </c>
      <c r="J26" s="54">
        <f>IF(D26&lt;&gt;0,10000*((E26/K!$F$37)-1)-10000*(((E26-F26)/K!$F$37)-1),"")</f>
        <v>1.0670262622003435</v>
      </c>
      <c r="K26" s="54">
        <f>IF(D26&lt;&gt;0,10000*((H26/(K!$F$37-(K!$E$37*(EXP((1000000*L26)*1.867*10^-11)-1))))-1),"")</f>
        <v>6.029008808585701</v>
      </c>
      <c r="L26" s="55">
        <v>1650.7</v>
      </c>
    </row>
    <row r="27" spans="1:12" ht="12">
      <c r="A27" s="208">
        <v>5</v>
      </c>
      <c r="B27" s="54" t="s">
        <v>220</v>
      </c>
      <c r="C27" s="54">
        <v>21.25124974766751</v>
      </c>
      <c r="D27" s="54">
        <v>4.443945027598566</v>
      </c>
      <c r="E27" s="53">
        <v>0.2820184735078227</v>
      </c>
      <c r="F27" s="53">
        <v>3.7534552129133487E-05</v>
      </c>
      <c r="G27" s="53">
        <v>0.0012078674799636565</v>
      </c>
      <c r="H27" s="53">
        <v>0.281985675596616</v>
      </c>
      <c r="I27" s="54">
        <f>IF(D27&lt;&gt;0,10000*((E27/K!$F$37)-1),"")</f>
        <v>-27.106334925024456</v>
      </c>
      <c r="J27" s="54">
        <f>IF(D27&lt;&gt;0,10000*((E27/K!$F$37)-1)-10000*(((E27-F27)/K!$F$37)-1),"")</f>
        <v>1.327317648712743</v>
      </c>
      <c r="K27" s="54">
        <f>IF(D27&lt;&gt;0,10000*((H27/(K!$F$37-(K!$E$37*(EXP((1000000*L27)*1.867*10^-11)-1))))-1),"")</f>
        <v>4.010160978702437</v>
      </c>
      <c r="L27" s="55">
        <v>1435</v>
      </c>
    </row>
    <row r="28" spans="1:12" ht="12">
      <c r="A28" s="208">
        <v>6</v>
      </c>
      <c r="B28" s="54" t="s">
        <v>221</v>
      </c>
      <c r="C28" s="54">
        <v>3.6103129089331394</v>
      </c>
      <c r="D28" s="54">
        <v>5.532497404301076</v>
      </c>
      <c r="E28" s="53">
        <v>0.28100746867539794</v>
      </c>
      <c r="F28" s="53">
        <v>4.227417334400137E-05</v>
      </c>
      <c r="G28" s="53">
        <v>0.00023905668357304503</v>
      </c>
      <c r="H28" s="53">
        <v>0.2809936819304452</v>
      </c>
      <c r="I28" s="54">
        <f>IF(D28&lt;&gt;0,10000*((E28/K!$F$37)-1),"")</f>
        <v>-62.85804850335253</v>
      </c>
      <c r="J28" s="54">
        <f>IF(D28&lt;&gt;0,10000*((E28/K!$F$37)-1)-10000*(((E28-F28)/K!$F$37)-1),"")</f>
        <v>1.4949227626648351</v>
      </c>
      <c r="K28" s="54">
        <f>IF(D28&lt;&gt;0,10000*((H28/(K!$F$37-(K!$E$37*(EXP((1000000*L28)*1.867*10^-11)-1))))-1),"")</f>
        <v>5.214313783996616</v>
      </c>
      <c r="L28" s="55">
        <v>3003.2</v>
      </c>
    </row>
    <row r="29" spans="1:12" ht="12">
      <c r="A29" s="208">
        <v>7</v>
      </c>
      <c r="B29" s="54" t="s">
        <v>222</v>
      </c>
      <c r="C29" s="54">
        <v>14.732853540893444</v>
      </c>
      <c r="D29" s="54">
        <v>4.499632238709677</v>
      </c>
      <c r="E29" s="53">
        <v>0.2822539213290359</v>
      </c>
      <c r="F29" s="53">
        <v>3.0173396542590147E-05</v>
      </c>
      <c r="G29" s="53">
        <v>0.0007942933228301468</v>
      </c>
      <c r="H29" s="53">
        <v>0.2822377323650929</v>
      </c>
      <c r="I29" s="54">
        <f>IF(D29&lt;&gt;0,10000*((E29/K!$F$37)-1),"")</f>
        <v>-18.780298494055494</v>
      </c>
      <c r="J29" s="54">
        <f>IF(D29&lt;&gt;0,10000*((E29/K!$F$37)-1)-10000*(((E29-F29)/K!$F$37)-1),"")</f>
        <v>1.0670083824315668</v>
      </c>
      <c r="K29" s="54">
        <f>IF(D29&lt;&gt;0,10000*((H29/(K!$F$37-(K!$E$37*(EXP((1000000*L29)*1.867*10^-11)-1))))-1),"")</f>
        <v>4.876066398580292</v>
      </c>
      <c r="L29" s="55">
        <v>1080.7</v>
      </c>
    </row>
    <row r="30" spans="1:12" ht="12">
      <c r="A30" s="208">
        <v>8</v>
      </c>
      <c r="B30" s="54" t="s">
        <v>223</v>
      </c>
      <c r="C30" s="54">
        <v>12.729549999212841</v>
      </c>
      <c r="D30" s="54">
        <v>4.526478253225806</v>
      </c>
      <c r="E30" s="53">
        <v>0.2818603214419905</v>
      </c>
      <c r="F30" s="53">
        <v>2.8129932391827457E-05</v>
      </c>
      <c r="G30" s="53">
        <v>0.0007299604692515292</v>
      </c>
      <c r="H30" s="53">
        <v>0.2818343721913126</v>
      </c>
      <c r="I30" s="54">
        <f>IF(D30&lt;&gt;0,10000*((E30/K!$F$37)-1),"")</f>
        <v>-32.69899598668524</v>
      </c>
      <c r="J30" s="54">
        <f>IF(D30&lt;&gt;0,10000*((E30/K!$F$37)-1)-10000*(((E30-F30)/K!$F$37)-1),"")</f>
        <v>0.994746269845642</v>
      </c>
      <c r="K30" s="54">
        <f>IF(D30&lt;&gt;0,10000*((H30/(K!$F$37-(K!$E$37*(EXP((1000000*L30)*1.867*10^-11)-1))))-1),"")</f>
        <v>8.658434533495019</v>
      </c>
      <c r="L30" s="55">
        <v>1871</v>
      </c>
    </row>
    <row r="31" spans="1:12" ht="12">
      <c r="A31" s="208">
        <v>9</v>
      </c>
      <c r="B31" s="54" t="s">
        <v>224</v>
      </c>
      <c r="C31" s="54">
        <v>12.613880775621977</v>
      </c>
      <c r="D31" s="54">
        <v>4.2112491578853035</v>
      </c>
      <c r="E31" s="53">
        <v>0.28176601298712894</v>
      </c>
      <c r="F31" s="53">
        <v>3.03452216705072E-05</v>
      </c>
      <c r="G31" s="53">
        <v>0.0006792067213195713</v>
      </c>
      <c r="H31" s="53">
        <v>0.2817421633719378</v>
      </c>
      <c r="I31" s="54">
        <f>IF(D31&lt;&gt;0,10000*((E31/K!$F$37)-1),"")</f>
        <v>-36.03398387011514</v>
      </c>
      <c r="J31" s="54">
        <f>IF(D31&lt;&gt;0,10000*((E31/K!$F$37)-1)-10000*(((E31-F31)/K!$F$37)-1),"")</f>
        <v>1.0730845578976727</v>
      </c>
      <c r="K31" s="54">
        <f>IF(D31&lt;&gt;0,10000*((H31/(K!$F$37-(K!$E$37*(EXP((1000000*L31)*1.867*10^-11)-1))))-1),"")</f>
        <v>4.864659132504112</v>
      </c>
      <c r="L31" s="55">
        <v>1848.5</v>
      </c>
    </row>
    <row r="32" spans="1:12" ht="12">
      <c r="A32" s="208">
        <v>10</v>
      </c>
      <c r="B32" s="54" t="s">
        <v>225</v>
      </c>
      <c r="C32" s="54">
        <v>13.936456040269578</v>
      </c>
      <c r="D32" s="54">
        <v>3.869143885304661</v>
      </c>
      <c r="E32" s="53">
        <v>0.2809852558958079</v>
      </c>
      <c r="F32" s="53">
        <v>3.201049865149558E-05</v>
      </c>
      <c r="G32" s="53">
        <v>0.0008798736062776882</v>
      </c>
      <c r="H32" s="53">
        <v>0.28093482152830856</v>
      </c>
      <c r="I32" s="54">
        <f>IF(D32&lt;&gt;0,10000*((E32/K!$F$37)-1),"")</f>
        <v>-63.643549134221324</v>
      </c>
      <c r="J32" s="54">
        <f>IF(D32&lt;&gt;0,10000*((E32/K!$F$37)-1)-10000*(((E32-F32)/K!$F$37)-1),"")</f>
        <v>1.1319730060466142</v>
      </c>
      <c r="K32" s="54">
        <f>IF(D32&lt;&gt;0,10000*((H32/(K!$F$37-(K!$E$37*(EXP((1000000*L32)*1.867*10^-11)-1))))-1),"")</f>
        <v>2.6979369908697315</v>
      </c>
      <c r="L32" s="55">
        <v>2985.4</v>
      </c>
    </row>
    <row r="33" spans="1:12" ht="12">
      <c r="A33" s="208">
        <v>11</v>
      </c>
      <c r="B33" s="54" t="s">
        <v>226</v>
      </c>
      <c r="C33" s="54">
        <v>12.720967746968453</v>
      </c>
      <c r="D33" s="54">
        <v>5.471675315232974</v>
      </c>
      <c r="E33" s="53">
        <v>0.28193416786090675</v>
      </c>
      <c r="F33" s="53">
        <v>3.596611951673386E-05</v>
      </c>
      <c r="G33" s="53">
        <v>0.0006845845058262572</v>
      </c>
      <c r="H33" s="53">
        <v>0.2819128456006556</v>
      </c>
      <c r="I33" s="54">
        <f>IF(D33&lt;&gt;0,10000*((E33/K!$F$37)-1),"")</f>
        <v>-30.087597966415025</v>
      </c>
      <c r="J33" s="54">
        <f>IF(D33&lt;&gt;0,10000*((E33/K!$F$37)-1)-10000*(((E33-F33)/K!$F$37)-1),"")</f>
        <v>1.2718538648348598</v>
      </c>
      <c r="K33" s="54">
        <f>IF(D33&lt;&gt;0,10000*((H33/(K!$F$37-(K!$E$37*(EXP((1000000*L33)*1.867*10^-11)-1))))-1),"")</f>
        <v>6.188738699037799</v>
      </c>
      <c r="L33" s="55">
        <v>1642.8</v>
      </c>
    </row>
    <row r="34" spans="1:12" ht="12">
      <c r="A34" s="208">
        <v>12</v>
      </c>
      <c r="B34" s="54" t="s">
        <v>227</v>
      </c>
      <c r="C34" s="54">
        <v>11.186134141045361</v>
      </c>
      <c r="D34" s="54">
        <v>5.2110564275985665</v>
      </c>
      <c r="E34" s="53">
        <v>0.2813557468721413</v>
      </c>
      <c r="F34" s="53">
        <v>3.69505599018977E-05</v>
      </c>
      <c r="G34" s="53">
        <v>0.0006611406923306912</v>
      </c>
      <c r="H34" s="53">
        <v>0.2813264716891386</v>
      </c>
      <c r="I34" s="54">
        <f>IF(D34&lt;&gt;0,10000*((E34/K!$F$37)-1),"")</f>
        <v>-50.54204175818033</v>
      </c>
      <c r="J34" s="54">
        <f>IF(D34&lt;&gt;0,10000*((E34/K!$F$37)-1)-10000*(((E34-F34)/K!$F$37)-1),"")</f>
        <v>1.3066661916960598</v>
      </c>
      <c r="K34" s="54">
        <f>IF(D34&lt;&gt;0,10000*((H34/(K!$F$37-(K!$E$37*(EXP((1000000*L34)*1.867*10^-11)-1))))-1),"")</f>
        <v>1.0406517532413062</v>
      </c>
      <c r="L34" s="55">
        <v>2320.7</v>
      </c>
    </row>
    <row r="35" spans="1:12" ht="12">
      <c r="A35" s="208">
        <v>13</v>
      </c>
      <c r="B35" s="54" t="s">
        <v>228</v>
      </c>
      <c r="C35" s="54">
        <v>12.964976994326376</v>
      </c>
      <c r="D35" s="54">
        <v>5.600928826344085</v>
      </c>
      <c r="E35" s="53">
        <v>0.2810716248946463</v>
      </c>
      <c r="F35" s="53">
        <v>3.215276356519632E-05</v>
      </c>
      <c r="G35" s="53">
        <v>0.0007354717412137559</v>
      </c>
      <c r="H35" s="53">
        <v>0.28103551845093644</v>
      </c>
      <c r="I35" s="54">
        <f>IF(D35&lt;&gt;0,10000*((E35/K!$F$37)-1),"")</f>
        <v>-60.58932069783363</v>
      </c>
      <c r="J35" s="54">
        <f>IF(D35&lt;&gt;0,10000*((E35/K!$F$37)-1)-10000*(((E35-F35)/K!$F$37)-1),"")</f>
        <v>1.1370038568248049</v>
      </c>
      <c r="K35" s="54">
        <f>IF(D35&lt;&gt;0,10000*((H35/(K!$F$37-(K!$E$37*(EXP((1000000*L35)*1.867*10^-11)-1))))-1),"")</f>
        <v>-3.5555800203590504</v>
      </c>
      <c r="L35" s="55">
        <v>2567</v>
      </c>
    </row>
    <row r="36" spans="1:12" ht="12">
      <c r="A36" s="208">
        <v>14</v>
      </c>
      <c r="B36" s="54" t="s">
        <v>229</v>
      </c>
      <c r="C36" s="54">
        <v>12.547425310463105</v>
      </c>
      <c r="D36" s="54">
        <v>4.854373062365592</v>
      </c>
      <c r="E36" s="53">
        <v>0.28112386729711214</v>
      </c>
      <c r="F36" s="53">
        <v>3.0655522572489645E-05</v>
      </c>
      <c r="G36" s="53">
        <v>0.0008000647027072463</v>
      </c>
      <c r="H36" s="53">
        <v>0.28108042996968496</v>
      </c>
      <c r="I36" s="54">
        <f>IF(D36&lt;&gt;0,10000*((E36/K!$F$37)-1),"")</f>
        <v>-58.74189588867429</v>
      </c>
      <c r="J36" s="54">
        <f>IF(D36&lt;&gt;0,10000*((E36/K!$F$37)-1)-10000*(((E36-F36)/K!$F$37)-1),"")</f>
        <v>1.084057590482466</v>
      </c>
      <c r="K36" s="54">
        <f>IF(D36&lt;&gt;0,10000*((H36/(K!$F$37-(K!$E$37*(EXP((1000000*L36)*1.867*10^-11)-1))))-1),"")</f>
        <v>4.258607971336925</v>
      </c>
      <c r="L36" s="55">
        <v>2831.8</v>
      </c>
    </row>
    <row r="37" spans="1:12" ht="12">
      <c r="A37" s="208">
        <v>15</v>
      </c>
      <c r="B37" s="54" t="s">
        <v>230</v>
      </c>
      <c r="C37" s="54">
        <v>9.748109923603533</v>
      </c>
      <c r="D37" s="54">
        <v>4.666380603584228</v>
      </c>
      <c r="E37" s="53">
        <v>0.2811987617557206</v>
      </c>
      <c r="F37" s="53">
        <v>3.69725040124666E-05</v>
      </c>
      <c r="G37" s="53">
        <v>0.0005534840281066766</v>
      </c>
      <c r="H37" s="53">
        <v>0.2811699275088042</v>
      </c>
      <c r="I37" s="54">
        <f>IF(D37&lt;&gt;0,10000*((E37/K!$F$37)-1),"")</f>
        <v>-56.093436507572704</v>
      </c>
      <c r="J37" s="54">
        <f>IF(D37&lt;&gt;0,10000*((E37/K!$F$37)-1)-10000*(((E37-F37)/K!$F$37)-1),"")</f>
        <v>1.3074421915049115</v>
      </c>
      <c r="K37" s="54">
        <f>IF(D37&lt;&gt;0,10000*((H37/(K!$F$37-(K!$E$37*(EXP((1000000*L37)*1.867*10^-11)-1))))-1),"")</f>
        <v>4.816120808135427</v>
      </c>
      <c r="L37" s="55">
        <v>2720.1</v>
      </c>
    </row>
    <row r="38" spans="1:12" ht="12">
      <c r="A38" s="208">
        <v>16</v>
      </c>
      <c r="B38" s="54" t="s">
        <v>231</v>
      </c>
      <c r="C38" s="54">
        <v>60.052557822763184</v>
      </c>
      <c r="D38" s="54">
        <v>3.497320208960573</v>
      </c>
      <c r="E38" s="53">
        <v>0.2821784148109144</v>
      </c>
      <c r="F38" s="53">
        <v>3.165567977689203E-05</v>
      </c>
      <c r="G38" s="53">
        <v>0.003207857268328628</v>
      </c>
      <c r="H38" s="53">
        <v>0.2821136324033565</v>
      </c>
      <c r="I38" s="54">
        <f>IF(D38&lt;&gt;0,10000*((E38/K!$F$37)-1),"")</f>
        <v>-21.45040186309788</v>
      </c>
      <c r="J38" s="54">
        <f>IF(D38&lt;&gt;0,10000*((E38/K!$F$37)-1)-10000*(((E38-F38)/K!$F$37)-1),"")</f>
        <v>1.1194257042235165</v>
      </c>
      <c r="K38" s="54">
        <f>IF(D38&lt;&gt;0,10000*((H38/(K!$F$37-(K!$E$37*(EXP((1000000*L38)*1.867*10^-11)-1))))-1),"")</f>
        <v>0.25456970341064533</v>
      </c>
      <c r="L38" s="55">
        <v>1070.9</v>
      </c>
    </row>
    <row r="39" spans="1:12" ht="12">
      <c r="A39" s="208">
        <v>17</v>
      </c>
      <c r="B39" s="54" t="s">
        <v>232</v>
      </c>
      <c r="C39" s="54">
        <v>5.1669304784544705</v>
      </c>
      <c r="D39" s="54">
        <v>4.554156128494625</v>
      </c>
      <c r="E39" s="53">
        <v>0.28118639867880213</v>
      </c>
      <c r="F39" s="53">
        <v>3.930728170890762E-05</v>
      </c>
      <c r="G39" s="53">
        <v>0.0003028513762457349</v>
      </c>
      <c r="H39" s="53">
        <v>0.28117072723570585</v>
      </c>
      <c r="I39" s="54">
        <f>IF(D39&lt;&gt;0,10000*((E39/K!$F$37)-1),"")</f>
        <v>-56.5306264900145</v>
      </c>
      <c r="J39" s="54">
        <f>IF(D39&lt;&gt;0,10000*((E39/K!$F$37)-1)-10000*(((E39-F39)/K!$F$37)-1),"")</f>
        <v>1.3900058952531822</v>
      </c>
      <c r="K39" s="54">
        <f>IF(D39&lt;&gt;0,10000*((H39/(K!$F$37-(K!$E$37*(EXP((1000000*L39)*1.867*10^-11)-1))))-1),"")</f>
        <v>4.42643975953505</v>
      </c>
      <c r="L39" s="55">
        <v>2702.3</v>
      </c>
    </row>
    <row r="40" spans="1:12" ht="12">
      <c r="A40" s="208">
        <v>18</v>
      </c>
      <c r="B40" s="54" t="s">
        <v>233</v>
      </c>
      <c r="C40" s="54">
        <v>37.96790879727589</v>
      </c>
      <c r="D40" s="54">
        <v>4.625713419892474</v>
      </c>
      <c r="E40" s="53">
        <v>0.2823241263782862</v>
      </c>
      <c r="F40" s="53">
        <v>3.5931535742027136E-05</v>
      </c>
      <c r="G40" s="53">
        <v>0.0023930416315148012</v>
      </c>
      <c r="H40" s="53">
        <v>0.28230451768525777</v>
      </c>
      <c r="I40" s="54">
        <f>IF(D40&lt;&gt;0,10000*((E40/K!$F$37)-1),"")</f>
        <v>-16.297668607381244</v>
      </c>
      <c r="J40" s="54">
        <f>IF(D40&lt;&gt;0,10000*((E40/K!$F$37)-1)-10000*(((E40-F40)/K!$F$37)-1),"")</f>
        <v>1.2706308942145306</v>
      </c>
      <c r="K40" s="54">
        <f>IF(D40&lt;&gt;0,10000*((H40/(K!$F$37-(K!$E$37*(EXP((1000000*L40)*1.867*10^-11)-1))))-1),"")</f>
        <v>-7.262135995841357</v>
      </c>
      <c r="L40" s="55">
        <v>437.1</v>
      </c>
    </row>
    <row r="41" spans="1:12" ht="12">
      <c r="A41" s="208">
        <v>19</v>
      </c>
      <c r="B41" s="54" t="s">
        <v>234</v>
      </c>
      <c r="C41" s="54">
        <v>11.178368156583577</v>
      </c>
      <c r="D41" s="54">
        <v>4.970129561469535</v>
      </c>
      <c r="E41" s="53">
        <v>0.28219804953351596</v>
      </c>
      <c r="F41" s="53">
        <v>3.6784010421600376E-05</v>
      </c>
      <c r="G41" s="53">
        <v>0.0006367110688956046</v>
      </c>
      <c r="H41" s="53">
        <v>0.2821862309102209</v>
      </c>
      <c r="I41" s="54">
        <f>IF(D41&lt;&gt;0,10000*((E41/K!$F$37)-1),"")</f>
        <v>-20.756067913222374</v>
      </c>
      <c r="J41" s="54">
        <f>IF(D41&lt;&gt;0,10000*((E41/K!$F$37)-1)-10000*(((E41-F41)/K!$F$37)-1),"")</f>
        <v>1.3007765766082109</v>
      </c>
      <c r="K41" s="54">
        <f>IF(D41&lt;&gt;0,10000*((H41/(K!$F$37-(K!$E$37*(EXP((1000000*L41)*1.867*10^-11)-1))))-1),"")</f>
        <v>0.8829598335013955</v>
      </c>
      <c r="L41" s="55">
        <v>985.1</v>
      </c>
    </row>
    <row r="42" spans="1:12" ht="12">
      <c r="A42" s="208">
        <v>20</v>
      </c>
      <c r="B42" s="54" t="s">
        <v>235</v>
      </c>
      <c r="C42" s="54">
        <v>15.792767086113917</v>
      </c>
      <c r="D42" s="54">
        <v>3.988521516397848</v>
      </c>
      <c r="E42" s="53">
        <v>0.2827483783084469</v>
      </c>
      <c r="F42" s="53">
        <v>4.131102928504271E-05</v>
      </c>
      <c r="G42" s="53">
        <v>0.0009053409171928745</v>
      </c>
      <c r="H42" s="53">
        <v>0.28274134495364767</v>
      </c>
      <c r="I42" s="54">
        <f>IF(D42&lt;&gt;0,10000*((E42/K!$F$37)-1),"")</f>
        <v>-1.2950365667596664</v>
      </c>
      <c r="J42" s="54">
        <f>IF(D42&lt;&gt;0,10000*((E42/K!$F$37)-1)-10000*(((E42-F42)/K!$F$37)-1),"")</f>
        <v>1.460863528300882</v>
      </c>
      <c r="K42" s="54">
        <f>IF(D42&lt;&gt;0,10000*((H42/(K!$F$37-(K!$E$37*(EXP((1000000*L42)*1.867*10^-11)-1))))-1),"")</f>
        <v>7.694019420316778</v>
      </c>
      <c r="L42" s="55">
        <v>414.5</v>
      </c>
    </row>
    <row r="43" spans="1:12" ht="12">
      <c r="A43" s="208">
        <v>21</v>
      </c>
      <c r="B43" s="54" t="s">
        <v>236</v>
      </c>
      <c r="C43" s="54">
        <v>12.255712449049376</v>
      </c>
      <c r="D43" s="54">
        <v>4.7435054645161285</v>
      </c>
      <c r="E43" s="53">
        <v>0.282015239826185</v>
      </c>
      <c r="F43" s="53">
        <v>3.393149438177566E-05</v>
      </c>
      <c r="G43" s="53">
        <v>0.00070753281842894</v>
      </c>
      <c r="H43" s="53">
        <v>0.2819962258565777</v>
      </c>
      <c r="I43" s="54">
        <f>IF(D43&lt;&gt;0,10000*((E43/K!$F$37)-1),"")</f>
        <v>-27.220686168467623</v>
      </c>
      <c r="J43" s="54">
        <f>IF(D43&lt;&gt;0,10000*((E43/K!$F$37)-1)-10000*(((E43-F43)/K!$F$37)-1),"")</f>
        <v>1.1999043224286687</v>
      </c>
      <c r="K43" s="54">
        <f>IF(D43&lt;&gt;0,10000*((H43/(K!$F$37-(K!$E$37*(EXP((1000000*L43)*1.867*10^-11)-1))))-1),"")</f>
        <v>4.050614846151657</v>
      </c>
      <c r="L43" s="55">
        <v>1420.4</v>
      </c>
    </row>
    <row r="44" spans="1:12" ht="12">
      <c r="A44" s="208">
        <v>22</v>
      </c>
      <c r="B44" s="54" t="s">
        <v>237</v>
      </c>
      <c r="C44" s="54">
        <v>3.7744849421542006</v>
      </c>
      <c r="D44" s="54">
        <v>4.843701496057348</v>
      </c>
      <c r="E44" s="53">
        <v>0.2811416379816461</v>
      </c>
      <c r="F44" s="53">
        <v>3.962449802884158E-05</v>
      </c>
      <c r="G44" s="53">
        <v>0.00022136175802130935</v>
      </c>
      <c r="H44" s="53">
        <v>0.2811300411461943</v>
      </c>
      <c r="I44" s="54">
        <f>IF(D44&lt;&gt;0,10000*((E44/K!$F$37)-1),"")</f>
        <v>-58.11347908672326</v>
      </c>
      <c r="J44" s="54">
        <f>IF(D44&lt;&gt;0,10000*((E44/K!$F$37)-1)-10000*(((E44-F44)/K!$F$37)-1),"")</f>
        <v>1.4012234746840804</v>
      </c>
      <c r="K44" s="54">
        <f>IF(D44&lt;&gt;0,10000*((H44/(K!$F$37-(K!$E$37*(EXP((1000000*L44)*1.867*10^-11)-1))))-1),"")</f>
        <v>3.7469490642139114</v>
      </c>
      <c r="L44" s="55">
        <v>2735</v>
      </c>
    </row>
    <row r="45" spans="1:12" ht="12">
      <c r="A45" s="208">
        <v>23</v>
      </c>
      <c r="B45" s="54" t="s">
        <v>238</v>
      </c>
      <c r="C45" s="54">
        <v>27.673255880450416</v>
      </c>
      <c r="D45" s="54">
        <v>4.757758946594981</v>
      </c>
      <c r="E45" s="53">
        <v>0.28191067063426145</v>
      </c>
      <c r="F45" s="53">
        <v>3.3434782272055874E-05</v>
      </c>
      <c r="G45" s="53">
        <v>0.0015188815011223983</v>
      </c>
      <c r="H45" s="53">
        <v>0.28186308531499144</v>
      </c>
      <c r="I45" s="54">
        <f>IF(D45&lt;&gt;0,10000*((E45/K!$F$37)-1),"")</f>
        <v>-30.91851992639505</v>
      </c>
      <c r="J45" s="54">
        <f>IF(D45&lt;&gt;0,10000*((E45/K!$F$37)-1)-10000*(((E45-F45)/K!$F$37)-1),"")</f>
        <v>1.1823393133325624</v>
      </c>
      <c r="K45" s="54">
        <f>IF(D45&lt;&gt;0,10000*((H45/(K!$F$37-(K!$E$37*(EXP((1000000*L45)*1.867*10^-11)-1))))-1),"")</f>
        <v>4.6407851247787235</v>
      </c>
      <c r="L45" s="55">
        <v>1652.3</v>
      </c>
    </row>
    <row r="46" spans="1:12" ht="12">
      <c r="A46" s="208">
        <v>24</v>
      </c>
      <c r="B46" s="54" t="s">
        <v>239</v>
      </c>
      <c r="C46" s="54">
        <v>12.050479340941584</v>
      </c>
      <c r="D46" s="54">
        <v>5.097390351792113</v>
      </c>
      <c r="E46" s="53">
        <v>0.28189560110381084</v>
      </c>
      <c r="F46" s="53">
        <v>3.81632607358853E-05</v>
      </c>
      <c r="G46" s="53">
        <v>0.0006606418455426959</v>
      </c>
      <c r="H46" s="53">
        <v>0.28187771806258455</v>
      </c>
      <c r="I46" s="54">
        <f>IF(D46&lt;&gt;0,10000*((E46/K!$F$37)-1),"")</f>
        <v>-31.451417019614514</v>
      </c>
      <c r="J46" s="54">
        <f>IF(D46&lt;&gt;0,10000*((E46/K!$F$37)-1)-10000*(((E46-F46)/K!$F$37)-1),"")</f>
        <v>1.3495503911420421</v>
      </c>
      <c r="K46" s="54">
        <f>IF(D46&lt;&gt;0,10000*((H46/(K!$F$37-(K!$E$37*(EXP((1000000*L46)*1.867*10^-11)-1))))-1),"")</f>
        <v>0.07957156673121801</v>
      </c>
      <c r="L46" s="55">
        <v>1430.6</v>
      </c>
    </row>
    <row r="47" spans="1:12" ht="12">
      <c r="A47" s="208">
        <v>25</v>
      </c>
      <c r="B47" s="54" t="s">
        <v>240</v>
      </c>
      <c r="C47" s="54">
        <v>9.157388037140672</v>
      </c>
      <c r="D47" s="54">
        <v>4.916121485663083</v>
      </c>
      <c r="E47" s="53">
        <v>0.28211175947787304</v>
      </c>
      <c r="F47" s="53">
        <v>3.1420399688633326E-05</v>
      </c>
      <c r="G47" s="53">
        <v>0.0005386007021629252</v>
      </c>
      <c r="H47" s="53">
        <v>0.28210150790948</v>
      </c>
      <c r="I47" s="54">
        <f>IF(D47&lt;&gt;0,10000*((E47/K!$F$37)-1),"")</f>
        <v>-23.80750471655091</v>
      </c>
      <c r="J47" s="54">
        <f>IF(D47&lt;&gt;0,10000*((E47/K!$F$37)-1)-10000*(((E47-F47)/K!$F$37)-1),"")</f>
        <v>1.1111055992574208</v>
      </c>
      <c r="K47" s="54">
        <f>IF(D47&lt;&gt;0,10000*((H47/(K!$F$37-(K!$E$37*(EXP((1000000*L47)*1.867*10^-11)-1))))-1),"")</f>
        <v>-1.5580440966855846</v>
      </c>
      <c r="L47" s="55">
        <v>1009.9</v>
      </c>
    </row>
    <row r="48" spans="1:12" ht="12">
      <c r="A48" s="208">
        <v>26</v>
      </c>
      <c r="B48" s="54" t="s">
        <v>241</v>
      </c>
      <c r="C48" s="54">
        <v>27.888527287294618</v>
      </c>
      <c r="D48" s="54">
        <v>4.19092478530466</v>
      </c>
      <c r="E48" s="53">
        <v>0.28209115411672897</v>
      </c>
      <c r="F48" s="53">
        <v>2.5735805456613296E-05</v>
      </c>
      <c r="G48" s="53">
        <v>0.0014931813581470015</v>
      </c>
      <c r="H48" s="53">
        <v>0.28206192632905763</v>
      </c>
      <c r="I48" s="54">
        <f>IF(D48&lt;&gt;0,10000*((E48/K!$F$37)-1),"")</f>
        <v>-24.536162924874148</v>
      </c>
      <c r="J48" s="54">
        <f>IF(D48&lt;&gt;0,10000*((E48/K!$F$37)-1)-10000*(((E48-F48)/K!$F$37)-1),"")</f>
        <v>0.9100838254005907</v>
      </c>
      <c r="K48" s="54">
        <f>IF(D48&lt;&gt;0,10000*((H48/(K!$F$37-(K!$E$37*(EXP((1000000*L48)*1.867*10^-11)-1))))-1),"")</f>
        <v>-2.3174472581122263</v>
      </c>
      <c r="L48" s="55">
        <v>1038.3</v>
      </c>
    </row>
    <row r="49" spans="1:12" ht="12">
      <c r="A49" s="208">
        <v>27</v>
      </c>
      <c r="B49" s="54" t="s">
        <v>242</v>
      </c>
      <c r="C49" s="54">
        <v>21.7919093364418</v>
      </c>
      <c r="D49" s="54">
        <v>3.7286365901433682</v>
      </c>
      <c r="E49" s="53">
        <v>0.281927119446969</v>
      </c>
      <c r="F49" s="53">
        <v>3.548686197021461E-05</v>
      </c>
      <c r="G49" s="53">
        <v>0.001313621232871537</v>
      </c>
      <c r="H49" s="53">
        <v>0.28188065536475027</v>
      </c>
      <c r="I49" s="54">
        <f>IF(D49&lt;&gt;0,10000*((E49/K!$F$37)-1),"")</f>
        <v>-30.336847889067542</v>
      </c>
      <c r="J49" s="54">
        <f>IF(D49&lt;&gt;0,10000*((E49/K!$F$37)-1)-10000*(((E49-F49)/K!$F$37)-1),"")</f>
        <v>1.2549060936817291</v>
      </c>
      <c r="K49" s="54">
        <f>IF(D49&lt;&gt;0,10000*((H49/(K!$F$37-(K!$E$37*(EXP((1000000*L49)*1.867*10^-11)-1))))-1),"")</f>
        <v>10.089633966012812</v>
      </c>
      <c r="L49" s="55">
        <v>1861.8</v>
      </c>
    </row>
    <row r="50" spans="1:12" ht="12">
      <c r="A50" s="208">
        <v>28</v>
      </c>
      <c r="B50" s="54" t="s">
        <v>243</v>
      </c>
      <c r="C50" s="54">
        <v>20.460790188408282</v>
      </c>
      <c r="D50" s="54">
        <v>4.861860577240144</v>
      </c>
      <c r="E50" s="53">
        <v>0.28190973387516205</v>
      </c>
      <c r="F50" s="53">
        <v>2.760637673317249E-05</v>
      </c>
      <c r="G50" s="53">
        <v>0.0011542272943343178</v>
      </c>
      <c r="H50" s="53">
        <v>0.2818800049987181</v>
      </c>
      <c r="I50" s="54">
        <f>IF(D50&lt;&gt;0,10000*((E50/K!$F$37)-1),"")</f>
        <v>-30.951646121185618</v>
      </c>
      <c r="J50" s="54">
        <f>IF(D50&lt;&gt;0,10000*((E50/K!$F$37)-1)-10000*(((E50-F50)/K!$F$37)-1),"")</f>
        <v>0.9762320042849808</v>
      </c>
      <c r="K50" s="54">
        <f>IF(D50&lt;&gt;0,10000*((H50/(K!$F$37-(K!$E$37*(EXP((1000000*L50)*1.867*10^-11)-1))))-1),"")</f>
        <v>-1.4038040857389245</v>
      </c>
      <c r="L50" s="55">
        <v>1362.1</v>
      </c>
    </row>
    <row r="51" spans="1:12" ht="12">
      <c r="A51" s="208">
        <v>29</v>
      </c>
      <c r="B51" s="54" t="s">
        <v>244</v>
      </c>
      <c r="C51" s="54">
        <v>12.285804583302813</v>
      </c>
      <c r="D51" s="54">
        <v>4.231489709856631</v>
      </c>
      <c r="E51" s="53">
        <v>0.28200329040379873</v>
      </c>
      <c r="F51" s="53">
        <v>3.7311033637670356E-05</v>
      </c>
      <c r="G51" s="53">
        <v>0.0006826905895725314</v>
      </c>
      <c r="H51" s="53">
        <v>0.2819850304127167</v>
      </c>
      <c r="I51" s="54">
        <f>IF(D51&lt;&gt;0,10000*((E51/K!$F$37)-1),"")</f>
        <v>-27.64324826993181</v>
      </c>
      <c r="J51" s="54">
        <f>IF(D51&lt;&gt;0,10000*((E51/K!$F$37)-1)-10000*(((E51-F51)/K!$F$37)-1),"")</f>
        <v>1.3194134638572201</v>
      </c>
      <c r="K51" s="54">
        <f>IF(D51&lt;&gt;0,10000*((H51/(K!$F$37-(K!$E$37*(EXP((1000000*L51)*1.867*10^-11)-1))))-1),"")</f>
        <v>3.502577320084743</v>
      </c>
      <c r="L51" s="55">
        <v>1413.8</v>
      </c>
    </row>
    <row r="52" spans="1:12" ht="12">
      <c r="A52" s="208">
        <v>30</v>
      </c>
      <c r="B52" s="54" t="s">
        <v>245</v>
      </c>
      <c r="C52" s="54">
        <v>8.340205766973558</v>
      </c>
      <c r="D52" s="54">
        <v>4.4691627168458785</v>
      </c>
      <c r="E52" s="53">
        <v>0.2811882435585547</v>
      </c>
      <c r="F52" s="53">
        <v>4.428026084807281E-05</v>
      </c>
      <c r="G52" s="53">
        <v>0.000480583305573441</v>
      </c>
      <c r="H52" s="53">
        <v>0.28116323357125605</v>
      </c>
      <c r="I52" s="54">
        <f>IF(D52&lt;&gt;0,10000*((E52/K!$F$37)-1),"")</f>
        <v>-56.46538682904989</v>
      </c>
      <c r="J52" s="54">
        <f>IF(D52&lt;&gt;0,10000*((E52/K!$F$37)-1)-10000*(((E52-F52)/K!$F$37)-1),"")</f>
        <v>1.5658631415416124</v>
      </c>
      <c r="K52" s="54">
        <f>IF(D52&lt;&gt;0,10000*((H52/(K!$F$37-(K!$E$37*(EXP((1000000*L52)*1.867*10^-11)-1))))-1),"")</f>
        <v>4.512147475290718</v>
      </c>
      <c r="L52" s="55">
        <v>2717.3</v>
      </c>
    </row>
    <row r="53" spans="1:12" ht="12">
      <c r="A53" s="208">
        <v>31</v>
      </c>
      <c r="B53" s="54" t="s">
        <v>246</v>
      </c>
      <c r="C53" s="54">
        <v>29.265343798376303</v>
      </c>
      <c r="D53" s="54">
        <v>3.883249118100358</v>
      </c>
      <c r="E53" s="53">
        <v>0.2822883102964768</v>
      </c>
      <c r="F53" s="53">
        <v>3.347878431792934E-05</v>
      </c>
      <c r="G53" s="53">
        <v>0.0016600477840748615</v>
      </c>
      <c r="H53" s="53">
        <v>0.2822507812413211</v>
      </c>
      <c r="I53" s="54">
        <f>IF(D53&lt;&gt;0,10000*((E53/K!$F$37)-1),"")</f>
        <v>-17.56421675560005</v>
      </c>
      <c r="J53" s="54">
        <f>IF(D53&lt;&gt;0,10000*((E53/K!$F$37)-1)-10000*(((E53-F53)/K!$F$37)-1),"")</f>
        <v>1.1838953380804966</v>
      </c>
      <c r="K53" s="54">
        <f>IF(D53&lt;&gt;0,10000*((H53/(K!$F$37-(K!$E$37*(EXP((1000000*L53)*1.867*10^-11)-1))))-1),"")</f>
        <v>7.991607371500287</v>
      </c>
      <c r="L53" s="55">
        <v>1197.4</v>
      </c>
    </row>
    <row r="54" spans="1:12" ht="12">
      <c r="A54" s="208">
        <v>32</v>
      </c>
      <c r="B54" s="54" t="s">
        <v>247</v>
      </c>
      <c r="C54" s="54">
        <v>6.254118516159415</v>
      </c>
      <c r="D54" s="54">
        <v>5.305144899641578</v>
      </c>
      <c r="E54" s="53">
        <v>0.28107038657507577</v>
      </c>
      <c r="F54" s="53">
        <v>4.6963524734428195E-05</v>
      </c>
      <c r="G54" s="53">
        <v>0.00035228419435018505</v>
      </c>
      <c r="H54" s="53">
        <v>0.28105195927272625</v>
      </c>
      <c r="I54" s="54">
        <f>IF(D54&lt;&gt;0,10000*((E54/K!$F$37)-1),"")</f>
        <v>-60.63311084124834</v>
      </c>
      <c r="J54" s="54">
        <f>IF(D54&lt;&gt;0,10000*((E54/K!$F$37)-1)-10000*(((E54-F54)/K!$F$37)-1),"")</f>
        <v>1.6607502072041314</v>
      </c>
      <c r="K54" s="54">
        <f>IF(D54&lt;&gt;0,10000*((H54/(K!$F$37-(K!$E$37*(EXP((1000000*L54)*1.867*10^-11)-1))))-1),"")</f>
        <v>0.872158509888088</v>
      </c>
      <c r="L54" s="55">
        <v>2730.9</v>
      </c>
    </row>
    <row r="55" spans="1:12" ht="12">
      <c r="A55" s="208">
        <v>33</v>
      </c>
      <c r="B55" s="54" t="s">
        <v>248</v>
      </c>
      <c r="C55" s="54">
        <v>7.1652076494627215</v>
      </c>
      <c r="D55" s="54">
        <v>4.766229995698925</v>
      </c>
      <c r="E55" s="53">
        <v>0.2819049681745964</v>
      </c>
      <c r="F55" s="53">
        <v>2.945923635690192E-05</v>
      </c>
      <c r="G55" s="53">
        <v>0.00039872981471940946</v>
      </c>
      <c r="H55" s="53">
        <v>0.28189488761239506</v>
      </c>
      <c r="I55" s="54">
        <f>IF(D55&lt;&gt;0,10000*((E55/K!$F$37)-1),"")</f>
        <v>-31.120173467601433</v>
      </c>
      <c r="J55" s="54">
        <f>IF(D55&lt;&gt;0,10000*((E55/K!$F$37)-1)-10000*(((E55-F55)/K!$F$37)-1),"")</f>
        <v>1.041753853878724</v>
      </c>
      <c r="K55" s="54">
        <f>IF(D55&lt;&gt;0,10000*((H55/(K!$F$37-(K!$E$37*(EXP((1000000*L55)*1.867*10^-11)-1))))-1),"")</f>
        <v>-1.441738050005359</v>
      </c>
      <c r="L55" s="55">
        <v>1337.3</v>
      </c>
    </row>
    <row r="56" spans="1:12" ht="12">
      <c r="A56" s="208">
        <v>34</v>
      </c>
      <c r="B56" s="54" t="s">
        <v>249</v>
      </c>
      <c r="C56" s="54">
        <v>11.872961101066133</v>
      </c>
      <c r="D56" s="54">
        <v>4.851960189068101</v>
      </c>
      <c r="E56" s="53">
        <v>0.282011824748405</v>
      </c>
      <c r="F56" s="53">
        <v>3.4594049070442663E-05</v>
      </c>
      <c r="G56" s="53">
        <v>0.0006715373409477316</v>
      </c>
      <c r="H56" s="53">
        <v>0.2819968559564976</v>
      </c>
      <c r="I56" s="54">
        <f>IF(D56&lt;&gt;0,10000*((E56/K!$F$37)-1),"")</f>
        <v>-27.34145204289384</v>
      </c>
      <c r="J56" s="54">
        <f>IF(D56&lt;&gt;0,10000*((E56/K!$F$37)-1)-10000*(((E56-F56)/K!$F$37)-1),"")</f>
        <v>1.223333948776606</v>
      </c>
      <c r="K56" s="54">
        <f>IF(D56&lt;&gt;0,10000*((H56/(K!$F$37-(K!$E$37*(EXP((1000000*L56)*1.867*10^-11)-1))))-1),"")</f>
        <v>-1.3894963997995724</v>
      </c>
      <c r="L56" s="55">
        <v>1180.8</v>
      </c>
    </row>
    <row r="57" spans="1:12" ht="12">
      <c r="A57" s="208">
        <v>35</v>
      </c>
      <c r="B57" s="54" t="s">
        <v>250</v>
      </c>
      <c r="C57" s="54">
        <v>28.153943353989547</v>
      </c>
      <c r="D57" s="54">
        <v>4.2774379738351245</v>
      </c>
      <c r="E57" s="53">
        <v>0.2819601425722681</v>
      </c>
      <c r="F57" s="53">
        <v>3.067084222709944E-05</v>
      </c>
      <c r="G57" s="53">
        <v>0.0015093836051977049</v>
      </c>
      <c r="H57" s="53">
        <v>0.28191340400916115</v>
      </c>
      <c r="I57" s="54">
        <f>IF(D57&lt;&gt;0,10000*((E57/K!$F$37)-1),"")</f>
        <v>-29.169065817915563</v>
      </c>
      <c r="J57" s="54">
        <f>IF(D57&lt;&gt;0,10000*((E57/K!$F$37)-1)-10000*(((E57-F57)/K!$F$37)-1),"")</f>
        <v>1.0845993326047427</v>
      </c>
      <c r="K57" s="54">
        <f>IF(D57&lt;&gt;0,10000*((H57/(K!$F$37-(K!$E$37*(EXP((1000000*L57)*1.867*10^-11)-1))))-1),"")</f>
        <v>5.992631465046028</v>
      </c>
      <c r="L57" s="55">
        <v>1633.4</v>
      </c>
    </row>
    <row r="58" spans="1:12" ht="12">
      <c r="A58" s="208">
        <v>36</v>
      </c>
      <c r="B58" s="54" t="s">
        <v>251</v>
      </c>
      <c r="C58" s="54">
        <v>15.425676522425261</v>
      </c>
      <c r="D58" s="54">
        <v>3.317146228315414</v>
      </c>
      <c r="E58" s="53">
        <v>0.28196182455154517</v>
      </c>
      <c r="F58" s="53">
        <v>4.3832497976766346E-05</v>
      </c>
      <c r="G58" s="53">
        <v>0.0009065038798465656</v>
      </c>
      <c r="H58" s="53">
        <v>0.281942624687722</v>
      </c>
      <c r="I58" s="54">
        <f>IF(D58&lt;&gt;0,10000*((E58/K!$F$37)-1),"")</f>
        <v>-29.10958673390862</v>
      </c>
      <c r="J58" s="54">
        <f>IF(D58&lt;&gt;0,10000*((E58/K!$F$37)-1)-10000*(((E58-F58)/K!$F$37)-1),"")</f>
        <v>1.5500291025616342</v>
      </c>
      <c r="K58" s="54">
        <f>IF(D58&lt;&gt;0,10000*((H58/(K!$F$37-(K!$E$37*(EXP((1000000*L58)*1.867*10^-11)-1))))-1),"")</f>
        <v>-4.634368152199864</v>
      </c>
      <c r="L58" s="55">
        <v>1122.6</v>
      </c>
    </row>
    <row r="59" spans="1:12" ht="12">
      <c r="A59" s="208">
        <v>37</v>
      </c>
      <c r="B59" s="54" t="s">
        <v>252</v>
      </c>
      <c r="C59" s="54">
        <v>14.065662763878855</v>
      </c>
      <c r="D59" s="54">
        <v>4.72237982204301</v>
      </c>
      <c r="E59" s="53">
        <v>0.28217425878101715</v>
      </c>
      <c r="F59" s="53">
        <v>3.596614850264826E-05</v>
      </c>
      <c r="G59" s="53">
        <v>0.0008176677344248989</v>
      </c>
      <c r="H59" s="53">
        <v>0.28215828007224963</v>
      </c>
      <c r="I59" s="54">
        <f>IF(D59&lt;&gt;0,10000*((E59/K!$F$37)-1),"")</f>
        <v>-21.59736969722048</v>
      </c>
      <c r="J59" s="54">
        <f>IF(D59&lt;&gt;0,10000*((E59/K!$F$37)-1)-10000*(((E59-F59)/K!$F$37)-1),"")</f>
        <v>1.2718548898515998</v>
      </c>
      <c r="K59" s="54">
        <f>IF(D59&lt;&gt;0,10000*((H59/(K!$F$37-(K!$E$37*(EXP((1000000*L59)*1.867*10^-11)-1))))-1),"")</f>
        <v>1.0592673573750488</v>
      </c>
      <c r="L59" s="55">
        <v>1036.6</v>
      </c>
    </row>
    <row r="60" spans="1:12" ht="12">
      <c r="A60" s="208">
        <v>38</v>
      </c>
      <c r="B60" s="54" t="s">
        <v>253</v>
      </c>
      <c r="C60" s="54">
        <v>7.637280694579858</v>
      </c>
      <c r="D60" s="54">
        <v>5.883307469892474</v>
      </c>
      <c r="E60" s="53">
        <v>0.28219572515272656</v>
      </c>
      <c r="F60" s="53">
        <v>3.235722470117315E-05</v>
      </c>
      <c r="G60" s="53">
        <v>0.00044821114724742726</v>
      </c>
      <c r="H60" s="53">
        <v>0.282185903726731</v>
      </c>
      <c r="I60" s="54">
        <f>IF(D60&lt;&gt;0,10000*((E60/K!$F$37)-1),"")</f>
        <v>-20.838263955776924</v>
      </c>
      <c r="J60" s="54">
        <f>IF(D60&lt;&gt;0,10000*((E60/K!$F$37)-1)-10000*(((E60-F60)/K!$F$37)-1),"")</f>
        <v>1.144234124907939</v>
      </c>
      <c r="K60" s="54">
        <f>IF(D60&lt;&gt;0,10000*((H60/(K!$F$37-(K!$E$37*(EXP((1000000*L60)*1.867*10^-11)-1))))-1),"")</f>
        <v>4.863119370488445</v>
      </c>
      <c r="L60" s="55">
        <v>1161</v>
      </c>
    </row>
    <row r="61" spans="1:12" ht="12">
      <c r="A61" s="208">
        <v>39</v>
      </c>
      <c r="B61" s="54" t="s">
        <v>254</v>
      </c>
      <c r="C61" s="54">
        <v>24.75254646422152</v>
      </c>
      <c r="D61" s="54">
        <v>4.737560522401434</v>
      </c>
      <c r="E61" s="53">
        <v>0.28223703600723177</v>
      </c>
      <c r="F61" s="53">
        <v>2.9497687302931327E-05</v>
      </c>
      <c r="G61" s="53">
        <v>0.001559700000076375</v>
      </c>
      <c r="H61" s="53">
        <v>0.2822030524968524</v>
      </c>
      <c r="I61" s="54">
        <f>IF(D61&lt;&gt;0,10000*((E61/K!$F$37)-1),"")</f>
        <v>-19.377406608138692</v>
      </c>
      <c r="J61" s="54">
        <f>IF(D61&lt;&gt;0,10000*((E61/K!$F$37)-1)-10000*(((E61-F61)/K!$F$37)-1),"")</f>
        <v>1.043113577555708</v>
      </c>
      <c r="K61" s="54">
        <f>IF(D61&lt;&gt;0,10000*((H61/(K!$F$37-(K!$E$37*(EXP((1000000*L61)*1.867*10^-11)-1))))-1),"")</f>
        <v>5.32332096866428</v>
      </c>
      <c r="L61" s="55">
        <v>1154.5</v>
      </c>
    </row>
    <row r="62" spans="1:12" ht="12">
      <c r="A62" s="208">
        <v>40</v>
      </c>
      <c r="B62" s="54" t="s">
        <v>255</v>
      </c>
      <c r="C62" s="54">
        <v>13.939935836226073</v>
      </c>
      <c r="D62" s="54">
        <v>4.0715194965949815</v>
      </c>
      <c r="E62" s="53">
        <v>0.2823207980432591</v>
      </c>
      <c r="F62" s="53">
        <v>4.290933398051514E-05</v>
      </c>
      <c r="G62" s="53">
        <v>0.0007927957542206752</v>
      </c>
      <c r="H62" s="53">
        <v>0.2823031581361421</v>
      </c>
      <c r="I62" s="54">
        <f>IF(D62&lt;&gt;0,10000*((E62/K!$F$37)-1),"")</f>
        <v>-16.41536703647306</v>
      </c>
      <c r="J62" s="54">
        <f>IF(D62&lt;&gt;0,10000*((E62/K!$F$37)-1)-10000*(((E62-F62)/K!$F$37)-1),"")</f>
        <v>1.5173836653459283</v>
      </c>
      <c r="K62" s="54">
        <f>IF(D62&lt;&gt;0,10000*((H62/(K!$F$37-(K!$E$37*(EXP((1000000*L62)*1.867*10^-11)-1))))-1),"")</f>
        <v>9.423100898180437</v>
      </c>
      <c r="L62" s="55">
        <v>1178.7</v>
      </c>
    </row>
    <row r="63" spans="1:12" ht="12">
      <c r="A63" s="208">
        <v>41</v>
      </c>
      <c r="B63" s="54" t="s">
        <v>92</v>
      </c>
      <c r="C63" s="54">
        <v>9.93217416872074</v>
      </c>
      <c r="D63" s="54">
        <v>4.4045046369175616</v>
      </c>
      <c r="E63" s="53">
        <v>0.2818171285444485</v>
      </c>
      <c r="F63" s="53">
        <v>4.0434877732321435E-05</v>
      </c>
      <c r="G63" s="53">
        <v>0.0005619522878879499</v>
      </c>
      <c r="H63" s="53">
        <v>0.2817973473205786</v>
      </c>
      <c r="I63" s="54">
        <f>IF(D63&lt;&gt;0,10000*((E63/K!$F$37)-1),"")</f>
        <v>-34.22640718395598</v>
      </c>
      <c r="J63" s="54">
        <f>IF(D63&lt;&gt;0,10000*((E63/K!$F$37)-1)-10000*(((E63-F63)/K!$F$37)-1),"")</f>
        <v>1.429880571186537</v>
      </c>
      <c r="K63" s="54">
        <f>IF(D63&lt;&gt;0,10000*((H63/(K!$F$37-(K!$E$37*(EXP((1000000*L63)*1.867*10^-11)-1))))-1),"")</f>
        <v>6.928119924531906</v>
      </c>
      <c r="L63" s="55">
        <v>1853</v>
      </c>
    </row>
    <row r="64" spans="1:12" ht="12">
      <c r="A64" s="208">
        <v>42</v>
      </c>
      <c r="B64" s="54" t="s">
        <v>93</v>
      </c>
      <c r="C64" s="54">
        <v>11.862695716185195</v>
      </c>
      <c r="D64" s="54">
        <v>6.261138026702508</v>
      </c>
      <c r="E64" s="53">
        <v>0.2811396676570148</v>
      </c>
      <c r="F64" s="53">
        <v>2.6007629988433582E-05</v>
      </c>
      <c r="G64" s="53">
        <v>0.0007120310498588007</v>
      </c>
      <c r="H64" s="53">
        <v>0.28110311902259655</v>
      </c>
      <c r="I64" s="54">
        <f>IF(D64&lt;&gt;0,10000*((E64/K!$F$37)-1),"")</f>
        <v>-58.183154799059665</v>
      </c>
      <c r="J64" s="54">
        <f>IF(D64&lt;&gt;0,10000*((E64/K!$F$37)-1)-10000*(((E64-F64)/K!$F$37)-1),"")</f>
        <v>0.9196962352464624</v>
      </c>
      <c r="K64" s="54">
        <f>IF(D64&lt;&gt;0,10000*((H64/(K!$F$37-(K!$E$37*(EXP((1000000*L64)*1.867*10^-11)-1))))-1),"")</f>
        <v>1.5231900822376687</v>
      </c>
      <c r="L64" s="55">
        <v>2681.1</v>
      </c>
    </row>
    <row r="65" spans="1:12" ht="12">
      <c r="A65" s="208">
        <v>43</v>
      </c>
      <c r="B65" s="54" t="s">
        <v>94</v>
      </c>
      <c r="C65" s="54">
        <v>9.083192462585687</v>
      </c>
      <c r="D65" s="54">
        <v>3.974784714874552</v>
      </c>
      <c r="E65" s="53">
        <v>0.28255027334407185</v>
      </c>
      <c r="F65" s="53">
        <v>2.967482781575559E-05</v>
      </c>
      <c r="G65" s="53">
        <v>0.0005356972997860051</v>
      </c>
      <c r="H65" s="53">
        <v>0.2825446107984614</v>
      </c>
      <c r="I65" s="54">
        <f>IF(D65&lt;&gt;0,10000*((E65/K!$F$37)-1),"")</f>
        <v>-8.300534184209063</v>
      </c>
      <c r="J65" s="54">
        <f>IF(D65&lt;&gt;0,10000*((E65/K!$F$37)-1)-10000*(((E65-F65)/K!$F$37)-1),"")</f>
        <v>1.0493777186115771</v>
      </c>
      <c r="K65" s="54">
        <f>IF(D65&lt;&gt;0,10000*((H65/(K!$F$37-(K!$E$37*(EXP((1000000*L65)*1.867*10^-11)-1))))-1),"")</f>
        <v>4.063909214169215</v>
      </c>
      <c r="L65" s="55">
        <v>563.2</v>
      </c>
    </row>
    <row r="66" spans="1:12" ht="12">
      <c r="A66" s="208">
        <v>44</v>
      </c>
      <c r="B66" s="54" t="s">
        <v>95</v>
      </c>
      <c r="C66" s="54">
        <v>4.760909090708595</v>
      </c>
      <c r="D66" s="54">
        <v>5.61372601451613</v>
      </c>
      <c r="E66" s="53">
        <v>0.28111971848515455</v>
      </c>
      <c r="F66" s="53">
        <v>3.5232656295278144E-05</v>
      </c>
      <c r="G66" s="53">
        <v>0.0002605786267673328</v>
      </c>
      <c r="H66" s="53">
        <v>0.28110641966485506</v>
      </c>
      <c r="I66" s="54">
        <f>IF(D66&lt;&gt;0,10000*((E66/K!$F$37)-1),"")</f>
        <v>-58.888608478011584</v>
      </c>
      <c r="J66" s="54">
        <f>IF(D66&lt;&gt;0,10000*((E66/K!$F$37)-1)-10000*(((E66-F66)/K!$F$37)-1),"")</f>
        <v>1.2459167316269983</v>
      </c>
      <c r="K66" s="54">
        <f>IF(D66&lt;&gt;0,10000*((H66/(K!$F$37-(K!$E$37*(EXP((1000000*L66)*1.867*10^-11)-1))))-1),"")</f>
        <v>1.2886522609956153</v>
      </c>
      <c r="L66" s="55">
        <v>2666.1</v>
      </c>
    </row>
    <row r="67" spans="1:12" ht="12">
      <c r="A67" s="208">
        <v>45</v>
      </c>
      <c r="B67" s="54" t="s">
        <v>96</v>
      </c>
      <c r="C67" s="54">
        <v>10.135618677152564</v>
      </c>
      <c r="D67" s="54">
        <v>4.364357531899641</v>
      </c>
      <c r="E67" s="53">
        <v>0.2811542201263811</v>
      </c>
      <c r="F67" s="53">
        <v>5.006563340891367E-05</v>
      </c>
      <c r="G67" s="53">
        <v>0.0005913133640299523</v>
      </c>
      <c r="H67" s="53">
        <v>0.28112359280963095</v>
      </c>
      <c r="I67" s="54">
        <f>IF(D67&lt;&gt;0,10000*((E67/K!$F$37)-1),"")</f>
        <v>-57.66854230666141</v>
      </c>
      <c r="J67" s="54">
        <f>IF(D67&lt;&gt;0,10000*((E67/K!$F$37)-1)-10000*(((E67-F67)/K!$F$37)-1),"")</f>
        <v>1.770448694553565</v>
      </c>
      <c r="K67" s="54">
        <f>IF(D67&lt;&gt;0,10000*((H67/(K!$F$37-(K!$E$37*(EXP((1000000*L67)*1.867*10^-11)-1))))-1),"")</f>
        <v>2.808041373150161</v>
      </c>
      <c r="L67" s="55">
        <v>2704.8</v>
      </c>
    </row>
    <row r="68" spans="1:12" ht="12">
      <c r="A68" s="208">
        <v>46</v>
      </c>
      <c r="B68" s="54" t="s">
        <v>97</v>
      </c>
      <c r="C68" s="54">
        <v>10.053301913432694</v>
      </c>
      <c r="D68" s="54">
        <v>4.65812122580645</v>
      </c>
      <c r="E68" s="53">
        <v>0.28227684378906714</v>
      </c>
      <c r="F68" s="53">
        <v>3.7935164103445014E-05</v>
      </c>
      <c r="G68" s="53">
        <v>0.0005820833602874601</v>
      </c>
      <c r="H68" s="53">
        <v>0.28226566490698446</v>
      </c>
      <c r="I68" s="54">
        <f>IF(D68&lt;&gt;0,10000*((E68/K!$F$37)-1),"")</f>
        <v>-17.96970174984036</v>
      </c>
      <c r="J68" s="54">
        <f>IF(D68&lt;&gt;0,10000*((E68/K!$F$37)-1)-10000*(((E68-F68)/K!$F$37)-1),"")</f>
        <v>1.341484311524475</v>
      </c>
      <c r="K68" s="54">
        <f>IF(D68&lt;&gt;0,10000*((H68/(K!$F$37-(K!$E$37*(EXP((1000000*L68)*1.867*10^-11)-1))))-1),"")</f>
        <v>4.464144374582979</v>
      </c>
      <c r="L68" s="55">
        <v>1018.9</v>
      </c>
    </row>
    <row r="69" spans="1:12" ht="12">
      <c r="A69" s="208">
        <v>47</v>
      </c>
      <c r="B69" s="54" t="s">
        <v>98</v>
      </c>
      <c r="C69" s="54">
        <v>15.575488592310032</v>
      </c>
      <c r="D69" s="54">
        <v>5.999311256451613</v>
      </c>
      <c r="E69" s="53">
        <v>0.28222448458096416</v>
      </c>
      <c r="F69" s="53">
        <v>2.5766094902291273E-05</v>
      </c>
      <c r="G69" s="53">
        <v>0.000982258285237033</v>
      </c>
      <c r="H69" s="53">
        <v>0.28220485747770874</v>
      </c>
      <c r="I69" s="54">
        <f>IF(D69&lt;&gt;0,10000*((E69/K!$F$37)-1),"")</f>
        <v>-19.821257104720715</v>
      </c>
      <c r="J69" s="54">
        <f>IF(D69&lt;&gt;0,10000*((E69/K!$F$37)-1)-10000*(((E69-F69)/K!$F$37)-1),"")</f>
        <v>0.9111549375773151</v>
      </c>
      <c r="K69" s="54">
        <f>IF(D69&lt;&gt;0,10000*((H69/(K!$F$37-(K!$E$37*(EXP((1000000*L69)*1.867*10^-11)-1))))-1),"")</f>
        <v>3.2341443920214097</v>
      </c>
      <c r="L69" s="55">
        <v>1059.7</v>
      </c>
    </row>
    <row r="70" spans="1:12" ht="12">
      <c r="A70" s="208">
        <v>48</v>
      </c>
      <c r="B70" s="54" t="s">
        <v>99</v>
      </c>
      <c r="C70" s="54">
        <v>28.28742233313549</v>
      </c>
      <c r="D70" s="54">
        <v>4.674591152688174</v>
      </c>
      <c r="E70" s="53">
        <v>0.28245357994080045</v>
      </c>
      <c r="F70" s="53">
        <v>3.4163313650043076E-05</v>
      </c>
      <c r="G70" s="53">
        <v>0.001625793595393272</v>
      </c>
      <c r="H70" s="53">
        <v>0.28244146034210377</v>
      </c>
      <c r="I70" s="54">
        <f>IF(D70&lt;&gt;0,10000*((E70/K!$F$37)-1),"")</f>
        <v>-11.719859935978016</v>
      </c>
      <c r="J70" s="54">
        <f>IF(D70&lt;&gt;0,10000*((E70/K!$F$37)-1)-10000*(((E70-F70)/K!$F$37)-1),"")</f>
        <v>1.2081020439569379</v>
      </c>
      <c r="K70" s="54">
        <f>IF(D70&lt;&gt;0,10000*((H70/(K!$F$37-(K!$E$37*(EXP((1000000*L70)*1.867*10^-11)-1))))-1),"")</f>
        <v>-3.2939680706756125</v>
      </c>
      <c r="L70" s="55">
        <v>397.8</v>
      </c>
    </row>
    <row r="71" spans="1:12" ht="12">
      <c r="A71" s="208">
        <v>49</v>
      </c>
      <c r="B71" s="54" t="s">
        <v>100</v>
      </c>
      <c r="C71" s="54">
        <v>14.284052841347174</v>
      </c>
      <c r="D71" s="54">
        <v>4.7395151870967736</v>
      </c>
      <c r="E71" s="53">
        <v>0.2822108998367876</v>
      </c>
      <c r="F71" s="53">
        <v>4.536161679618633E-05</v>
      </c>
      <c r="G71" s="53">
        <v>0.000802913202917525</v>
      </c>
      <c r="H71" s="53">
        <v>0.282190553190418</v>
      </c>
      <c r="I71" s="54">
        <f>IF(D71&lt;&gt;0,10000*((E71/K!$F$37)-1),"")</f>
        <v>-20.301648362268665</v>
      </c>
      <c r="J71" s="54">
        <f>IF(D71&lt;&gt;0,10000*((E71/K!$F$37)-1)-10000*(((E71-F71)/K!$F$37)-1),"")</f>
        <v>1.6041026502888727</v>
      </c>
      <c r="K71" s="54">
        <f>IF(D71&lt;&gt;0,10000*((H71/(K!$F$37-(K!$E$37*(EXP((1000000*L71)*1.867*10^-11)-1))))-1),"")</f>
        <v>9.116040155461302</v>
      </c>
      <c r="L71" s="55">
        <v>1340.4</v>
      </c>
    </row>
    <row r="72" spans="1:12" ht="12">
      <c r="A72" s="208">
        <v>50</v>
      </c>
      <c r="B72" s="54" t="s">
        <v>101</v>
      </c>
      <c r="C72" s="54">
        <v>27.81624774701401</v>
      </c>
      <c r="D72" s="54">
        <v>4.1332940086021495</v>
      </c>
      <c r="E72" s="53">
        <v>0.2819701277241701</v>
      </c>
      <c r="F72" s="53">
        <v>3.404529919724051E-05</v>
      </c>
      <c r="G72" s="53">
        <v>0.0015766862721966922</v>
      </c>
      <c r="H72" s="53">
        <v>0.28192763251433167</v>
      </c>
      <c r="I72" s="54">
        <f>IF(D72&lt;&gt;0,10000*((E72/K!$F$37)-1),"")</f>
        <v>-28.815965338681025</v>
      </c>
      <c r="J72" s="54">
        <f>IF(D72&lt;&gt;0,10000*((E72/K!$F$37)-1)-10000*(((E72-F72)/K!$F$37)-1),"")</f>
        <v>1.2039287514276111</v>
      </c>
      <c r="K72" s="54">
        <f>IF(D72&lt;&gt;0,10000*((H72/(K!$F$37-(K!$E$37*(EXP((1000000*L72)*1.867*10^-11)-1))))-1),"")</f>
        <v>1.7109237398948984</v>
      </c>
      <c r="L72" s="55">
        <v>1424.5</v>
      </c>
    </row>
    <row r="73" spans="1:12" ht="12">
      <c r="A73" s="208">
        <v>51</v>
      </c>
      <c r="B73" s="54" t="s">
        <v>102</v>
      </c>
      <c r="C73" s="54">
        <v>5.9788625849964685</v>
      </c>
      <c r="D73" s="54">
        <v>5.303161637813619</v>
      </c>
      <c r="E73" s="53">
        <v>0.281016054491792</v>
      </c>
      <c r="F73" s="53">
        <v>4.277736320245101E-05</v>
      </c>
      <c r="G73" s="53">
        <v>0.00039402765291960567</v>
      </c>
      <c r="H73" s="53">
        <v>0.28099472077741294</v>
      </c>
      <c r="I73" s="54">
        <f>IF(D73&lt;&gt;0,10000*((E73/K!$F$37)-1),"")</f>
        <v>-62.55443210240963</v>
      </c>
      <c r="J73" s="54">
        <f>IF(D73&lt;&gt;0,10000*((E73/K!$F$37)-1)-10000*(((E73-F73)/K!$F$37)-1),"")</f>
        <v>1.5127168415041083</v>
      </c>
      <c r="K73" s="54">
        <f>IF(D73&lt;&gt;0,10000*((H73/(K!$F$37-(K!$E$37*(EXP((1000000*L73)*1.867*10^-11)-1))))-1),"")</f>
        <v>1.0291263884454338</v>
      </c>
      <c r="L73" s="55">
        <v>2824.2</v>
      </c>
    </row>
    <row r="74" spans="1:12" ht="12">
      <c r="A74" s="208">
        <v>52</v>
      </c>
      <c r="B74" s="54" t="s">
        <v>103</v>
      </c>
      <c r="C74" s="54">
        <v>12.258658391072203</v>
      </c>
      <c r="D74" s="54">
        <v>4.469029530465949</v>
      </c>
      <c r="E74" s="53">
        <v>0.281990903770014</v>
      </c>
      <c r="F74" s="53">
        <v>3.688660908528905E-05</v>
      </c>
      <c r="G74" s="53">
        <v>0.0007202139480241432</v>
      </c>
      <c r="H74" s="53">
        <v>0.2819725838689038</v>
      </c>
      <c r="I74" s="54">
        <f>IF(D74&lt;&gt;0,10000*((E74/K!$F$37)-1),"")</f>
        <v>-28.081271283342257</v>
      </c>
      <c r="J74" s="54">
        <f>IF(D74&lt;&gt;0,10000*((E74/K!$F$37)-1)-10000*(((E74-F74)/K!$F$37)-1),"")</f>
        <v>1.304404727453523</v>
      </c>
      <c r="K74" s="54">
        <f>IF(D74&lt;&gt;0,10000*((H74/(K!$F$37-(K!$E$37*(EXP((1000000*L74)*1.867*10^-11)-1))))-1),"")</f>
        <v>1.4989029900958073</v>
      </c>
      <c r="L74" s="55">
        <v>1345.4</v>
      </c>
    </row>
    <row r="75" spans="1:12" ht="12">
      <c r="A75" s="208">
        <v>53</v>
      </c>
      <c r="B75" s="54" t="s">
        <v>104</v>
      </c>
      <c r="C75" s="54">
        <v>75.85688810718852</v>
      </c>
      <c r="D75" s="54">
        <v>4.422678939784945</v>
      </c>
      <c r="E75" s="53">
        <v>0.28234249244530757</v>
      </c>
      <c r="F75" s="53">
        <v>2.752911894537803E-05</v>
      </c>
      <c r="G75" s="53">
        <v>0.0038862635947470355</v>
      </c>
      <c r="H75" s="53">
        <v>0.2822594176693755</v>
      </c>
      <c r="I75" s="54">
        <f>IF(D75&lt;&gt;0,10000*((E75/K!$F$37)-1),"")</f>
        <v>-15.648197559716692</v>
      </c>
      <c r="J75" s="54">
        <f>IF(D75&lt;&gt;0,10000*((E75/K!$F$37)-1)-10000*(((E75-F75)/K!$F$37)-1),"")</f>
        <v>0.9734999715460546</v>
      </c>
      <c r="K75" s="54">
        <f>IF(D75&lt;&gt;0,10000*((H75/(K!$F$37-(K!$E$37*(EXP((1000000*L75)*1.867*10^-11)-1))))-1),"")</f>
        <v>6.830603315630679</v>
      </c>
      <c r="L75" s="55">
        <v>1132.9</v>
      </c>
    </row>
    <row r="76" spans="1:12" ht="12">
      <c r="A76" s="208">
        <v>54</v>
      </c>
      <c r="B76" s="54" t="s">
        <v>105</v>
      </c>
      <c r="C76" s="54">
        <v>6.117175410565886</v>
      </c>
      <c r="D76" s="54">
        <v>4.246262771146953</v>
      </c>
      <c r="E76" s="53">
        <v>0.28112983742923203</v>
      </c>
      <c r="F76" s="53">
        <v>3.4414305506408555E-05</v>
      </c>
      <c r="G76" s="53">
        <v>0.00034619044339785035</v>
      </c>
      <c r="H76" s="53">
        <v>0.2811119614149265</v>
      </c>
      <c r="I76" s="54">
        <f>IF(D76&lt;&gt;0,10000*((E76/K!$F$37)-1),"")</f>
        <v>-58.530776765669536</v>
      </c>
      <c r="J76" s="54">
        <f>IF(D76&lt;&gt;0,10000*((E76/K!$F$37)-1)-10000*(((E76-F76)/K!$F$37)-1),"")</f>
        <v>1.21697775718021</v>
      </c>
      <c r="K76" s="54">
        <f>IF(D76&lt;&gt;0,10000*((H76/(K!$F$37-(K!$E$37*(EXP((1000000*L76)*1.867*10^-11)-1))))-1),"")</f>
        <v>2.2039886578739676</v>
      </c>
      <c r="L76" s="55">
        <v>2696.7</v>
      </c>
    </row>
    <row r="77" spans="1:12" ht="12">
      <c r="A77" s="208">
        <v>55</v>
      </c>
      <c r="B77" s="54" t="s">
        <v>106</v>
      </c>
      <c r="C77" s="54">
        <v>26.950162135341337</v>
      </c>
      <c r="D77" s="54">
        <v>4.399719262724015</v>
      </c>
      <c r="E77" s="53">
        <v>0.28209671817910925</v>
      </c>
      <c r="F77" s="53">
        <v>3.638304195954175E-05</v>
      </c>
      <c r="G77" s="53">
        <v>0.001510894428078474</v>
      </c>
      <c r="H77" s="53">
        <v>0.28205797350590106</v>
      </c>
      <c r="I77" s="54">
        <f>IF(D77&lt;&gt;0,10000*((E77/K!$F$37)-1),"")</f>
        <v>-24.339403465203358</v>
      </c>
      <c r="J77" s="54">
        <f>IF(D77&lt;&gt;0,10000*((E77/K!$F$37)-1)-10000*(((E77-F77)/K!$F$37)-1),"")</f>
        <v>1.2865973074782637</v>
      </c>
      <c r="K77" s="54">
        <f>IF(D77&lt;&gt;0,10000*((H77/(K!$F$37-(K!$E$37*(EXP((1000000*L77)*1.867*10^-11)-1))))-1),"")</f>
        <v>4.7742142678064425</v>
      </c>
      <c r="L77" s="55">
        <v>1356.2</v>
      </c>
    </row>
    <row r="78" spans="1:12" ht="12">
      <c r="A78" s="208">
        <v>56</v>
      </c>
      <c r="B78" s="54" t="s">
        <v>107</v>
      </c>
      <c r="C78" s="54">
        <v>3.584425081768971</v>
      </c>
      <c r="D78" s="54">
        <v>5.485693387096774</v>
      </c>
      <c r="E78" s="53">
        <v>0.2823636097938284</v>
      </c>
      <c r="F78" s="53">
        <v>3.703370132381752E-05</v>
      </c>
      <c r="G78" s="53">
        <v>0.00018142733306600702</v>
      </c>
      <c r="H78" s="53">
        <v>0.2823621668767524</v>
      </c>
      <c r="I78" s="54">
        <f>IF(D78&lt;&gt;0,10000*((E78/K!$F$37)-1),"")</f>
        <v>-14.901434169831695</v>
      </c>
      <c r="J78" s="54">
        <f>IF(D78&lt;&gt;0,10000*((E78/K!$F$37)-1)-10000*(((E78-F78)/K!$F$37)-1),"")</f>
        <v>1.3096062847683925</v>
      </c>
      <c r="K78" s="54">
        <f>IF(D78&lt;&gt;0,10000*((H78/(K!$F$37-(K!$E$37*(EXP((1000000*L78)*1.867*10^-11)-1))))-1),"")</f>
        <v>-5.507887130227207</v>
      </c>
      <c r="L78" s="55">
        <v>424.3</v>
      </c>
    </row>
    <row r="79" spans="1:12" ht="12">
      <c r="A79" s="208">
        <v>57</v>
      </c>
      <c r="B79" s="54" t="s">
        <v>108</v>
      </c>
      <c r="C79" s="54">
        <v>28.390887423045292</v>
      </c>
      <c r="D79" s="54">
        <v>4.755193582974909</v>
      </c>
      <c r="E79" s="53">
        <v>0.2824462512180383</v>
      </c>
      <c r="F79" s="53">
        <v>3.036649861905414E-05</v>
      </c>
      <c r="G79" s="53">
        <v>0.0016244664767840567</v>
      </c>
      <c r="H79" s="53">
        <v>0.2824333132657591</v>
      </c>
      <c r="I79" s="54">
        <f>IF(D79&lt;&gt;0,10000*((E79/K!$F$37)-1),"")</f>
        <v>-11.979022294736907</v>
      </c>
      <c r="J79" s="54">
        <f>IF(D79&lt;&gt;0,10000*((E79/K!$F$37)-1)-10000*(((E79-F79)/K!$F$37)-1),"")</f>
        <v>1.073836965151953</v>
      </c>
      <c r="K79" s="54">
        <f>IF(D79&lt;&gt;0,10000*((H79/(K!$F$37-(K!$E$37*(EXP((1000000*L79)*1.867*10^-11)-1))))-1),"")</f>
        <v>-2.976164692108929</v>
      </c>
      <c r="L79" s="55">
        <v>424.9</v>
      </c>
    </row>
    <row r="80" spans="1:12" ht="12">
      <c r="A80" s="208">
        <v>58</v>
      </c>
      <c r="B80" s="54" t="s">
        <v>109</v>
      </c>
      <c r="C80" s="54">
        <v>34.8200928063054</v>
      </c>
      <c r="D80" s="54">
        <v>3.902289995340501</v>
      </c>
      <c r="E80" s="53">
        <v>0.2825740585959375</v>
      </c>
      <c r="F80" s="53">
        <v>2.9082002030622036E-05</v>
      </c>
      <c r="G80" s="53">
        <v>0.0019322277015906054</v>
      </c>
      <c r="H80" s="53">
        <v>0.28255837494589087</v>
      </c>
      <c r="I80" s="54">
        <f>IF(D80&lt;&gt;0,10000*((E80/K!$F$37)-1),"")</f>
        <v>-7.45942691665169</v>
      </c>
      <c r="J80" s="54">
        <f>IF(D80&lt;&gt;0,10000*((E80/K!$F$37)-1)-10000*(((E80-F80)/K!$F$37)-1),"")</f>
        <v>1.0284138844207646</v>
      </c>
      <c r="K80" s="54">
        <f>IF(D80&lt;&gt;0,10000*((H80/(K!$F$37-(K!$E$37*(EXP((1000000*L80)*1.867*10^-11)-1))))-1),"")</f>
        <v>1.63185597557014</v>
      </c>
      <c r="L80" s="55">
        <v>433</v>
      </c>
    </row>
    <row r="81" spans="1:12" ht="12">
      <c r="A81" s="208">
        <v>59</v>
      </c>
      <c r="B81" s="54" t="s">
        <v>110</v>
      </c>
      <c r="C81" s="54">
        <v>8.404099043452705</v>
      </c>
      <c r="D81" s="54">
        <v>4.826025634050179</v>
      </c>
      <c r="E81" s="53">
        <v>0.28116071680342175</v>
      </c>
      <c r="F81" s="53">
        <v>4.527092482825734E-05</v>
      </c>
      <c r="G81" s="53">
        <v>0.0005328104759813163</v>
      </c>
      <c r="H81" s="53">
        <v>0.2811329271188308</v>
      </c>
      <c r="I81" s="54">
        <f>IF(D81&lt;&gt;0,10000*((E81/K!$F$37)-1),"")</f>
        <v>-57.43880321015138</v>
      </c>
      <c r="J81" s="54">
        <f>IF(D81&lt;&gt;0,10000*((E81/K!$F$37)-1)-10000*(((E81-F81)/K!$F$37)-1),"")</f>
        <v>1.600895550621928</v>
      </c>
      <c r="K81" s="54">
        <f>IF(D81&lt;&gt;0,10000*((H81/(K!$F$37-(K!$E$37*(EXP((1000000*L81)*1.867*10^-11)-1))))-1),"")</f>
        <v>3.572372664100154</v>
      </c>
      <c r="L81" s="55">
        <v>2723.2</v>
      </c>
    </row>
    <row r="82" spans="1:12" ht="12">
      <c r="A82" s="208">
        <v>60</v>
      </c>
      <c r="B82" s="54" t="s">
        <v>111</v>
      </c>
      <c r="C82" s="54">
        <v>7.07091494398403</v>
      </c>
      <c r="D82" s="54">
        <v>4.037766770788531</v>
      </c>
      <c r="E82" s="53">
        <v>0.28120185603989967</v>
      </c>
      <c r="F82" s="53">
        <v>3.898066631851682E-05</v>
      </c>
      <c r="G82" s="53">
        <v>0.00046781117730865647</v>
      </c>
      <c r="H82" s="53">
        <v>0.28117760995210106</v>
      </c>
      <c r="I82" s="54">
        <f>IF(D82&lt;&gt;0,10000*((E82/K!$F$37)-1),"")</f>
        <v>-55.984014714370865</v>
      </c>
      <c r="J82" s="54">
        <f>IF(D82&lt;&gt;0,10000*((E82/K!$F$37)-1)-10000*(((E82-F82)/K!$F$37)-1),"")</f>
        <v>1.3784559406804249</v>
      </c>
      <c r="K82" s="54">
        <f>IF(D82&lt;&gt;0,10000*((H82/(K!$F$37-(K!$E$37*(EXP((1000000*L82)*1.867*10^-11)-1))))-1),"")</f>
        <v>4.769984329247023</v>
      </c>
      <c r="L82" s="55">
        <v>2706.5</v>
      </c>
    </row>
    <row r="83" spans="1:12" ht="12">
      <c r="A83" s="208">
        <v>61</v>
      </c>
      <c r="B83" s="54" t="s">
        <v>112</v>
      </c>
      <c r="C83" s="54">
        <v>17.037657322758257</v>
      </c>
      <c r="D83" s="54">
        <v>5.319370679211468</v>
      </c>
      <c r="E83" s="53">
        <v>0.282331893863523</v>
      </c>
      <c r="F83" s="53">
        <v>3.780598353914746E-05</v>
      </c>
      <c r="G83" s="53">
        <v>0.0010468248132104979</v>
      </c>
      <c r="H83" s="53">
        <v>0.2823215767761908</v>
      </c>
      <c r="I83" s="54">
        <f>IF(D83&lt;&gt;0,10000*((E83/K!$F$37)-1),"")</f>
        <v>-16.022990486660447</v>
      </c>
      <c r="J83" s="54">
        <f>IF(D83&lt;&gt;0,10000*((E83/K!$F$37)-1)-10000*(((E83-F83)/K!$F$37)-1),"")</f>
        <v>1.3369161567677885</v>
      </c>
      <c r="K83" s="54">
        <f>IF(D83&lt;&gt;0,10000*((H83/(K!$F$37-(K!$E$37*(EXP((1000000*L83)*1.867*10^-11)-1))))-1),"")</f>
        <v>-4.683067353865589</v>
      </c>
      <c r="L83" s="55">
        <v>525.3</v>
      </c>
    </row>
    <row r="84" spans="1:12" ht="12">
      <c r="A84" s="208">
        <v>62</v>
      </c>
      <c r="B84" s="54" t="s">
        <v>113</v>
      </c>
      <c r="C84" s="54">
        <v>5.768947092477978</v>
      </c>
      <c r="D84" s="54">
        <v>4.798375665949821</v>
      </c>
      <c r="E84" s="53">
        <v>0.2818932112917992</v>
      </c>
      <c r="F84" s="53">
        <v>3.87588734314835E-05</v>
      </c>
      <c r="G84" s="53">
        <v>0.0003456819347147784</v>
      </c>
      <c r="H84" s="53">
        <v>0.2818810302838256</v>
      </c>
      <c r="I84" s="54">
        <f>IF(D84&lt;&gt;0,10000*((E84/K!$F$37)-1),"")</f>
        <v>-31.535926877339637</v>
      </c>
      <c r="J84" s="54">
        <f>IF(D84&lt;&gt;0,10000*((E84/K!$F$37)-1)-10000*(((E84-F84)/K!$F$37)-1),"")</f>
        <v>1.3706127776036432</v>
      </c>
      <c r="K84" s="54">
        <f>IF(D84&lt;&gt;0,10000*((H84/(K!$F$37-(K!$E$37*(EXP((1000000*L84)*1.867*10^-11)-1))))-1),"")</f>
        <v>9.94365195852831</v>
      </c>
      <c r="L84" s="55">
        <v>1854.9</v>
      </c>
    </row>
    <row r="85" spans="1:12" ht="12">
      <c r="A85" s="208">
        <v>63</v>
      </c>
      <c r="B85" s="54" t="s">
        <v>114</v>
      </c>
      <c r="C85" s="54">
        <v>8.44215392739281</v>
      </c>
      <c r="D85" s="54">
        <v>4.590596387096773</v>
      </c>
      <c r="E85" s="53">
        <v>0.2810935803006772</v>
      </c>
      <c r="F85" s="53">
        <v>3.327659868734625E-05</v>
      </c>
      <c r="G85" s="53">
        <v>0.0005083367596692992</v>
      </c>
      <c r="H85" s="53">
        <v>0.2810670071693408</v>
      </c>
      <c r="I85" s="54">
        <f>IF(D85&lt;&gt;0,10000*((E85/K!$F$37)-1),"")</f>
        <v>-59.81292145349926</v>
      </c>
      <c r="J85" s="54">
        <f>IF(D85&lt;&gt;0,10000*((E85/K!$F$37)-1)-10000*(((E85-F85)/K!$F$37)-1),"")</f>
        <v>1.1767455376832103</v>
      </c>
      <c r="K85" s="54">
        <f>IF(D85&lt;&gt;0,10000*((H85/(K!$F$37-(K!$E$37*(EXP((1000000*L85)*1.867*10^-11)-1))))-1),"")</f>
        <v>1.3676811955609658</v>
      </c>
      <c r="L85" s="55">
        <v>2729.2</v>
      </c>
    </row>
    <row r="86" spans="1:12" ht="12">
      <c r="A86" s="208">
        <v>64</v>
      </c>
      <c r="B86" s="54" t="s">
        <v>115</v>
      </c>
      <c r="C86" s="54">
        <v>33.042848497067055</v>
      </c>
      <c r="D86" s="54">
        <v>3.7237504077060963</v>
      </c>
      <c r="E86" s="53">
        <v>0.2825248965234535</v>
      </c>
      <c r="F86" s="53">
        <v>4.497971472513361E-05</v>
      </c>
      <c r="G86" s="53">
        <v>0.0018848844174778122</v>
      </c>
      <c r="H86" s="53">
        <v>0.28251162177776346</v>
      </c>
      <c r="I86" s="54">
        <f>IF(D86&lt;&gt;0,10000*((E86/K!$F$37)-1),"")</f>
        <v>-9.197923388670759</v>
      </c>
      <c r="J86" s="54">
        <f>IF(D86&lt;&gt;0,10000*((E86/K!$F$37)-1)-10000*(((E86-F86)/K!$F$37)-1),"")</f>
        <v>1.590597617452394</v>
      </c>
      <c r="K86" s="54">
        <f>IF(D86&lt;&gt;0,10000*((H86/(K!$F$37-(K!$E$37*(EXP((1000000*L86)*1.867*10^-11)-1))))-1),"")</f>
        <v>-1.3003880210527008</v>
      </c>
      <c r="L86" s="55">
        <v>375.9</v>
      </c>
    </row>
    <row r="87" spans="1:12" ht="12">
      <c r="A87" s="208">
        <v>65</v>
      </c>
      <c r="B87" s="54" t="s">
        <v>116</v>
      </c>
      <c r="C87" s="54">
        <v>13.014140227005763</v>
      </c>
      <c r="D87" s="54">
        <v>4.277974408064515</v>
      </c>
      <c r="E87" s="53">
        <v>0.28116956624981304</v>
      </c>
      <c r="F87" s="53">
        <v>5.1009522686469125E-05</v>
      </c>
      <c r="G87" s="53">
        <v>0.0007483453543289061</v>
      </c>
      <c r="H87" s="53">
        <v>0.2811304011733435</v>
      </c>
      <c r="I87" s="54">
        <f>IF(D87&lt;&gt;0,10000*((E87/K!$F$37)-1),"")</f>
        <v>-57.12586417903953</v>
      </c>
      <c r="J87" s="54">
        <f>IF(D87&lt;&gt;0,10000*((E87/K!$F$37)-1)-10000*(((E87-F87)/K!$F$37)-1),"")</f>
        <v>1.8038270306586242</v>
      </c>
      <c r="K87" s="54">
        <f>IF(D87&lt;&gt;0,10000*((H87/(K!$F$37-(K!$E$37*(EXP((1000000*L87)*1.867*10^-11)-1))))-1),"")</f>
        <v>3.6963107478671375</v>
      </c>
      <c r="L87" s="55">
        <v>2732.3</v>
      </c>
    </row>
    <row r="88" spans="9:11" ht="12">
      <c r="I88" s="54">
        <f>IF(D88&lt;&gt;0,10000*((E88/K!$F$37)-1),"")</f>
      </c>
      <c r="J88" s="54">
        <f>IF(D88&lt;&gt;0,10000*((E88/K!$F$37)-1)-10000*(((E88-F88)/K!$F$37)-1),"")</f>
      </c>
      <c r="K88" s="54">
        <f>IF(D88&lt;&gt;0,10000*((H88/(K!$F$37-(K!$E$37*(EXP((1000000*L88)*1.867*10^-11)-1))))-1),"")</f>
      </c>
    </row>
    <row r="89" spans="1:15" ht="12">
      <c r="A89" s="208">
        <v>1</v>
      </c>
      <c r="B89" s="54" t="s">
        <v>117</v>
      </c>
      <c r="C89" s="54">
        <v>9.54819159516667</v>
      </c>
      <c r="D89" s="54">
        <v>4.313702974731183</v>
      </c>
      <c r="E89" s="53">
        <v>0.2823609757476879</v>
      </c>
      <c r="F89" s="53">
        <v>3.743548124282518E-05</v>
      </c>
      <c r="G89" s="53">
        <v>0.0007732246384615633</v>
      </c>
      <c r="H89" s="53">
        <v>0.28235463263225924</v>
      </c>
      <c r="I89" s="54">
        <f>IF(D89&lt;&gt;0,10000*((E89/K!$F$37)-1),"")</f>
        <v>-14.99458077027005</v>
      </c>
      <c r="J89" s="54">
        <f>IF(D89&lt;&gt;0,10000*((E89/K!$F$37)-1)-10000*(((E89-F89)/K!$F$37)-1),"")</f>
        <v>1.3238142490867855</v>
      </c>
      <c r="K89" s="54">
        <f>IF(D89&lt;&gt;0,10000*((H89/(K!$F$37-(K!$E$37*(EXP((1000000*L89)*1.867*10^-11)-1))))-1),"")</f>
        <v>-5.477028972954434</v>
      </c>
      <c r="L89" s="55">
        <v>437.6</v>
      </c>
      <c r="O89" s="216"/>
    </row>
    <row r="90" spans="1:12" ht="12">
      <c r="A90" s="208">
        <v>2</v>
      </c>
      <c r="B90" s="54" t="s">
        <v>118</v>
      </c>
      <c r="C90" s="54">
        <v>10.476081616731838</v>
      </c>
      <c r="D90" s="54">
        <v>4.371600280107528</v>
      </c>
      <c r="E90" s="53">
        <v>0.28218017687095115</v>
      </c>
      <c r="F90" s="53">
        <v>3.4034190035661665E-05</v>
      </c>
      <c r="G90" s="53">
        <v>0.0006325011396344217</v>
      </c>
      <c r="H90" s="53">
        <v>0.2821664921467001</v>
      </c>
      <c r="I90" s="54">
        <f>IF(D90&lt;&gt;0,10000*((E90/K!$F$37)-1),"")</f>
        <v>-21.388090918855738</v>
      </c>
      <c r="J90" s="54">
        <f>IF(D90&lt;&gt;0,10000*((E90/K!$F$37)-1)-10000*(((E90-F90)/K!$F$37)-1),"")</f>
        <v>1.2035359030948563</v>
      </c>
      <c r="K90" s="54">
        <f>IF(D90&lt;&gt;0,10000*((H90/(K!$F$37-(K!$E$37*(EXP((1000000*L90)*1.867*10^-11)-1))))-1),"")</f>
        <v>3.845237271453694</v>
      </c>
      <c r="L90" s="55">
        <v>1146.5</v>
      </c>
    </row>
    <row r="91" spans="1:12" ht="12">
      <c r="A91" s="208">
        <v>3</v>
      </c>
      <c r="B91" s="54" t="s">
        <v>119</v>
      </c>
      <c r="C91" s="54">
        <v>0.3661995315614694</v>
      </c>
      <c r="D91" s="54">
        <v>4.387111957168459</v>
      </c>
      <c r="E91" s="53">
        <v>0.28246269071292746</v>
      </c>
      <c r="F91" s="53">
        <v>3.592960502287764E-05</v>
      </c>
      <c r="G91" s="53">
        <v>1.842419793414846E-05</v>
      </c>
      <c r="H91" s="53">
        <v>0.28246254175552504</v>
      </c>
      <c r="I91" s="54">
        <f>IF(D91&lt;&gt;0,10000*((E91/K!$F$37)-1),"")</f>
        <v>-11.397679759270751</v>
      </c>
      <c r="J91" s="54">
        <f>IF(D91&lt;&gt;0,10000*((E91/K!$F$37)-1)-10000*(((E91-F91)/K!$F$37)-1),"")</f>
        <v>1.27056261905234</v>
      </c>
      <c r="K91" s="54">
        <f>IF(D91&lt;&gt;0,10000*((H91/(K!$F$37-(K!$E$37*(EXP((1000000*L91)*1.867*10^-11)-1))))-1),"")</f>
        <v>-1.7983690343581493</v>
      </c>
      <c r="L91" s="55">
        <v>431.3</v>
      </c>
    </row>
    <row r="92" spans="1:12" ht="12">
      <c r="A92" s="208">
        <v>4</v>
      </c>
      <c r="B92" s="54" t="s">
        <v>120</v>
      </c>
      <c r="C92" s="54">
        <v>9.530360528874983</v>
      </c>
      <c r="D92" s="54">
        <v>3.9360796944444436</v>
      </c>
      <c r="E92" s="53">
        <v>0.28116109026692887</v>
      </c>
      <c r="F92" s="53">
        <v>3.53453795415558E-05</v>
      </c>
      <c r="G92" s="53">
        <v>0.0005555142573506569</v>
      </c>
      <c r="H92" s="53">
        <v>0.2811332774411552</v>
      </c>
      <c r="I92" s="54">
        <f>IF(D92&lt;&gt;0,10000*((E92/K!$F$37)-1),"")</f>
        <v>-57.42559658649338</v>
      </c>
      <c r="J92" s="54">
        <f>IF(D92&lt;&gt;0,10000*((E92/K!$F$37)-1)-10000*(((E92-F92)/K!$F$37)-1),"")</f>
        <v>1.24990291357485</v>
      </c>
      <c r="K92" s="54">
        <f>IF(D92&lt;&gt;0,10000*((H92/(K!$F$37-(K!$E$37*(EXP((1000000*L92)*1.867*10^-11)-1))))-1),"")</f>
        <v>1.0858021139426022</v>
      </c>
      <c r="L92" s="55">
        <v>2616.7</v>
      </c>
    </row>
    <row r="93" spans="1:12" ht="12">
      <c r="A93" s="208">
        <v>5</v>
      </c>
      <c r="B93" s="54" t="s">
        <v>121</v>
      </c>
      <c r="C93" s="54">
        <v>11.578406141652586</v>
      </c>
      <c r="D93" s="54">
        <v>5.565112500716846</v>
      </c>
      <c r="E93" s="53">
        <v>0.2824172806933536</v>
      </c>
      <c r="F93" s="53">
        <v>3.52134740009791E-05</v>
      </c>
      <c r="G93" s="53">
        <v>0.0006720847967566238</v>
      </c>
      <c r="H93" s="53">
        <v>0.2824088792945111</v>
      </c>
      <c r="I93" s="54">
        <f>IF(D93&lt;&gt;0,10000*((E93/K!$F$37)-1),"")</f>
        <v>-13.003494055428</v>
      </c>
      <c r="J93" s="54">
        <f>IF(D93&lt;&gt;0,10000*((E93/K!$F$37)-1)-10000*(((E93-F93)/K!$F$37)-1),"")</f>
        <v>1.2452383966965463</v>
      </c>
      <c r="K93" s="54">
        <f>IF(D93&lt;&gt;0,10000*((H93/(K!$F$37-(K!$E$37*(EXP((1000000*L93)*1.867*10^-11)-1))))-1),"")</f>
        <v>1.554592076149497</v>
      </c>
      <c r="L93" s="55">
        <v>665.4</v>
      </c>
    </row>
    <row r="94" spans="1:12" ht="12">
      <c r="A94" s="208">
        <v>6</v>
      </c>
      <c r="B94" s="54" t="s">
        <v>122</v>
      </c>
      <c r="C94" s="54">
        <v>10.680390566218534</v>
      </c>
      <c r="D94" s="54">
        <v>2.95871251111111</v>
      </c>
      <c r="E94" s="53">
        <v>0.28191712955353093</v>
      </c>
      <c r="F94" s="53">
        <v>3.432651398356067E-05</v>
      </c>
      <c r="G94" s="53">
        <v>0.000629626666025906</v>
      </c>
      <c r="H94" s="53">
        <v>0.28190122599212636</v>
      </c>
      <c r="I94" s="54">
        <f>IF(D94&lt;&gt;0,10000*((E94/K!$F$37)-1),"")</f>
        <v>-30.69011604112881</v>
      </c>
      <c r="J94" s="54">
        <f>IF(D94&lt;&gt;0,10000*((E94/K!$F$37)-1)-10000*(((E94-F94)/K!$F$37)-1),"")</f>
        <v>1.2138732246602686</v>
      </c>
      <c r="K94" s="54">
        <f>IF(D94&lt;&gt;0,10000*((H94/(K!$F$37-(K!$E$37*(EXP((1000000*L94)*1.867*10^-11)-1))))-1),"")</f>
        <v>-1.2442929639078226</v>
      </c>
      <c r="L94" s="55">
        <v>1336.1</v>
      </c>
    </row>
    <row r="95" spans="1:12" ht="12">
      <c r="A95" s="208">
        <v>7</v>
      </c>
      <c r="B95" s="54" t="s">
        <v>123</v>
      </c>
      <c r="C95" s="54">
        <v>29.01004227040182</v>
      </c>
      <c r="D95" s="54">
        <v>1.152683401855735</v>
      </c>
      <c r="E95" s="53">
        <v>0.2826328045262382</v>
      </c>
      <c r="F95" s="53">
        <v>5.6085358211009604E-05</v>
      </c>
      <c r="G95" s="53">
        <v>0.0016473873514409319</v>
      </c>
      <c r="H95" s="53">
        <v>0.2826154562201127</v>
      </c>
      <c r="I95" s="54">
        <f>IF(D95&lt;&gt;0,10000*((E95/K!$F$37)-1),"")</f>
        <v>-5.382020749397087</v>
      </c>
      <c r="J95" s="54">
        <f>IF(D95&lt;&gt;0,10000*((E95/K!$F$37)-1)-10000*(((E95-F95)/K!$F$37)-1),"")</f>
        <v>1.983321541488836</v>
      </c>
      <c r="K95" s="54">
        <f>IF(D95&lt;&gt;0,10000*((H95/(K!$F$37-(K!$E$37*(EXP((1000000*L95)*1.867*10^-11)-1))))-1),"")</f>
        <v>6.525168279134519</v>
      </c>
      <c r="L95" s="55">
        <v>561.1</v>
      </c>
    </row>
    <row r="96" spans="1:12" ht="12">
      <c r="A96" s="208">
        <v>8</v>
      </c>
      <c r="B96" s="54" t="s">
        <v>124</v>
      </c>
      <c r="C96" s="54">
        <v>17.81491710073167</v>
      </c>
      <c r="D96" s="54">
        <v>3.5391316996415765</v>
      </c>
      <c r="E96" s="53">
        <v>0.2826122921690708</v>
      </c>
      <c r="F96" s="53">
        <v>3.933179521139249E-05</v>
      </c>
      <c r="G96" s="53">
        <v>0.0011015870730448861</v>
      </c>
      <c r="H96" s="53">
        <v>0.28260539317412114</v>
      </c>
      <c r="I96" s="54">
        <f>IF(D96&lt;&gt;0,10000*((E96/K!$F$37)-1),"")</f>
        <v>-6.107390099517884</v>
      </c>
      <c r="J96" s="54">
        <f>IF(D96&lt;&gt;0,10000*((E96/K!$F$37)-1)-10000*(((E96-F96)/K!$F$37)-1),"")</f>
        <v>1.3908727553213485</v>
      </c>
      <c r="K96" s="54">
        <f>IF(D96&lt;&gt;0,10000*((H96/(K!$F$37-(K!$E$37*(EXP((1000000*L96)*1.867*10^-11)-1))))-1),"")</f>
        <v>1.0907741834298434</v>
      </c>
      <c r="L96" s="55">
        <v>334.4</v>
      </c>
    </row>
    <row r="97" spans="1:12" ht="12">
      <c r="A97" s="208">
        <v>9</v>
      </c>
      <c r="B97" s="54" t="s">
        <v>125</v>
      </c>
      <c r="C97" s="54">
        <v>11.44293354608443</v>
      </c>
      <c r="D97" s="54">
        <v>4.0247741749103945</v>
      </c>
      <c r="E97" s="53">
        <v>0.28191992107114666</v>
      </c>
      <c r="F97" s="53">
        <v>2.750594383506417E-05</v>
      </c>
      <c r="G97" s="53">
        <v>0.0006835542342248189</v>
      </c>
      <c r="H97" s="53">
        <v>0.28190102578899157</v>
      </c>
      <c r="I97" s="54">
        <f>IF(D97&lt;&gt;0,10000*((E97/K!$F$37)-1),"")</f>
        <v>-30.59140084705203</v>
      </c>
      <c r="J97" s="54">
        <f>IF(D97&lt;&gt;0,10000*((E97/K!$F$37)-1)-10000*(((E97-F97)/K!$F$37)-1),"")</f>
        <v>0.972680440441966</v>
      </c>
      <c r="K97" s="54">
        <f>IF(D97&lt;&gt;0,10000*((H97/(K!$F$37-(K!$E$37*(EXP((1000000*L97)*1.867*10^-11)-1))))-1),"")</f>
        <v>1.5901862886136264</v>
      </c>
      <c r="L97" s="55">
        <v>1460.5</v>
      </c>
    </row>
    <row r="98" spans="1:12" ht="12">
      <c r="A98" s="208">
        <v>10</v>
      </c>
      <c r="B98" s="54" t="s">
        <v>126</v>
      </c>
      <c r="C98" s="54">
        <v>11.800609862181647</v>
      </c>
      <c r="D98" s="54">
        <v>3.209205257706091</v>
      </c>
      <c r="E98" s="53">
        <v>0.2810462067493601</v>
      </c>
      <c r="F98" s="53">
        <v>3.4663447717523866E-05</v>
      </c>
      <c r="G98" s="53">
        <v>0.0006679156807350194</v>
      </c>
      <c r="H98" s="53">
        <v>0.28101246510909156</v>
      </c>
      <c r="I98" s="54">
        <f>IF(D98&lt;&gt;0,10000*((E98/K!$F$37)-1),"")</f>
        <v>-61.48817124811856</v>
      </c>
      <c r="J98" s="54">
        <f>IF(D98&lt;&gt;0,10000*((E98/K!$F$37)-1)-10000*(((E98-F98)/K!$F$37)-1),"")</f>
        <v>1.2257880622212909</v>
      </c>
      <c r="K98" s="54">
        <f>IF(D98&lt;&gt;0,10000*((H98/(K!$F$37-(K!$E$37*(EXP((1000000*L98)*1.867*10^-11)-1))))-1),"")</f>
        <v>-2.6730575452427185</v>
      </c>
      <c r="L98" s="55">
        <v>2639.7</v>
      </c>
    </row>
    <row r="99" spans="1:12" ht="12">
      <c r="A99" s="208">
        <v>11</v>
      </c>
      <c r="B99" s="54" t="s">
        <v>127</v>
      </c>
      <c r="C99" s="54">
        <v>23.045768688221354</v>
      </c>
      <c r="D99" s="54">
        <v>3.830503295340501</v>
      </c>
      <c r="E99" s="53">
        <v>0.28251591377458163</v>
      </c>
      <c r="F99" s="53">
        <v>2.892402374396061E-05</v>
      </c>
      <c r="G99" s="53">
        <v>0.0014612928814932836</v>
      </c>
      <c r="H99" s="53">
        <v>0.2825021040878783</v>
      </c>
      <c r="I99" s="54">
        <f>IF(D99&lt;&gt;0,10000*((E99/K!$F$37)-1),"")</f>
        <v>-9.515576336028841</v>
      </c>
      <c r="J99" s="54">
        <f>IF(D99&lt;&gt;0,10000*((E99/K!$F$37)-1)-10000*(((E99-F99)/K!$F$37)-1),"")</f>
        <v>1.0228273686341272</v>
      </c>
      <c r="K99" s="54">
        <f>IF(D99&lt;&gt;0,10000*((H99/(K!$F$37-(K!$E$37*(EXP((1000000*L99)*1.867*10^-11)-1))))-1),"")</f>
        <v>1.2261543332492408</v>
      </c>
      <c r="L99" s="55">
        <v>503.8</v>
      </c>
    </row>
    <row r="100" spans="1:12" ht="12">
      <c r="A100" s="208">
        <v>12</v>
      </c>
      <c r="B100" s="54" t="s">
        <v>128</v>
      </c>
      <c r="C100" s="54">
        <v>18.802465267942193</v>
      </c>
      <c r="D100" s="54">
        <v>4.01028092437276</v>
      </c>
      <c r="E100" s="53">
        <v>0.2820964759817439</v>
      </c>
      <c r="F100" s="53">
        <v>3.69518267938433E-05</v>
      </c>
      <c r="G100" s="53">
        <v>0.0010858937134157964</v>
      </c>
      <c r="H100" s="53">
        <v>0.28207517917047253</v>
      </c>
      <c r="I100" s="54">
        <f>IF(D100&lt;&gt;0,10000*((E100/K!$F$37)-1),"")</f>
        <v>-24.347968182756308</v>
      </c>
      <c r="J100" s="54">
        <f>IF(D100&lt;&gt;0,10000*((E100/K!$F$37)-1)-10000*(((E100-F100)/K!$F$37)-1),"")</f>
        <v>1.3067109922337856</v>
      </c>
      <c r="K100" s="54">
        <f>IF(D100&lt;&gt;0,10000*((H100/(K!$F$37-(K!$E$37*(EXP((1000000*L100)*1.867*10^-11)-1))))-1),"")</f>
        <v>-1.8023671308564637</v>
      </c>
      <c r="L100" s="55">
        <v>1040.3</v>
      </c>
    </row>
    <row r="101" spans="1:12" ht="12">
      <c r="A101" s="208">
        <v>13</v>
      </c>
      <c r="B101" s="54" t="s">
        <v>129</v>
      </c>
      <c r="C101" s="54">
        <v>19.832333803869933</v>
      </c>
      <c r="D101" s="54">
        <v>3.5552970901433687</v>
      </c>
      <c r="E101" s="53">
        <v>0.2822144703977304</v>
      </c>
      <c r="F101" s="53">
        <v>3.6834578416494877E-05</v>
      </c>
      <c r="G101" s="53">
        <v>0.0010932697247762683</v>
      </c>
      <c r="H101" s="53">
        <v>0.2822055676562097</v>
      </c>
      <c r="I101" s="54">
        <f>IF(D101&lt;&gt;0,10000*((E101/K!$F$37)-1),"")</f>
        <v>-20.175384206008175</v>
      </c>
      <c r="J101" s="54">
        <f>IF(D101&lt;&gt;0,10000*((E101/K!$F$37)-1)-10000*(((E101-F101)/K!$F$37)-1),"")</f>
        <v>1.3025647900888302</v>
      </c>
      <c r="K101" s="54">
        <f>IF(D101&lt;&gt;0,10000*((H101/(K!$F$37-(K!$E$37*(EXP((1000000*L101)*1.867*10^-11)-1))))-1),"")</f>
        <v>-10.825049611056237</v>
      </c>
      <c r="L101" s="55">
        <v>434.4</v>
      </c>
    </row>
    <row r="102" spans="1:12" ht="12">
      <c r="A102" s="208">
        <v>14</v>
      </c>
      <c r="B102" s="54" t="s">
        <v>130</v>
      </c>
      <c r="C102" s="54">
        <v>9.13918210347833</v>
      </c>
      <c r="D102" s="54">
        <v>3.8546660573476696</v>
      </c>
      <c r="E102" s="53">
        <v>0.28247872755237496</v>
      </c>
      <c r="F102" s="53">
        <v>2.812601981597224E-05</v>
      </c>
      <c r="G102" s="53">
        <v>0.0005221843832726995</v>
      </c>
      <c r="H102" s="53">
        <v>0.28247470915542705</v>
      </c>
      <c r="I102" s="54">
        <f>IF(D102&lt;&gt;0,10000*((E102/K!$F$37)-1),"")</f>
        <v>-10.83057614884253</v>
      </c>
      <c r="J102" s="54">
        <f>IF(D102&lt;&gt;0,10000*((E102/K!$F$37)-1)-10000*(((E102-F102)/K!$F$37)-1),"")</f>
        <v>0.9946079111688988</v>
      </c>
      <c r="K102" s="54">
        <f>IF(D102&lt;&gt;0,10000*((H102/(K!$F$37-(K!$E$37*(EXP((1000000*L102)*1.867*10^-11)-1))))-1),"")</f>
        <v>-1.8308637171415842</v>
      </c>
      <c r="L102" s="55">
        <v>410.6</v>
      </c>
    </row>
    <row r="103" spans="1:12" ht="12">
      <c r="A103" s="208">
        <v>15</v>
      </c>
      <c r="B103" s="54" t="s">
        <v>131</v>
      </c>
      <c r="C103" s="54">
        <v>17.40987227930631</v>
      </c>
      <c r="D103" s="54">
        <v>3.486018648207885</v>
      </c>
      <c r="E103" s="53">
        <v>0.28206960530222774</v>
      </c>
      <c r="F103" s="53">
        <v>3.0207716404021217E-05</v>
      </c>
      <c r="G103" s="53">
        <v>0.0009644029002022918</v>
      </c>
      <c r="H103" s="53">
        <v>0.28204540446779824</v>
      </c>
      <c r="I103" s="54">
        <f>IF(D103&lt;&gt;0,10000*((E103/K!$F$37)-1),"")</f>
        <v>-25.298184054043382</v>
      </c>
      <c r="J103" s="54">
        <f>IF(D103&lt;&gt;0,10000*((E103/K!$F$37)-1)-10000*(((E103-F103)/K!$F$37)-1),"")</f>
        <v>1.0682220204039083</v>
      </c>
      <c r="K103" s="54">
        <f>IF(D103&lt;&gt;0,10000*((H103/(K!$F$37-(K!$E$37*(EXP((1000000*L103)*1.867*10^-11)-1))))-1),"")</f>
        <v>3.673333235738596</v>
      </c>
      <c r="L103" s="55">
        <v>1327.5</v>
      </c>
    </row>
    <row r="104" spans="1:12" ht="12">
      <c r="A104" s="208">
        <v>16</v>
      </c>
      <c r="B104" s="54" t="s">
        <v>132</v>
      </c>
      <c r="C104" s="54">
        <v>11.83674053901088</v>
      </c>
      <c r="D104" s="54">
        <v>3.18219411469534</v>
      </c>
      <c r="E104" s="53">
        <v>0.28221961860925626</v>
      </c>
      <c r="F104" s="53">
        <v>2.3199033786619792E-05</v>
      </c>
      <c r="G104" s="53">
        <v>0.0006778860473504292</v>
      </c>
      <c r="H104" s="53">
        <v>0.2822051717166209</v>
      </c>
      <c r="I104" s="54">
        <f>IF(D104&lt;&gt;0,10000*((E104/K!$F$37)-1),"")</f>
        <v>-19.9933302948796</v>
      </c>
      <c r="J104" s="54">
        <f>IF(D104&lt;&gt;0,10000*((E104/K!$F$37)-1)-10000*(((E104-F104)/K!$F$37)-1),"")</f>
        <v>0.8203770987358325</v>
      </c>
      <c r="K104" s="54">
        <f>IF(D104&lt;&gt;0,10000*((H104/(K!$F$37-(K!$E$37*(EXP((1000000*L104)*1.867*10^-11)-1))))-1),"")</f>
        <v>4.830176468684222</v>
      </c>
      <c r="L104" s="55">
        <v>1129.5</v>
      </c>
    </row>
    <row r="105" spans="1:12" ht="12">
      <c r="A105" s="208">
        <v>17</v>
      </c>
      <c r="B105" s="54" t="s">
        <v>133</v>
      </c>
      <c r="C105" s="54">
        <v>6.0579976160640605</v>
      </c>
      <c r="D105" s="54">
        <v>2.7037304465949816</v>
      </c>
      <c r="E105" s="53">
        <v>0.28175154184258916</v>
      </c>
      <c r="F105" s="53">
        <v>3.526617959420286E-05</v>
      </c>
      <c r="G105" s="53">
        <v>0.00037342738543529524</v>
      </c>
      <c r="H105" s="53">
        <v>0.28173910063182006</v>
      </c>
      <c r="I105" s="54">
        <f>IF(D105&lt;&gt;0,10000*((E105/K!$F$37)-1),"")</f>
        <v>-36.54572050889704</v>
      </c>
      <c r="J105" s="54">
        <f>IF(D105&lt;&gt;0,10000*((E105/K!$F$37)-1)-10000*(((E105-F105)/K!$F$37)-1),"")</f>
        <v>1.2471022011140107</v>
      </c>
      <c r="K105" s="54">
        <f>IF(D105&lt;&gt;0,10000*((H105/(K!$F$37-(K!$E$37*(EXP((1000000*L105)*1.867*10^-11)-1))))-1),"")</f>
        <v>2.6104570857032883</v>
      </c>
      <c r="L105" s="55">
        <v>1755.4</v>
      </c>
    </row>
    <row r="106" spans="1:12" ht="12">
      <c r="A106" s="208">
        <v>18</v>
      </c>
      <c r="B106" s="54" t="s">
        <v>134</v>
      </c>
      <c r="C106" s="54">
        <v>16.23443617713758</v>
      </c>
      <c r="D106" s="54">
        <v>3.9296188781362007</v>
      </c>
      <c r="E106" s="53">
        <v>0.28247724547421305</v>
      </c>
      <c r="F106" s="53">
        <v>3.118015862284529E-05</v>
      </c>
      <c r="G106" s="53">
        <v>0.000942337156729695</v>
      </c>
      <c r="H106" s="53">
        <v>0.2824674570190159</v>
      </c>
      <c r="I106" s="54">
        <f>IF(D106&lt;&gt;0,10000*((E106/K!$F$37)-1),"")</f>
        <v>-10.882986218750945</v>
      </c>
      <c r="J106" s="54">
        <f>IF(D106&lt;&gt;0,10000*((E106/K!$F$37)-1)-10000*(((E106-F106)/K!$F$37)-1),"")</f>
        <v>1.1026100614552892</v>
      </c>
      <c r="K106" s="54">
        <f>IF(D106&lt;&gt;0,10000*((H106/(K!$F$37-(K!$E$37*(EXP((1000000*L106)*1.867*10^-11)-1))))-1),"")</f>
        <v>1.114392395817898</v>
      </c>
      <c r="L106" s="55">
        <v>553.5</v>
      </c>
    </row>
    <row r="107" spans="1:12" ht="12">
      <c r="A107" s="208">
        <v>19</v>
      </c>
      <c r="B107" s="54" t="s">
        <v>135</v>
      </c>
      <c r="C107" s="54">
        <v>11.978700680251409</v>
      </c>
      <c r="D107" s="54">
        <v>3.3651709175627245</v>
      </c>
      <c r="E107" s="53">
        <v>0.2818263105164616</v>
      </c>
      <c r="F107" s="53">
        <v>3.3003213476435716E-05</v>
      </c>
      <c r="G107" s="53">
        <v>0.0006914510453279298</v>
      </c>
      <c r="H107" s="53">
        <v>0.2818047797136214</v>
      </c>
      <c r="I107" s="54">
        <f>IF(D107&lt;&gt;0,10000*((E107/K!$F$37)-1),"")</f>
        <v>-33.90170919739033</v>
      </c>
      <c r="J107" s="54">
        <f>IF(D107&lt;&gt;0,10000*((E107/K!$F$37)-1)-10000*(((E107-F107)/K!$F$37)-1),"")</f>
        <v>1.167077938236666</v>
      </c>
      <c r="K107" s="54">
        <f>IF(D107&lt;&gt;0,10000*((H107/(K!$F$37-(K!$E$37*(EXP((1000000*L107)*1.867*10^-11)-1))))-1),"")</f>
        <v>2.343872177457129</v>
      </c>
      <c r="L107" s="55">
        <v>1642.4</v>
      </c>
    </row>
    <row r="108" spans="1:12" ht="12">
      <c r="A108" s="208">
        <v>20</v>
      </c>
      <c r="B108" s="54" t="s">
        <v>136</v>
      </c>
      <c r="C108" s="54">
        <v>25.449312334751152</v>
      </c>
      <c r="D108" s="54">
        <v>3.6495751079749104</v>
      </c>
      <c r="E108" s="53">
        <v>0.28249756707083296</v>
      </c>
      <c r="F108" s="53">
        <v>2.5377459381876907E-05</v>
      </c>
      <c r="G108" s="53">
        <v>0.001516224618414056</v>
      </c>
      <c r="H108" s="53">
        <v>0.2824846149778904</v>
      </c>
      <c r="I108" s="54">
        <f>IF(D108&lt;&gt;0,10000*((E108/K!$F$37)-1),"")</f>
        <v>-10.164362648904524</v>
      </c>
      <c r="J108" s="54">
        <f>IF(D108&lt;&gt;0,10000*((E108/K!$F$37)-1)-10000*(((E108-F108)/K!$F$37)-1),"")</f>
        <v>0.897411792770697</v>
      </c>
      <c r="K108" s="54">
        <f>IF(D108&lt;&gt;0,10000*((H108/(K!$F$37-(K!$E$37*(EXP((1000000*L108)*1.867*10^-11)-1))))-1),"")</f>
        <v>-0.4730190340040963</v>
      </c>
      <c r="L108" s="55">
        <v>455.6</v>
      </c>
    </row>
    <row r="109" spans="1:12" ht="12">
      <c r="A109" s="208">
        <v>21</v>
      </c>
      <c r="B109" s="54" t="s">
        <v>137</v>
      </c>
      <c r="C109" s="54">
        <v>13.384207008747895</v>
      </c>
      <c r="D109" s="54">
        <v>4.492294341935484</v>
      </c>
      <c r="E109" s="53">
        <v>0.2812722131108765</v>
      </c>
      <c r="F109" s="53">
        <v>3.604672163554355E-05</v>
      </c>
      <c r="G109" s="53">
        <v>0.0007993119471841406</v>
      </c>
      <c r="H109" s="53">
        <v>0.2812340958976151</v>
      </c>
      <c r="I109" s="54">
        <f>IF(D109&lt;&gt;0,10000*((E109/K!$F$37)-1),"")</f>
        <v>-53.49600895109275</v>
      </c>
      <c r="J109" s="54">
        <f>IF(D109&lt;&gt;0,10000*((E109/K!$F$37)-1)-10000*(((E109-F109)/K!$F$37)-1),"")</f>
        <v>1.274704161661198</v>
      </c>
      <c r="K109" s="54">
        <f>IF(D109&lt;&gt;0,10000*((H109/(K!$F$37-(K!$E$37*(EXP((1000000*L109)*1.867*10^-11)-1))))-1),"")</f>
        <v>1.8278841288643655</v>
      </c>
      <c r="L109" s="55">
        <v>2495.2</v>
      </c>
    </row>
    <row r="110" spans="1:12" ht="12">
      <c r="A110" s="208">
        <v>22</v>
      </c>
      <c r="B110" s="54" t="s">
        <v>138</v>
      </c>
      <c r="C110" s="54">
        <v>17.53831041389245</v>
      </c>
      <c r="D110" s="54">
        <v>3.813351860394265</v>
      </c>
      <c r="E110" s="53">
        <v>0.28151407147329016</v>
      </c>
      <c r="F110" s="53">
        <v>2.9861841130010658E-05</v>
      </c>
      <c r="G110" s="53">
        <v>0.001190601863121412</v>
      </c>
      <c r="H110" s="53">
        <v>0.2814720852826523</v>
      </c>
      <c r="I110" s="54">
        <f>IF(D110&lt;&gt;0,10000*((E110/K!$F$37)-1),"")</f>
        <v>-44.943279406964855</v>
      </c>
      <c r="J110" s="54">
        <f>IF(D110&lt;&gt;0,10000*((E110/K!$F$37)-1)-10000*(((E110-F110)/K!$F$37)-1),"")</f>
        <v>1.0559909871465933</v>
      </c>
      <c r="K110" s="54">
        <f>IF(D110&lt;&gt;0,10000*((H110/(K!$F$37-(K!$E$37*(EXP((1000000*L110)*1.867*10^-11)-1))))-1),"")</f>
        <v>-4.5462183055999805</v>
      </c>
      <c r="L110" s="55">
        <v>1856.3</v>
      </c>
    </row>
    <row r="111" spans="1:12" ht="12">
      <c r="A111" s="208">
        <v>23</v>
      </c>
      <c r="B111" s="54" t="s">
        <v>139</v>
      </c>
      <c r="C111" s="54">
        <v>15.307676451633228</v>
      </c>
      <c r="D111" s="54">
        <v>3.8427398086021496</v>
      </c>
      <c r="E111" s="53">
        <v>0.28165243615437907</v>
      </c>
      <c r="F111" s="53">
        <v>3.468002898380521E-05</v>
      </c>
      <c r="G111" s="53">
        <v>0.0008965095984127176</v>
      </c>
      <c r="H111" s="53">
        <v>0.28162240173947384</v>
      </c>
      <c r="I111" s="54">
        <f>IF(D111&lt;&gt;0,10000*((E111/K!$F$37)-1),"")</f>
        <v>-40.050350818499055</v>
      </c>
      <c r="J111" s="54">
        <f>IF(D111&lt;&gt;0,10000*((E111/K!$F$37)-1)-10000*(((E111-F111)/K!$F$37)-1),"")</f>
        <v>1.2263744181562117</v>
      </c>
      <c r="K111" s="54">
        <f>IF(D111&lt;&gt;0,10000*((H111/(K!$F$37-(K!$E$37*(EXP((1000000*L111)*1.867*10^-11)-1))))-1),"")</f>
        <v>-1.3117943098961415</v>
      </c>
      <c r="L111" s="55">
        <v>1765</v>
      </c>
    </row>
    <row r="112" spans="1:12" ht="12">
      <c r="A112" s="208">
        <v>24</v>
      </c>
      <c r="B112" s="54" t="s">
        <v>140</v>
      </c>
      <c r="C112" s="54">
        <v>13.170950756810328</v>
      </c>
      <c r="D112" s="54">
        <v>3.4605146910394278</v>
      </c>
      <c r="E112" s="53">
        <v>0.2821482648163679</v>
      </c>
      <c r="F112" s="53">
        <v>3.206923422592711E-05</v>
      </c>
      <c r="G112" s="53">
        <v>0.0007299971964645936</v>
      </c>
      <c r="H112" s="53">
        <v>0.2821404079400618</v>
      </c>
      <c r="I112" s="54">
        <f>IF(D112&lt;&gt;0,10000*((E112/K!$F$37)-1),"")</f>
        <v>-22.51658269116552</v>
      </c>
      <c r="J112" s="54">
        <f>IF(D112&lt;&gt;0,10000*((E112/K!$F$37)-1)-10000*(((E112-F112)/K!$F$37)-1),"")</f>
        <v>1.1340500460044218</v>
      </c>
      <c r="K112" s="54">
        <f>IF(D112&lt;&gt;0,10000*((H112/(K!$F$37-(K!$E$37*(EXP((1000000*L112)*1.867*10^-11)-1))))-1),"")</f>
        <v>-10.01896929058721</v>
      </c>
      <c r="L112" s="55">
        <v>573.4</v>
      </c>
    </row>
    <row r="113" spans="1:12" ht="12">
      <c r="A113" s="208">
        <v>25</v>
      </c>
      <c r="B113" s="54" t="s">
        <v>141</v>
      </c>
      <c r="C113" s="54">
        <v>10.134351122590623</v>
      </c>
      <c r="D113" s="54">
        <v>3.9701325740143374</v>
      </c>
      <c r="E113" s="53">
        <v>0.28199969965294497</v>
      </c>
      <c r="F113" s="53">
        <v>3.530764027252991E-05</v>
      </c>
      <c r="G113" s="53">
        <v>0.0005616252555070444</v>
      </c>
      <c r="H113" s="53">
        <v>0.2819937015756127</v>
      </c>
      <c r="I113" s="54">
        <f>IF(D113&lt;&gt;0,10000*((E113/K!$F$37)-1),"")</f>
        <v>-27.77022639302129</v>
      </c>
      <c r="J113" s="54">
        <f>IF(D113&lt;&gt;0,10000*((E113/K!$F$37)-1)-10000*(((E113-F113)/K!$F$37)-1),"")</f>
        <v>1.2485683566143564</v>
      </c>
      <c r="K113" s="54">
        <f>IF(D113&lt;&gt;0,10000*((H113/(K!$F$37-(K!$E$37*(EXP((1000000*L113)*1.867*10^-11)-1))))-1),"")</f>
        <v>-15.312152355347886</v>
      </c>
      <c r="L113" s="55">
        <v>569</v>
      </c>
    </row>
    <row r="114" spans="1:12" ht="12">
      <c r="A114" s="208">
        <v>26</v>
      </c>
      <c r="B114" s="54" t="s">
        <v>142</v>
      </c>
      <c r="C114" s="54">
        <v>0.5427877247081155</v>
      </c>
      <c r="D114" s="54">
        <v>3.9287559609319005</v>
      </c>
      <c r="E114" s="53">
        <v>0.2815084607042406</v>
      </c>
      <c r="F114" s="53">
        <v>3.1756116122055174E-05</v>
      </c>
      <c r="G114" s="53">
        <v>2.6183573424012653E-05</v>
      </c>
      <c r="H114" s="53">
        <v>0.2815081733588392</v>
      </c>
      <c r="I114" s="54">
        <f>IF(D114&lt;&gt;0,10000*((E114/K!$F$37)-1),"")</f>
        <v>-45.14169053377537</v>
      </c>
      <c r="J114" s="54">
        <f>IF(D114&lt;&gt;0,10000*((E114/K!$F$37)-1)-10000*(((E114-F114)/K!$F$37)-1),"")</f>
        <v>1.1229773899623652</v>
      </c>
      <c r="K114" s="54">
        <f>IF(D114&lt;&gt;0,10000*((H114/(K!$F$37-(K!$E$37*(EXP((1000000*L114)*1.867*10^-11)-1))))-1),"")</f>
        <v>-32.15436016804296</v>
      </c>
      <c r="L114" s="55">
        <v>584.6</v>
      </c>
    </row>
    <row r="115" spans="1:12" ht="12">
      <c r="A115" s="208">
        <v>27</v>
      </c>
      <c r="B115" s="54" t="s">
        <v>143</v>
      </c>
      <c r="C115" s="54">
        <v>8.722339889958969</v>
      </c>
      <c r="D115" s="54">
        <v>3.7904240870967745</v>
      </c>
      <c r="E115" s="53">
        <v>0.28161873931870895</v>
      </c>
      <c r="F115" s="53">
        <v>2.8107906474014486E-05</v>
      </c>
      <c r="G115" s="53">
        <v>0.0005011628230504395</v>
      </c>
      <c r="H115" s="53">
        <v>0.28160120641114267</v>
      </c>
      <c r="I115" s="54">
        <f>IF(D115&lt;&gt;0,10000*((E115/K!$F$37)-1),"")</f>
        <v>-41.24195700942579</v>
      </c>
      <c r="J115" s="54">
        <f>IF(D115&lt;&gt;0,10000*((E115/K!$F$37)-1)-10000*(((E115-F115)/K!$F$37)-1),"")</f>
        <v>0.993967377124207</v>
      </c>
      <c r="K115" s="54">
        <f>IF(D115&lt;&gt;0,10000*((H115/(K!$F$37-(K!$E$37*(EXP((1000000*L115)*1.867*10^-11)-1))))-1),"")</f>
        <v>-0.2953005754424698</v>
      </c>
      <c r="L115" s="55">
        <v>1841.8</v>
      </c>
    </row>
    <row r="116" spans="1:12" ht="12">
      <c r="A116" s="208">
        <v>28</v>
      </c>
      <c r="B116" s="54" t="s">
        <v>144</v>
      </c>
      <c r="C116" s="54">
        <v>14.801434698887954</v>
      </c>
      <c r="D116" s="54">
        <v>3.7911710551971307</v>
      </c>
      <c r="E116" s="53">
        <v>0.2825213964610528</v>
      </c>
      <c r="F116" s="53">
        <v>3.280597750798809E-05</v>
      </c>
      <c r="G116" s="53">
        <v>0.0008009932686017131</v>
      </c>
      <c r="H116" s="53">
        <v>0.28251295380538005</v>
      </c>
      <c r="I116" s="54">
        <f>IF(D116&lt;&gt;0,10000*((E116/K!$F$37)-1),"")</f>
        <v>-9.321694536387204</v>
      </c>
      <c r="J116" s="54">
        <f>IF(D116&lt;&gt;0,10000*((E116/K!$F$37)-1)-10000*(((E116-F116)/K!$F$37)-1),"")</f>
        <v>1.160103170535498</v>
      </c>
      <c r="K116" s="54">
        <f>IF(D116&lt;&gt;0,10000*((H116/(K!$F$37-(K!$E$37*(EXP((1000000*L116)*1.867*10^-11)-1))))-1),"")</f>
        <v>2.907105732348203</v>
      </c>
      <c r="L116" s="55">
        <v>561.6</v>
      </c>
    </row>
    <row r="117" spans="1:12" ht="12">
      <c r="A117" s="208">
        <v>29</v>
      </c>
      <c r="B117" s="54" t="s">
        <v>145</v>
      </c>
      <c r="C117" s="54">
        <v>28.35601254115574</v>
      </c>
      <c r="D117" s="54">
        <v>3.5587740177419356</v>
      </c>
      <c r="E117" s="53">
        <v>0.2822888038867598</v>
      </c>
      <c r="F117" s="53">
        <v>2.9295440490509665E-05</v>
      </c>
      <c r="G117" s="53">
        <v>0.0016827209871624707</v>
      </c>
      <c r="H117" s="53">
        <v>0.2822715659787893</v>
      </c>
      <c r="I117" s="54">
        <f>IF(D117&lt;&gt;0,10000*((E117/K!$F$37)-1),"")</f>
        <v>-17.54676214227091</v>
      </c>
      <c r="J117" s="54">
        <f>IF(D117&lt;&gt;0,10000*((E117/K!$F$37)-1)-10000*(((E117-F117)/K!$F$37)-1),"")</f>
        <v>1.0359616136113026</v>
      </c>
      <c r="K117" s="54">
        <f>IF(D117&lt;&gt;0,10000*((H117/(K!$F$37-(K!$E$37*(EXP((1000000*L117)*1.867*10^-11)-1))))-1),"")</f>
        <v>-5.991816400116035</v>
      </c>
      <c r="L117" s="55">
        <v>545.9</v>
      </c>
    </row>
    <row r="118" spans="1:12" ht="12">
      <c r="A118" s="208">
        <v>30</v>
      </c>
      <c r="B118" s="54" t="s">
        <v>146</v>
      </c>
      <c r="C118" s="54">
        <v>28.066510075182084</v>
      </c>
      <c r="D118" s="54">
        <v>3.101881911290322</v>
      </c>
      <c r="E118" s="53">
        <v>0.2826901364764953</v>
      </c>
      <c r="F118" s="53">
        <v>3.5067233096841106E-05</v>
      </c>
      <c r="G118" s="53">
        <v>0.0015558587497662142</v>
      </c>
      <c r="H118" s="53">
        <v>0.2826772793368652</v>
      </c>
      <c r="I118" s="54">
        <f>IF(D118&lt;&gt;0,10000*((E118/K!$F$37)-1),"")</f>
        <v>-3.3546165286235663</v>
      </c>
      <c r="J118" s="54">
        <f>IF(D118&lt;&gt;0,10000*((E118/K!$F$37)-1)-10000*(((E118-F118)/K!$F$37)-1),"")</f>
        <v>1.2400669447398815</v>
      </c>
      <c r="K118" s="54">
        <f>IF(D118&lt;&gt;0,10000*((H118/(K!$F$37-(K!$E$37*(EXP((1000000*L118)*1.867*10^-11)-1))))-1),"")</f>
        <v>6.015398893617352</v>
      </c>
      <c r="L118" s="55">
        <v>440.8</v>
      </c>
    </row>
    <row r="119" spans="1:12" ht="12">
      <c r="A119" s="208">
        <v>31</v>
      </c>
      <c r="B119" s="54" t="s">
        <v>147</v>
      </c>
      <c r="C119" s="54">
        <v>25.877153395933313</v>
      </c>
      <c r="D119" s="54">
        <v>2.4608657716236553</v>
      </c>
      <c r="E119" s="53">
        <v>0.2824308111913791</v>
      </c>
      <c r="F119" s="53">
        <v>3.575666194266346E-05</v>
      </c>
      <c r="G119" s="53">
        <v>0.001528195277882661</v>
      </c>
      <c r="H119" s="53">
        <v>0.2823976074083873</v>
      </c>
      <c r="I119" s="54">
        <f>IF(D119&lt;&gt;0,10000*((E119/K!$F$37)-1),"")</f>
        <v>-12.525021080358467</v>
      </c>
      <c r="J119" s="54">
        <f>IF(D119&lt;&gt;0,10000*((E119/K!$F$37)-1)-10000*(((E119-F119)/K!$F$37)-1),"")</f>
        <v>1.2644469099376554</v>
      </c>
      <c r="K119" s="54">
        <f>IF(D119&lt;&gt;0,10000*((H119/(K!$F$37-(K!$E$37*(EXP((1000000*L119)*1.867*10^-11)-1))))-1),"")</f>
        <v>12.148329325181173</v>
      </c>
      <c r="L119" s="55">
        <v>1151.3</v>
      </c>
    </row>
    <row r="120" spans="1:12" ht="12">
      <c r="A120" s="208">
        <v>32</v>
      </c>
      <c r="B120" s="54" t="s">
        <v>148</v>
      </c>
      <c r="C120" s="54">
        <v>8.638441972479395</v>
      </c>
      <c r="D120" s="54">
        <v>3.7748550358422936</v>
      </c>
      <c r="E120" s="53">
        <v>0.2810402828104892</v>
      </c>
      <c r="F120" s="53">
        <v>3.2486002473902065E-05</v>
      </c>
      <c r="G120" s="53">
        <v>0.0005352849899230682</v>
      </c>
      <c r="H120" s="53">
        <v>0.2810124544850511</v>
      </c>
      <c r="I120" s="54">
        <f>IF(D120&lt;&gt;0,10000*((E120/K!$F$37)-1),"")</f>
        <v>-61.69765685983375</v>
      </c>
      <c r="J120" s="54">
        <f>IF(D120&lt;&gt;0,10000*((E120/K!$F$37)-1)-10000*(((E120-F120)/K!$F$37)-1),"")</f>
        <v>1.148788035925108</v>
      </c>
      <c r="K120" s="54">
        <f>IF(D120&lt;&gt;0,10000*((H120/(K!$F$37-(K!$E$37*(EXP((1000000*L120)*1.867*10^-11)-1))))-1),"")</f>
        <v>-0.9163575258486212</v>
      </c>
      <c r="L120" s="55">
        <v>2714.6</v>
      </c>
    </row>
    <row r="121" spans="1:12" ht="12">
      <c r="A121" s="208">
        <v>33</v>
      </c>
      <c r="B121" s="54" t="s">
        <v>149</v>
      </c>
      <c r="C121" s="54">
        <v>21.771011647424235</v>
      </c>
      <c r="D121" s="54">
        <v>2.4523487336756276</v>
      </c>
      <c r="E121" s="53">
        <v>0.28167275907969075</v>
      </c>
      <c r="F121" s="53">
        <v>3.654621153268372E-05</v>
      </c>
      <c r="G121" s="53">
        <v>0.0012563753768902583</v>
      </c>
      <c r="H121" s="53">
        <v>0.2816253681504619</v>
      </c>
      <c r="I121" s="54">
        <f>IF(D121&lt;&gt;0,10000*((E121/K!$F$37)-1),"")</f>
        <v>-39.3316802627175</v>
      </c>
      <c r="J121" s="54">
        <f>IF(D121&lt;&gt;0,10000*((E121/K!$F$37)-1)-10000*(((E121-F121)/K!$F$37)-1),"")</f>
        <v>1.2923674004172696</v>
      </c>
      <c r="K121" s="54">
        <f>IF(D121&lt;&gt;0,10000*((H121/(K!$F$37-(K!$E$37*(EXP((1000000*L121)*1.867*10^-11)-1))))-1),"")</f>
        <v>3.8282575214321213</v>
      </c>
      <c r="L121" s="55">
        <v>1983.2</v>
      </c>
    </row>
    <row r="122" spans="1:12" ht="12">
      <c r="A122" s="208">
        <v>34</v>
      </c>
      <c r="B122" s="54" t="s">
        <v>150</v>
      </c>
      <c r="C122" s="54">
        <v>22.877926161339914</v>
      </c>
      <c r="D122" s="54">
        <v>2.9980614198924718</v>
      </c>
      <c r="E122" s="53">
        <v>0.2812088909553231</v>
      </c>
      <c r="F122" s="53">
        <v>3.683556666706985E-05</v>
      </c>
      <c r="G122" s="53">
        <v>0.0013887579667973165</v>
      </c>
      <c r="H122" s="53">
        <v>0.2811361140224666</v>
      </c>
      <c r="I122" s="54">
        <f>IF(D122&lt;&gt;0,10000*((E122/K!$F$37)-1),"")</f>
        <v>-55.735242133667654</v>
      </c>
      <c r="J122" s="54">
        <f>IF(D122&lt;&gt;0,10000*((E122/K!$F$37)-1)-10000*(((E122-F122)/K!$F$37)-1),"")</f>
        <v>1.3025997371518514</v>
      </c>
      <c r="K122" s="54">
        <f>IF(D122&lt;&gt;0,10000*((H122/(K!$F$37-(K!$E$37*(EXP((1000000*L122)*1.867*10^-11)-1))))-1),"")</f>
        <v>3.981847644987102</v>
      </c>
      <c r="L122" s="55">
        <v>2735.8</v>
      </c>
    </row>
    <row r="123" spans="1:12" ht="12">
      <c r="A123" s="208">
        <v>35</v>
      </c>
      <c r="B123" s="54" t="s">
        <v>151</v>
      </c>
      <c r="C123" s="54">
        <v>7.2094738703646</v>
      </c>
      <c r="D123" s="54">
        <v>3.824913102688173</v>
      </c>
      <c r="E123" s="53">
        <v>0.28223118754086296</v>
      </c>
      <c r="F123" s="53">
        <v>2.8838380720854535E-05</v>
      </c>
      <c r="G123" s="53">
        <v>0.00039150323056546214</v>
      </c>
      <c r="H123" s="53">
        <v>0.2822237365276127</v>
      </c>
      <c r="I123" s="54">
        <f>IF(D123&lt;&gt;0,10000*((E123/K!$F$37)-1),"")</f>
        <v>-19.584223319378815</v>
      </c>
      <c r="J123" s="54">
        <f>IF(D123&lt;&gt;0,10000*((E123/K!$F$37)-1)-10000*(((E123-F123)/K!$F$37)-1),"")</f>
        <v>1.0197988125559831</v>
      </c>
      <c r="K123" s="54">
        <f>IF(D123&lt;&gt;0,10000*((H123/(K!$F$37-(K!$E$37*(EXP((1000000*L123)*1.867*10^-11)-1))))-1),"")</f>
        <v>2.77180306990088</v>
      </c>
      <c r="L123" s="55">
        <v>1009.8</v>
      </c>
    </row>
    <row r="124" spans="1:12" ht="12">
      <c r="A124" s="208">
        <v>36</v>
      </c>
      <c r="B124" s="54" t="s">
        <v>152</v>
      </c>
      <c r="C124" s="54">
        <v>10.694852790589477</v>
      </c>
      <c r="D124" s="54">
        <v>4.356849214516132</v>
      </c>
      <c r="E124" s="53">
        <v>0.28245494725917997</v>
      </c>
      <c r="F124" s="53">
        <v>2.6282191146541507E-05</v>
      </c>
      <c r="G124" s="53">
        <v>0.0005801639424323803</v>
      </c>
      <c r="H124" s="53">
        <v>0.2824488223447267</v>
      </c>
      <c r="I124" s="54">
        <f>IF(D124&lt;&gt;0,10000*((E124/K!$F$37)-1),"")</f>
        <v>-11.671508065139724</v>
      </c>
      <c r="J124" s="54">
        <f>IF(D124&lt;&gt;0,10000*((E124/K!$F$37)-1)-10000*(((E124-F124)/K!$F$37)-1),"")</f>
        <v>0.9294054191888446</v>
      </c>
      <c r="K124" s="54">
        <f>IF(D124&lt;&gt;0,10000*((H124/(K!$F$37-(K!$E$37*(EXP((1000000*L124)*1.867*10^-11)-1))))-1),"")</f>
        <v>0.6566119496653755</v>
      </c>
      <c r="L124" s="55">
        <v>562.5</v>
      </c>
    </row>
    <row r="125" spans="1:12" ht="12">
      <c r="A125" s="208">
        <v>37</v>
      </c>
      <c r="B125" s="54" t="s">
        <v>153</v>
      </c>
      <c r="C125" s="54">
        <v>15.059206152821611</v>
      </c>
      <c r="D125" s="54">
        <v>3.7199130974910406</v>
      </c>
      <c r="E125" s="53">
        <v>0.2822175286625662</v>
      </c>
      <c r="F125" s="53">
        <v>3.156059416817197E-05</v>
      </c>
      <c r="G125" s="53">
        <v>0.0008702506604161185</v>
      </c>
      <c r="H125" s="53">
        <v>0.2821997086694887</v>
      </c>
      <c r="I125" s="54">
        <f>IF(D125&lt;&gt;0,10000*((E125/K!$F$37)-1),"")</f>
        <v>-20.06723614879857</v>
      </c>
      <c r="J125" s="54">
        <f>IF(D125&lt;&gt;0,10000*((E125/K!$F$37)-1)-10000*(((E125-F125)/K!$F$37)-1),"")</f>
        <v>1.1160632341933336</v>
      </c>
      <c r="K125" s="54">
        <f>IF(D125&lt;&gt;0,10000*((H125/(K!$F$37-(K!$E$37*(EXP((1000000*L125)*1.867*10^-11)-1))))-1),"")</f>
        <v>3.6416860183585698</v>
      </c>
      <c r="L125" s="55">
        <v>1085.7</v>
      </c>
    </row>
    <row r="126" spans="1:12" ht="12">
      <c r="A126" s="208">
        <v>38</v>
      </c>
      <c r="B126" s="54" t="s">
        <v>154</v>
      </c>
      <c r="C126" s="54">
        <v>39.20512458879353</v>
      </c>
      <c r="D126" s="54">
        <v>3.154451962903225</v>
      </c>
      <c r="E126" s="53">
        <v>0.2827673946302623</v>
      </c>
      <c r="F126" s="53">
        <v>2.6470172536019135E-05</v>
      </c>
      <c r="G126" s="53">
        <v>0.0023501585626963546</v>
      </c>
      <c r="H126" s="53">
        <v>0.2827519960671504</v>
      </c>
      <c r="I126" s="54">
        <f>IF(D126&lt;&gt;0,10000*((E126/K!$F$37)-1),"")</f>
        <v>-0.6225708484441927</v>
      </c>
      <c r="J126" s="54">
        <f>IF(D126&lt;&gt;0,10000*((E126/K!$F$37)-1)-10000*(((E126-F126)/K!$F$37)-1),"")</f>
        <v>0.9360529213364721</v>
      </c>
      <c r="K126" s="54">
        <f>IF(D126&lt;&gt;0,10000*((H126/(K!$F$37-(K!$E$37*(EXP((1000000*L126)*1.867*10^-11)-1))))-1),"")</f>
        <v>6.623184148826233</v>
      </c>
      <c r="L126" s="55">
        <v>349.8</v>
      </c>
    </row>
    <row r="127" spans="1:12" ht="12">
      <c r="A127" s="208">
        <v>39</v>
      </c>
      <c r="B127" s="54" t="s">
        <v>155</v>
      </c>
      <c r="C127" s="54">
        <v>11.322254194342213</v>
      </c>
      <c r="D127" s="54">
        <v>3.9497968878136196</v>
      </c>
      <c r="E127" s="53">
        <v>0.28237964546899363</v>
      </c>
      <c r="F127" s="53">
        <v>2.9435506188075835E-05</v>
      </c>
      <c r="G127" s="53">
        <v>0.0006664195608507597</v>
      </c>
      <c r="H127" s="53">
        <v>0.28237121536019427</v>
      </c>
      <c r="I127" s="54">
        <f>IF(D127&lt;&gt;0,10000*((E127/K!$F$37)-1),"")</f>
        <v>-14.334371731399287</v>
      </c>
      <c r="J127" s="54">
        <f>IF(D127&lt;&gt;0,10000*((E127/K!$F$37)-1)-10000*(((E127-F127)/K!$F$37)-1),"")</f>
        <v>1.0409146944867498</v>
      </c>
      <c r="K127" s="54">
        <f>IF(D127&lt;&gt;0,10000*((H127/(K!$F$37-(K!$E$37*(EXP((1000000*L127)*1.867*10^-11)-1))))-1),"")</f>
        <v>0.3984412813107241</v>
      </c>
      <c r="L127" s="55">
        <v>673.3</v>
      </c>
    </row>
    <row r="128" spans="1:12" ht="12">
      <c r="A128" s="208">
        <v>40</v>
      </c>
      <c r="B128" s="54" t="s">
        <v>156</v>
      </c>
      <c r="C128" s="54">
        <v>12.445924834007764</v>
      </c>
      <c r="D128" s="54">
        <v>3.7653286634408607</v>
      </c>
      <c r="E128" s="53">
        <v>0.2814309062428429</v>
      </c>
      <c r="F128" s="53">
        <v>3.0440914112091794E-05</v>
      </c>
      <c r="G128" s="53">
        <v>0.0008309652420190997</v>
      </c>
      <c r="H128" s="53">
        <v>0.28139956676605843</v>
      </c>
      <c r="I128" s="54">
        <f>IF(D128&lt;&gt;0,10000*((E128/K!$F$37)-1),"")</f>
        <v>-47.88421440872437</v>
      </c>
      <c r="J128" s="54">
        <f>IF(D128&lt;&gt;0,10000*((E128/K!$F$37)-1)-10000*(((E128-F128)/K!$F$37)-1),"")</f>
        <v>1.076468487086757</v>
      </c>
      <c r="K128" s="54">
        <f>IF(D128&lt;&gt;0,10000*((H128/(K!$F$37-(K!$E$37*(EXP((1000000*L128)*1.867*10^-11)-1))))-1),"")</f>
        <v>-4.199538872547981</v>
      </c>
      <c r="L128" s="55">
        <v>1982.9</v>
      </c>
    </row>
    <row r="129" spans="1:12" ht="12">
      <c r="A129" s="208">
        <v>41</v>
      </c>
      <c r="B129" s="54" t="s">
        <v>157</v>
      </c>
      <c r="C129" s="54">
        <v>16.087805467223095</v>
      </c>
      <c r="D129" s="54">
        <v>4.645138946057348</v>
      </c>
      <c r="E129" s="53">
        <v>0.2824481435644657</v>
      </c>
      <c r="F129" s="53">
        <v>3.8166118878553465E-05</v>
      </c>
      <c r="G129" s="53">
        <v>0.00090342573726693</v>
      </c>
      <c r="H129" s="53">
        <v>0.28243449907252866</v>
      </c>
      <c r="I129" s="54">
        <f>IF(D129&lt;&gt;0,10000*((E129/K!$F$37)-1),"")</f>
        <v>-11.91210409089316</v>
      </c>
      <c r="J129" s="54">
        <f>IF(D129&lt;&gt;0,10000*((E129/K!$F$37)-1)-10000*(((E129-F129)/K!$F$37)-1),"")</f>
        <v>1.3496514623678735</v>
      </c>
      <c r="K129" s="54">
        <f>IF(D129&lt;&gt;0,10000*((H129/(K!$F$37-(K!$E$37*(EXP((1000000*L129)*1.867*10^-11)-1))))-1),"")</f>
        <v>5.560550309486878</v>
      </c>
      <c r="L129" s="55">
        <v>802.9</v>
      </c>
    </row>
    <row r="130" spans="1:12" ht="12">
      <c r="A130" s="208">
        <v>42</v>
      </c>
      <c r="B130" s="54" t="s">
        <v>158</v>
      </c>
      <c r="C130" s="54">
        <v>13.127910915810679</v>
      </c>
      <c r="D130" s="54">
        <v>3.148701106989247</v>
      </c>
      <c r="E130" s="53">
        <v>0.2812132271942014</v>
      </c>
      <c r="F130" s="53">
        <v>3.148879876402625E-05</v>
      </c>
      <c r="G130" s="53">
        <v>0.0008620492729351603</v>
      </c>
      <c r="H130" s="53">
        <v>0.28117338700664585</v>
      </c>
      <c r="I130" s="54">
        <f>IF(D130&lt;&gt;0,10000*((E130/K!$F$37)-1),"")</f>
        <v>-55.58190164961396</v>
      </c>
      <c r="J130" s="54">
        <f>IF(D130&lt;&gt;0,10000*((E130/K!$F$37)-1)-10000*(((E130-F130)/K!$F$37)-1),"")</f>
        <v>1.1135243652959943</v>
      </c>
      <c r="K130" s="54">
        <f>IF(D130&lt;&gt;0,10000*((H130/(K!$F$37-(K!$E$37*(EXP((1000000*L130)*1.867*10^-11)-1))))-1),"")</f>
        <v>-2.089603560401221</v>
      </c>
      <c r="L130" s="55">
        <v>2419.9</v>
      </c>
    </row>
    <row r="131" spans="1:12" ht="12">
      <c r="A131" s="208">
        <v>43</v>
      </c>
      <c r="B131" s="54" t="s">
        <v>159</v>
      </c>
      <c r="C131" s="54">
        <v>31.916574769505125</v>
      </c>
      <c r="D131" s="54">
        <v>4.344811027777777</v>
      </c>
      <c r="E131" s="53">
        <v>0.28180987017436726</v>
      </c>
      <c r="F131" s="53">
        <v>3.131695425558678E-05</v>
      </c>
      <c r="G131" s="53">
        <v>0.001893649013766522</v>
      </c>
      <c r="H131" s="53">
        <v>0.28175065672352034</v>
      </c>
      <c r="I131" s="54">
        <f>IF(D131&lt;&gt;0,10000*((E131/K!$F$37)-1),"")</f>
        <v>-34.48308169219594</v>
      </c>
      <c r="J131" s="54">
        <f>IF(D131&lt;&gt;0,10000*((E131/K!$F$37)-1)-10000*(((E131-F131)/K!$F$37)-1),"")</f>
        <v>1.107447504483659</v>
      </c>
      <c r="K131" s="54">
        <f>IF(D131&lt;&gt;0,10000*((H131/(K!$F$37-(K!$E$37*(EXP((1000000*L131)*1.867*10^-11)-1))))-1),"")</f>
        <v>0.5789780267617672</v>
      </c>
      <c r="L131" s="55">
        <v>1649.2</v>
      </c>
    </row>
    <row r="132" spans="1:12" ht="12">
      <c r="A132" s="208">
        <v>44</v>
      </c>
      <c r="B132" s="54" t="s">
        <v>160</v>
      </c>
      <c r="C132" s="54">
        <v>12.556313005634765</v>
      </c>
      <c r="D132" s="54">
        <v>3.378663449820788</v>
      </c>
      <c r="E132" s="53">
        <v>0.28143016181552416</v>
      </c>
      <c r="F132" s="53">
        <v>2.9893897718931883E-05</v>
      </c>
      <c r="G132" s="53">
        <v>0.0007481072890320711</v>
      </c>
      <c r="H132" s="53">
        <v>0.28140382053943275</v>
      </c>
      <c r="I132" s="54">
        <f>IF(D132&lt;&gt;0,10000*((E132/K!$F$37)-1),"")</f>
        <v>-47.91053926042177</v>
      </c>
      <c r="J132" s="54">
        <f>IF(D132&lt;&gt;0,10000*((E132/K!$F$37)-1)-10000*(((E132-F132)/K!$F$37)-1),"")</f>
        <v>1.0571245900226032</v>
      </c>
      <c r="K132" s="54">
        <f>IF(D132&lt;&gt;0,10000*((H132/(K!$F$37-(K!$E$37*(EXP((1000000*L132)*1.867*10^-11)-1))))-1),"")</f>
        <v>-7.034918766173348</v>
      </c>
      <c r="L132" s="55">
        <v>1853.5</v>
      </c>
    </row>
    <row r="133" spans="1:12" ht="12">
      <c r="A133" s="208">
        <v>45</v>
      </c>
      <c r="B133" s="54" t="s">
        <v>161</v>
      </c>
      <c r="C133" s="54">
        <v>48.0626502613646</v>
      </c>
      <c r="D133" s="54">
        <v>4.200700657168459</v>
      </c>
      <c r="E133" s="53">
        <v>0.2823318259892927</v>
      </c>
      <c r="F133" s="53">
        <v>2.8250869540609708E-05</v>
      </c>
      <c r="G133" s="53">
        <v>0.0026151704179308804</v>
      </c>
      <c r="H133" s="53">
        <v>0.28227907261563173</v>
      </c>
      <c r="I133" s="54">
        <f>IF(D133&lt;&gt;0,10000*((E133/K!$F$37)-1),"")</f>
        <v>-16.025390692834264</v>
      </c>
      <c r="J133" s="54">
        <f>IF(D133&lt;&gt;0,10000*((E133/K!$F$37)-1)-10000*(((E133-F133)/K!$F$37)-1),"")</f>
        <v>0.9990229163714375</v>
      </c>
      <c r="K133" s="54">
        <f>IF(D133&lt;&gt;0,10000*((H133/(K!$F$37-(K!$E$37*(EXP((1000000*L133)*1.867*10^-11)-1))))-1),"")</f>
        <v>6.091790934938945</v>
      </c>
      <c r="L133" s="55">
        <v>1069.7</v>
      </c>
    </row>
    <row r="134" spans="1:12" ht="12">
      <c r="A134" s="208">
        <v>46</v>
      </c>
      <c r="B134" s="54" t="s">
        <v>162</v>
      </c>
      <c r="C134" s="54">
        <v>13.779257386622042</v>
      </c>
      <c r="D134" s="54">
        <v>3.2095424824372767</v>
      </c>
      <c r="E134" s="53">
        <v>0.28108580003310707</v>
      </c>
      <c r="F134" s="53">
        <v>3.478833239419837E-05</v>
      </c>
      <c r="G134" s="53">
        <v>0.0008001613759788487</v>
      </c>
      <c r="H134" s="53">
        <v>0.2810447025293594</v>
      </c>
      <c r="I134" s="54">
        <f>IF(D134&lt;&gt;0,10000*((E134/K!$F$37)-1),"")</f>
        <v>-60.08805159018138</v>
      </c>
      <c r="J134" s="54">
        <f>IF(D134&lt;&gt;0,10000*((E134/K!$F$37)-1)-10000*(((E134-F134)/K!$F$37)-1),"")</f>
        <v>1.2302043034162509</v>
      </c>
      <c r="K134" s="54">
        <f>IF(D134&lt;&gt;0,10000*((H134/(K!$F$37-(K!$E$37*(EXP((1000000*L134)*1.867*10^-11)-1))))-1),"")</f>
        <v>-0.5176997638045577</v>
      </c>
      <c r="L134" s="55">
        <v>2682.7</v>
      </c>
    </row>
    <row r="135" spans="1:12" ht="12">
      <c r="A135" s="208">
        <v>47</v>
      </c>
      <c r="B135" s="54" t="s">
        <v>163</v>
      </c>
      <c r="C135" s="54">
        <v>21.06361811783899</v>
      </c>
      <c r="D135" s="54">
        <v>4.481142415412186</v>
      </c>
      <c r="E135" s="53">
        <v>0.2821058731062066</v>
      </c>
      <c r="F135" s="53">
        <v>2.9760379404158833E-05</v>
      </c>
      <c r="G135" s="53">
        <v>0.0013440693064979724</v>
      </c>
      <c r="H135" s="53">
        <v>0.28207674169794716</v>
      </c>
      <c r="I135" s="54">
        <f>IF(D135&lt;&gt;0,10000*((E135/K!$F$37)-1),"")</f>
        <v>-24.01566185594728</v>
      </c>
      <c r="J135" s="54">
        <f>IF(D135&lt;&gt;0,10000*((E135/K!$F$37)-1)-10000*(((E135-F135)/K!$F$37)-1),"")</f>
        <v>1.0524030413272527</v>
      </c>
      <c r="K135" s="54">
        <f>IF(D135&lt;&gt;0,10000*((H135/(K!$F$37-(K!$E$37*(EXP((1000000*L135)*1.867*10^-11)-1))))-1),"")</f>
        <v>0.7086995959393327</v>
      </c>
      <c r="L135" s="55">
        <v>1148.5</v>
      </c>
    </row>
    <row r="136" spans="1:12" ht="12">
      <c r="A136" s="208">
        <v>48</v>
      </c>
      <c r="B136" s="54" t="s">
        <v>164</v>
      </c>
      <c r="C136" s="54">
        <v>17.94219543039994</v>
      </c>
      <c r="D136" s="54">
        <v>4.257235200179211</v>
      </c>
      <c r="E136" s="53">
        <v>0.2816312197421076</v>
      </c>
      <c r="F136" s="53">
        <v>2.5668791227049102E-05</v>
      </c>
      <c r="G136" s="53">
        <v>0.00111183788109217</v>
      </c>
      <c r="H136" s="53">
        <v>0.28160341703656483</v>
      </c>
      <c r="I136" s="54">
        <f>IF(D136&lt;&gt;0,10000*((E136/K!$F$37)-1),"")</f>
        <v>-40.800617355674085</v>
      </c>
      <c r="J136" s="54">
        <f>IF(D136&lt;&gt;0,10000*((E136/K!$F$37)-1)-10000*(((E136-F136)/K!$F$37)-1),"")</f>
        <v>0.9077140310498351</v>
      </c>
      <c r="K136" s="54">
        <f>IF(D136&lt;&gt;0,10000*((H136/(K!$F$37-(K!$E$37*(EXP((1000000*L136)*1.867*10^-11)-1))))-1),"")</f>
        <v>-12.107998610383364</v>
      </c>
      <c r="L136" s="55">
        <v>1322.9</v>
      </c>
    </row>
    <row r="137" spans="1:12" ht="12">
      <c r="A137" s="208">
        <v>49</v>
      </c>
      <c r="B137" s="54" t="s">
        <v>165</v>
      </c>
      <c r="C137" s="54">
        <v>14.447211605426185</v>
      </c>
      <c r="D137" s="54">
        <v>4.134014809139785</v>
      </c>
      <c r="E137" s="53">
        <v>0.2822005773910255</v>
      </c>
      <c r="F137" s="53">
        <v>3.6670142209012794E-05</v>
      </c>
      <c r="G137" s="53">
        <v>0.0009501409312701621</v>
      </c>
      <c r="H137" s="53">
        <v>0.28217921525577055</v>
      </c>
      <c r="I137" s="54">
        <f>IF(D137&lt;&gt;0,10000*((E137/K!$F$37)-1),"")</f>
        <v>-20.66667641404285</v>
      </c>
      <c r="J137" s="54">
        <f>IF(D137&lt;&gt;0,10000*((E137/K!$F$37)-1)-10000*(((E137-F137)/K!$F$37)-1),"")</f>
        <v>1.2967499057248126</v>
      </c>
      <c r="K137" s="54">
        <f>IF(D137&lt;&gt;0,10000*((H137/(K!$F$37-(K!$E$37*(EXP((1000000*L137)*1.867*10^-11)-1))))-1),"")</f>
        <v>5.306116805656735</v>
      </c>
      <c r="L137" s="55">
        <v>1190.9</v>
      </c>
    </row>
    <row r="138" spans="1:12" ht="12">
      <c r="A138" s="208">
        <v>50</v>
      </c>
      <c r="B138" s="54" t="s">
        <v>166</v>
      </c>
      <c r="C138" s="54">
        <v>29.03003321749264</v>
      </c>
      <c r="D138" s="54">
        <v>4.813905104838712</v>
      </c>
      <c r="E138" s="53">
        <v>0.2813950148110732</v>
      </c>
      <c r="F138" s="53">
        <v>2.8561172057996892E-05</v>
      </c>
      <c r="G138" s="53">
        <v>0.0016266895231573557</v>
      </c>
      <c r="H138" s="53">
        <v>0.2813336302867212</v>
      </c>
      <c r="I138" s="54">
        <f>IF(D138&lt;&gt;0,10000*((E138/K!$F$37)-1),"")</f>
        <v>-49.15342712402682</v>
      </c>
      <c r="J138" s="54">
        <f>IF(D138&lt;&gt;0,10000*((E138/K!$F$37)-1)-10000*(((E138-F138)/K!$F$37)-1),"")</f>
        <v>1.0099960060827584</v>
      </c>
      <c r="K138" s="54">
        <f>IF(D138&lt;&gt;0,10000*((H138/(K!$F$37-(K!$E$37*(EXP((1000000*L138)*1.867*10^-11)-1))))-1),"")</f>
        <v>-6.516297271476068</v>
      </c>
      <c r="L138" s="55">
        <v>1984</v>
      </c>
    </row>
    <row r="139" spans="1:12" ht="12">
      <c r="A139" s="208">
        <v>51</v>
      </c>
      <c r="B139" s="54" t="s">
        <v>167</v>
      </c>
      <c r="C139" s="54">
        <v>18.714559804149143</v>
      </c>
      <c r="D139" s="54">
        <v>3.132923161648746</v>
      </c>
      <c r="E139" s="53">
        <v>0.2821756110454819</v>
      </c>
      <c r="F139" s="53">
        <v>3.904085633747019E-05</v>
      </c>
      <c r="G139" s="53">
        <v>0.0010397974664833848</v>
      </c>
      <c r="H139" s="53">
        <v>0.28215289790114356</v>
      </c>
      <c r="I139" s="54">
        <f>IF(D139&lt;&gt;0,10000*((E139/K!$F$37)-1),"")</f>
        <v>-21.54955017126481</v>
      </c>
      <c r="J139" s="54">
        <f>IF(D139&lt;&gt;0,10000*((E139/K!$F$37)-1)-10000*(((E139-F139)/K!$F$37)-1),"")</f>
        <v>1.3805844135117447</v>
      </c>
      <c r="K139" s="54">
        <f>IF(D139&lt;&gt;0,10000*((H139/(K!$F$37-(K!$E$37*(EXP((1000000*L139)*1.867*10^-11)-1))))-1),"")</f>
        <v>3.611052438268203</v>
      </c>
      <c r="L139" s="55">
        <v>1157.4</v>
      </c>
    </row>
    <row r="140" spans="1:12" ht="12">
      <c r="A140" s="208">
        <v>52</v>
      </c>
      <c r="B140" s="54" t="s">
        <v>168</v>
      </c>
      <c r="C140" s="54">
        <v>27.014219043917315</v>
      </c>
      <c r="D140" s="54">
        <v>3.202727560573477</v>
      </c>
      <c r="E140" s="53">
        <v>0.28183750417002185</v>
      </c>
      <c r="F140" s="53">
        <v>3.2843897930326905E-05</v>
      </c>
      <c r="G140" s="53">
        <v>0.001486269468449995</v>
      </c>
      <c r="H140" s="53">
        <v>0.28179086042667423</v>
      </c>
      <c r="I140" s="54">
        <f>IF(D140&lt;&gt;0,10000*((E140/K!$F$37)-1),"")</f>
        <v>-33.505873012293904</v>
      </c>
      <c r="J140" s="54">
        <f>IF(D140&lt;&gt;0,10000*((E140/K!$F$37)-1)-10000*(((E140-F140)/K!$F$37)-1),"")</f>
        <v>1.1614441335416927</v>
      </c>
      <c r="K140" s="54">
        <f>IF(D140&lt;&gt;0,10000*((H140/(K!$F$37-(K!$E$37*(EXP((1000000*L140)*1.867*10^-11)-1))))-1),"")</f>
        <v>2.141499785708323</v>
      </c>
      <c r="L140" s="55">
        <v>1655.1</v>
      </c>
    </row>
    <row r="141" spans="1:12" ht="12">
      <c r="A141" s="208">
        <v>53</v>
      </c>
      <c r="B141" s="54" t="s">
        <v>169</v>
      </c>
      <c r="C141" s="54">
        <v>5.841498258582978</v>
      </c>
      <c r="D141" s="54">
        <v>3.0980705157706097</v>
      </c>
      <c r="E141" s="53">
        <v>0.2810451039175334</v>
      </c>
      <c r="F141" s="53">
        <v>3.8418583186691684E-05</v>
      </c>
      <c r="G141" s="53">
        <v>0.0003490368387995356</v>
      </c>
      <c r="H141" s="53">
        <v>0.28102765475870933</v>
      </c>
      <c r="I141" s="54">
        <f>IF(D141&lt;&gt;0,10000*((E141/K!$F$37)-1),"")</f>
        <v>-61.52717019879405</v>
      </c>
      <c r="J141" s="54">
        <f>IF(D141&lt;&gt;0,10000*((E141/K!$F$37)-1)-10000*(((E141-F141)/K!$F$37)-1),"")</f>
        <v>1.3585792452464105</v>
      </c>
      <c r="K141" s="54">
        <f>IF(D141&lt;&gt;0,10000*((H141/(K!$F$37-(K!$E$37*(EXP((1000000*L141)*1.867*10^-11)-1))))-1),"")</f>
        <v>-2.7606574019578556</v>
      </c>
      <c r="L141" s="55">
        <v>2612.9</v>
      </c>
    </row>
    <row r="142" spans="1:12" ht="12">
      <c r="A142" s="208">
        <v>54</v>
      </c>
      <c r="B142" s="54" t="s">
        <v>170</v>
      </c>
      <c r="C142" s="54">
        <v>12.059110135415464</v>
      </c>
      <c r="D142" s="54">
        <v>3.4529682012544796</v>
      </c>
      <c r="E142" s="53">
        <v>0.28187664046120076</v>
      </c>
      <c r="F142" s="53">
        <v>2.6999388062132057E-05</v>
      </c>
      <c r="G142" s="53">
        <v>0.0008248728073251673</v>
      </c>
      <c r="H142" s="53">
        <v>0.28185832461393956</v>
      </c>
      <c r="I142" s="54">
        <f>IF(D142&lt;&gt;0,10000*((E142/K!$F$37)-1),"")</f>
        <v>-32.12191377899298</v>
      </c>
      <c r="J142" s="54">
        <f>IF(D142&lt;&gt;0,10000*((E142/K!$F$37)-1)-10000*(((E142-F142)/K!$F$37)-1),"")</f>
        <v>0.954767334268027</v>
      </c>
      <c r="K142" s="54">
        <f>IF(D142&lt;&gt;0,10000*((H142/(K!$F$37-(K!$E$37*(EXP((1000000*L142)*1.867*10^-11)-1))))-1),"")</f>
        <v>-6.403578945279875</v>
      </c>
      <c r="L142" s="55">
        <v>1176.3</v>
      </c>
    </row>
    <row r="143" spans="1:12" ht="12">
      <c r="A143" s="208">
        <v>55</v>
      </c>
      <c r="B143" s="54" t="s">
        <v>171</v>
      </c>
      <c r="C143" s="54">
        <v>9.822365013464761</v>
      </c>
      <c r="D143" s="54">
        <v>3.439886241756271</v>
      </c>
      <c r="E143" s="53">
        <v>0.2826633829323706</v>
      </c>
      <c r="F143" s="53">
        <v>3.649802813812647E-05</v>
      </c>
      <c r="G143" s="53">
        <v>0.0005660471721390058</v>
      </c>
      <c r="H143" s="53">
        <v>0.282658659471911</v>
      </c>
      <c r="I143" s="54">
        <f>IF(D143&lt;&gt;0,10000*((E143/K!$F$37)-1),"")</f>
        <v>-4.300690193236312</v>
      </c>
      <c r="J143" s="54">
        <f>IF(D143&lt;&gt;0,10000*((E143/K!$F$37)-1)-10000*(((E143-F143)/K!$F$37)-1),"")</f>
        <v>1.2906635124954047</v>
      </c>
      <c r="K143" s="54">
        <f>IF(D143&lt;&gt;0,10000*((H143/(K!$F$37-(K!$E$37*(EXP((1000000*L143)*1.867*10^-11)-1))))-1),"")</f>
        <v>5.452633327061029</v>
      </c>
      <c r="L143" s="55">
        <v>445.1</v>
      </c>
    </row>
    <row r="144" spans="1:12" ht="12">
      <c r="A144" s="208">
        <v>56</v>
      </c>
      <c r="B144" s="54" t="s">
        <v>172</v>
      </c>
      <c r="C144" s="54">
        <v>21.448158989323385</v>
      </c>
      <c r="D144" s="54">
        <v>3.8508684831541227</v>
      </c>
      <c r="E144" s="53">
        <v>0.28237087634373903</v>
      </c>
      <c r="F144" s="53">
        <v>2.6591605015119777E-05</v>
      </c>
      <c r="G144" s="53">
        <v>0.0012817750876361299</v>
      </c>
      <c r="H144" s="53">
        <v>0.2823579850719523</v>
      </c>
      <c r="I144" s="54">
        <f>IF(D144&lt;&gt;0,10000*((E144/K!$F$37)-1),"")</f>
        <v>-14.644470401929954</v>
      </c>
      <c r="J144" s="54">
        <f>IF(D144&lt;&gt;0,10000*((E144/K!$F$37)-1)-10000*(((E144-F144)/K!$F$37)-1),"")</f>
        <v>0.9403470840074757</v>
      </c>
      <c r="K144" s="54">
        <f>IF(D144&lt;&gt;0,10000*((H144/(K!$F$37-(K!$E$37*(EXP((1000000*L144)*1.867*10^-11)-1))))-1),"")</f>
        <v>-3.15413702010936</v>
      </c>
      <c r="L144" s="55">
        <v>536</v>
      </c>
    </row>
    <row r="145" spans="1:12" ht="12">
      <c r="A145" s="208">
        <v>57</v>
      </c>
      <c r="B145" s="54" t="s">
        <v>173</v>
      </c>
      <c r="C145" s="54">
        <v>28.14096439730609</v>
      </c>
      <c r="D145" s="54">
        <v>3.7678907695340507</v>
      </c>
      <c r="E145" s="53">
        <v>0.2819727037906943</v>
      </c>
      <c r="F145" s="53">
        <v>3.234218680829241E-05</v>
      </c>
      <c r="G145" s="53">
        <v>0.0015712324797498296</v>
      </c>
      <c r="H145" s="53">
        <v>0.2819473705153692</v>
      </c>
      <c r="I145" s="54">
        <f>IF(D145&lt;&gt;0,10000*((E145/K!$F$37)-1),"")</f>
        <v>-28.724869045589905</v>
      </c>
      <c r="J145" s="54">
        <f>IF(D145&lt;&gt;0,10000*((E145/K!$F$37)-1)-10000*(((E145-F145)/K!$F$37)-1),"")</f>
        <v>1.1437023465998877</v>
      </c>
      <c r="K145" s="54">
        <f>IF(D145&lt;&gt;0,10000*((H145/(K!$F$37-(K!$E$37*(EXP((1000000*L145)*1.867*10^-11)-1))))-1),"")</f>
        <v>-10.48352387511886</v>
      </c>
      <c r="L145" s="55">
        <v>856.7</v>
      </c>
    </row>
    <row r="146" spans="1:12" ht="12">
      <c r="A146" s="208">
        <v>58</v>
      </c>
      <c r="B146" s="54" t="s">
        <v>174</v>
      </c>
      <c r="C146" s="54">
        <v>5.881228777591583</v>
      </c>
      <c r="D146" s="54">
        <v>3.7612925711469534</v>
      </c>
      <c r="E146" s="53">
        <v>0.2824994682474154</v>
      </c>
      <c r="F146" s="53">
        <v>3.0501781236852324E-05</v>
      </c>
      <c r="G146" s="53">
        <v>0.00034143288767113524</v>
      </c>
      <c r="H146" s="53">
        <v>0.2824966248974529</v>
      </c>
      <c r="I146" s="54">
        <f>IF(D146&lt;&gt;0,10000*((E146/K!$F$37)-1),"")</f>
        <v>-10.097132188221503</v>
      </c>
      <c r="J146" s="54">
        <f>IF(D146&lt;&gt;0,10000*((E146/K!$F$37)-1)-10000*(((E146-F146)/K!$F$37)-1),"")</f>
        <v>1.078620904109151</v>
      </c>
      <c r="K146" s="54">
        <f>IF(D146&lt;&gt;0,10000*((H146/(K!$F$37-(K!$E$37*(EXP((1000000*L146)*1.867*10^-11)-1))))-1),"")</f>
        <v>-0.3031608403225583</v>
      </c>
      <c r="L146" s="55">
        <v>444.2</v>
      </c>
    </row>
    <row r="147" spans="1:12" ht="12">
      <c r="A147" s="208">
        <v>59</v>
      </c>
      <c r="B147" s="54" t="s">
        <v>175</v>
      </c>
      <c r="C147" s="54">
        <v>17.348461860989246</v>
      </c>
      <c r="D147" s="54">
        <v>3.8497142388888888</v>
      </c>
      <c r="E147" s="53">
        <v>0.28127818773873703</v>
      </c>
      <c r="F147" s="53">
        <v>3.2027588448483724E-05</v>
      </c>
      <c r="G147" s="53">
        <v>0.0009128993875619578</v>
      </c>
      <c r="H147" s="53">
        <v>0.2812344680941186</v>
      </c>
      <c r="I147" s="54">
        <f>IF(D147&lt;&gt;0,10000*((E147/K!$F$37)-1),"")</f>
        <v>-53.28473084721508</v>
      </c>
      <c r="J147" s="54">
        <f>IF(D147&lt;&gt;0,10000*((E147/K!$F$37)-1)-10000*(((E147-F147)/K!$F$37)-1),"")</f>
        <v>1.1325773449266663</v>
      </c>
      <c r="K147" s="54">
        <f>IF(D147&lt;&gt;0,10000*((H147/(K!$F$37-(K!$E$37*(EXP((1000000*L147)*1.867*10^-11)-1))))-1),"")</f>
        <v>2.0842813156241036</v>
      </c>
      <c r="L147" s="55">
        <v>2505.6</v>
      </c>
    </row>
    <row r="148" spans="1:12" ht="12">
      <c r="A148" s="208">
        <v>60</v>
      </c>
      <c r="B148" s="54" t="s">
        <v>176</v>
      </c>
      <c r="C148" s="54">
        <v>21.51801800725741</v>
      </c>
      <c r="D148" s="54">
        <v>3.965509080286738</v>
      </c>
      <c r="E148" s="53">
        <v>0.2825245080301785</v>
      </c>
      <c r="F148" s="53">
        <v>3.8560638327390765E-05</v>
      </c>
      <c r="G148" s="53">
        <v>0.0012013510529626768</v>
      </c>
      <c r="H148" s="53">
        <v>0.28251622791437764</v>
      </c>
      <c r="I148" s="54">
        <f>IF(D148&lt;&gt;0,10000*((E148/K!$F$37)-1),"")</f>
        <v>-9.211661503316648</v>
      </c>
      <c r="J148" s="54">
        <f>IF(D148&lt;&gt;0,10000*((E148/K!$F$37)-1)-10000*(((E148-F148)/K!$F$37)-1),"")</f>
        <v>1.363602677914022</v>
      </c>
      <c r="K148" s="54">
        <f>IF(D148&lt;&gt;0,10000*((H148/(K!$F$37-(K!$E$37*(EXP((1000000*L148)*1.867*10^-11)-1))))-1),"")</f>
        <v>-1.3161963163577095</v>
      </c>
      <c r="L148" s="55">
        <v>367.9</v>
      </c>
    </row>
    <row r="149" spans="1:12" ht="12">
      <c r="A149" s="208">
        <v>61</v>
      </c>
      <c r="B149" s="54" t="s">
        <v>177</v>
      </c>
      <c r="C149" s="54">
        <v>29.859619434054878</v>
      </c>
      <c r="D149" s="54">
        <v>4.689486032795701</v>
      </c>
      <c r="E149" s="53">
        <v>0.28245712855967525</v>
      </c>
      <c r="F149" s="53">
        <v>3.132653027274828E-05</v>
      </c>
      <c r="G149" s="53">
        <v>0.001680120748286176</v>
      </c>
      <c r="H149" s="53">
        <v>0.2824390804879363</v>
      </c>
      <c r="I149" s="54">
        <f>IF(D149&lt;&gt;0,10000*((E149/K!$F$37)-1),"")</f>
        <v>-11.59437170729527</v>
      </c>
      <c r="J149" s="54">
        <f>IF(D149&lt;&gt;0,10000*((E149/K!$F$37)-1)-10000*(((E149-F149)/K!$F$37)-1),"")</f>
        <v>1.107786136915756</v>
      </c>
      <c r="K149" s="54">
        <f>IF(D149&lt;&gt;0,10000*((H149/(K!$F$37-(K!$E$37*(EXP((1000000*L149)*1.867*10^-11)-1))))-1),"")</f>
        <v>0.5316820601186656</v>
      </c>
      <c r="L149" s="55">
        <v>572.3</v>
      </c>
    </row>
    <row r="150" spans="1:12" ht="12">
      <c r="A150" s="208">
        <v>62</v>
      </c>
      <c r="B150" s="54" t="s">
        <v>178</v>
      </c>
      <c r="C150" s="54">
        <v>6.715354398464077</v>
      </c>
      <c r="D150" s="54">
        <v>4.731628707526881</v>
      </c>
      <c r="E150" s="53">
        <v>0.2820038276721175</v>
      </c>
      <c r="F150" s="53">
        <v>2.46843521089514E-05</v>
      </c>
      <c r="G150" s="53">
        <v>0.0004424319328944002</v>
      </c>
      <c r="H150" s="53">
        <v>0.2819951842771461</v>
      </c>
      <c r="I150" s="54">
        <f>IF(D150&lt;&gt;0,10000*((E150/K!$F$37)-1),"")</f>
        <v>-27.62424908967942</v>
      </c>
      <c r="J150" s="54">
        <f>IF(D150&lt;&gt;0,10000*((E150/K!$F$37)-1)-10000*(((E150-F150)/K!$F$37)-1),"")</f>
        <v>0.8729017489950159</v>
      </c>
      <c r="K150" s="54">
        <f>IF(D150&lt;&gt;0,10000*((H150/(K!$F$37-(K!$E$37*(EXP((1000000*L150)*1.867*10^-11)-1))))-1),"")</f>
        <v>-4.728437031922272</v>
      </c>
      <c r="L150" s="55">
        <v>1036.3</v>
      </c>
    </row>
    <row r="151" spans="9:11" ht="12">
      <c r="I151" s="54">
        <f>IF(D151&lt;&gt;0,10000*((E151/K!$F$37)-1),"")</f>
      </c>
      <c r="J151" s="54">
        <f>IF(D151&lt;&gt;0,10000*((E151/K!$F$37)-1)-10000*(((E151-F151)/K!$F$37)-1),"")</f>
      </c>
      <c r="K151" s="54">
        <f>IF(D151&lt;&gt;0,10000*((H151/(K!$F$37-(K!$E$37*(EXP((1000000*L151)*1.867*10^-11)-1))))-1),"")</f>
      </c>
    </row>
    <row r="152" spans="10:17" s="209" customFormat="1" ht="12">
      <c r="J152" s="217">
        <f>AVERAGE(J4:J150)</f>
        <v>1.2897082119517005</v>
      </c>
      <c r="M152" s="212"/>
      <c r="N152" s="213"/>
      <c r="O152" s="213"/>
      <c r="P152" s="213"/>
      <c r="Q152" s="213"/>
    </row>
    <row r="153" spans="13:17" s="209" customFormat="1" ht="12">
      <c r="M153" s="212"/>
      <c r="N153" s="213"/>
      <c r="O153" s="213"/>
      <c r="P153" s="213"/>
      <c r="Q153" s="213"/>
    </row>
    <row r="154" spans="13:17" s="209" customFormat="1" ht="12">
      <c r="M154" s="212"/>
      <c r="N154" s="213"/>
      <c r="O154" s="213"/>
      <c r="P154" s="213"/>
      <c r="Q154" s="213"/>
    </row>
    <row r="155" spans="13:17" s="209" customFormat="1" ht="12">
      <c r="M155" s="212"/>
      <c r="N155" s="213"/>
      <c r="O155" s="213"/>
      <c r="P155" s="213"/>
      <c r="Q155" s="213"/>
    </row>
    <row r="156" spans="13:17" s="209" customFormat="1" ht="12">
      <c r="M156" s="212"/>
      <c r="N156" s="213"/>
      <c r="O156" s="213"/>
      <c r="P156" s="213"/>
      <c r="Q156" s="213"/>
    </row>
    <row r="157" spans="13:17" s="209" customFormat="1" ht="12">
      <c r="M157" s="212"/>
      <c r="N157" s="213"/>
      <c r="O157" s="213"/>
      <c r="P157" s="213"/>
      <c r="Q157" s="213"/>
    </row>
    <row r="158" spans="13:17" s="209" customFormat="1" ht="12">
      <c r="M158" s="212"/>
      <c r="N158" s="213"/>
      <c r="O158" s="213"/>
      <c r="P158" s="213"/>
      <c r="Q158" s="213"/>
    </row>
    <row r="159" spans="13:17" s="209" customFormat="1" ht="12">
      <c r="M159" s="212"/>
      <c r="N159" s="213"/>
      <c r="O159" s="213"/>
      <c r="P159" s="213"/>
      <c r="Q159" s="213"/>
    </row>
    <row r="160" spans="13:17" s="209" customFormat="1" ht="12">
      <c r="M160" s="212"/>
      <c r="N160" s="213"/>
      <c r="O160" s="213"/>
      <c r="P160" s="213"/>
      <c r="Q160" s="213"/>
    </row>
    <row r="161" spans="13:17" s="209" customFormat="1" ht="12">
      <c r="M161" s="212"/>
      <c r="N161" s="213"/>
      <c r="O161" s="213"/>
      <c r="P161" s="213"/>
      <c r="Q161" s="213"/>
    </row>
    <row r="162" spans="13:17" s="209" customFormat="1" ht="12">
      <c r="M162" s="212"/>
      <c r="N162" s="213"/>
      <c r="O162" s="213"/>
      <c r="P162" s="213"/>
      <c r="Q162" s="213"/>
    </row>
    <row r="163" spans="13:17" s="209" customFormat="1" ht="12">
      <c r="M163" s="212"/>
      <c r="N163" s="213"/>
      <c r="O163" s="213"/>
      <c r="P163" s="213"/>
      <c r="Q163" s="213"/>
    </row>
    <row r="164" spans="13:17" s="209" customFormat="1" ht="12">
      <c r="M164" s="212"/>
      <c r="N164" s="213"/>
      <c r="O164" s="213"/>
      <c r="P164" s="213"/>
      <c r="Q164" s="213"/>
    </row>
    <row r="165" spans="13:17" s="209" customFormat="1" ht="12">
      <c r="M165" s="212"/>
      <c r="N165" s="213"/>
      <c r="O165" s="213"/>
      <c r="P165" s="213"/>
      <c r="Q165" s="213"/>
    </row>
    <row r="166" spans="13:17" s="209" customFormat="1" ht="12">
      <c r="M166" s="212"/>
      <c r="N166" s="213"/>
      <c r="O166" s="213"/>
      <c r="P166" s="213"/>
      <c r="Q166" s="213"/>
    </row>
    <row r="167" spans="13:17" s="209" customFormat="1" ht="12">
      <c r="M167" s="212"/>
      <c r="N167" s="213"/>
      <c r="O167" s="213"/>
      <c r="P167" s="213"/>
      <c r="Q167" s="213"/>
    </row>
    <row r="168" spans="13:17" s="209" customFormat="1" ht="12">
      <c r="M168" s="212"/>
      <c r="N168" s="213"/>
      <c r="O168" s="213"/>
      <c r="P168" s="213"/>
      <c r="Q168" s="213"/>
    </row>
    <row r="169" spans="13:17" s="209" customFormat="1" ht="12">
      <c r="M169" s="212"/>
      <c r="N169" s="213"/>
      <c r="O169" s="213"/>
      <c r="P169" s="213"/>
      <c r="Q169" s="213"/>
    </row>
    <row r="170" spans="13:17" s="209" customFormat="1" ht="12">
      <c r="M170" s="212"/>
      <c r="N170" s="213"/>
      <c r="O170" s="213"/>
      <c r="P170" s="213"/>
      <c r="Q170" s="213"/>
    </row>
    <row r="171" spans="13:17" s="209" customFormat="1" ht="12">
      <c r="M171" s="212"/>
      <c r="N171" s="213"/>
      <c r="O171" s="213"/>
      <c r="P171" s="213"/>
      <c r="Q171" s="213"/>
    </row>
    <row r="172" spans="13:17" s="209" customFormat="1" ht="12">
      <c r="M172" s="212"/>
      <c r="N172" s="213"/>
      <c r="O172" s="213"/>
      <c r="P172" s="213"/>
      <c r="Q172" s="213"/>
    </row>
    <row r="173" spans="13:17" s="209" customFormat="1" ht="12">
      <c r="M173" s="212"/>
      <c r="N173" s="213"/>
      <c r="O173" s="213"/>
      <c r="P173" s="213"/>
      <c r="Q173" s="213"/>
    </row>
    <row r="174" spans="13:17" s="209" customFormat="1" ht="12">
      <c r="M174" s="212"/>
      <c r="N174" s="213"/>
      <c r="O174" s="213"/>
      <c r="P174" s="213"/>
      <c r="Q174" s="213"/>
    </row>
    <row r="175" spans="13:17" s="209" customFormat="1" ht="12">
      <c r="M175" s="212"/>
      <c r="N175" s="213"/>
      <c r="O175" s="213"/>
      <c r="P175" s="213"/>
      <c r="Q175" s="213"/>
    </row>
    <row r="176" spans="13:17" s="209" customFormat="1" ht="12">
      <c r="M176" s="212"/>
      <c r="N176" s="213"/>
      <c r="O176" s="213"/>
      <c r="P176" s="213"/>
      <c r="Q176" s="213"/>
    </row>
    <row r="177" spans="13:17" s="209" customFormat="1" ht="12">
      <c r="M177" s="212"/>
      <c r="N177" s="213"/>
      <c r="O177" s="213"/>
      <c r="P177" s="213"/>
      <c r="Q177" s="213"/>
    </row>
    <row r="178" spans="13:17" s="209" customFormat="1" ht="12">
      <c r="M178" s="212"/>
      <c r="N178" s="213"/>
      <c r="O178" s="213"/>
      <c r="P178" s="213"/>
      <c r="Q178" s="213"/>
    </row>
    <row r="179" spans="13:17" s="209" customFormat="1" ht="12">
      <c r="M179" s="212"/>
      <c r="N179" s="213"/>
      <c r="O179" s="213"/>
      <c r="P179" s="213"/>
      <c r="Q179" s="213"/>
    </row>
    <row r="180" spans="13:17" s="209" customFormat="1" ht="12">
      <c r="M180" s="212"/>
      <c r="N180" s="213"/>
      <c r="O180" s="213"/>
      <c r="P180" s="213"/>
      <c r="Q180" s="213"/>
    </row>
    <row r="181" spans="13:17" s="209" customFormat="1" ht="12">
      <c r="M181" s="212"/>
      <c r="N181" s="213"/>
      <c r="O181" s="213"/>
      <c r="P181" s="213"/>
      <c r="Q181" s="213"/>
    </row>
    <row r="182" spans="13:17" s="209" customFormat="1" ht="12">
      <c r="M182" s="212"/>
      <c r="N182" s="213"/>
      <c r="O182" s="213"/>
      <c r="P182" s="213"/>
      <c r="Q182" s="213"/>
    </row>
    <row r="183" spans="13:17" s="209" customFormat="1" ht="12">
      <c r="M183" s="212"/>
      <c r="N183" s="213"/>
      <c r="O183" s="213"/>
      <c r="P183" s="213"/>
      <c r="Q183" s="213"/>
    </row>
    <row r="184" spans="13:17" s="209" customFormat="1" ht="12">
      <c r="M184" s="212"/>
      <c r="N184" s="213"/>
      <c r="O184" s="213"/>
      <c r="P184" s="213"/>
      <c r="Q184" s="213"/>
    </row>
    <row r="185" spans="13:17" s="209" customFormat="1" ht="12">
      <c r="M185" s="212"/>
      <c r="N185" s="213"/>
      <c r="O185" s="213"/>
      <c r="P185" s="213"/>
      <c r="Q185" s="213"/>
    </row>
    <row r="186" spans="13:17" s="209" customFormat="1" ht="12">
      <c r="M186" s="212"/>
      <c r="N186" s="213"/>
      <c r="O186" s="213"/>
      <c r="P186" s="213"/>
      <c r="Q186" s="213"/>
    </row>
    <row r="187" spans="13:17" s="209" customFormat="1" ht="12">
      <c r="M187" s="212"/>
      <c r="N187" s="213"/>
      <c r="O187" s="213"/>
      <c r="P187" s="213"/>
      <c r="Q187" s="213"/>
    </row>
    <row r="188" spans="13:17" s="209" customFormat="1" ht="12">
      <c r="M188" s="212"/>
      <c r="N188" s="213"/>
      <c r="O188" s="213"/>
      <c r="P188" s="213"/>
      <c r="Q188" s="213"/>
    </row>
    <row r="189" spans="13:17" s="209" customFormat="1" ht="12">
      <c r="M189" s="212"/>
      <c r="N189" s="213"/>
      <c r="O189" s="213"/>
      <c r="P189" s="213"/>
      <c r="Q189" s="213"/>
    </row>
    <row r="190" spans="13:17" s="209" customFormat="1" ht="12">
      <c r="M190" s="212"/>
      <c r="N190" s="213"/>
      <c r="O190" s="213"/>
      <c r="P190" s="213"/>
      <c r="Q190" s="213"/>
    </row>
    <row r="191" spans="13:17" s="209" customFormat="1" ht="12">
      <c r="M191" s="212"/>
      <c r="N191" s="213"/>
      <c r="O191" s="213"/>
      <c r="P191" s="213"/>
      <c r="Q191" s="213"/>
    </row>
    <row r="192" spans="13:17" s="209" customFormat="1" ht="12">
      <c r="M192" s="212"/>
      <c r="N192" s="213"/>
      <c r="O192" s="213"/>
      <c r="P192" s="213"/>
      <c r="Q192" s="213"/>
    </row>
    <row r="193" spans="13:17" s="209" customFormat="1" ht="12">
      <c r="M193" s="212"/>
      <c r="N193" s="213"/>
      <c r="O193" s="213"/>
      <c r="P193" s="213"/>
      <c r="Q193" s="213"/>
    </row>
    <row r="194" spans="13:17" s="209" customFormat="1" ht="12">
      <c r="M194" s="212"/>
      <c r="N194" s="213"/>
      <c r="O194" s="213"/>
      <c r="P194" s="213"/>
      <c r="Q194" s="213"/>
    </row>
    <row r="195" spans="13:17" s="209" customFormat="1" ht="12">
      <c r="M195" s="212"/>
      <c r="N195" s="213"/>
      <c r="O195" s="213"/>
      <c r="P195" s="213"/>
      <c r="Q195" s="213"/>
    </row>
    <row r="196" spans="13:17" s="209" customFormat="1" ht="12">
      <c r="M196" s="212"/>
      <c r="N196" s="213"/>
      <c r="O196" s="213"/>
      <c r="P196" s="213"/>
      <c r="Q196" s="213"/>
    </row>
    <row r="197" spans="13:17" s="209" customFormat="1" ht="12">
      <c r="M197" s="212"/>
      <c r="N197" s="213"/>
      <c r="O197" s="213"/>
      <c r="P197" s="213"/>
      <c r="Q197" s="213"/>
    </row>
    <row r="198" spans="13:17" s="209" customFormat="1" ht="12">
      <c r="M198" s="212"/>
      <c r="N198" s="213"/>
      <c r="O198" s="213"/>
      <c r="P198" s="213"/>
      <c r="Q198" s="213"/>
    </row>
    <row r="199" spans="13:17" s="209" customFormat="1" ht="12">
      <c r="M199" s="212"/>
      <c r="N199" s="213"/>
      <c r="O199" s="213"/>
      <c r="P199" s="213"/>
      <c r="Q199" s="213"/>
    </row>
    <row r="200" spans="13:17" s="209" customFormat="1" ht="12">
      <c r="M200" s="212"/>
      <c r="N200" s="213"/>
      <c r="O200" s="213"/>
      <c r="P200" s="213"/>
      <c r="Q200" s="213"/>
    </row>
    <row r="201" spans="13:17" s="209" customFormat="1" ht="12">
      <c r="M201" s="212"/>
      <c r="N201" s="213"/>
      <c r="O201" s="213"/>
      <c r="P201" s="213"/>
      <c r="Q201" s="213"/>
    </row>
    <row r="202" spans="13:17" s="209" customFormat="1" ht="12">
      <c r="M202" s="212"/>
      <c r="N202" s="213"/>
      <c r="O202" s="213"/>
      <c r="P202" s="213"/>
      <c r="Q202" s="213"/>
    </row>
    <row r="203" spans="13:17" s="209" customFormat="1" ht="12">
      <c r="M203" s="212"/>
      <c r="N203" s="213"/>
      <c r="O203" s="213"/>
      <c r="P203" s="213"/>
      <c r="Q203" s="213"/>
    </row>
    <row r="204" spans="13:17" s="209" customFormat="1" ht="12">
      <c r="M204" s="212"/>
      <c r="N204" s="213"/>
      <c r="O204" s="213"/>
      <c r="P204" s="213"/>
      <c r="Q204" s="213"/>
    </row>
    <row r="205" spans="13:17" s="209" customFormat="1" ht="12">
      <c r="M205" s="212"/>
      <c r="N205" s="213"/>
      <c r="O205" s="213"/>
      <c r="P205" s="213"/>
      <c r="Q205" s="213"/>
    </row>
    <row r="206" spans="13:17" s="209" customFormat="1" ht="12">
      <c r="M206" s="212"/>
      <c r="N206" s="213"/>
      <c r="O206" s="213"/>
      <c r="P206" s="213"/>
      <c r="Q206" s="213"/>
    </row>
    <row r="207" spans="13:17" s="209" customFormat="1" ht="12">
      <c r="M207" s="212"/>
      <c r="N207" s="213"/>
      <c r="O207" s="213"/>
      <c r="P207" s="213"/>
      <c r="Q207" s="213"/>
    </row>
    <row r="208" spans="13:17" s="209" customFormat="1" ht="12">
      <c r="M208" s="212"/>
      <c r="N208" s="213"/>
      <c r="O208" s="213"/>
      <c r="P208" s="213"/>
      <c r="Q208" s="213"/>
    </row>
    <row r="209" spans="13:17" s="209" customFormat="1" ht="12">
      <c r="M209" s="212"/>
      <c r="N209" s="213"/>
      <c r="O209" s="213"/>
      <c r="P209" s="213"/>
      <c r="Q209" s="213"/>
    </row>
    <row r="210" spans="13:17" s="209" customFormat="1" ht="12">
      <c r="M210" s="212"/>
      <c r="N210" s="213"/>
      <c r="O210" s="213"/>
      <c r="P210" s="213"/>
      <c r="Q210" s="213"/>
    </row>
    <row r="211" spans="13:17" s="209" customFormat="1" ht="12">
      <c r="M211" s="212"/>
      <c r="N211" s="213"/>
      <c r="O211" s="213"/>
      <c r="P211" s="213"/>
      <c r="Q211" s="213"/>
    </row>
    <row r="212" spans="13:17" s="209" customFormat="1" ht="12">
      <c r="M212" s="212"/>
      <c r="N212" s="213"/>
      <c r="O212" s="213"/>
      <c r="P212" s="213"/>
      <c r="Q212" s="213"/>
    </row>
    <row r="213" spans="13:17" s="209" customFormat="1" ht="12">
      <c r="M213" s="212"/>
      <c r="N213" s="213"/>
      <c r="O213" s="213"/>
      <c r="P213" s="213"/>
      <c r="Q213" s="213"/>
    </row>
    <row r="214" spans="13:17" s="209" customFormat="1" ht="12">
      <c r="M214" s="212"/>
      <c r="N214" s="213"/>
      <c r="O214" s="213"/>
      <c r="P214" s="213"/>
      <c r="Q214" s="213"/>
    </row>
    <row r="215" spans="13:17" s="209" customFormat="1" ht="12">
      <c r="M215" s="212"/>
      <c r="N215" s="213"/>
      <c r="O215" s="213"/>
      <c r="P215" s="213"/>
      <c r="Q215" s="213"/>
    </row>
    <row r="216" spans="13:17" s="209" customFormat="1" ht="12">
      <c r="M216" s="212"/>
      <c r="N216" s="213"/>
      <c r="O216" s="213"/>
      <c r="P216" s="213"/>
      <c r="Q216" s="213"/>
    </row>
    <row r="217" spans="13:17" s="209" customFormat="1" ht="12">
      <c r="M217" s="212"/>
      <c r="N217" s="213"/>
      <c r="O217" s="213"/>
      <c r="P217" s="213"/>
      <c r="Q217" s="213"/>
    </row>
    <row r="218" spans="13:17" s="209" customFormat="1" ht="12">
      <c r="M218" s="212"/>
      <c r="N218" s="213"/>
      <c r="O218" s="213"/>
      <c r="P218" s="213"/>
      <c r="Q218" s="213"/>
    </row>
    <row r="219" spans="13:17" s="209" customFormat="1" ht="12">
      <c r="M219" s="212"/>
      <c r="N219" s="213"/>
      <c r="O219" s="213"/>
      <c r="P219" s="213"/>
      <c r="Q219" s="213"/>
    </row>
    <row r="220" spans="13:17" s="209" customFormat="1" ht="12">
      <c r="M220" s="212"/>
      <c r="N220" s="213"/>
      <c r="O220" s="213"/>
      <c r="P220" s="213"/>
      <c r="Q220" s="213"/>
    </row>
    <row r="221" spans="13:17" s="209" customFormat="1" ht="12">
      <c r="M221" s="212"/>
      <c r="N221" s="213"/>
      <c r="O221" s="213"/>
      <c r="P221" s="213"/>
      <c r="Q221" s="213"/>
    </row>
    <row r="222" spans="13:17" s="209" customFormat="1" ht="12">
      <c r="M222" s="212"/>
      <c r="N222" s="213"/>
      <c r="O222" s="213"/>
      <c r="P222" s="213"/>
      <c r="Q222" s="213"/>
    </row>
    <row r="223" spans="13:17" s="209" customFormat="1" ht="12">
      <c r="M223" s="212"/>
      <c r="N223" s="213"/>
      <c r="O223" s="213"/>
      <c r="P223" s="213"/>
      <c r="Q223" s="213"/>
    </row>
    <row r="224" spans="13:17" s="209" customFormat="1" ht="12">
      <c r="M224" s="212"/>
      <c r="N224" s="213"/>
      <c r="O224" s="213"/>
      <c r="P224" s="213"/>
      <c r="Q224" s="213"/>
    </row>
    <row r="225" spans="13:17" s="209" customFormat="1" ht="12">
      <c r="M225" s="212"/>
      <c r="N225" s="213"/>
      <c r="O225" s="213"/>
      <c r="P225" s="213"/>
      <c r="Q225" s="213"/>
    </row>
    <row r="226" spans="13:17" s="209" customFormat="1" ht="12">
      <c r="M226" s="212"/>
      <c r="N226" s="213"/>
      <c r="O226" s="213"/>
      <c r="P226" s="213"/>
      <c r="Q226" s="213"/>
    </row>
    <row r="227" spans="13:17" s="209" customFormat="1" ht="12">
      <c r="M227" s="212"/>
      <c r="N227" s="213"/>
      <c r="O227" s="213"/>
      <c r="P227" s="213"/>
      <c r="Q227" s="213"/>
    </row>
    <row r="228" spans="13:17" s="209" customFormat="1" ht="12">
      <c r="M228" s="212"/>
      <c r="N228" s="213"/>
      <c r="O228" s="213"/>
      <c r="P228" s="213"/>
      <c r="Q228" s="213"/>
    </row>
    <row r="229" spans="13:17" s="209" customFormat="1" ht="12">
      <c r="M229" s="212"/>
      <c r="N229" s="213"/>
      <c r="O229" s="213"/>
      <c r="P229" s="213"/>
      <c r="Q229" s="213"/>
    </row>
    <row r="230" spans="13:17" s="209" customFormat="1" ht="12">
      <c r="M230" s="212"/>
      <c r="N230" s="213"/>
      <c r="O230" s="213"/>
      <c r="P230" s="213"/>
      <c r="Q230" s="213"/>
    </row>
    <row r="231" spans="13:17" s="209" customFormat="1" ht="12">
      <c r="M231" s="212"/>
      <c r="N231" s="213"/>
      <c r="O231" s="213"/>
      <c r="P231" s="213"/>
      <c r="Q231" s="213"/>
    </row>
    <row r="232" spans="13:17" s="209" customFormat="1" ht="12">
      <c r="M232" s="212"/>
      <c r="N232" s="213"/>
      <c r="O232" s="213"/>
      <c r="P232" s="213"/>
      <c r="Q232" s="213"/>
    </row>
    <row r="233" spans="13:17" s="209" customFormat="1" ht="12">
      <c r="M233" s="212"/>
      <c r="N233" s="213"/>
      <c r="O233" s="213"/>
      <c r="P233" s="213"/>
      <c r="Q233" s="213"/>
    </row>
    <row r="234" spans="13:17" s="209" customFormat="1" ht="12">
      <c r="M234" s="212"/>
      <c r="N234" s="213"/>
      <c r="O234" s="213"/>
      <c r="P234" s="213"/>
      <c r="Q234" s="213"/>
    </row>
    <row r="235" spans="13:17" s="209" customFormat="1" ht="12">
      <c r="M235" s="212"/>
      <c r="N235" s="213"/>
      <c r="O235" s="213"/>
      <c r="P235" s="213"/>
      <c r="Q235" s="213"/>
    </row>
    <row r="236" spans="13:17" s="209" customFormat="1" ht="12">
      <c r="M236" s="212"/>
      <c r="N236" s="213"/>
      <c r="O236" s="213"/>
      <c r="P236" s="213"/>
      <c r="Q236" s="213"/>
    </row>
    <row r="237" spans="13:17" s="209" customFormat="1" ht="12">
      <c r="M237" s="212"/>
      <c r="N237" s="213"/>
      <c r="O237" s="213"/>
      <c r="P237" s="213"/>
      <c r="Q237" s="213"/>
    </row>
    <row r="238" spans="13:17" s="209" customFormat="1" ht="12">
      <c r="M238" s="212"/>
      <c r="N238" s="213"/>
      <c r="O238" s="213"/>
      <c r="P238" s="213"/>
      <c r="Q238" s="213"/>
    </row>
    <row r="239" spans="13:17" s="209" customFormat="1" ht="12">
      <c r="M239" s="212"/>
      <c r="N239" s="213"/>
      <c r="O239" s="213"/>
      <c r="P239" s="213"/>
      <c r="Q239" s="213"/>
    </row>
    <row r="240" spans="13:17" s="209" customFormat="1" ht="12">
      <c r="M240" s="212"/>
      <c r="N240" s="213"/>
      <c r="O240" s="213"/>
      <c r="P240" s="213"/>
      <c r="Q240" s="213"/>
    </row>
    <row r="241" spans="13:17" s="209" customFormat="1" ht="12">
      <c r="M241" s="212"/>
      <c r="N241" s="213"/>
      <c r="O241" s="213"/>
      <c r="P241" s="213"/>
      <c r="Q241" s="213"/>
    </row>
    <row r="242" spans="13:17" s="209" customFormat="1" ht="12">
      <c r="M242" s="212"/>
      <c r="N242" s="213"/>
      <c r="O242" s="213"/>
      <c r="P242" s="213"/>
      <c r="Q242" s="213"/>
    </row>
    <row r="243" spans="13:17" s="209" customFormat="1" ht="12">
      <c r="M243" s="212"/>
      <c r="N243" s="213"/>
      <c r="O243" s="213"/>
      <c r="P243" s="213"/>
      <c r="Q243" s="213"/>
    </row>
    <row r="244" spans="13:17" s="209" customFormat="1" ht="12">
      <c r="M244" s="212"/>
      <c r="N244" s="213"/>
      <c r="O244" s="213"/>
      <c r="P244" s="213"/>
      <c r="Q244" s="213"/>
    </row>
    <row r="245" spans="13:17" s="209" customFormat="1" ht="12">
      <c r="M245" s="212"/>
      <c r="N245" s="213"/>
      <c r="O245" s="213"/>
      <c r="P245" s="213"/>
      <c r="Q245" s="213"/>
    </row>
    <row r="246" spans="13:17" s="209" customFormat="1" ht="12">
      <c r="M246" s="212"/>
      <c r="N246" s="213"/>
      <c r="O246" s="213"/>
      <c r="P246" s="213"/>
      <c r="Q246" s="213"/>
    </row>
    <row r="247" spans="13:17" s="209" customFormat="1" ht="12">
      <c r="M247" s="212"/>
      <c r="N247" s="213"/>
      <c r="O247" s="213"/>
      <c r="P247" s="213"/>
      <c r="Q247" s="213"/>
    </row>
    <row r="248" spans="13:17" s="209" customFormat="1" ht="12">
      <c r="M248" s="212"/>
      <c r="N248" s="213"/>
      <c r="O248" s="213"/>
      <c r="P248" s="213"/>
      <c r="Q248" s="213"/>
    </row>
    <row r="249" spans="13:17" s="209" customFormat="1" ht="12">
      <c r="M249" s="212"/>
      <c r="N249" s="213"/>
      <c r="O249" s="213"/>
      <c r="P249" s="213"/>
      <c r="Q249" s="213"/>
    </row>
    <row r="250" spans="13:17" s="209" customFormat="1" ht="12">
      <c r="M250" s="212"/>
      <c r="N250" s="213"/>
      <c r="O250" s="213"/>
      <c r="P250" s="213"/>
      <c r="Q250" s="213"/>
    </row>
    <row r="251" spans="13:17" s="209" customFormat="1" ht="12">
      <c r="M251" s="212"/>
      <c r="N251" s="213"/>
      <c r="O251" s="213"/>
      <c r="P251" s="213"/>
      <c r="Q251" s="213"/>
    </row>
    <row r="252" spans="13:17" s="209" customFormat="1" ht="12">
      <c r="M252" s="212"/>
      <c r="N252" s="213"/>
      <c r="O252" s="213"/>
      <c r="P252" s="213"/>
      <c r="Q252" s="213"/>
    </row>
    <row r="253" spans="13:17" s="209" customFormat="1" ht="12">
      <c r="M253" s="212"/>
      <c r="N253" s="213"/>
      <c r="O253" s="213"/>
      <c r="P253" s="213"/>
      <c r="Q253" s="213"/>
    </row>
    <row r="254" spans="13:17" s="209" customFormat="1" ht="12">
      <c r="M254" s="212"/>
      <c r="N254" s="213"/>
      <c r="O254" s="213"/>
      <c r="P254" s="213"/>
      <c r="Q254" s="213"/>
    </row>
    <row r="255" spans="13:17" s="209" customFormat="1" ht="12">
      <c r="M255" s="212"/>
      <c r="N255" s="213"/>
      <c r="O255" s="213"/>
      <c r="P255" s="213"/>
      <c r="Q255" s="213"/>
    </row>
    <row r="256" spans="13:17" s="209" customFormat="1" ht="12">
      <c r="M256" s="212"/>
      <c r="N256" s="213"/>
      <c r="O256" s="213"/>
      <c r="P256" s="213"/>
      <c r="Q256" s="213"/>
    </row>
    <row r="257" spans="13:17" s="209" customFormat="1" ht="12">
      <c r="M257" s="212"/>
      <c r="N257" s="213"/>
      <c r="O257" s="213"/>
      <c r="P257" s="213"/>
      <c r="Q257" s="213"/>
    </row>
    <row r="258" spans="13:17" s="209" customFormat="1" ht="12">
      <c r="M258" s="212"/>
      <c r="N258" s="213"/>
      <c r="O258" s="213"/>
      <c r="P258" s="213"/>
      <c r="Q258" s="213"/>
    </row>
    <row r="259" spans="13:17" s="209" customFormat="1" ht="12">
      <c r="M259" s="212"/>
      <c r="N259" s="213"/>
      <c r="O259" s="213"/>
      <c r="P259" s="213"/>
      <c r="Q259" s="213"/>
    </row>
    <row r="260" spans="13:17" s="209" customFormat="1" ht="12">
      <c r="M260" s="212"/>
      <c r="N260" s="213"/>
      <c r="O260" s="213"/>
      <c r="P260" s="213"/>
      <c r="Q260" s="213"/>
    </row>
    <row r="261" spans="13:17" s="209" customFormat="1" ht="12">
      <c r="M261" s="212"/>
      <c r="N261" s="213"/>
      <c r="O261" s="213"/>
      <c r="P261" s="213"/>
      <c r="Q261" s="213"/>
    </row>
    <row r="262" spans="13:17" s="209" customFormat="1" ht="12">
      <c r="M262" s="212"/>
      <c r="N262" s="213"/>
      <c r="O262" s="213"/>
      <c r="P262" s="213"/>
      <c r="Q262" s="213"/>
    </row>
    <row r="263" spans="13:17" s="209" customFormat="1" ht="12">
      <c r="M263" s="212"/>
      <c r="N263" s="213"/>
      <c r="O263" s="213"/>
      <c r="P263" s="213"/>
      <c r="Q263" s="213"/>
    </row>
    <row r="264" spans="13:17" s="209" customFormat="1" ht="12">
      <c r="M264" s="212"/>
      <c r="N264" s="213"/>
      <c r="O264" s="213"/>
      <c r="P264" s="213"/>
      <c r="Q264" s="213"/>
    </row>
    <row r="265" spans="13:17" s="209" customFormat="1" ht="12">
      <c r="M265" s="212"/>
      <c r="N265" s="213"/>
      <c r="O265" s="213"/>
      <c r="P265" s="213"/>
      <c r="Q265" s="213"/>
    </row>
    <row r="266" spans="13:17" s="209" customFormat="1" ht="12">
      <c r="M266" s="212"/>
      <c r="N266" s="213"/>
      <c r="O266" s="213"/>
      <c r="P266" s="213"/>
      <c r="Q266" s="213"/>
    </row>
    <row r="267" spans="13:17" s="209" customFormat="1" ht="12">
      <c r="M267" s="212"/>
      <c r="N267" s="213"/>
      <c r="O267" s="213"/>
      <c r="P267" s="213"/>
      <c r="Q267" s="213"/>
    </row>
    <row r="268" spans="13:17" s="209" customFormat="1" ht="12">
      <c r="M268" s="212"/>
      <c r="N268" s="213"/>
      <c r="O268" s="213"/>
      <c r="P268" s="213"/>
      <c r="Q268" s="213"/>
    </row>
    <row r="2847" spans="1:7" ht="12">
      <c r="A2847" s="214"/>
      <c r="B2847" s="211"/>
      <c r="C2847" s="211"/>
      <c r="D2847" s="211"/>
      <c r="E2847" s="26"/>
      <c r="G2847" s="26"/>
    </row>
  </sheetData>
  <sheetProtection/>
  <printOptions/>
  <pageMargins left="0.75" right="0.75" top="1" bottom="1" header="0.5" footer="0.5"/>
  <pageSetup horizontalDpi="600" verticalDpi="600" orientation="portrait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A. Thomas</cp:lastModifiedBy>
  <cp:lastPrinted>2016-01-20T20:36:15Z</cp:lastPrinted>
  <dcterms:created xsi:type="dcterms:W3CDTF">2009-03-10T14:49:17Z</dcterms:created>
  <dcterms:modified xsi:type="dcterms:W3CDTF">2015-12-25T19:56:28Z</dcterms:modified>
  <cp:category/>
  <cp:version/>
  <cp:contentType/>
  <cp:contentStatus/>
</cp:coreProperties>
</file>