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7040" yWindow="4515" windowWidth="19320" windowHeight="12120" tabRatio="720" firstSheet="1" activeTab="3"/>
  </bookViews>
  <sheets>
    <sheet name="Site 29 Organic C-isotopes" sheetId="2" r:id="rId1"/>
    <sheet name="Site 28 Organic C-isotopes" sheetId="3" r:id="rId2"/>
    <sheet name="Site 27 Organic C-isotopes" sheetId="4" r:id="rId3"/>
    <sheet name="Site 29 Foram C-isotopes" sheetId="5" r:id="rId4"/>
    <sheet name="Site 29 Palynology" sheetId="1" r:id="rId5"/>
    <sheet name="Bulk d13C, HI, CN, Tmax" sheetId="6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4" l="1"/>
  <c r="H16" i="4"/>
  <c r="H15" i="4"/>
  <c r="H13" i="4"/>
  <c r="H12" i="4"/>
  <c r="H11" i="4"/>
  <c r="H5" i="4"/>
  <c r="H58" i="3"/>
  <c r="H57" i="3"/>
  <c r="H56" i="3"/>
  <c r="H55" i="3"/>
  <c r="H54" i="3"/>
  <c r="H53" i="3"/>
  <c r="H52" i="3"/>
  <c r="H50" i="3"/>
  <c r="H49" i="3"/>
  <c r="H38" i="3"/>
  <c r="H191" i="2"/>
  <c r="H190" i="2"/>
  <c r="H189" i="2"/>
  <c r="H188" i="2"/>
  <c r="H187" i="2"/>
  <c r="H184" i="2"/>
  <c r="H181" i="2"/>
  <c r="H180" i="2"/>
  <c r="H178" i="2"/>
  <c r="H177" i="2"/>
  <c r="H176" i="2"/>
  <c r="R27" i="2"/>
  <c r="R26" i="2"/>
  <c r="R25" i="2"/>
</calcChain>
</file>

<file path=xl/sharedStrings.xml><?xml version="1.0" encoding="utf-8"?>
<sst xmlns="http://schemas.openxmlformats.org/spreadsheetml/2006/main" count="492" uniqueCount="402">
  <si>
    <t>SEQUENCE</t>
  </si>
  <si>
    <t>29A IODP NUMBER</t>
  </si>
  <si>
    <t>SAMPLE NUMBER</t>
  </si>
  <si>
    <t>Core</t>
  </si>
  <si>
    <t>Section</t>
  </si>
  <si>
    <t>DEPTH (mbsf)</t>
  </si>
  <si>
    <t>RATIO Pollen versus Dinos</t>
  </si>
  <si>
    <t>combined bisaccate pollen PERCENTAGES</t>
  </si>
  <si>
    <t>ratio nonsaccate/bisaccate</t>
  </si>
  <si>
    <t>ratio (conifer+DEMF)/(Swamp+Understorey)</t>
  </si>
  <si>
    <t>Conifer Forest*</t>
  </si>
  <si>
    <t>High-Altitude Forest*</t>
  </si>
  <si>
    <t>Swamp Forest*</t>
  </si>
  <si>
    <t>Deciduous-evergreen mixed forest (DEMF; incl. Oak and Hickory)*</t>
  </si>
  <si>
    <t>Understorey plants*</t>
  </si>
  <si>
    <t>Cyperaceae PERCENTAGES</t>
  </si>
  <si>
    <t>Poaceae PERCENTAGES</t>
  </si>
  <si>
    <t>Combined Sedges and Grasses PERCENTAGES</t>
  </si>
  <si>
    <t xml:space="preserve">Spore PERCENTAGES </t>
  </si>
  <si>
    <t>Percentages references sum: Sum of all pollen grains excluding bisaccate pollen</t>
  </si>
  <si>
    <t>m4.1</t>
  </si>
  <si>
    <t>m4.2</t>
  </si>
  <si>
    <t>m4.3</t>
  </si>
  <si>
    <t>m4.4</t>
  </si>
  <si>
    <t>m4.5</t>
  </si>
  <si>
    <t>m5</t>
  </si>
  <si>
    <t>m5.2</t>
  </si>
  <si>
    <t>m5.3</t>
  </si>
  <si>
    <t>m5.45</t>
  </si>
  <si>
    <t>m5.6</t>
  </si>
  <si>
    <t>m5.7</t>
  </si>
  <si>
    <t>m5.8</t>
  </si>
  <si>
    <t>*following e.g. Larson et al. 2011, Miocene climate evolution of northern Europe: A palynological investigation from Denmark, Palaeogeography, Palaeoclimatology, Palaeoecology 309, 161–175</t>
  </si>
  <si>
    <t>Site 29</t>
  </si>
  <si>
    <t xml:space="preserve">Concentrated phytoclasts </t>
  </si>
  <si>
    <t>Individually picked phytoclasts</t>
  </si>
  <si>
    <t>Sample No</t>
  </si>
  <si>
    <t>Weight/Vol</t>
  </si>
  <si>
    <t>Beam Area</t>
  </si>
  <si>
    <t>N (Sam)</t>
  </si>
  <si>
    <t>C (Sam)</t>
  </si>
  <si>
    <t>13C (Sam)</t>
  </si>
  <si>
    <t>depth(m)</t>
  </si>
  <si>
    <t>-------</t>
  </si>
  <si>
    <t>Ratio 1</t>
  </si>
  <si>
    <t>Ratio 2</t>
  </si>
  <si>
    <t>depth</t>
  </si>
  <si>
    <t>125-2993B</t>
  </si>
  <si>
    <t xml:space="preserve"> </t>
  </si>
  <si>
    <t>ug</t>
  </si>
  <si>
    <t>DeltaPDB</t>
  </si>
  <si>
    <t>132-3040</t>
  </si>
  <si>
    <t>9-180W</t>
  </si>
  <si>
    <t>137-3112</t>
  </si>
  <si>
    <t>8-260W</t>
  </si>
  <si>
    <t>140-3115B</t>
  </si>
  <si>
    <t>3-277W</t>
  </si>
  <si>
    <t>142-3138</t>
  </si>
  <si>
    <t>7-300W</t>
  </si>
  <si>
    <t>145-3176</t>
  </si>
  <si>
    <t>10-335W</t>
  </si>
  <si>
    <t>147-3178</t>
  </si>
  <si>
    <t>16-340W</t>
  </si>
  <si>
    <t>150-3218</t>
  </si>
  <si>
    <t>11-360W</t>
  </si>
  <si>
    <t>152-3220</t>
  </si>
  <si>
    <t>4-385W</t>
  </si>
  <si>
    <t>155-3283</t>
  </si>
  <si>
    <t>6-427W</t>
  </si>
  <si>
    <t>157-3318B1</t>
  </si>
  <si>
    <t>1-447W</t>
  </si>
  <si>
    <t>157-3318</t>
  </si>
  <si>
    <t>15-465W</t>
  </si>
  <si>
    <t>160-3323</t>
  </si>
  <si>
    <t>12-495W</t>
  </si>
  <si>
    <t>1598B</t>
  </si>
  <si>
    <t>13-185R1W</t>
  </si>
  <si>
    <t>165-3451B</t>
  </si>
  <si>
    <t>14-204R1W</t>
  </si>
  <si>
    <t>167-3453</t>
  </si>
  <si>
    <t>177-3538</t>
  </si>
  <si>
    <t>175-3535</t>
  </si>
  <si>
    <t>Bulk palynological residues</t>
  </si>
  <si>
    <t>170-3527</t>
  </si>
  <si>
    <t>172-3529</t>
  </si>
  <si>
    <t>209RCCUN</t>
  </si>
  <si>
    <t>180-2569</t>
  </si>
  <si>
    <t>210R2_78-79UN</t>
  </si>
  <si>
    <t>182-3598</t>
  </si>
  <si>
    <t>211RCCUN</t>
  </si>
  <si>
    <t>185-3625</t>
  </si>
  <si>
    <t>163RCCUN</t>
  </si>
  <si>
    <t>187-3627</t>
  </si>
  <si>
    <t>130-3002UN</t>
  </si>
  <si>
    <t>190-3655B</t>
  </si>
  <si>
    <t>135-3701UN</t>
  </si>
  <si>
    <t>192-3657</t>
  </si>
  <si>
    <t>165-3451UN</t>
  </si>
  <si>
    <t>200-3771</t>
  </si>
  <si>
    <t>205-3781UN</t>
  </si>
  <si>
    <t>202-3775</t>
  </si>
  <si>
    <t>210-3815UN</t>
  </si>
  <si>
    <t>205-3781B</t>
  </si>
  <si>
    <t>235-4006UN</t>
  </si>
  <si>
    <t>207-3783</t>
  </si>
  <si>
    <t>250-4136UN</t>
  </si>
  <si>
    <t>195-3756</t>
  </si>
  <si>
    <t>265-4242UN</t>
  </si>
  <si>
    <t>197-3759</t>
  </si>
  <si>
    <t>275-4464UN</t>
  </si>
  <si>
    <t>210-3815B</t>
  </si>
  <si>
    <t>285-4633UN</t>
  </si>
  <si>
    <t>212-3842</t>
  </si>
  <si>
    <t>290-4639UN</t>
  </si>
  <si>
    <t>215-3845B</t>
  </si>
  <si>
    <t>320-5179UN</t>
  </si>
  <si>
    <t>420-6319UN</t>
  </si>
  <si>
    <t>217-3870</t>
  </si>
  <si>
    <t>1914UN</t>
  </si>
  <si>
    <t>220-3895B</t>
  </si>
  <si>
    <t>100-2842UN</t>
  </si>
  <si>
    <t>222-3898</t>
  </si>
  <si>
    <t>102UN</t>
  </si>
  <si>
    <t>225-3938B</t>
  </si>
  <si>
    <t>107-2896UN</t>
  </si>
  <si>
    <t>227-3940</t>
  </si>
  <si>
    <t>112UN</t>
  </si>
  <si>
    <t>230-3977B</t>
  </si>
  <si>
    <t>122UN</t>
  </si>
  <si>
    <t>232-4003</t>
  </si>
  <si>
    <t>127UN</t>
  </si>
  <si>
    <t>235-4006B</t>
  </si>
  <si>
    <t>237-4036</t>
  </si>
  <si>
    <t>240-4063B</t>
  </si>
  <si>
    <t>242-4065</t>
  </si>
  <si>
    <t>245-4104B</t>
  </si>
  <si>
    <t>247-4106</t>
  </si>
  <si>
    <t>250-4136B</t>
  </si>
  <si>
    <t>252-4138</t>
  </si>
  <si>
    <t>255-4165B</t>
  </si>
  <si>
    <t>257-4198</t>
  </si>
  <si>
    <t>260-4201B</t>
  </si>
  <si>
    <t>262-4226</t>
  </si>
  <si>
    <t>265-4242B</t>
  </si>
  <si>
    <t>267-4278</t>
  </si>
  <si>
    <t>270-4281B</t>
  </si>
  <si>
    <t>272-4402</t>
  </si>
  <si>
    <t>275-4464B</t>
  </si>
  <si>
    <t>277-4481</t>
  </si>
  <si>
    <t>280-4558</t>
  </si>
  <si>
    <t>282-4560</t>
  </si>
  <si>
    <t>285-4633B</t>
  </si>
  <si>
    <t>287-4636</t>
  </si>
  <si>
    <t>292-4752</t>
  </si>
  <si>
    <t>295-4837</t>
  </si>
  <si>
    <t>297-4843</t>
  </si>
  <si>
    <t>310-5129B</t>
  </si>
  <si>
    <t>312-5131</t>
  </si>
  <si>
    <t>300-5005</t>
  </si>
  <si>
    <t>302-5066</t>
  </si>
  <si>
    <t>305-5070B</t>
  </si>
  <si>
    <t>315-5158B</t>
  </si>
  <si>
    <t>322-5208</t>
  </si>
  <si>
    <t>325-5211B</t>
  </si>
  <si>
    <t>332-5296</t>
  </si>
  <si>
    <t>335-5305B</t>
  </si>
  <si>
    <t>340-5414B</t>
  </si>
  <si>
    <t>342-5416</t>
  </si>
  <si>
    <t>345-5443B</t>
  </si>
  <si>
    <t>350-5475B</t>
  </si>
  <si>
    <t>352B</t>
  </si>
  <si>
    <t>1777B</t>
  </si>
  <si>
    <t>355-5526B</t>
  </si>
  <si>
    <t>357B</t>
  </si>
  <si>
    <t>360-5553B</t>
  </si>
  <si>
    <t>362-5555</t>
  </si>
  <si>
    <t>365-5590B</t>
  </si>
  <si>
    <t>370-5640B</t>
  </si>
  <si>
    <t>372-5659</t>
  </si>
  <si>
    <t>375-5662B</t>
  </si>
  <si>
    <t>377-5689</t>
  </si>
  <si>
    <t>380-5720B</t>
  </si>
  <si>
    <t>382-5724</t>
  </si>
  <si>
    <t>482-6827B1</t>
  </si>
  <si>
    <t>385-5746B</t>
  </si>
  <si>
    <t>390-5806B</t>
  </si>
  <si>
    <t>392-5809</t>
  </si>
  <si>
    <t>395-5839B</t>
  </si>
  <si>
    <t>400-5873B</t>
  </si>
  <si>
    <t>402-5894</t>
  </si>
  <si>
    <t>405-5877B</t>
  </si>
  <si>
    <t>407-5979</t>
  </si>
  <si>
    <t>410-6079B</t>
  </si>
  <si>
    <t>412-6081</t>
  </si>
  <si>
    <t>415-6283B</t>
  </si>
  <si>
    <t>417-6287</t>
  </si>
  <si>
    <t>420-6319B</t>
  </si>
  <si>
    <t>422-6350</t>
  </si>
  <si>
    <t>425-6353B</t>
  </si>
  <si>
    <t>427-6382</t>
  </si>
  <si>
    <t>430-6420B</t>
  </si>
  <si>
    <t>432-6460</t>
  </si>
  <si>
    <t>435-6487B</t>
  </si>
  <si>
    <t>437-6489</t>
  </si>
  <si>
    <t>440-6525B</t>
  </si>
  <si>
    <t>442-6527</t>
  </si>
  <si>
    <t>445-6554B</t>
  </si>
  <si>
    <t>447-6556</t>
  </si>
  <si>
    <t>450-6600B</t>
  </si>
  <si>
    <t>452-6602</t>
  </si>
  <si>
    <t>455-6630B</t>
  </si>
  <si>
    <t>457-6632</t>
  </si>
  <si>
    <t>460-6661B</t>
  </si>
  <si>
    <t>462-6663</t>
  </si>
  <si>
    <t>465-6693B</t>
  </si>
  <si>
    <t>467-6719</t>
  </si>
  <si>
    <t>470-6722B</t>
  </si>
  <si>
    <t>472-6751</t>
  </si>
  <si>
    <t>475-6779B</t>
  </si>
  <si>
    <t>477-6781</t>
  </si>
  <si>
    <t>480-6809B</t>
  </si>
  <si>
    <t>482-6827</t>
  </si>
  <si>
    <t>485-6855B</t>
  </si>
  <si>
    <t>487-6857</t>
  </si>
  <si>
    <t>490-6887B</t>
  </si>
  <si>
    <t>492-6889</t>
  </si>
  <si>
    <t>495-6906B</t>
  </si>
  <si>
    <t>497-6924</t>
  </si>
  <si>
    <t>163R1-B</t>
  </si>
  <si>
    <t>500-6927B</t>
  </si>
  <si>
    <t>168R1-B</t>
  </si>
  <si>
    <t>175R2-B</t>
  </si>
  <si>
    <t>176R1-B</t>
  </si>
  <si>
    <t>180R1-B</t>
  </si>
  <si>
    <t>182R2-B</t>
  </si>
  <si>
    <t>183R2-B</t>
  </si>
  <si>
    <t>184R-B</t>
  </si>
  <si>
    <t>185R1-B</t>
  </si>
  <si>
    <t>189Rcc-B</t>
  </si>
  <si>
    <t>190R2-B</t>
  </si>
  <si>
    <t>194R2-B</t>
  </si>
  <si>
    <t>196R2-B</t>
  </si>
  <si>
    <t>197R2-B</t>
  </si>
  <si>
    <t>199R2-B</t>
  </si>
  <si>
    <t>201R1-B</t>
  </si>
  <si>
    <t>202R2-B</t>
  </si>
  <si>
    <t>203R1-B</t>
  </si>
  <si>
    <t>204R1-B</t>
  </si>
  <si>
    <t>205Rcc-B</t>
  </si>
  <si>
    <t>207R3-B</t>
  </si>
  <si>
    <t>209R1-B</t>
  </si>
  <si>
    <t>210R2-B</t>
  </si>
  <si>
    <t>168RCCB</t>
  </si>
  <si>
    <t>171RCCB</t>
  </si>
  <si>
    <t>175RCC-B</t>
  </si>
  <si>
    <t>176RCCB</t>
  </si>
  <si>
    <t>183RCCB</t>
  </si>
  <si>
    <t>190R1_ 130-B</t>
  </si>
  <si>
    <t>195R2_ 33-35B</t>
  </si>
  <si>
    <t>195RCCB</t>
  </si>
  <si>
    <t>199RCCB</t>
  </si>
  <si>
    <t>202R1_ 107-108B</t>
  </si>
  <si>
    <t>208RCCB</t>
  </si>
  <si>
    <t>209R1B</t>
  </si>
  <si>
    <t>212R1_ 38-B</t>
  </si>
  <si>
    <t>212RCC-B</t>
  </si>
  <si>
    <t>213R1_ 24-B</t>
  </si>
  <si>
    <t>214R1_ 51-53B</t>
  </si>
  <si>
    <t>215R2_ 146-B</t>
  </si>
  <si>
    <t>217RCCB</t>
  </si>
  <si>
    <t>Site 28</t>
  </si>
  <si>
    <t>N (Sam)ug</t>
  </si>
  <si>
    <t>C (Sam)ug</t>
  </si>
  <si>
    <t>13C (Sam)DeltaPDB</t>
  </si>
  <si>
    <t>depth(mbsf)</t>
  </si>
  <si>
    <t>22-8124</t>
  </si>
  <si>
    <t>24-8126</t>
  </si>
  <si>
    <t>26-8175</t>
  </si>
  <si>
    <t>30-8310</t>
  </si>
  <si>
    <t>31-8311</t>
  </si>
  <si>
    <t>33-8375</t>
  </si>
  <si>
    <t>34-8492B</t>
  </si>
  <si>
    <t>35-8493</t>
  </si>
  <si>
    <t>36-8540</t>
  </si>
  <si>
    <t>38-8542B</t>
  </si>
  <si>
    <t>39B</t>
  </si>
  <si>
    <t>41-8646</t>
  </si>
  <si>
    <t>42-8647</t>
  </si>
  <si>
    <t>43-8664</t>
  </si>
  <si>
    <t>46-8687</t>
  </si>
  <si>
    <t>53-8761</t>
  </si>
  <si>
    <t>54-8667</t>
  </si>
  <si>
    <t>28A-27RCC-B</t>
  </si>
  <si>
    <t>58-8925</t>
  </si>
  <si>
    <t>56-8916</t>
  </si>
  <si>
    <t>61-8944</t>
  </si>
  <si>
    <t>62-9012</t>
  </si>
  <si>
    <t>65-9029</t>
  </si>
  <si>
    <t>66-9072</t>
  </si>
  <si>
    <t>68-9095</t>
  </si>
  <si>
    <t>70-9134</t>
  </si>
  <si>
    <t>71-9168</t>
  </si>
  <si>
    <t>72-9169</t>
  </si>
  <si>
    <t>28A-37RCC-B, 0-2cm</t>
  </si>
  <si>
    <t>28A-37RCC-B</t>
  </si>
  <si>
    <t>74-9234</t>
  </si>
  <si>
    <t>86-9495</t>
  </si>
  <si>
    <t>92-9589</t>
  </si>
  <si>
    <t>28A-91RCC-B</t>
  </si>
  <si>
    <t>28A-100RCC-B</t>
  </si>
  <si>
    <t>28A-104RCC-B, 0-3cm</t>
  </si>
  <si>
    <t>28A-110RCC-B, 0-2cm</t>
  </si>
  <si>
    <t>28A-110RCC-B</t>
  </si>
  <si>
    <t>28A-152R1-B, 2-3cm</t>
  </si>
  <si>
    <t>28A-152R1-B, 62-63cm</t>
  </si>
  <si>
    <t>28A-152R1-B, 82-83 cm</t>
  </si>
  <si>
    <t>28A-152R1-B, 112-113cm</t>
  </si>
  <si>
    <t>28A-152R1-B(142-143)</t>
  </si>
  <si>
    <t>28A-152R2-B,12-13 cm</t>
  </si>
  <si>
    <t>28A-152R2-B, 151-153cm</t>
  </si>
  <si>
    <t>28A-152RCC-B</t>
  </si>
  <si>
    <t>28A-155RCC-B</t>
  </si>
  <si>
    <t>28A-167RCC-B</t>
  </si>
  <si>
    <t>28A-169RCC-B</t>
  </si>
  <si>
    <t>28A-170RCC-B</t>
  </si>
  <si>
    <t>Site 27</t>
  </si>
  <si>
    <t>27A-66X1-B, 70-71cm</t>
  </si>
  <si>
    <t>27A-67X2-B, 68-70cm</t>
  </si>
  <si>
    <t>27A-67S2-B, 100-101cm</t>
  </si>
  <si>
    <t>27A-67XCC-B, 14-16cm</t>
  </si>
  <si>
    <t>27A-69XCC-B, 9-10cm</t>
  </si>
  <si>
    <t>27A-72SEC1-B, 14-15cm</t>
  </si>
  <si>
    <t>27A-72H1-B, 22-24cm</t>
  </si>
  <si>
    <t>27A-75X1-B, 50-52cm</t>
  </si>
  <si>
    <t>27A-83R3-B, 11-12cm</t>
  </si>
  <si>
    <t>27A-91RCC-B, 9-10cm</t>
  </si>
  <si>
    <t>27A-94R2-B, 100-101cm</t>
  </si>
  <si>
    <t>27A-94R3-B, 2-3cm</t>
  </si>
  <si>
    <t>27A-95R1-B, 109-111cm</t>
  </si>
  <si>
    <t>27A-101R1-B, 90-92cm</t>
  </si>
  <si>
    <t>Single Sepcies</t>
  </si>
  <si>
    <t>section</t>
  </si>
  <si>
    <t>CORE</t>
  </si>
  <si>
    <t>SECTION</t>
  </si>
  <si>
    <t>TOP_DEPTH</t>
  </si>
  <si>
    <t>BOTTOM_DEPTH</t>
  </si>
  <si>
    <t>MCD_TOP(m)</t>
  </si>
  <si>
    <t>age(Ma)</t>
  </si>
  <si>
    <t>D13C</t>
  </si>
  <si>
    <t>cc</t>
  </si>
  <si>
    <t>0－2</t>
  </si>
  <si>
    <t>89.5-91</t>
  </si>
  <si>
    <t>127－128</t>
  </si>
  <si>
    <t>128-131</t>
  </si>
  <si>
    <t>115－118</t>
  </si>
  <si>
    <t>130-131.5</t>
  </si>
  <si>
    <t>109-110.5</t>
  </si>
  <si>
    <t>130-132</t>
  </si>
  <si>
    <t>130-131</t>
  </si>
  <si>
    <t>75－76</t>
  </si>
  <si>
    <t>132-135</t>
  </si>
  <si>
    <t>120-121.5</t>
  </si>
  <si>
    <t>125－126</t>
  </si>
  <si>
    <t>118.5-120</t>
  </si>
  <si>
    <t>51-52.5</t>
  </si>
  <si>
    <t>14－16</t>
  </si>
  <si>
    <t>130－131.5</t>
  </si>
  <si>
    <t>60－61.5</t>
  </si>
  <si>
    <t>123－126</t>
  </si>
  <si>
    <t>130－133</t>
  </si>
  <si>
    <t>8—10</t>
  </si>
  <si>
    <t>120－130</t>
  </si>
  <si>
    <t>45－49</t>
  </si>
  <si>
    <t>140－143</t>
  </si>
  <si>
    <t>127-128.5</t>
  </si>
  <si>
    <t>36-38</t>
  </si>
  <si>
    <t>100－101.5</t>
  </si>
  <si>
    <t>129.5－131</t>
  </si>
  <si>
    <t>149－151</t>
  </si>
  <si>
    <t>95－96.5</t>
  </si>
  <si>
    <t>96.5-98</t>
  </si>
  <si>
    <t>130-131.6</t>
  </si>
  <si>
    <t>0－3</t>
  </si>
  <si>
    <t>131.5－133</t>
  </si>
  <si>
    <t>118－122</t>
  </si>
  <si>
    <t>125-127</t>
  </si>
  <si>
    <t>129-130.5</t>
  </si>
  <si>
    <t>110.5-112</t>
  </si>
  <si>
    <t>17－21</t>
  </si>
  <si>
    <t>Site 27A</t>
  </si>
  <si>
    <t>Site 28A</t>
  </si>
  <si>
    <t>Site 29A</t>
  </si>
  <si>
    <t>Depth</t>
  </si>
  <si>
    <t>HI</t>
  </si>
  <si>
    <t>d13C_org</t>
  </si>
  <si>
    <t>C/N</t>
  </si>
  <si>
    <t>alpha</t>
  </si>
  <si>
    <t>new d13C_terr</t>
  </si>
  <si>
    <t>new d13C corr.</t>
  </si>
  <si>
    <t>Tmax</t>
  </si>
  <si>
    <t>From CJB_samplesList…</t>
  </si>
  <si>
    <t>mbsf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</si>
</sst>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textRotation="90"/>
    </xf>
    <xf numFmtId="0" fontId="0" fillId="2" borderId="0" xfId="0" applyFill="1" applyAlignment="1">
      <alignment textRotation="90"/>
    </xf>
    <xf numFmtId="0" fontId="1" fillId="0" borderId="0" xfId="0" applyFont="1" applyAlignment="1">
      <alignment textRotation="90"/>
    </xf>
    <xf numFmtId="0" fontId="0" fillId="0" borderId="0" xfId="0" applyAlignment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0" fillId="0" borderId="0" xfId="0" applyAlignment="1">
      <alignment wrapText="1"/>
    </xf>
    <xf numFmtId="0" fontId="4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7" fillId="0" borderId="0" xfId="0" applyFont="1" applyFill="1" applyAlignment="1"/>
    <xf numFmtId="11" fontId="0" fillId="0" borderId="0" xfId="0" applyNumberFormat="1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11" fontId="7" fillId="0" borderId="0" xfId="0" applyNumberFormat="1" applyFont="1" applyFill="1" applyAlignment="1"/>
    <xf numFmtId="0" fontId="0" fillId="0" borderId="0" xfId="0" applyFill="1" applyAlignment="1"/>
    <xf numFmtId="0" fontId="10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3" fillId="0" borderId="0" xfId="0" applyFont="1" applyFill="1" applyAlignment="1"/>
    <xf numFmtId="0" fontId="12" fillId="0" borderId="0" xfId="0" applyFont="1" applyFill="1" applyAlignment="1">
      <alignment vertical="center"/>
    </xf>
    <xf numFmtId="11" fontId="9" fillId="0" borderId="0" xfId="0" applyNumberFormat="1" applyFont="1" applyFill="1" applyAlignment="1"/>
    <xf numFmtId="0" fontId="0" fillId="0" borderId="0" xfId="0" applyAlignment="1">
      <alignment vertical="center"/>
    </xf>
    <xf numFmtId="0" fontId="14" fillId="0" borderId="0" xfId="0" applyFont="1" applyFill="1" applyAlignment="1">
      <alignment horizontal="center"/>
    </xf>
    <xf numFmtId="0" fontId="7" fillId="0" borderId="0" xfId="1" applyBorder="1" applyAlignment="1"/>
    <xf numFmtId="0" fontId="7" fillId="0" borderId="0" xfId="1"/>
    <xf numFmtId="0" fontId="7" fillId="0" borderId="0" xfId="1" applyAlignment="1">
      <alignment wrapText="1"/>
    </xf>
    <xf numFmtId="0" fontId="7" fillId="0" borderId="0" xfId="1" applyAlignment="1">
      <alignment horizontal="center"/>
    </xf>
    <xf numFmtId="0" fontId="7" fillId="0" borderId="1" xfId="1" applyBorder="1" applyAlignment="1">
      <alignment horizontal="center"/>
    </xf>
    <xf numFmtId="0" fontId="7" fillId="0" borderId="2" xfId="1" applyBorder="1" applyAlignment="1">
      <alignment horizontal="center"/>
    </xf>
    <xf numFmtId="0" fontId="7" fillId="0" borderId="3" xfId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'Bulk d13C, HI, CN, Tmax'!$Q$5:$Q$94</c:f>
              <c:numCache>
                <c:formatCode>General</c:formatCode>
                <c:ptCount val="90"/>
                <c:pt idx="0">
                  <c:v>-25.948378350508428</c:v>
                </c:pt>
                <c:pt idx="1">
                  <c:v>-25.278243455043626</c:v>
                </c:pt>
                <c:pt idx="2">
                  <c:v>-23.940557528549839</c:v>
                </c:pt>
                <c:pt idx="3">
                  <c:v>-25.251818663853822</c:v>
                </c:pt>
                <c:pt idx="4">
                  <c:v>-25.450441315352116</c:v>
                </c:pt>
                <c:pt idx="5">
                  <c:v>-24.952987363142821</c:v>
                </c:pt>
                <c:pt idx="6">
                  <c:v>#N/A</c:v>
                </c:pt>
                <c:pt idx="7">
                  <c:v>#N/A</c:v>
                </c:pt>
                <c:pt idx="8">
                  <c:v>-25.461241198462442</c:v>
                </c:pt>
                <c:pt idx="9">
                  <c:v>-25.463509201455068</c:v>
                </c:pt>
                <c:pt idx="10">
                  <c:v>-27.200990443327417</c:v>
                </c:pt>
                <c:pt idx="11">
                  <c:v>-24.286073898450542</c:v>
                </c:pt>
                <c:pt idx="12">
                  <c:v>-25.826187371567524</c:v>
                </c:pt>
                <c:pt idx="13">
                  <c:v>-25.377279474046404</c:v>
                </c:pt>
                <c:pt idx="14">
                  <c:v>-24.506550592302457</c:v>
                </c:pt>
                <c:pt idx="15">
                  <c:v>-25.28130384854315</c:v>
                </c:pt>
                <c:pt idx="16">
                  <c:v>-24.825425741264777</c:v>
                </c:pt>
                <c:pt idx="17">
                  <c:v>-24.982326662455669</c:v>
                </c:pt>
                <c:pt idx="18">
                  <c:v>-24.914136906782868</c:v>
                </c:pt>
                <c:pt idx="19">
                  <c:v>-24.986288358924153</c:v>
                </c:pt>
                <c:pt idx="20">
                  <c:v>-25.808588241979223</c:v>
                </c:pt>
                <c:pt idx="21">
                  <c:v>-25.584934019892838</c:v>
                </c:pt>
                <c:pt idx="22">
                  <c:v>-25.478840698863237</c:v>
                </c:pt>
                <c:pt idx="23">
                  <c:v>-25.794462002434223</c:v>
                </c:pt>
                <c:pt idx="24">
                  <c:v>-25.433363858131827</c:v>
                </c:pt>
                <c:pt idx="25">
                  <c:v>-25.29754180449665</c:v>
                </c:pt>
                <c:pt idx="26">
                  <c:v>-23.749546152924026</c:v>
                </c:pt>
                <c:pt idx="27">
                  <c:v>-24.240557693591171</c:v>
                </c:pt>
                <c:pt idx="28">
                  <c:v>-24.60046732981214</c:v>
                </c:pt>
                <c:pt idx="29">
                  <c:v>-24.942839022619683</c:v>
                </c:pt>
                <c:pt idx="30">
                  <c:v>-24.301330749825098</c:v>
                </c:pt>
                <c:pt idx="31">
                  <c:v>-24.246548955226928</c:v>
                </c:pt>
                <c:pt idx="32">
                  <c:v>-24.110120022267218</c:v>
                </c:pt>
                <c:pt idx="33">
                  <c:v>-24.953477503006685</c:v>
                </c:pt>
                <c:pt idx="34">
                  <c:v>-24.892430933952831</c:v>
                </c:pt>
                <c:pt idx="35">
                  <c:v>-24.372479763062703</c:v>
                </c:pt>
                <c:pt idx="36">
                  <c:v>-24.62143351650742</c:v>
                </c:pt>
                <c:pt idx="37">
                  <c:v>#N/A</c:v>
                </c:pt>
                <c:pt idx="38">
                  <c:v>-23.735760912129457</c:v>
                </c:pt>
                <c:pt idx="39">
                  <c:v>-24.029352293213009</c:v>
                </c:pt>
                <c:pt idx="40">
                  <c:v>-23.660306272571063</c:v>
                </c:pt>
                <c:pt idx="41">
                  <c:v>-23.689847970217535</c:v>
                </c:pt>
                <c:pt idx="42">
                  <c:v>-24.430680175384598</c:v>
                </c:pt>
                <c:pt idx="43">
                  <c:v>-25.095992715827236</c:v>
                </c:pt>
                <c:pt idx="44">
                  <c:v>-24.783117638518934</c:v>
                </c:pt>
                <c:pt idx="45">
                  <c:v>-23.556116677421453</c:v>
                </c:pt>
                <c:pt idx="46">
                  <c:v>-23.563337672522202</c:v>
                </c:pt>
                <c:pt idx="47">
                  <c:v>-24.223925853530055</c:v>
                </c:pt>
                <c:pt idx="48">
                  <c:v>#N/A</c:v>
                </c:pt>
                <c:pt idx="49">
                  <c:v>-24.633098317274804</c:v>
                </c:pt>
                <c:pt idx="50">
                  <c:v>-25.037921830123057</c:v>
                </c:pt>
                <c:pt idx="51">
                  <c:v>-25.110444147816708</c:v>
                </c:pt>
                <c:pt idx="52">
                  <c:v>#N/A</c:v>
                </c:pt>
                <c:pt idx="53">
                  <c:v>-24.728792518206468</c:v>
                </c:pt>
                <c:pt idx="54">
                  <c:v>#N/A</c:v>
                </c:pt>
                <c:pt idx="55">
                  <c:v>-24.512543480374671</c:v>
                </c:pt>
                <c:pt idx="56">
                  <c:v>-24.97884521246355</c:v>
                </c:pt>
                <c:pt idx="57">
                  <c:v>-24.900721498924721</c:v>
                </c:pt>
                <c:pt idx="58">
                  <c:v>#N/A</c:v>
                </c:pt>
                <c:pt idx="59">
                  <c:v>-24.555639096680945</c:v>
                </c:pt>
                <c:pt idx="60">
                  <c:v>-24.817578298982216</c:v>
                </c:pt>
                <c:pt idx="61">
                  <c:v>-25.116408820727571</c:v>
                </c:pt>
                <c:pt idx="62">
                  <c:v>-24.18178085797096</c:v>
                </c:pt>
                <c:pt idx="63">
                  <c:v>-23.278315435496477</c:v>
                </c:pt>
                <c:pt idx="64">
                  <c:v>#N/A</c:v>
                </c:pt>
                <c:pt idx="65">
                  <c:v>-22.524555608455639</c:v>
                </c:pt>
                <c:pt idx="66">
                  <c:v>#N/A</c:v>
                </c:pt>
                <c:pt idx="67">
                  <c:v>-24.267977592429034</c:v>
                </c:pt>
                <c:pt idx="68">
                  <c:v>-24.143668380039905</c:v>
                </c:pt>
                <c:pt idx="69">
                  <c:v>#N/A</c:v>
                </c:pt>
                <c:pt idx="70">
                  <c:v>-23.234046456784966</c:v>
                </c:pt>
                <c:pt idx="71">
                  <c:v>-23.573759441834166</c:v>
                </c:pt>
                <c:pt idx="72">
                  <c:v>#N/A</c:v>
                </c:pt>
                <c:pt idx="73">
                  <c:v>-22.940586214700808</c:v>
                </c:pt>
                <c:pt idx="74">
                  <c:v>-23.066886786879678</c:v>
                </c:pt>
                <c:pt idx="75">
                  <c:v>-23.720322024181534</c:v>
                </c:pt>
                <c:pt idx="76">
                  <c:v>#N/A</c:v>
                </c:pt>
                <c:pt idx="77">
                  <c:v>-23.326807281624774</c:v>
                </c:pt>
                <c:pt idx="78">
                  <c:v>#N/A</c:v>
                </c:pt>
                <c:pt idx="79">
                  <c:v>#N/A</c:v>
                </c:pt>
                <c:pt idx="80">
                  <c:v>-24.236301582366373</c:v>
                </c:pt>
                <c:pt idx="81">
                  <c:v>-23.629276382615046</c:v>
                </c:pt>
                <c:pt idx="82">
                  <c:v>-23.463590479681617</c:v>
                </c:pt>
                <c:pt idx="83">
                  <c:v>-23.418164839154809</c:v>
                </c:pt>
                <c:pt idx="84">
                  <c:v>#N/A</c:v>
                </c:pt>
                <c:pt idx="85">
                  <c:v>-24.112228234050978</c:v>
                </c:pt>
                <c:pt idx="86">
                  <c:v>#N/A</c:v>
                </c:pt>
                <c:pt idx="87">
                  <c:v>-23.575454344355819</c:v>
                </c:pt>
                <c:pt idx="88">
                  <c:v>#N/A</c:v>
                </c:pt>
                <c:pt idx="89">
                  <c:v>-23.677601592887303</c:v>
                </c:pt>
              </c:numCache>
            </c:numRef>
          </c:xVal>
          <c:yVal>
            <c:numRef>
              <c:f>'Bulk d13C, HI, CN, Tmax'!$O$5:$O$94</c:f>
              <c:numCache>
                <c:formatCode>General</c:formatCode>
                <c:ptCount val="90"/>
                <c:pt idx="0">
                  <c:v>332.7</c:v>
                </c:pt>
                <c:pt idx="1">
                  <c:v>337.29</c:v>
                </c:pt>
                <c:pt idx="2">
                  <c:v>341.01</c:v>
                </c:pt>
                <c:pt idx="3">
                  <c:v>341.56</c:v>
                </c:pt>
                <c:pt idx="4">
                  <c:v>342.06</c:v>
                </c:pt>
                <c:pt idx="5">
                  <c:v>342.96</c:v>
                </c:pt>
                <c:pt idx="6">
                  <c:v>343.46</c:v>
                </c:pt>
                <c:pt idx="7">
                  <c:v>343.65</c:v>
                </c:pt>
                <c:pt idx="8">
                  <c:v>348.47</c:v>
                </c:pt>
                <c:pt idx="9">
                  <c:v>351.82</c:v>
                </c:pt>
                <c:pt idx="10">
                  <c:v>354.95</c:v>
                </c:pt>
                <c:pt idx="11">
                  <c:v>364.2</c:v>
                </c:pt>
                <c:pt idx="12">
                  <c:v>370.34500000000003</c:v>
                </c:pt>
                <c:pt idx="13">
                  <c:v>372.31</c:v>
                </c:pt>
                <c:pt idx="14">
                  <c:v>376.48</c:v>
                </c:pt>
                <c:pt idx="15">
                  <c:v>381.67</c:v>
                </c:pt>
                <c:pt idx="16">
                  <c:v>390.3</c:v>
                </c:pt>
                <c:pt idx="17">
                  <c:v>393.26</c:v>
                </c:pt>
                <c:pt idx="18">
                  <c:v>396.81</c:v>
                </c:pt>
                <c:pt idx="19">
                  <c:v>405.55</c:v>
                </c:pt>
                <c:pt idx="20">
                  <c:v>413.01</c:v>
                </c:pt>
                <c:pt idx="21">
                  <c:v>416.11</c:v>
                </c:pt>
                <c:pt idx="22">
                  <c:v>419.29</c:v>
                </c:pt>
                <c:pt idx="23">
                  <c:v>423.74</c:v>
                </c:pt>
                <c:pt idx="24">
                  <c:v>434.57</c:v>
                </c:pt>
                <c:pt idx="25">
                  <c:v>442.14</c:v>
                </c:pt>
                <c:pt idx="26">
                  <c:v>448.11</c:v>
                </c:pt>
                <c:pt idx="27">
                  <c:v>449.21</c:v>
                </c:pt>
                <c:pt idx="28">
                  <c:v>454.47</c:v>
                </c:pt>
                <c:pt idx="29">
                  <c:v>461.02</c:v>
                </c:pt>
                <c:pt idx="30">
                  <c:v>466.99</c:v>
                </c:pt>
                <c:pt idx="31">
                  <c:v>472.73</c:v>
                </c:pt>
                <c:pt idx="32">
                  <c:v>477.87</c:v>
                </c:pt>
                <c:pt idx="33">
                  <c:v>478.51</c:v>
                </c:pt>
                <c:pt idx="34">
                  <c:v>482.17</c:v>
                </c:pt>
                <c:pt idx="35">
                  <c:v>486.15</c:v>
                </c:pt>
                <c:pt idx="36">
                  <c:v>489.59</c:v>
                </c:pt>
                <c:pt idx="37">
                  <c:v>494.21</c:v>
                </c:pt>
                <c:pt idx="38">
                  <c:v>501.93</c:v>
                </c:pt>
                <c:pt idx="39">
                  <c:v>503.85</c:v>
                </c:pt>
                <c:pt idx="40">
                  <c:v>512.91999999999996</c:v>
                </c:pt>
                <c:pt idx="41">
                  <c:v>521.80999999999995</c:v>
                </c:pt>
                <c:pt idx="42">
                  <c:v>530.54</c:v>
                </c:pt>
                <c:pt idx="43">
                  <c:v>537.91</c:v>
                </c:pt>
                <c:pt idx="44">
                  <c:v>540.57000000000005</c:v>
                </c:pt>
                <c:pt idx="45">
                  <c:v>546.46</c:v>
                </c:pt>
                <c:pt idx="46">
                  <c:v>549.36</c:v>
                </c:pt>
                <c:pt idx="47">
                  <c:v>558.33000000000004</c:v>
                </c:pt>
                <c:pt idx="48">
                  <c:v>564.245</c:v>
                </c:pt>
                <c:pt idx="49">
                  <c:v>567.52</c:v>
                </c:pt>
                <c:pt idx="50">
                  <c:v>570.30999999999995</c:v>
                </c:pt>
                <c:pt idx="51">
                  <c:v>576.76</c:v>
                </c:pt>
                <c:pt idx="52">
                  <c:v>580.95000000000005</c:v>
                </c:pt>
                <c:pt idx="53">
                  <c:v>585.65</c:v>
                </c:pt>
                <c:pt idx="54">
                  <c:v>588.67999999999995</c:v>
                </c:pt>
                <c:pt idx="55">
                  <c:v>592.01</c:v>
                </c:pt>
                <c:pt idx="56">
                  <c:v>595.45000000000005</c:v>
                </c:pt>
                <c:pt idx="57">
                  <c:v>597.49</c:v>
                </c:pt>
                <c:pt idx="58">
                  <c:v>600.65</c:v>
                </c:pt>
                <c:pt idx="59">
                  <c:v>601.78</c:v>
                </c:pt>
                <c:pt idx="60">
                  <c:v>602.20000000000005</c:v>
                </c:pt>
                <c:pt idx="61">
                  <c:v>602.80999999999995</c:v>
                </c:pt>
                <c:pt idx="62">
                  <c:v>603.96</c:v>
                </c:pt>
                <c:pt idx="63">
                  <c:v>607.29999999999995</c:v>
                </c:pt>
                <c:pt idx="64">
                  <c:v>612.37</c:v>
                </c:pt>
                <c:pt idx="65">
                  <c:v>615.16999999999996</c:v>
                </c:pt>
                <c:pt idx="66">
                  <c:v>620.03</c:v>
                </c:pt>
                <c:pt idx="67">
                  <c:v>621.65</c:v>
                </c:pt>
                <c:pt idx="68">
                  <c:v>624.01</c:v>
                </c:pt>
                <c:pt idx="69">
                  <c:v>629.82000000000005</c:v>
                </c:pt>
                <c:pt idx="70">
                  <c:v>632.92999999999995</c:v>
                </c:pt>
                <c:pt idx="71">
                  <c:v>635.51499999999999</c:v>
                </c:pt>
                <c:pt idx="72">
                  <c:v>639.16</c:v>
                </c:pt>
                <c:pt idx="73">
                  <c:v>641.29</c:v>
                </c:pt>
                <c:pt idx="74">
                  <c:v>642.41999999999996</c:v>
                </c:pt>
                <c:pt idx="75">
                  <c:v>643.69000000000005</c:v>
                </c:pt>
                <c:pt idx="76">
                  <c:v>649.75</c:v>
                </c:pt>
                <c:pt idx="77">
                  <c:v>649.97</c:v>
                </c:pt>
                <c:pt idx="78">
                  <c:v>650.54999999999995</c:v>
                </c:pt>
                <c:pt idx="79">
                  <c:v>653.79</c:v>
                </c:pt>
                <c:pt idx="80">
                  <c:v>656.91</c:v>
                </c:pt>
                <c:pt idx="81">
                  <c:v>659.91</c:v>
                </c:pt>
                <c:pt idx="82">
                  <c:v>661.95</c:v>
                </c:pt>
                <c:pt idx="83">
                  <c:v>665.62</c:v>
                </c:pt>
                <c:pt idx="84">
                  <c:v>666.87</c:v>
                </c:pt>
                <c:pt idx="85">
                  <c:v>668.22</c:v>
                </c:pt>
                <c:pt idx="86">
                  <c:v>671.65</c:v>
                </c:pt>
                <c:pt idx="87">
                  <c:v>671.97</c:v>
                </c:pt>
                <c:pt idx="88">
                  <c:v>673.62</c:v>
                </c:pt>
                <c:pt idx="89">
                  <c:v>677.2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03232"/>
        <c:axId val="193505920"/>
      </c:scatterChart>
      <c:valAx>
        <c:axId val="193503232"/>
        <c:scaling>
          <c:orientation val="minMax"/>
          <c:max val="-22"/>
          <c:min val="-28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505920"/>
        <c:crosses val="autoZero"/>
        <c:crossBetween val="midCat"/>
      </c:valAx>
      <c:valAx>
        <c:axId val="193505920"/>
        <c:scaling>
          <c:orientation val="maxMin"/>
          <c:max val="700"/>
          <c:min val="3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en-GB"/>
            </a:pPr>
            <a:endParaRPr lang="en-US"/>
          </a:p>
        </c:txPr>
        <c:crossAx val="19350323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</xdr:colOff>
      <xdr:row>57</xdr:row>
      <xdr:rowOff>0</xdr:rowOff>
    </xdr:from>
    <xdr:to>
      <xdr:col>10</xdr:col>
      <xdr:colOff>317500</xdr:colOff>
      <xdr:row>86</xdr:row>
      <xdr:rowOff>152400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2"/>
  <sheetViews>
    <sheetView workbookViewId="0">
      <selection activeCell="B46" sqref="B46"/>
    </sheetView>
  </sheetViews>
  <sheetFormatPr defaultColWidth="8.875" defaultRowHeight="15.75" x14ac:dyDescent="0.25"/>
  <cols>
    <col min="1" max="1" width="21.125" style="14" customWidth="1"/>
    <col min="2" max="10" width="8.875" style="14"/>
    <col min="11" max="11" width="26.5" style="14" customWidth="1"/>
    <col min="12" max="16384" width="8.875" style="14"/>
  </cols>
  <sheetData>
    <row r="1" spans="1:22" ht="18.75" x14ac:dyDescent="0.3">
      <c r="A1" s="12" t="s">
        <v>33</v>
      </c>
      <c r="B1" s="13"/>
      <c r="C1" s="13"/>
      <c r="D1" s="13"/>
      <c r="E1" s="13"/>
      <c r="F1" s="13"/>
      <c r="G1" s="13"/>
      <c r="H1" s="13"/>
    </row>
    <row r="2" spans="1:22" ht="18.75" x14ac:dyDescent="0.3">
      <c r="A2" s="15"/>
      <c r="B2" s="13"/>
      <c r="C2" s="13"/>
      <c r="D2" s="13"/>
      <c r="E2" s="13"/>
      <c r="F2" s="13"/>
      <c r="G2" s="13"/>
      <c r="H2" s="13"/>
    </row>
    <row r="3" spans="1:22" x14ac:dyDescent="0.25">
      <c r="A3" s="16" t="s">
        <v>34</v>
      </c>
      <c r="B3" s="13"/>
      <c r="C3" s="13"/>
      <c r="D3" s="13"/>
      <c r="E3" s="13"/>
      <c r="F3" s="13"/>
      <c r="G3" s="13"/>
      <c r="H3" s="13"/>
      <c r="K3" s="17" t="s">
        <v>35</v>
      </c>
    </row>
    <row r="4" spans="1:22" x14ac:dyDescent="0.25">
      <c r="A4" s="13" t="s">
        <v>36</v>
      </c>
      <c r="B4" s="18" t="s">
        <v>37</v>
      </c>
      <c r="C4" s="13" t="s">
        <v>38</v>
      </c>
      <c r="D4" s="13" t="s">
        <v>39</v>
      </c>
      <c r="E4" s="13" t="s">
        <v>38</v>
      </c>
      <c r="F4" s="13" t="s">
        <v>40</v>
      </c>
      <c r="G4" s="13" t="s">
        <v>41</v>
      </c>
      <c r="H4" s="13" t="s">
        <v>42</v>
      </c>
      <c r="K4" s="13" t="s">
        <v>36</v>
      </c>
      <c r="L4" s="13" t="s">
        <v>37</v>
      </c>
      <c r="M4" s="13" t="s">
        <v>38</v>
      </c>
      <c r="N4" s="13" t="s">
        <v>39</v>
      </c>
      <c r="O4" s="13" t="s">
        <v>43</v>
      </c>
      <c r="P4" s="13" t="s">
        <v>44</v>
      </c>
      <c r="Q4" s="13" t="s">
        <v>45</v>
      </c>
      <c r="R4" s="13" t="s">
        <v>38</v>
      </c>
      <c r="S4" s="13" t="s">
        <v>40</v>
      </c>
      <c r="T4" s="13" t="s">
        <v>43</v>
      </c>
      <c r="U4" s="13" t="s">
        <v>41</v>
      </c>
      <c r="V4" s="13" t="s">
        <v>46</v>
      </c>
    </row>
    <row r="5" spans="1:22" x14ac:dyDescent="0.25">
      <c r="A5" s="13" t="s">
        <v>47</v>
      </c>
      <c r="B5" s="13">
        <v>0.23</v>
      </c>
      <c r="C5" s="19">
        <v>1.4715501011537699E-9</v>
      </c>
      <c r="D5" s="13">
        <v>2.40186986104966</v>
      </c>
      <c r="E5" s="19">
        <v>2.6614089591869799E-8</v>
      </c>
      <c r="F5" s="13">
        <v>78.142840582371704</v>
      </c>
      <c r="G5" s="13">
        <v>-24.177095705721602</v>
      </c>
      <c r="H5" s="20">
        <v>311.61</v>
      </c>
      <c r="K5" s="13" t="s">
        <v>48</v>
      </c>
      <c r="L5" s="13" t="s">
        <v>48</v>
      </c>
      <c r="M5" s="13" t="s">
        <v>48</v>
      </c>
      <c r="N5" s="13" t="s">
        <v>49</v>
      </c>
      <c r="O5" s="13" t="s">
        <v>48</v>
      </c>
      <c r="P5" s="13" t="s">
        <v>48</v>
      </c>
      <c r="Q5" s="13" t="s">
        <v>48</v>
      </c>
      <c r="R5" s="13" t="s">
        <v>48</v>
      </c>
      <c r="S5" s="13" t="s">
        <v>49</v>
      </c>
      <c r="T5" s="13" t="s">
        <v>48</v>
      </c>
      <c r="U5" s="13" t="s">
        <v>50</v>
      </c>
      <c r="V5" s="13"/>
    </row>
    <row r="6" spans="1:22" x14ac:dyDescent="0.25">
      <c r="A6" s="13" t="s">
        <v>51</v>
      </c>
      <c r="B6" s="13">
        <v>1.1299999999999999</v>
      </c>
      <c r="C6" s="19">
        <v>2.0506974478209498E-9</v>
      </c>
      <c r="D6" s="13">
        <v>10.019618772504501</v>
      </c>
      <c r="E6" s="19">
        <v>9.1302371524326604E-8</v>
      </c>
      <c r="F6" s="13">
        <v>427.99188333792301</v>
      </c>
      <c r="G6" s="13">
        <v>-25.734100530372899</v>
      </c>
      <c r="H6" s="20">
        <v>314.66000000000003</v>
      </c>
      <c r="K6" s="13" t="s">
        <v>52</v>
      </c>
      <c r="L6" s="13">
        <v>24.3</v>
      </c>
      <c r="M6" s="19">
        <v>2.2663345764406701E-9</v>
      </c>
      <c r="N6" s="13">
        <v>1468.9682466419599</v>
      </c>
      <c r="O6" s="13">
        <v>411.52260000000001</v>
      </c>
      <c r="P6" s="19">
        <v>7.0666995348928202E-3</v>
      </c>
      <c r="Q6" s="19">
        <v>2.7901647672105498E-4</v>
      </c>
      <c r="R6" s="19">
        <v>3.05163803809849E-8</v>
      </c>
      <c r="S6" s="13">
        <v>11397.7814804071</v>
      </c>
      <c r="T6" s="13">
        <v>411.52260000000001</v>
      </c>
      <c r="U6" s="13">
        <v>-23.730879670113399</v>
      </c>
      <c r="V6" s="13">
        <v>355.55</v>
      </c>
    </row>
    <row r="7" spans="1:22" x14ac:dyDescent="0.25">
      <c r="A7" s="13" t="s">
        <v>53</v>
      </c>
      <c r="B7" s="13">
        <v>0.88</v>
      </c>
      <c r="C7" s="19">
        <v>2.1974178790321599E-9</v>
      </c>
      <c r="D7" s="13">
        <v>10.758521858409299</v>
      </c>
      <c r="E7" s="19">
        <v>9.9209044257531102E-8</v>
      </c>
      <c r="F7" s="13">
        <v>469.617824750512</v>
      </c>
      <c r="G7" s="13">
        <v>-25.323461327912501</v>
      </c>
      <c r="H7" s="20">
        <v>320.20999999999998</v>
      </c>
      <c r="K7" s="13" t="s">
        <v>54</v>
      </c>
      <c r="L7" s="13">
        <v>37</v>
      </c>
      <c r="M7" s="19">
        <v>1.78629628677738E-9</v>
      </c>
      <c r="N7" s="13">
        <v>1131.0659718079801</v>
      </c>
      <c r="O7" s="13">
        <v>270.27030000000002</v>
      </c>
      <c r="P7" s="19">
        <v>7.1418968855484202E-3</v>
      </c>
      <c r="Q7" s="19">
        <v>3.5711674844556398E-4</v>
      </c>
      <c r="R7" s="19">
        <v>3.6309613288265698E-8</v>
      </c>
      <c r="S7" s="13">
        <v>13216.264234783001</v>
      </c>
      <c r="T7" s="13">
        <v>270.27030000000002</v>
      </c>
      <c r="U7" s="13">
        <v>-26.629388218092199</v>
      </c>
      <c r="V7" s="20">
        <v>416.84</v>
      </c>
    </row>
    <row r="8" spans="1:22" x14ac:dyDescent="0.25">
      <c r="A8" s="13" t="s">
        <v>55</v>
      </c>
      <c r="B8" s="13">
        <v>0.34</v>
      </c>
      <c r="C8" s="19">
        <v>2.0643877903241299E-9</v>
      </c>
      <c r="D8" s="13">
        <v>3.37088162086398</v>
      </c>
      <c r="E8" s="19">
        <v>4.2987776824321402E-8</v>
      </c>
      <c r="F8" s="13">
        <v>125.965325313371</v>
      </c>
      <c r="G8" s="13">
        <v>-25.985689299388699</v>
      </c>
      <c r="H8" s="20">
        <v>322.12</v>
      </c>
      <c r="K8" s="13" t="s">
        <v>56</v>
      </c>
      <c r="L8" s="13">
        <v>22</v>
      </c>
      <c r="M8" s="19">
        <v>1.38923170319924E-9</v>
      </c>
      <c r="N8" s="13">
        <v>859.925780900821</v>
      </c>
      <c r="O8" s="13">
        <v>454.54539999999997</v>
      </c>
      <c r="P8" s="19">
        <v>7.0867494923937697E-3</v>
      </c>
      <c r="Q8" s="19">
        <v>2.43103925127962E-4</v>
      </c>
      <c r="R8" s="19">
        <v>2.3374380681007201E-8</v>
      </c>
      <c r="S8" s="13">
        <v>8296.7858381577007</v>
      </c>
      <c r="T8" s="13">
        <v>454.54539999999997</v>
      </c>
      <c r="U8" s="13">
        <v>-26.685839005211601</v>
      </c>
      <c r="V8" s="20">
        <v>431.43</v>
      </c>
    </row>
    <row r="9" spans="1:22" x14ac:dyDescent="0.25">
      <c r="A9" s="13" t="s">
        <v>57</v>
      </c>
      <c r="B9" s="13">
        <v>1.1100000000000001</v>
      </c>
      <c r="C9" s="19">
        <v>1.8798294047956999E-9</v>
      </c>
      <c r="D9" s="13">
        <v>9.1060318252536501</v>
      </c>
      <c r="E9" s="19">
        <v>9.7514526453679196E-8</v>
      </c>
      <c r="F9" s="13">
        <v>440.013854322763</v>
      </c>
      <c r="G9" s="13">
        <v>-25.3819453594907</v>
      </c>
      <c r="H9" s="20">
        <v>323.95999999999998</v>
      </c>
      <c r="K9" s="13" t="s">
        <v>58</v>
      </c>
      <c r="L9" s="13">
        <v>36</v>
      </c>
      <c r="M9" s="19">
        <v>1.54056480978137E-9</v>
      </c>
      <c r="N9" s="13">
        <v>932.50569301925202</v>
      </c>
      <c r="O9" s="13">
        <v>277.77780000000001</v>
      </c>
      <c r="P9" s="19">
        <v>7.12142258149578E-3</v>
      </c>
      <c r="Q9" s="19">
        <v>3.4694480977931198E-4</v>
      </c>
      <c r="R9" s="19">
        <v>3.3414198158388002E-8</v>
      </c>
      <c r="S9" s="13">
        <v>11573.1540212786</v>
      </c>
      <c r="T9" s="13">
        <v>277.77780000000001</v>
      </c>
      <c r="U9" s="13">
        <v>-25.202518710133401</v>
      </c>
      <c r="V9" s="13">
        <v>452.61</v>
      </c>
    </row>
    <row r="10" spans="1:22" x14ac:dyDescent="0.25">
      <c r="A10" s="13" t="s">
        <v>59</v>
      </c>
      <c r="B10" s="13">
        <v>2.19</v>
      </c>
      <c r="C10" s="19">
        <v>1.69201489351629E-8</v>
      </c>
      <c r="D10" s="13">
        <v>17.6939818032305</v>
      </c>
      <c r="E10" s="19">
        <v>4.0001189693939002E-7</v>
      </c>
      <c r="F10" s="13">
        <v>728.81384569129295</v>
      </c>
      <c r="G10" s="13">
        <v>-26.170269449229501</v>
      </c>
      <c r="H10" s="13">
        <v>326.12</v>
      </c>
      <c r="K10" s="13" t="s">
        <v>60</v>
      </c>
      <c r="L10" s="13">
        <v>27.9</v>
      </c>
      <c r="M10" s="19">
        <v>1.6567206167594601E-9</v>
      </c>
      <c r="N10" s="13">
        <v>981.18426019506899</v>
      </c>
      <c r="O10" s="13">
        <v>358.42290000000003</v>
      </c>
      <c r="P10" s="19">
        <v>7.1461086760211297E-3</v>
      </c>
      <c r="Q10" s="19">
        <v>3.6801833858911802E-4</v>
      </c>
      <c r="R10" s="19">
        <v>3.0702221584522098E-8</v>
      </c>
      <c r="S10" s="13">
        <v>10382.364088314</v>
      </c>
      <c r="T10" s="13">
        <v>358.42290000000003</v>
      </c>
      <c r="U10" s="13">
        <v>-23.7217367567638</v>
      </c>
      <c r="V10" s="20">
        <v>477.41</v>
      </c>
    </row>
    <row r="11" spans="1:22" x14ac:dyDescent="0.25">
      <c r="A11" s="13" t="s">
        <v>61</v>
      </c>
      <c r="B11" s="13">
        <v>1.91</v>
      </c>
      <c r="C11" s="19">
        <v>3.43524168643474E-9</v>
      </c>
      <c r="D11" s="13">
        <v>16.6858352196741</v>
      </c>
      <c r="E11" s="19">
        <v>1.5154991112043E-7</v>
      </c>
      <c r="F11" s="13">
        <v>709.15478259005204</v>
      </c>
      <c r="G11" s="13">
        <v>-25.957399919770602</v>
      </c>
      <c r="H11" s="20">
        <v>327.45</v>
      </c>
      <c r="K11" s="13" t="s">
        <v>62</v>
      </c>
      <c r="L11" s="13">
        <v>22.9</v>
      </c>
      <c r="M11" s="19">
        <v>1.01964183808496E-9</v>
      </c>
      <c r="N11" s="13">
        <v>591.20326055668795</v>
      </c>
      <c r="O11" s="13">
        <v>436.68119999999999</v>
      </c>
      <c r="P11" s="19">
        <v>7.0967070822192503E-3</v>
      </c>
      <c r="Q11" s="19">
        <v>2.4692937709901001E-4</v>
      </c>
      <c r="R11" s="19">
        <v>1.97584725039612E-8</v>
      </c>
      <c r="S11" s="13">
        <v>6527.1942774345598</v>
      </c>
      <c r="T11" s="13">
        <v>436.68119999999999</v>
      </c>
      <c r="U11" s="13">
        <v>-26.4808250607981</v>
      </c>
      <c r="V11" s="20">
        <v>482.6</v>
      </c>
    </row>
    <row r="12" spans="1:22" x14ac:dyDescent="0.25">
      <c r="A12" s="13" t="s">
        <v>63</v>
      </c>
      <c r="B12" s="13">
        <v>1.91</v>
      </c>
      <c r="C12" s="19">
        <v>1.2225566373277501E-8</v>
      </c>
      <c r="D12" s="13">
        <v>15.609069654715601</v>
      </c>
      <c r="E12" s="19">
        <v>2.4214828420188199E-7</v>
      </c>
      <c r="F12" s="13">
        <v>628.48841688044604</v>
      </c>
      <c r="G12" s="13">
        <v>-25.669311358891701</v>
      </c>
      <c r="H12" s="13">
        <v>329.97</v>
      </c>
      <c r="K12" s="13" t="s">
        <v>64</v>
      </c>
      <c r="L12" s="13">
        <v>24.8</v>
      </c>
      <c r="M12" s="19">
        <v>1.43899955747919E-9</v>
      </c>
      <c r="N12" s="13">
        <v>817.08704010334804</v>
      </c>
      <c r="O12" s="13">
        <v>403.22579999999999</v>
      </c>
      <c r="P12" s="19">
        <v>7.08236618746507E-3</v>
      </c>
      <c r="Q12" s="19">
        <v>2.8069342763343001E-4</v>
      </c>
      <c r="R12" s="19">
        <v>2.2885232618674599E-8</v>
      </c>
      <c r="S12" s="13">
        <v>7389.4014179832702</v>
      </c>
      <c r="T12" s="13">
        <v>403.22579999999999</v>
      </c>
      <c r="U12" s="13">
        <v>-24.561097837177002</v>
      </c>
      <c r="V12" s="20">
        <v>500.71</v>
      </c>
    </row>
    <row r="13" spans="1:22" x14ac:dyDescent="0.25">
      <c r="A13" s="13" t="s">
        <v>65</v>
      </c>
      <c r="B13" s="13">
        <v>1.98</v>
      </c>
      <c r="C13" s="19">
        <v>4.46305154531773E-9</v>
      </c>
      <c r="D13" s="13">
        <v>23.2653435354061</v>
      </c>
      <c r="E13" s="19">
        <v>1.78047768140122E-7</v>
      </c>
      <c r="F13" s="13">
        <v>900.05386018782394</v>
      </c>
      <c r="G13" s="13">
        <v>-25.873365986799499</v>
      </c>
      <c r="H13" s="20">
        <v>331.38</v>
      </c>
      <c r="K13" s="13" t="s">
        <v>66</v>
      </c>
      <c r="L13" s="13">
        <v>31.2</v>
      </c>
      <c r="M13" s="19">
        <v>1.29934889518853E-9</v>
      </c>
      <c r="N13" s="13">
        <v>715.98782213802895</v>
      </c>
      <c r="O13" s="13">
        <v>320.51280000000003</v>
      </c>
      <c r="P13" s="19">
        <v>7.1186278326844299E-3</v>
      </c>
      <c r="Q13" s="19">
        <v>3.1715598476191601E-4</v>
      </c>
      <c r="R13" s="19">
        <v>2.97427642792503E-8</v>
      </c>
      <c r="S13" s="13">
        <v>9448.2006514643908</v>
      </c>
      <c r="T13" s="13">
        <v>320.51280000000003</v>
      </c>
      <c r="U13" s="13">
        <v>-26.345721593850499</v>
      </c>
      <c r="V13" s="20">
        <v>519.80999999999995</v>
      </c>
    </row>
    <row r="14" spans="1:22" x14ac:dyDescent="0.25">
      <c r="A14" s="13" t="s">
        <v>67</v>
      </c>
      <c r="B14" s="13">
        <v>1.84</v>
      </c>
      <c r="C14" s="19">
        <v>1.1506507843436201E-8</v>
      </c>
      <c r="D14" s="13">
        <v>12.0691056981419</v>
      </c>
      <c r="E14" s="19">
        <v>2.4057402903121501E-7</v>
      </c>
      <c r="F14" s="13">
        <v>443.76429054967002</v>
      </c>
      <c r="G14" s="13">
        <v>-26.269091754188899</v>
      </c>
      <c r="H14" s="13">
        <v>333.72</v>
      </c>
      <c r="K14" s="13" t="s">
        <v>68</v>
      </c>
      <c r="L14" s="13">
        <v>30.1</v>
      </c>
      <c r="M14" s="19">
        <v>1.1320178039040099E-9</v>
      </c>
      <c r="N14" s="13">
        <v>620.84143969787397</v>
      </c>
      <c r="O14" s="13">
        <v>332.22590000000002</v>
      </c>
      <c r="P14" s="19">
        <v>7.1446861890937302E-3</v>
      </c>
      <c r="Q14" s="19">
        <v>3.2134818205110802E-4</v>
      </c>
      <c r="R14" s="19">
        <v>2.7121095265425499E-8</v>
      </c>
      <c r="S14" s="13">
        <v>8641.4804123960294</v>
      </c>
      <c r="T14" s="13">
        <v>332.22590000000002</v>
      </c>
      <c r="U14" s="13">
        <v>-25.3709725923542</v>
      </c>
      <c r="V14" s="20">
        <v>555.94000000000005</v>
      </c>
    </row>
    <row r="15" spans="1:22" x14ac:dyDescent="0.25">
      <c r="A15" s="13" t="s">
        <v>69</v>
      </c>
      <c r="B15" s="13">
        <v>0.48</v>
      </c>
      <c r="C15" s="19">
        <v>1.386973972657E-9</v>
      </c>
      <c r="D15" s="13">
        <v>6.8214257750107299</v>
      </c>
      <c r="E15" s="19">
        <v>5.0011417979112198E-8</v>
      </c>
      <c r="F15" s="13">
        <v>222.95068117649899</v>
      </c>
      <c r="G15" s="13">
        <v>-26.429688085650302</v>
      </c>
      <c r="H15" s="20">
        <v>335.46</v>
      </c>
      <c r="K15" s="13" t="s">
        <v>70</v>
      </c>
      <c r="L15" s="13">
        <v>26.3</v>
      </c>
      <c r="M15" s="19">
        <v>1.14791632633855E-9</v>
      </c>
      <c r="N15" s="13">
        <v>626.65973294494802</v>
      </c>
      <c r="O15" s="13">
        <v>380.22809999999998</v>
      </c>
      <c r="P15" s="19">
        <v>7.1200036078582097E-3</v>
      </c>
      <c r="Q15" s="19">
        <v>2.3245956591803099E-4</v>
      </c>
      <c r="R15" s="19">
        <v>2.6370721210866601E-8</v>
      </c>
      <c r="S15" s="13">
        <v>8427.8974107808608</v>
      </c>
      <c r="T15" s="13">
        <v>380.22809999999998</v>
      </c>
      <c r="U15" s="13">
        <v>-26.0029921382203</v>
      </c>
      <c r="V15" s="20">
        <v>567.76</v>
      </c>
    </row>
    <row r="16" spans="1:22" x14ac:dyDescent="0.25">
      <c r="A16" s="13" t="s">
        <v>71</v>
      </c>
      <c r="B16" s="13">
        <v>2.12</v>
      </c>
      <c r="C16" s="19">
        <v>5.1833703594485902E-9</v>
      </c>
      <c r="D16" s="13">
        <v>25.217293101134299</v>
      </c>
      <c r="E16" s="19">
        <v>2.0325470057036599E-7</v>
      </c>
      <c r="F16" s="13">
        <v>950.79740841595401</v>
      </c>
      <c r="G16" s="13">
        <v>-26.0497126321998</v>
      </c>
      <c r="H16" s="20">
        <v>335.46</v>
      </c>
      <c r="K16" s="13" t="s">
        <v>72</v>
      </c>
      <c r="L16" s="13">
        <v>35.700000000000003</v>
      </c>
      <c r="M16" s="19">
        <v>1.4710978109234901E-9</v>
      </c>
      <c r="N16" s="13">
        <v>799.323582517403</v>
      </c>
      <c r="O16" s="13">
        <v>280.11200000000002</v>
      </c>
      <c r="P16" s="19">
        <v>7.1166555022907502E-3</v>
      </c>
      <c r="Q16" s="19">
        <v>2.5215950756500197E-4</v>
      </c>
      <c r="R16" s="19">
        <v>3.3413703220963598E-8</v>
      </c>
      <c r="S16" s="13">
        <v>10711.2949594277</v>
      </c>
      <c r="T16" s="13">
        <v>280.11200000000002</v>
      </c>
      <c r="U16" s="13">
        <v>-27.061423578395502</v>
      </c>
      <c r="V16" s="13">
        <v>581.45000000000005</v>
      </c>
    </row>
    <row r="17" spans="1:22" x14ac:dyDescent="0.25">
      <c r="A17" s="13" t="s">
        <v>73</v>
      </c>
      <c r="B17" s="13">
        <v>2.06</v>
      </c>
      <c r="C17" s="19">
        <v>2.3397869101850901E-8</v>
      </c>
      <c r="D17" s="13">
        <v>24.4495812685415</v>
      </c>
      <c r="E17" s="19">
        <v>4.8006427832980602E-7</v>
      </c>
      <c r="F17" s="13">
        <v>871.99408734723795</v>
      </c>
      <c r="G17" s="13">
        <v>-25.8833352851738</v>
      </c>
      <c r="H17" s="13">
        <v>337.54500000000002</v>
      </c>
      <c r="K17" s="13" t="s">
        <v>74</v>
      </c>
      <c r="L17" s="13">
        <v>28.4</v>
      </c>
      <c r="M17" s="19">
        <v>1.65040092562404E-9</v>
      </c>
      <c r="N17" s="13">
        <v>892.53174367319502</v>
      </c>
      <c r="O17" s="13">
        <v>352.11270000000002</v>
      </c>
      <c r="P17" s="19">
        <v>7.1114291574543801E-3</v>
      </c>
      <c r="Q17" s="19">
        <v>3.1009996501554001E-4</v>
      </c>
      <c r="R17" s="19">
        <v>2.6662599773852301E-8</v>
      </c>
      <c r="S17" s="13">
        <v>8573.25444260923</v>
      </c>
      <c r="T17" s="13">
        <v>352.11270000000002</v>
      </c>
      <c r="U17" s="13">
        <v>-24.441491382063202</v>
      </c>
      <c r="V17" s="20">
        <v>605.19000000000005</v>
      </c>
    </row>
    <row r="18" spans="1:22" x14ac:dyDescent="0.25">
      <c r="A18" s="13" t="s">
        <v>75</v>
      </c>
      <c r="B18" s="13">
        <v>0.97</v>
      </c>
      <c r="C18" s="19">
        <v>1.1012577267525801E-8</v>
      </c>
      <c r="D18" s="13">
        <v>14.678908472308899</v>
      </c>
      <c r="E18" s="19">
        <v>1.9308067428225299E-7</v>
      </c>
      <c r="F18" s="13">
        <v>490.20320222967399</v>
      </c>
      <c r="G18" s="13">
        <v>-25.834337315712201</v>
      </c>
      <c r="H18" s="13">
        <v>337.89</v>
      </c>
      <c r="K18" s="13" t="s">
        <v>76</v>
      </c>
      <c r="L18" s="13">
        <v>26.5</v>
      </c>
      <c r="M18" s="19">
        <v>1.7444057889793799E-9</v>
      </c>
      <c r="N18" s="13">
        <v>939.00976497798399</v>
      </c>
      <c r="O18" s="13">
        <v>377.35849999999999</v>
      </c>
      <c r="P18" s="19">
        <v>7.11111405408461E-3</v>
      </c>
      <c r="Q18" s="19">
        <v>3.0575581409339898E-4</v>
      </c>
      <c r="R18" s="19">
        <v>1.6417174154847999E-8</v>
      </c>
      <c r="S18" s="13">
        <v>5295.0524018157403</v>
      </c>
      <c r="T18" s="13">
        <v>377.35849999999999</v>
      </c>
      <c r="U18" s="13">
        <v>-24.8072666688096</v>
      </c>
      <c r="V18" s="14">
        <v>666</v>
      </c>
    </row>
    <row r="19" spans="1:22" x14ac:dyDescent="0.25">
      <c r="A19" s="13" t="s">
        <v>77</v>
      </c>
      <c r="B19" s="13">
        <v>2.0099999999999998</v>
      </c>
      <c r="C19" s="19">
        <v>1.31E-8</v>
      </c>
      <c r="D19" s="13">
        <v>18.535044169999999</v>
      </c>
      <c r="E19" s="19">
        <v>2.4499999999999998E-7</v>
      </c>
      <c r="F19" s="13">
        <v>733.56163819999995</v>
      </c>
      <c r="G19" s="13">
        <v>-25.787429020000001</v>
      </c>
      <c r="H19" s="20">
        <v>341.44</v>
      </c>
      <c r="K19" s="13" t="s">
        <v>78</v>
      </c>
      <c r="L19" s="13">
        <v>21.5</v>
      </c>
      <c r="M19" s="19">
        <v>2.3111324834695701E-9</v>
      </c>
      <c r="N19" s="13">
        <v>1238.3430843349299</v>
      </c>
      <c r="O19" s="13">
        <v>465.11630000000002</v>
      </c>
      <c r="P19" s="19">
        <v>7.1054649612386604E-3</v>
      </c>
      <c r="Q19" s="19">
        <v>3.1090243886583598E-4</v>
      </c>
      <c r="R19" s="19">
        <v>2.26479266451918E-8</v>
      </c>
      <c r="S19" s="13">
        <v>7327.1359115849</v>
      </c>
      <c r="T19" s="13">
        <v>465.11630000000002</v>
      </c>
      <c r="U19" s="13">
        <v>-22.4144774389503</v>
      </c>
      <c r="V19" s="14">
        <v>718</v>
      </c>
    </row>
    <row r="20" spans="1:22" x14ac:dyDescent="0.25">
      <c r="A20" s="13" t="s">
        <v>79</v>
      </c>
      <c r="B20" s="13">
        <v>2.02</v>
      </c>
      <c r="C20" s="19">
        <v>4.2650549857538403E-9</v>
      </c>
      <c r="D20" s="13">
        <v>20.443302825553602</v>
      </c>
      <c r="E20" s="19">
        <v>1.71425788009216E-7</v>
      </c>
      <c r="F20" s="13">
        <v>804.20508127609196</v>
      </c>
      <c r="G20" s="13">
        <v>-25.412318601941699</v>
      </c>
      <c r="H20" s="20">
        <v>342.84</v>
      </c>
      <c r="K20" s="13"/>
      <c r="L20" s="19"/>
      <c r="M20" s="13"/>
      <c r="N20" s="13"/>
      <c r="O20" s="13"/>
      <c r="P20" s="13"/>
      <c r="Q20" s="19"/>
      <c r="R20" s="19"/>
      <c r="S20" s="19"/>
      <c r="T20" s="13"/>
      <c r="U20" s="13"/>
      <c r="V20" s="13"/>
    </row>
    <row r="21" spans="1:22" x14ac:dyDescent="0.25">
      <c r="A21" s="13" t="s">
        <v>80</v>
      </c>
      <c r="B21" s="13">
        <v>0.98</v>
      </c>
      <c r="C21" s="19">
        <v>1.4984825622368701E-9</v>
      </c>
      <c r="D21" s="13">
        <v>7.2750533334242196</v>
      </c>
      <c r="E21" s="19">
        <v>7.55582673650501E-8</v>
      </c>
      <c r="F21" s="13">
        <v>344.159123238684</v>
      </c>
      <c r="G21" s="13">
        <v>-25.636401209447701</v>
      </c>
      <c r="H21" s="20">
        <v>348.15</v>
      </c>
    </row>
    <row r="22" spans="1:22" x14ac:dyDescent="0.25">
      <c r="A22" s="13" t="s">
        <v>81</v>
      </c>
      <c r="B22" s="13">
        <v>2.19</v>
      </c>
      <c r="C22" s="19">
        <v>1.31524278946214E-8</v>
      </c>
      <c r="D22" s="13">
        <v>13.6483324072281</v>
      </c>
      <c r="E22" s="19">
        <v>3.28811032290766E-7</v>
      </c>
      <c r="F22" s="13">
        <v>591.52923285160796</v>
      </c>
      <c r="G22" s="13">
        <v>-25.583273203175299</v>
      </c>
      <c r="H22" s="13">
        <v>348.32</v>
      </c>
      <c r="K22" s="16" t="s">
        <v>82</v>
      </c>
    </row>
    <row r="23" spans="1:22" x14ac:dyDescent="0.25">
      <c r="A23" s="13" t="s">
        <v>83</v>
      </c>
      <c r="B23" s="13">
        <v>2.12</v>
      </c>
      <c r="C23" s="19">
        <v>1.3871404589641701E-8</v>
      </c>
      <c r="D23" s="13">
        <v>14.2390300567323</v>
      </c>
      <c r="E23" s="19">
        <v>3.3419264999778901E-7</v>
      </c>
      <c r="F23" s="13">
        <v>596.99214474783901</v>
      </c>
      <c r="G23" s="13">
        <v>-25.614911600010899</v>
      </c>
      <c r="H23" s="13">
        <v>350.49</v>
      </c>
      <c r="K23" s="13" t="s">
        <v>36</v>
      </c>
      <c r="L23" s="18" t="s">
        <v>37</v>
      </c>
      <c r="M23" s="13" t="s">
        <v>38</v>
      </c>
      <c r="N23" s="13" t="s">
        <v>39</v>
      </c>
      <c r="O23" s="13" t="s">
        <v>38</v>
      </c>
      <c r="P23" s="13" t="s">
        <v>40</v>
      </c>
      <c r="Q23" s="13" t="s">
        <v>41</v>
      </c>
      <c r="R23" s="13" t="s">
        <v>42</v>
      </c>
    </row>
    <row r="24" spans="1:22" x14ac:dyDescent="0.25">
      <c r="A24" s="13" t="s">
        <v>84</v>
      </c>
      <c r="B24" s="13">
        <v>2.12</v>
      </c>
      <c r="C24" s="13">
        <v>3.6704347316498699E-9</v>
      </c>
      <c r="D24" s="13">
        <v>19.4274884561672</v>
      </c>
      <c r="E24" s="13">
        <v>1.4768893397132401E-7</v>
      </c>
      <c r="F24" s="13">
        <v>754.78093871138799</v>
      </c>
      <c r="G24" s="13">
        <v>-25.776954084627199</v>
      </c>
      <c r="H24" s="13">
        <v>351.98</v>
      </c>
      <c r="K24" s="21" t="s">
        <v>85</v>
      </c>
      <c r="L24" s="18">
        <v>0.41199999999999998</v>
      </c>
      <c r="M24" s="22">
        <v>1.1079276887853601E-8</v>
      </c>
      <c r="N24" s="18">
        <v>5.2562381988378402</v>
      </c>
      <c r="O24" s="22">
        <v>2.8219878489554899E-7</v>
      </c>
      <c r="P24" s="18">
        <v>169.619542799577</v>
      </c>
      <c r="Q24" s="18">
        <v>-25.662877068391602</v>
      </c>
      <c r="R24" s="18">
        <v>734.89</v>
      </c>
    </row>
    <row r="25" spans="1:22" x14ac:dyDescent="0.25">
      <c r="A25" s="13" t="s">
        <v>86</v>
      </c>
      <c r="B25" s="13">
        <v>1.88</v>
      </c>
      <c r="C25" s="19">
        <v>8.9112653468359901E-9</v>
      </c>
      <c r="D25" s="13">
        <v>9.2742941591932198</v>
      </c>
      <c r="E25" s="19">
        <v>1.9174583293368701E-7</v>
      </c>
      <c r="F25" s="13">
        <v>345.56060224199803</v>
      </c>
      <c r="G25" s="13">
        <v>-24.374753594105499</v>
      </c>
      <c r="H25" s="13">
        <v>355.55</v>
      </c>
      <c r="K25" s="21" t="s">
        <v>87</v>
      </c>
      <c r="L25" s="18">
        <v>0.34599999999999997</v>
      </c>
      <c r="M25" s="22">
        <v>9.7571136656315893E-9</v>
      </c>
      <c r="N25" s="18">
        <v>4.6200209039980402</v>
      </c>
      <c r="O25" s="22">
        <v>2.8186520062423202E-7</v>
      </c>
      <c r="P25" s="18">
        <v>168.103996387536</v>
      </c>
      <c r="Q25" s="18">
        <v>-26.223276582299899</v>
      </c>
      <c r="R25" s="18">
        <f>736.06+0.8</f>
        <v>736.8599999999999</v>
      </c>
    </row>
    <row r="26" spans="1:22" x14ac:dyDescent="0.25">
      <c r="A26" s="13" t="s">
        <v>88</v>
      </c>
      <c r="B26" s="13">
        <v>0.91</v>
      </c>
      <c r="C26" s="19">
        <v>2.0631684574483602E-9</v>
      </c>
      <c r="D26" s="13">
        <v>9.9383037133010905</v>
      </c>
      <c r="E26" s="19">
        <v>8.6021346407116894E-8</v>
      </c>
      <c r="F26" s="13">
        <v>384.035683479559</v>
      </c>
      <c r="G26" s="13">
        <v>-24.736386931381499</v>
      </c>
      <c r="H26" s="20">
        <v>356.61</v>
      </c>
      <c r="K26" s="21" t="s">
        <v>89</v>
      </c>
      <c r="L26" s="18">
        <v>0.32900000000000001</v>
      </c>
      <c r="M26" s="22">
        <v>9.6320509944750104E-9</v>
      </c>
      <c r="N26" s="18">
        <v>4.5586193577729004</v>
      </c>
      <c r="O26" s="22">
        <v>2.6782394313418202E-7</v>
      </c>
      <c r="P26" s="18">
        <v>159.42053317972201</v>
      </c>
      <c r="Q26" s="18">
        <v>-25.932136609639901</v>
      </c>
      <c r="R26" s="18">
        <f>739.95+0.1</f>
        <v>740.05000000000007</v>
      </c>
    </row>
    <row r="27" spans="1:22" x14ac:dyDescent="0.25">
      <c r="A27" s="13" t="s">
        <v>90</v>
      </c>
      <c r="B27" s="13">
        <v>1.91</v>
      </c>
      <c r="C27" s="19">
        <v>1.09598876777469E-8</v>
      </c>
      <c r="D27" s="13">
        <v>11.281116166025599</v>
      </c>
      <c r="E27" s="19">
        <v>2.8364747128861701E-7</v>
      </c>
      <c r="F27" s="13">
        <v>507.59038711504098</v>
      </c>
      <c r="G27" s="13">
        <v>-25.114086705414302</v>
      </c>
      <c r="H27" s="13">
        <v>359.67</v>
      </c>
      <c r="K27" s="21" t="s">
        <v>91</v>
      </c>
      <c r="L27" s="18">
        <v>0.42799999999999999</v>
      </c>
      <c r="M27" s="22">
        <v>6.3209396698998097E-9</v>
      </c>
      <c r="N27" s="18">
        <v>2.99443425130973</v>
      </c>
      <c r="O27" s="22">
        <v>1.32186517232125E-7</v>
      </c>
      <c r="P27" s="18">
        <v>78.989339889887006</v>
      </c>
      <c r="Q27" s="18">
        <v>-23.417176991004499</v>
      </c>
      <c r="R27" s="18">
        <f>608.37+0.49</f>
        <v>608.86</v>
      </c>
    </row>
    <row r="28" spans="1:22" x14ac:dyDescent="0.25">
      <c r="A28" s="13" t="s">
        <v>92</v>
      </c>
      <c r="B28" s="13">
        <v>1.9</v>
      </c>
      <c r="C28" s="19">
        <v>3.70848087102253E-9</v>
      </c>
      <c r="D28" s="13">
        <v>19.290427374544599</v>
      </c>
      <c r="E28" s="19">
        <v>1.6977294869935399E-7</v>
      </c>
      <c r="F28" s="13">
        <v>859.00998850449298</v>
      </c>
      <c r="G28" s="13">
        <v>-25.1892562152041</v>
      </c>
      <c r="H28" s="20">
        <v>361.41</v>
      </c>
      <c r="K28" s="13" t="s">
        <v>93</v>
      </c>
      <c r="L28" s="13">
        <v>1.04</v>
      </c>
      <c r="M28" s="19">
        <v>6.7266376727612501E-9</v>
      </c>
      <c r="N28" s="13">
        <v>8.9349082062094602</v>
      </c>
      <c r="O28" s="13">
        <v>6.6028795109213796</v>
      </c>
      <c r="P28" s="13">
        <v>387.68145303826202</v>
      </c>
      <c r="Q28" s="13">
        <v>-25.445052148277</v>
      </c>
      <c r="R28" s="20">
        <v>310.26</v>
      </c>
      <c r="S28" s="18"/>
    </row>
    <row r="29" spans="1:22" x14ac:dyDescent="0.25">
      <c r="A29" s="13" t="s">
        <v>94</v>
      </c>
      <c r="B29" s="13">
        <v>2.1</v>
      </c>
      <c r="C29" s="19">
        <v>1.2100000000000001E-8</v>
      </c>
      <c r="D29" s="13">
        <v>17.487382289999999</v>
      </c>
      <c r="E29" s="19">
        <v>2.4299999999999999E-7</v>
      </c>
      <c r="F29" s="13">
        <v>749.64697479999995</v>
      </c>
      <c r="G29" s="13">
        <v>-25.050178519999999</v>
      </c>
      <c r="H29" s="20">
        <v>363.45</v>
      </c>
      <c r="K29" s="13" t="s">
        <v>95</v>
      </c>
      <c r="L29" s="13">
        <v>1.06</v>
      </c>
      <c r="M29" s="19">
        <v>6.2266576386616403E-9</v>
      </c>
      <c r="N29" s="13">
        <v>8.1891825126982596</v>
      </c>
      <c r="O29" s="13">
        <v>6.3699506909107599</v>
      </c>
      <c r="P29" s="13">
        <v>343.05989772550998</v>
      </c>
      <c r="Q29" s="13">
        <v>-26.1524742490984</v>
      </c>
      <c r="R29" s="20">
        <v>317.73</v>
      </c>
    </row>
    <row r="30" spans="1:22" x14ac:dyDescent="0.25">
      <c r="A30" s="13" t="s">
        <v>96</v>
      </c>
      <c r="B30" s="13">
        <v>2.17</v>
      </c>
      <c r="C30" s="19">
        <v>4.51500846871409E-9</v>
      </c>
      <c r="D30" s="13">
        <v>22.015617038297901</v>
      </c>
      <c r="E30" s="19">
        <v>1.7687880926597899E-7</v>
      </c>
      <c r="F30" s="13">
        <v>843.07150504262802</v>
      </c>
      <c r="G30" s="13">
        <v>-26.007140640771901</v>
      </c>
      <c r="H30" s="20">
        <v>365.26</v>
      </c>
      <c r="K30" s="13" t="s">
        <v>97</v>
      </c>
      <c r="L30" s="13">
        <v>2.08</v>
      </c>
      <c r="M30" s="19">
        <v>1.4100000000000001E-8</v>
      </c>
      <c r="N30" s="13">
        <v>20.50218181</v>
      </c>
      <c r="O30" s="13">
        <v>6.6007426560000004</v>
      </c>
      <c r="P30" s="13">
        <v>763.16817839999999</v>
      </c>
      <c r="Q30" s="13">
        <v>-25.431784140000001</v>
      </c>
      <c r="R30" s="20">
        <v>341.44</v>
      </c>
    </row>
    <row r="31" spans="1:22" x14ac:dyDescent="0.25">
      <c r="A31" s="13" t="s">
        <v>98</v>
      </c>
      <c r="B31" s="13">
        <v>1.9</v>
      </c>
      <c r="C31" s="19">
        <v>1.7585163744442101E-8</v>
      </c>
      <c r="D31" s="13">
        <v>18.403259088496501</v>
      </c>
      <c r="E31" s="19">
        <v>3.7519489115567202E-7</v>
      </c>
      <c r="F31" s="13">
        <v>685.70029672369606</v>
      </c>
      <c r="G31" s="13">
        <v>-26.389463479595001</v>
      </c>
      <c r="H31" s="13">
        <v>369.56</v>
      </c>
      <c r="K31" s="13" t="s">
        <v>99</v>
      </c>
      <c r="L31" s="13">
        <v>1.95</v>
      </c>
      <c r="M31" s="19">
        <v>1.4999999999999999E-8</v>
      </c>
      <c r="N31" s="13">
        <v>21.674566670000001</v>
      </c>
      <c r="O31" s="13">
        <v>6.4425663970000002</v>
      </c>
      <c r="P31" s="13">
        <v>736.10620649999998</v>
      </c>
      <c r="Q31" s="13">
        <v>-25.75594117</v>
      </c>
      <c r="R31" s="20">
        <v>372.54</v>
      </c>
    </row>
    <row r="32" spans="1:22" x14ac:dyDescent="0.25">
      <c r="A32" s="13" t="s">
        <v>100</v>
      </c>
      <c r="B32" s="13">
        <v>2.14</v>
      </c>
      <c r="C32" s="19">
        <v>4.8687433093952602E-9</v>
      </c>
      <c r="D32" s="13">
        <v>23.1576159807957</v>
      </c>
      <c r="E32" s="19">
        <v>1.9466493095254799E-7</v>
      </c>
      <c r="F32" s="13">
        <v>913.10780855182099</v>
      </c>
      <c r="G32" s="13">
        <v>-26.2704761855314</v>
      </c>
      <c r="H32" s="20">
        <v>370.94</v>
      </c>
      <c r="K32" s="13" t="s">
        <v>101</v>
      </c>
      <c r="L32" s="13">
        <v>1.92</v>
      </c>
      <c r="M32" s="19">
        <v>1.7500000000000001E-8</v>
      </c>
      <c r="N32" s="13">
        <v>25.127695060000001</v>
      </c>
      <c r="O32" s="13">
        <v>6.6311120389999996</v>
      </c>
      <c r="P32" s="13">
        <v>799.46654520000004</v>
      </c>
      <c r="Q32" s="13">
        <v>-25.25194845</v>
      </c>
      <c r="R32" s="20">
        <v>379.52</v>
      </c>
    </row>
    <row r="33" spans="1:18" x14ac:dyDescent="0.25">
      <c r="A33" s="13" t="s">
        <v>102</v>
      </c>
      <c r="B33" s="13">
        <v>2.04</v>
      </c>
      <c r="C33" s="19">
        <v>1.55E-8</v>
      </c>
      <c r="D33" s="13">
        <v>22.749169999999999</v>
      </c>
      <c r="E33" s="19">
        <v>2.6E-7</v>
      </c>
      <c r="F33" s="13">
        <v>817.85519999999997</v>
      </c>
      <c r="G33" s="13">
        <v>-25.898199999999999</v>
      </c>
      <c r="H33" s="20">
        <v>372.54</v>
      </c>
      <c r="K33" s="13" t="s">
        <v>103</v>
      </c>
      <c r="L33" s="13">
        <v>2.02</v>
      </c>
      <c r="M33" s="19">
        <v>1.7500000000000001E-8</v>
      </c>
      <c r="N33" s="13">
        <v>24.968453440000001</v>
      </c>
      <c r="O33" s="13">
        <v>9.7345987810000008</v>
      </c>
      <c r="P33" s="13">
        <v>729.73315270000001</v>
      </c>
      <c r="Q33" s="13">
        <v>-25.192233829999999</v>
      </c>
      <c r="R33" s="20">
        <v>397.75</v>
      </c>
    </row>
    <row r="34" spans="1:18" x14ac:dyDescent="0.25">
      <c r="A34" s="13" t="s">
        <v>104</v>
      </c>
      <c r="B34" s="13">
        <v>2.12</v>
      </c>
      <c r="C34" s="19">
        <v>5.9106025030396801E-9</v>
      </c>
      <c r="D34" s="13">
        <v>28.123299872767902</v>
      </c>
      <c r="E34" s="19">
        <v>2.2259324772289099E-7</v>
      </c>
      <c r="F34" s="13">
        <v>1047.73325409322</v>
      </c>
      <c r="G34" s="13">
        <v>-25.852831410343899</v>
      </c>
      <c r="H34" s="20">
        <v>373.98</v>
      </c>
      <c r="K34" s="13" t="s">
        <v>105</v>
      </c>
      <c r="L34" s="13">
        <v>1.99</v>
      </c>
      <c r="M34" s="19">
        <v>1.6499999999999999E-8</v>
      </c>
      <c r="N34" s="13">
        <v>23.539138999999999</v>
      </c>
      <c r="O34" s="13">
        <v>5.6601104280000003</v>
      </c>
      <c r="P34" s="13">
        <v>770.59674810000001</v>
      </c>
      <c r="Q34" s="13">
        <v>-25.320751090000002</v>
      </c>
      <c r="R34" s="20">
        <v>409.33</v>
      </c>
    </row>
    <row r="35" spans="1:18" x14ac:dyDescent="0.25">
      <c r="A35" s="13" t="s">
        <v>106</v>
      </c>
      <c r="B35" s="13">
        <v>1.9</v>
      </c>
      <c r="C35" s="19">
        <v>2.1961987201274699E-8</v>
      </c>
      <c r="D35" s="13">
        <v>22.666577198016899</v>
      </c>
      <c r="E35" s="19">
        <v>4.5750510380138099E-7</v>
      </c>
      <c r="F35" s="13">
        <v>820.15147820751099</v>
      </c>
      <c r="G35" s="13">
        <v>-25.542439508583399</v>
      </c>
      <c r="H35" s="13">
        <v>374.77</v>
      </c>
      <c r="K35" s="13" t="s">
        <v>107</v>
      </c>
      <c r="L35" s="13">
        <v>2.14</v>
      </c>
      <c r="M35" s="19">
        <v>1.89E-8</v>
      </c>
      <c r="N35" s="13">
        <v>27.187880289999999</v>
      </c>
      <c r="O35" s="13">
        <v>5.1322481379999996</v>
      </c>
      <c r="P35" s="13">
        <v>957.44950759999995</v>
      </c>
      <c r="Q35" s="13">
        <v>-26.0595453</v>
      </c>
      <c r="R35" s="20">
        <v>420.63</v>
      </c>
    </row>
    <row r="36" spans="1:18" x14ac:dyDescent="0.25">
      <c r="A36" s="13" t="s">
        <v>108</v>
      </c>
      <c r="B36" s="13">
        <v>0.98</v>
      </c>
      <c r="C36" s="19">
        <v>2.2161122074254101E-9</v>
      </c>
      <c r="D36" s="13">
        <v>10.8036854944003</v>
      </c>
      <c r="E36" s="19">
        <v>8.6483091021882799E-8</v>
      </c>
      <c r="F36" s="13">
        <v>401.50071395266201</v>
      </c>
      <c r="G36" s="13">
        <v>-24.988501026366599</v>
      </c>
      <c r="H36" s="20">
        <v>376.38</v>
      </c>
      <c r="K36" s="13" t="s">
        <v>109</v>
      </c>
      <c r="L36" s="13">
        <v>2.08</v>
      </c>
      <c r="M36" s="19">
        <v>1.81E-8</v>
      </c>
      <c r="N36" s="13">
        <v>26.11177842</v>
      </c>
      <c r="O36" s="13">
        <v>5.6392875790000003</v>
      </c>
      <c r="P36" s="13">
        <v>882.86009279999996</v>
      </c>
      <c r="Q36" s="13">
        <v>-25.814820919999999</v>
      </c>
      <c r="R36" s="20">
        <v>429.73</v>
      </c>
    </row>
    <row r="37" spans="1:18" x14ac:dyDescent="0.25">
      <c r="A37" s="13" t="s">
        <v>110</v>
      </c>
      <c r="B37" s="13">
        <v>2.12</v>
      </c>
      <c r="C37" s="19">
        <v>1.9399999999999998E-8</v>
      </c>
      <c r="D37" s="13">
        <v>27.380464180000001</v>
      </c>
      <c r="E37" s="19">
        <v>2.9400000000000001E-7</v>
      </c>
      <c r="F37" s="13">
        <v>880.48867359999997</v>
      </c>
      <c r="G37" s="13">
        <v>-25.471441980000002</v>
      </c>
      <c r="H37" s="20">
        <v>379.52</v>
      </c>
      <c r="K37" s="13" t="s">
        <v>111</v>
      </c>
      <c r="L37" s="13">
        <v>2.16</v>
      </c>
      <c r="M37" s="19">
        <v>1.7999999999999999E-8</v>
      </c>
      <c r="N37" s="13">
        <v>25.842984609999998</v>
      </c>
      <c r="O37" s="13">
        <v>7.8153610359999997</v>
      </c>
      <c r="P37" s="13">
        <v>868.91452670000001</v>
      </c>
      <c r="Q37" s="13">
        <v>-25.858665630000001</v>
      </c>
      <c r="R37" s="20">
        <v>439.17</v>
      </c>
    </row>
    <row r="38" spans="1:18" x14ac:dyDescent="0.25">
      <c r="A38" s="13" t="s">
        <v>112</v>
      </c>
      <c r="B38" s="13">
        <v>2.08</v>
      </c>
      <c r="C38" s="19">
        <v>5.07144367267124E-9</v>
      </c>
      <c r="D38" s="13">
        <v>24.034661680745401</v>
      </c>
      <c r="E38" s="19">
        <v>1.7607042590572801E-7</v>
      </c>
      <c r="F38" s="13">
        <v>824.69546703824199</v>
      </c>
      <c r="G38" s="13">
        <v>-26.0780771586521</v>
      </c>
      <c r="H38" s="20">
        <v>380.95</v>
      </c>
      <c r="K38" s="13" t="s">
        <v>113</v>
      </c>
      <c r="L38" s="13">
        <v>2.04</v>
      </c>
      <c r="M38" s="19">
        <v>1.5300000000000001E-8</v>
      </c>
      <c r="N38" s="13">
        <v>21.84767879</v>
      </c>
      <c r="O38" s="13">
        <v>6.5528952199999999</v>
      </c>
      <c r="P38" s="13">
        <v>674.44830879999995</v>
      </c>
      <c r="Q38" s="13">
        <v>-25.544220370000001</v>
      </c>
      <c r="R38" s="13">
        <v>443.63</v>
      </c>
    </row>
    <row r="39" spans="1:18" x14ac:dyDescent="0.25">
      <c r="A39" s="13" t="s">
        <v>114</v>
      </c>
      <c r="B39" s="13">
        <v>1.94</v>
      </c>
      <c r="C39" s="19">
        <v>1.9099999999999999E-8</v>
      </c>
      <c r="D39" s="13">
        <v>27.39510245</v>
      </c>
      <c r="E39" s="19">
        <v>2.9499999999999998E-7</v>
      </c>
      <c r="F39" s="13">
        <v>894.64336649999996</v>
      </c>
      <c r="G39" s="13">
        <v>-25.40503803</v>
      </c>
      <c r="H39" s="20">
        <v>383.1</v>
      </c>
      <c r="K39" s="13" t="s">
        <v>115</v>
      </c>
      <c r="L39" s="13">
        <v>1.08</v>
      </c>
      <c r="M39" s="19">
        <v>9.1984407757264401E-9</v>
      </c>
      <c r="N39" s="13">
        <v>12.038668586498</v>
      </c>
      <c r="O39" s="13">
        <v>1.4455856859702101</v>
      </c>
      <c r="P39" s="13">
        <v>404.234239546418</v>
      </c>
      <c r="Q39" s="13">
        <v>-24.702943081974201</v>
      </c>
      <c r="R39" s="13">
        <v>464.13</v>
      </c>
    </row>
    <row r="40" spans="1:18" x14ac:dyDescent="0.25">
      <c r="A40" s="13">
        <v>1653</v>
      </c>
      <c r="B40" s="13">
        <v>2.17</v>
      </c>
      <c r="C40" s="19">
        <v>3.5877080617995103E-8</v>
      </c>
      <c r="D40" s="13">
        <v>38.754937590746003</v>
      </c>
      <c r="E40" s="19">
        <v>6.1380234472885299E-7</v>
      </c>
      <c r="F40" s="13">
        <v>1136.73115523256</v>
      </c>
      <c r="G40" s="13">
        <v>-25.214864863760202</v>
      </c>
      <c r="H40" s="13">
        <v>384</v>
      </c>
      <c r="K40" s="13" t="s">
        <v>116</v>
      </c>
      <c r="L40" s="13">
        <v>2.13</v>
      </c>
      <c r="M40" s="19">
        <v>1.51E-8</v>
      </c>
      <c r="N40" s="13">
        <v>21.843434210000002</v>
      </c>
      <c r="O40" s="13">
        <v>5.7491885050000002</v>
      </c>
      <c r="P40" s="13">
        <v>701.56182309999997</v>
      </c>
      <c r="Q40" s="13">
        <v>-23.795837039999999</v>
      </c>
      <c r="R40" s="13">
        <v>547.26</v>
      </c>
    </row>
    <row r="41" spans="1:18" x14ac:dyDescent="0.25">
      <c r="A41" s="13" t="s">
        <v>117</v>
      </c>
      <c r="B41" s="13">
        <v>2.0299999999999998</v>
      </c>
      <c r="C41" s="19">
        <v>5.6767553446732297E-9</v>
      </c>
      <c r="D41" s="13">
        <v>29.2747660329394</v>
      </c>
      <c r="E41" s="19">
        <v>1.98784291638443E-7</v>
      </c>
      <c r="F41" s="13">
        <v>995.66187970181898</v>
      </c>
      <c r="G41" s="13">
        <v>-25.636791487349299</v>
      </c>
      <c r="H41" s="20">
        <v>384.73</v>
      </c>
      <c r="K41" s="13" t="s">
        <v>118</v>
      </c>
      <c r="L41" s="13"/>
      <c r="M41" s="19">
        <v>3.05060168629984E-9</v>
      </c>
      <c r="N41" s="13">
        <v>4.3721370264118304</v>
      </c>
      <c r="O41" s="13">
        <v>3.7568996404961599</v>
      </c>
      <c r="P41" s="13">
        <v>129.235745695535</v>
      </c>
      <c r="Q41" s="13">
        <v>-23.208775881499999</v>
      </c>
      <c r="R41" s="20">
        <v>618.80999999999995</v>
      </c>
    </row>
    <row r="42" spans="1:18" x14ac:dyDescent="0.25">
      <c r="A42" s="13" t="s">
        <v>119</v>
      </c>
      <c r="B42" s="13">
        <v>2.14</v>
      </c>
      <c r="C42" s="19">
        <v>2.1600000000000002E-8</v>
      </c>
      <c r="D42" s="13">
        <v>30.85314915</v>
      </c>
      <c r="E42" s="19">
        <v>3.0600000000000001E-7</v>
      </c>
      <c r="F42" s="13">
        <v>925.74122369999998</v>
      </c>
      <c r="G42" s="13">
        <v>-24.82647171</v>
      </c>
      <c r="H42" s="20">
        <v>387.19</v>
      </c>
      <c r="K42" s="23" t="s">
        <v>120</v>
      </c>
      <c r="L42" s="13">
        <v>1.2</v>
      </c>
      <c r="M42" s="19">
        <v>1.8322867223210499E-9</v>
      </c>
      <c r="N42" s="13">
        <v>8.8390006565609909</v>
      </c>
      <c r="O42" s="13">
        <v>3.3060009981882801</v>
      </c>
      <c r="P42" s="13">
        <v>337.56374549850801</v>
      </c>
      <c r="Q42" s="13">
        <v>-25.629699928124602</v>
      </c>
      <c r="R42" s="20">
        <v>280.86</v>
      </c>
    </row>
    <row r="43" spans="1:18" x14ac:dyDescent="0.25">
      <c r="A43" s="13" t="s">
        <v>121</v>
      </c>
      <c r="B43" s="13">
        <v>1.89</v>
      </c>
      <c r="C43" s="19">
        <v>6.1742041871672401E-9</v>
      </c>
      <c r="D43" s="13">
        <v>30.06006269365</v>
      </c>
      <c r="E43" s="19">
        <v>1.9145738355819101E-7</v>
      </c>
      <c r="F43" s="13">
        <v>910.46299510121696</v>
      </c>
      <c r="G43" s="13">
        <v>-24.735561420102702</v>
      </c>
      <c r="H43" s="20">
        <v>388.79</v>
      </c>
      <c r="K43" s="23" t="s">
        <v>122</v>
      </c>
      <c r="L43" s="13">
        <v>1.1100000000000001</v>
      </c>
      <c r="M43" s="19">
        <v>9.7909446657734793E-10</v>
      </c>
      <c r="N43" s="13">
        <v>4.7392649136732796</v>
      </c>
      <c r="O43" s="13">
        <v>6.7184225681099097</v>
      </c>
      <c r="P43" s="13">
        <v>130.30010771330799</v>
      </c>
      <c r="Q43" s="13">
        <v>-25.5416217878868</v>
      </c>
      <c r="R43" s="20">
        <v>282.41000000000003</v>
      </c>
    </row>
    <row r="44" spans="1:18" x14ac:dyDescent="0.25">
      <c r="A44" s="13" t="s">
        <v>123</v>
      </c>
      <c r="B44" s="13">
        <v>2.19</v>
      </c>
      <c r="C44" s="19">
        <v>2.1600000000000002E-8</v>
      </c>
      <c r="D44" s="13">
        <v>30.56474171</v>
      </c>
      <c r="E44" s="19">
        <v>3.0400000000000002E-7</v>
      </c>
      <c r="F44" s="13">
        <v>909.44603830000005</v>
      </c>
      <c r="G44" s="13">
        <v>-24.710447389999999</v>
      </c>
      <c r="H44" s="20">
        <v>390.94</v>
      </c>
      <c r="K44" s="23" t="s">
        <v>124</v>
      </c>
      <c r="L44" s="13">
        <v>0.9</v>
      </c>
      <c r="M44" s="19">
        <v>1.56556395364965E-9</v>
      </c>
      <c r="N44" s="13">
        <v>7.5323293518216499</v>
      </c>
      <c r="O44" s="13">
        <v>0.28817443311336</v>
      </c>
      <c r="P44" s="13">
        <v>277.07768280192499</v>
      </c>
      <c r="Q44" s="13">
        <v>-25.7099266460209</v>
      </c>
      <c r="R44" s="20">
        <v>291.91000000000003</v>
      </c>
    </row>
    <row r="45" spans="1:18" x14ac:dyDescent="0.25">
      <c r="A45" s="13" t="s">
        <v>125</v>
      </c>
      <c r="B45" s="13">
        <v>2.0499999999999998</v>
      </c>
      <c r="C45" s="19">
        <v>6.6615709746380503E-9</v>
      </c>
      <c r="D45" s="13">
        <v>32.185084929265599</v>
      </c>
      <c r="E45" s="19">
        <v>2.14557004218907E-7</v>
      </c>
      <c r="F45" s="13">
        <v>1008.72220555657</v>
      </c>
      <c r="G45" s="13">
        <v>-25.2455027909457</v>
      </c>
      <c r="H45" s="20">
        <v>392.26</v>
      </c>
      <c r="K45" s="23" t="s">
        <v>126</v>
      </c>
      <c r="L45" s="13">
        <v>0.95</v>
      </c>
      <c r="M45" s="19">
        <v>7.5228332858978202E-10</v>
      </c>
      <c r="N45" s="13">
        <v>3.6382035960415702</v>
      </c>
      <c r="O45" s="13">
        <v>9.3658349920495496</v>
      </c>
      <c r="P45" s="13">
        <v>105.403883303124</v>
      </c>
      <c r="Q45" s="13">
        <v>-25.195552636526699</v>
      </c>
      <c r="R45" s="20">
        <v>284.89</v>
      </c>
    </row>
    <row r="46" spans="1:18" x14ac:dyDescent="0.25">
      <c r="A46" s="13" t="s">
        <v>127</v>
      </c>
      <c r="B46" s="13">
        <v>2.06</v>
      </c>
      <c r="C46" s="19">
        <v>1.81E-8</v>
      </c>
      <c r="D46" s="13">
        <v>29.885493010000001</v>
      </c>
      <c r="E46" s="19">
        <v>3.3099999999999999E-7</v>
      </c>
      <c r="F46" s="13">
        <v>916.97303099999999</v>
      </c>
      <c r="G46" s="13">
        <v>-25.034616199999999</v>
      </c>
      <c r="H46" s="20">
        <v>394.63</v>
      </c>
      <c r="K46" s="23" t="s">
        <v>128</v>
      </c>
      <c r="L46" s="13">
        <v>0.47</v>
      </c>
      <c r="M46" s="19">
        <v>7.0762918834570296E-10</v>
      </c>
      <c r="N46" s="13">
        <v>3.5609613762718602</v>
      </c>
      <c r="O46" s="13">
        <v>19.616910077230798</v>
      </c>
      <c r="P46" s="13">
        <v>94.673783643422396</v>
      </c>
      <c r="Q46" s="13">
        <v>-25.150338729743002</v>
      </c>
      <c r="R46" s="20">
        <v>305.81</v>
      </c>
    </row>
    <row r="47" spans="1:18" x14ac:dyDescent="0.25">
      <c r="A47" s="13" t="s">
        <v>129</v>
      </c>
      <c r="B47" s="13">
        <v>2.17</v>
      </c>
      <c r="C47" s="19">
        <v>5.9710945743255998E-9</v>
      </c>
      <c r="D47" s="13">
        <v>28.982256166472201</v>
      </c>
      <c r="E47" s="19">
        <v>1.80959459750163E-7</v>
      </c>
      <c r="F47" s="13">
        <v>856.60428857209899</v>
      </c>
      <c r="G47" s="13">
        <v>-24.766471811715299</v>
      </c>
      <c r="H47" s="20">
        <v>396.26</v>
      </c>
      <c r="K47" s="23" t="s">
        <v>130</v>
      </c>
      <c r="L47" s="13">
        <v>0.86</v>
      </c>
      <c r="M47" s="19">
        <v>8.9890493193498701E-10</v>
      </c>
      <c r="N47" s="13">
        <v>4.3070545316414099</v>
      </c>
      <c r="O47" s="13">
        <v>-18.5170312567171</v>
      </c>
      <c r="P47" s="13">
        <v>151.43916333792399</v>
      </c>
      <c r="Q47" s="13">
        <v>-24.567303743794199</v>
      </c>
      <c r="R47" s="20">
        <v>308.16000000000003</v>
      </c>
    </row>
    <row r="48" spans="1:18" x14ac:dyDescent="0.25">
      <c r="A48" s="13" t="s">
        <v>131</v>
      </c>
      <c r="B48" s="13">
        <v>0.32</v>
      </c>
      <c r="C48" s="19">
        <v>3.1225842436928598E-9</v>
      </c>
      <c r="D48" s="13">
        <v>5.0884416708232196</v>
      </c>
      <c r="E48" s="19">
        <v>4.8332847960019798E-8</v>
      </c>
      <c r="F48" s="13">
        <v>142.48408382723201</v>
      </c>
      <c r="G48" s="13">
        <v>-25.4054272547701</v>
      </c>
      <c r="H48" s="20">
        <v>397.75</v>
      </c>
    </row>
    <row r="49" spans="1:19" x14ac:dyDescent="0.25">
      <c r="A49" s="13" t="s">
        <v>132</v>
      </c>
      <c r="B49" s="13">
        <v>2.06</v>
      </c>
      <c r="C49" s="19">
        <v>6.4607925679338199E-9</v>
      </c>
      <c r="D49" s="13">
        <v>33.361959752607703</v>
      </c>
      <c r="E49" s="19">
        <v>1.9847701299147099E-7</v>
      </c>
      <c r="F49" s="13">
        <v>992.09195450826803</v>
      </c>
      <c r="G49" s="13">
        <v>-25.046350400056401</v>
      </c>
      <c r="H49" s="20">
        <v>400.06</v>
      </c>
    </row>
    <row r="50" spans="1:19" x14ac:dyDescent="0.25">
      <c r="A50" s="13" t="s">
        <v>133</v>
      </c>
      <c r="B50" s="13">
        <v>0.99</v>
      </c>
      <c r="C50" s="19">
        <v>1.0527915255396399E-8</v>
      </c>
      <c r="D50" s="13">
        <v>14.011586837923801</v>
      </c>
      <c r="E50" s="19">
        <v>1.6624516563368301E-7</v>
      </c>
      <c r="F50" s="13">
        <v>420.89101372795301</v>
      </c>
      <c r="G50" s="13">
        <v>-25.168406801762</v>
      </c>
      <c r="H50" s="20">
        <v>402.32</v>
      </c>
    </row>
    <row r="51" spans="1:19" x14ac:dyDescent="0.25">
      <c r="A51" s="13" t="s">
        <v>134</v>
      </c>
      <c r="B51" s="13">
        <v>2.0099999999999998</v>
      </c>
      <c r="C51" s="19">
        <v>6.1394135292638401E-9</v>
      </c>
      <c r="D51" s="13">
        <v>29.4364345755111</v>
      </c>
      <c r="E51" s="19">
        <v>2.00569694797093E-7</v>
      </c>
      <c r="F51" s="13">
        <v>945.83066345277405</v>
      </c>
      <c r="G51" s="13">
        <v>-24.953175332679201</v>
      </c>
      <c r="H51" s="20">
        <v>403.8</v>
      </c>
      <c r="S51" s="18"/>
    </row>
    <row r="52" spans="1:19" x14ac:dyDescent="0.25">
      <c r="A52" s="13" t="s">
        <v>135</v>
      </c>
      <c r="B52" s="13">
        <v>1.96</v>
      </c>
      <c r="C52" s="19">
        <v>2.0100000000000001E-8</v>
      </c>
      <c r="D52" s="13">
        <v>28.635864510000001</v>
      </c>
      <c r="E52" s="19">
        <v>3.0800000000000001E-7</v>
      </c>
      <c r="F52" s="13">
        <v>928.23337449999997</v>
      </c>
      <c r="G52" s="13">
        <v>-25.126730899999998</v>
      </c>
      <c r="H52" s="20">
        <v>406.16</v>
      </c>
    </row>
    <row r="53" spans="1:19" x14ac:dyDescent="0.25">
      <c r="A53" s="13" t="s">
        <v>136</v>
      </c>
      <c r="B53" s="13">
        <v>2.0299999999999998</v>
      </c>
      <c r="C53" s="19">
        <v>6.1615592895870503E-9</v>
      </c>
      <c r="D53" s="13">
        <v>29.8605197777811</v>
      </c>
      <c r="E53" s="19">
        <v>2.0990796939512901E-7</v>
      </c>
      <c r="F53" s="13">
        <v>991.36961059594796</v>
      </c>
      <c r="G53" s="13">
        <v>-24.921845507991701</v>
      </c>
      <c r="H53" s="20">
        <v>407.54</v>
      </c>
    </row>
    <row r="54" spans="1:19" x14ac:dyDescent="0.25">
      <c r="A54" s="13" t="s">
        <v>137</v>
      </c>
      <c r="B54" s="13">
        <v>2.15</v>
      </c>
      <c r="C54" s="19">
        <v>2.1600000000000002E-8</v>
      </c>
      <c r="D54" s="13">
        <v>30.630848539999999</v>
      </c>
      <c r="E54" s="19">
        <v>3.3099999999999999E-7</v>
      </c>
      <c r="F54" s="13">
        <v>990.07422029999998</v>
      </c>
      <c r="G54" s="13">
        <v>-25.210055870000001</v>
      </c>
      <c r="H54" s="20">
        <v>409.33</v>
      </c>
    </row>
    <row r="55" spans="1:19" x14ac:dyDescent="0.25">
      <c r="A55" s="13" t="s">
        <v>138</v>
      </c>
      <c r="B55" s="13">
        <v>1.91</v>
      </c>
      <c r="C55" s="19">
        <v>3.4353469971601599E-9</v>
      </c>
      <c r="D55" s="13">
        <v>16.3104559128662</v>
      </c>
      <c r="E55" s="19">
        <v>1.1453391235427499E-7</v>
      </c>
      <c r="F55" s="13">
        <v>536.85212743097702</v>
      </c>
      <c r="G55" s="13">
        <v>-26.291678424278601</v>
      </c>
      <c r="H55" s="20">
        <v>410.81</v>
      </c>
    </row>
    <row r="56" spans="1:19" x14ac:dyDescent="0.25">
      <c r="A56" s="13" t="s">
        <v>139</v>
      </c>
      <c r="B56" s="13">
        <v>1.99</v>
      </c>
      <c r="C56" s="19">
        <v>1.02E-8</v>
      </c>
      <c r="D56" s="13">
        <v>16.74635936</v>
      </c>
      <c r="E56" s="19">
        <v>1.9999999999999999E-7</v>
      </c>
      <c r="F56" s="13">
        <v>565.5569812</v>
      </c>
      <c r="G56" s="13">
        <v>-26.213955080000002</v>
      </c>
      <c r="H56" s="20">
        <v>413.02</v>
      </c>
    </row>
    <row r="57" spans="1:19" x14ac:dyDescent="0.25">
      <c r="A57" s="13" t="s">
        <v>140</v>
      </c>
      <c r="B57" s="13">
        <v>2.02</v>
      </c>
      <c r="C57" s="19">
        <v>4.9467371937496497E-9</v>
      </c>
      <c r="D57" s="13">
        <v>23.790027452460802</v>
      </c>
      <c r="E57" s="19">
        <v>2.0546356077622E-7</v>
      </c>
      <c r="F57" s="13">
        <v>966.33711177334101</v>
      </c>
      <c r="G57" s="13">
        <v>-25.871908522733101</v>
      </c>
      <c r="H57" s="20">
        <v>414.56</v>
      </c>
    </row>
    <row r="58" spans="1:19" x14ac:dyDescent="0.25">
      <c r="A58" s="13" t="s">
        <v>141</v>
      </c>
      <c r="B58" s="13">
        <v>2.14</v>
      </c>
      <c r="C58" s="19">
        <v>2.0500000000000002E-8</v>
      </c>
      <c r="D58" s="13">
        <v>29.640639310000001</v>
      </c>
      <c r="E58" s="19">
        <v>3.5499999999999999E-7</v>
      </c>
      <c r="F58" s="13">
        <v>1096.689427</v>
      </c>
      <c r="G58" s="13">
        <v>-25.81050969</v>
      </c>
      <c r="H58" s="20">
        <v>416.84</v>
      </c>
    </row>
    <row r="59" spans="1:19" x14ac:dyDescent="0.25">
      <c r="A59" s="13" t="s">
        <v>142</v>
      </c>
      <c r="B59" s="13">
        <v>1.87</v>
      </c>
      <c r="C59" s="19">
        <v>5.3356091235783698E-9</v>
      </c>
      <c r="D59" s="13">
        <v>29.339279905682901</v>
      </c>
      <c r="E59" s="19">
        <v>1.8905923082623801E-7</v>
      </c>
      <c r="F59" s="13">
        <v>1009.09280229926</v>
      </c>
      <c r="G59" s="13">
        <v>-25.878153916920901</v>
      </c>
      <c r="H59" s="20">
        <v>418.62</v>
      </c>
    </row>
    <row r="60" spans="1:19" x14ac:dyDescent="0.25">
      <c r="A60" s="13">
        <v>1691</v>
      </c>
      <c r="B60" s="13">
        <v>2.15</v>
      </c>
      <c r="C60" s="19">
        <v>2.7995113052389802E-8</v>
      </c>
      <c r="D60" s="13">
        <v>30.8969029711063</v>
      </c>
      <c r="E60" s="19">
        <v>4.3422118267688598E-7</v>
      </c>
      <c r="F60" s="13">
        <v>968.61112809280098</v>
      </c>
      <c r="G60" s="13">
        <v>-25.369676943252902</v>
      </c>
      <c r="H60" s="13">
        <v>420.49</v>
      </c>
    </row>
    <row r="61" spans="1:19" x14ac:dyDescent="0.25">
      <c r="A61" s="13" t="s">
        <v>143</v>
      </c>
      <c r="B61" s="13">
        <v>1.93</v>
      </c>
      <c r="C61" s="19">
        <v>1.66E-8</v>
      </c>
      <c r="D61" s="13">
        <v>23.807931079999999</v>
      </c>
      <c r="E61" s="19">
        <v>2.7700000000000001E-7</v>
      </c>
      <c r="F61" s="13">
        <v>841.21442130000003</v>
      </c>
      <c r="G61" s="13">
        <v>-25.938292780000001</v>
      </c>
      <c r="H61" s="20">
        <v>420.63</v>
      </c>
    </row>
    <row r="62" spans="1:19" x14ac:dyDescent="0.25">
      <c r="A62" s="13" t="s">
        <v>144</v>
      </c>
      <c r="B62" s="13">
        <v>1.97</v>
      </c>
      <c r="C62" s="19">
        <v>6.3768890793932203E-9</v>
      </c>
      <c r="D62" s="13">
        <v>30.6992303762372</v>
      </c>
      <c r="E62" s="19">
        <v>2.2800704552183899E-7</v>
      </c>
      <c r="F62" s="13">
        <v>1071.41599494197</v>
      </c>
      <c r="G62" s="13">
        <v>-26.015666229346699</v>
      </c>
      <c r="H62" s="20">
        <v>423.6</v>
      </c>
    </row>
    <row r="63" spans="1:19" x14ac:dyDescent="0.25">
      <c r="A63" s="13" t="s">
        <v>145</v>
      </c>
      <c r="B63" s="13">
        <v>1.93</v>
      </c>
      <c r="C63" s="19">
        <v>1.5799999999999999E-8</v>
      </c>
      <c r="D63" s="13">
        <v>23.415749080000001</v>
      </c>
      <c r="E63" s="19">
        <v>2.5199999999999998E-7</v>
      </c>
      <c r="F63" s="13">
        <v>804.51501480000002</v>
      </c>
      <c r="G63" s="13">
        <v>-25.883774689999999</v>
      </c>
      <c r="H63" s="20">
        <v>425.6</v>
      </c>
    </row>
    <row r="64" spans="1:19" x14ac:dyDescent="0.25">
      <c r="A64" s="13" t="s">
        <v>146</v>
      </c>
      <c r="B64" s="13">
        <v>2.0299999999999998</v>
      </c>
      <c r="C64" s="19">
        <v>6.1670386963916403E-9</v>
      </c>
      <c r="D64" s="13">
        <v>29.803627991750002</v>
      </c>
      <c r="E64" s="19">
        <v>2.2008825867336799E-7</v>
      </c>
      <c r="F64" s="13">
        <v>1030.8518566786699</v>
      </c>
      <c r="G64" s="13">
        <v>-26.043894273922401</v>
      </c>
      <c r="H64" s="20">
        <v>427.61</v>
      </c>
    </row>
    <row r="65" spans="1:8" x14ac:dyDescent="0.25">
      <c r="A65" s="13" t="s">
        <v>147</v>
      </c>
      <c r="B65" s="13">
        <v>1.94</v>
      </c>
      <c r="C65" s="19">
        <v>1.7800000000000001E-8</v>
      </c>
      <c r="D65" s="13">
        <v>25.839276309999999</v>
      </c>
      <c r="E65" s="19">
        <v>2.96E-7</v>
      </c>
      <c r="F65" s="13">
        <v>912.07077479999998</v>
      </c>
      <c r="G65" s="13">
        <v>-25.990617570000001</v>
      </c>
      <c r="H65" s="20">
        <v>429.73</v>
      </c>
    </row>
    <row r="66" spans="1:8" x14ac:dyDescent="0.25">
      <c r="A66" s="18" t="s">
        <v>148</v>
      </c>
      <c r="B66" s="13">
        <v>2.12</v>
      </c>
      <c r="C66" s="19">
        <v>5.4172707400934998E-9</v>
      </c>
      <c r="D66" s="13">
        <v>29.109344554953001</v>
      </c>
      <c r="E66" s="19">
        <v>1.9099307951853101E-7</v>
      </c>
      <c r="F66" s="13">
        <v>992.97113381650001</v>
      </c>
      <c r="G66" s="13">
        <v>-25.992359370905799</v>
      </c>
      <c r="H66" s="20">
        <v>431.43</v>
      </c>
    </row>
    <row r="67" spans="1:8" x14ac:dyDescent="0.25">
      <c r="A67" s="13" t="s">
        <v>149</v>
      </c>
      <c r="B67" s="13">
        <v>1.96</v>
      </c>
      <c r="C67" s="19">
        <v>2.3966084617505999E-8</v>
      </c>
      <c r="D67" s="13">
        <v>25.099504658428302</v>
      </c>
      <c r="E67" s="19">
        <v>4.65894162804403E-7</v>
      </c>
      <c r="F67" s="13">
        <v>854.08842178710097</v>
      </c>
      <c r="G67" s="13">
        <v>-25.9004777082448</v>
      </c>
      <c r="H67" s="13">
        <v>433.86</v>
      </c>
    </row>
    <row r="68" spans="1:8" x14ac:dyDescent="0.25">
      <c r="A68" s="13" t="s">
        <v>150</v>
      </c>
      <c r="B68" s="13">
        <v>2.02</v>
      </c>
      <c r="C68" s="19">
        <v>6.30380432971528E-9</v>
      </c>
      <c r="D68" s="13">
        <v>30.503681413536299</v>
      </c>
      <c r="E68" s="19">
        <v>2.2371406754873001E-7</v>
      </c>
      <c r="F68" s="13">
        <v>1054.1673913632801</v>
      </c>
      <c r="G68" s="13">
        <v>-25.848384963449099</v>
      </c>
      <c r="H68" s="20">
        <v>435.31</v>
      </c>
    </row>
    <row r="69" spans="1:8" x14ac:dyDescent="0.25">
      <c r="A69" s="13" t="s">
        <v>151</v>
      </c>
      <c r="B69" s="13">
        <v>0.34</v>
      </c>
      <c r="C69" s="19">
        <v>2.9605157687330501E-9</v>
      </c>
      <c r="D69" s="13">
        <v>4.3453099377380404</v>
      </c>
      <c r="E69" s="19">
        <v>5.0956343658481497E-8</v>
      </c>
      <c r="F69" s="13">
        <v>145.86048024404499</v>
      </c>
      <c r="G69" s="13">
        <v>-25.777498024833999</v>
      </c>
      <c r="H69" s="20">
        <v>439.17</v>
      </c>
    </row>
    <row r="70" spans="1:8" x14ac:dyDescent="0.25">
      <c r="A70" s="13" t="s">
        <v>152</v>
      </c>
      <c r="B70" s="13">
        <v>2.17</v>
      </c>
      <c r="C70" s="19">
        <v>6.3691563618778703E-9</v>
      </c>
      <c r="D70" s="13">
        <v>30.2123609645428</v>
      </c>
      <c r="E70" s="19">
        <v>2.2290474305242101E-7</v>
      </c>
      <c r="F70" s="13">
        <v>1044.4392956341301</v>
      </c>
      <c r="G70" s="13">
        <v>-26.107766480990499</v>
      </c>
      <c r="H70" s="20">
        <v>441.9</v>
      </c>
    </row>
    <row r="71" spans="1:8" x14ac:dyDescent="0.25">
      <c r="A71" s="13" t="s">
        <v>153</v>
      </c>
      <c r="B71" s="13">
        <v>2.15</v>
      </c>
      <c r="C71" s="19">
        <v>5.9964491899494301E-9</v>
      </c>
      <c r="D71" s="13">
        <v>30.955561898873199</v>
      </c>
      <c r="E71" s="19">
        <v>2.00963729768411E-7</v>
      </c>
      <c r="F71" s="13">
        <v>1004.93245004448</v>
      </c>
      <c r="G71" s="13">
        <v>-25.200299484525502</v>
      </c>
      <c r="H71" s="20">
        <v>443.63</v>
      </c>
    </row>
    <row r="72" spans="1:8" x14ac:dyDescent="0.25">
      <c r="A72" s="13" t="s">
        <v>154</v>
      </c>
      <c r="B72" s="13">
        <v>1.92</v>
      </c>
      <c r="C72" s="19">
        <v>1.83417715555675E-8</v>
      </c>
      <c r="D72" s="13">
        <v>18.981647031720598</v>
      </c>
      <c r="E72" s="19">
        <v>3.6789802970727003E-7</v>
      </c>
      <c r="F72" s="13">
        <v>660.67973517542998</v>
      </c>
      <c r="G72" s="13">
        <v>-25.050254358960601</v>
      </c>
      <c r="H72" s="13">
        <v>446.24</v>
      </c>
    </row>
    <row r="73" spans="1:8" x14ac:dyDescent="0.25">
      <c r="A73" s="13" t="s">
        <v>155</v>
      </c>
      <c r="B73" s="13">
        <v>1.87</v>
      </c>
      <c r="C73" s="19">
        <v>5.3058140652307401E-9</v>
      </c>
      <c r="D73" s="13">
        <v>25.791564085938099</v>
      </c>
      <c r="E73" s="19">
        <v>1.7802381407916499E-7</v>
      </c>
      <c r="F73" s="13">
        <v>844.63977966672996</v>
      </c>
      <c r="G73" s="13">
        <v>-24.737631012187801</v>
      </c>
      <c r="H73" s="20">
        <v>447.65</v>
      </c>
    </row>
    <row r="74" spans="1:8" x14ac:dyDescent="0.25">
      <c r="A74" s="13" t="s">
        <v>156</v>
      </c>
      <c r="B74" s="13">
        <v>1</v>
      </c>
      <c r="C74" s="19">
        <v>3.7766563131479698E-9</v>
      </c>
      <c r="D74" s="13">
        <v>4.9526358349983104</v>
      </c>
      <c r="E74" s="19">
        <v>6.1247424881782906E-8</v>
      </c>
      <c r="F74" s="13">
        <v>152.407918127588</v>
      </c>
      <c r="G74" s="13">
        <v>-24.974993716763699</v>
      </c>
      <c r="H74" s="20">
        <v>448.11</v>
      </c>
    </row>
    <row r="75" spans="1:8" x14ac:dyDescent="0.25">
      <c r="A75" s="13" t="s">
        <v>157</v>
      </c>
      <c r="B75" s="13">
        <v>2.08</v>
      </c>
      <c r="C75" s="19">
        <v>4.2713665003514699E-9</v>
      </c>
      <c r="D75" s="13">
        <v>20.607587541397301</v>
      </c>
      <c r="E75" s="19">
        <v>1.6162427218802101E-7</v>
      </c>
      <c r="F75" s="13">
        <v>757.25892525930101</v>
      </c>
      <c r="G75" s="13">
        <v>-25.307942147632001</v>
      </c>
      <c r="H75" s="20">
        <v>449.58</v>
      </c>
    </row>
    <row r="76" spans="1:8" x14ac:dyDescent="0.25">
      <c r="A76" s="13" t="s">
        <v>158</v>
      </c>
      <c r="B76" s="13">
        <v>2.0499999999999998</v>
      </c>
      <c r="C76" s="19">
        <v>1.5732962318571299E-8</v>
      </c>
      <c r="D76" s="13">
        <v>16.489418928836301</v>
      </c>
      <c r="E76" s="19">
        <v>3.51109743390587E-7</v>
      </c>
      <c r="F76" s="13">
        <v>645.65559626274</v>
      </c>
      <c r="G76" s="13">
        <v>-24.944708602912701</v>
      </c>
      <c r="H76" s="13">
        <v>452.61</v>
      </c>
    </row>
    <row r="77" spans="1:8" x14ac:dyDescent="0.25">
      <c r="A77" s="13" t="s">
        <v>159</v>
      </c>
      <c r="B77" s="13">
        <v>2</v>
      </c>
      <c r="C77" s="19">
        <v>3.5099095900765001E-9</v>
      </c>
      <c r="D77" s="13">
        <v>18.717891279309299</v>
      </c>
      <c r="E77" s="19">
        <v>1.40283434257871E-7</v>
      </c>
      <c r="F77" s="13">
        <v>723.08052484213499</v>
      </c>
      <c r="G77" s="13">
        <v>-25.3148252860911</v>
      </c>
      <c r="H77" s="20">
        <v>454.17</v>
      </c>
    </row>
    <row r="78" spans="1:8" x14ac:dyDescent="0.25">
      <c r="A78" s="13" t="s">
        <v>160</v>
      </c>
      <c r="B78" s="13">
        <v>1.07</v>
      </c>
      <c r="C78" s="19">
        <v>6.5223772320599496E-9</v>
      </c>
      <c r="D78" s="13">
        <v>8.4920363851442104</v>
      </c>
      <c r="E78" s="19">
        <v>1.3997733838699799E-7</v>
      </c>
      <c r="F78" s="13">
        <v>345.95571050946</v>
      </c>
      <c r="G78" s="13">
        <v>-25.5226828729506</v>
      </c>
      <c r="H78" s="20">
        <v>455.92</v>
      </c>
    </row>
    <row r="79" spans="1:8" x14ac:dyDescent="0.25">
      <c r="A79" s="13">
        <v>1739</v>
      </c>
      <c r="B79" s="13">
        <v>1.92</v>
      </c>
      <c r="C79" s="19">
        <v>1.7282501442970901E-8</v>
      </c>
      <c r="D79" s="13">
        <v>21.995445787364002</v>
      </c>
      <c r="E79" s="19">
        <v>3.34975651994363E-7</v>
      </c>
      <c r="F79" s="13">
        <v>857.56441557148105</v>
      </c>
      <c r="G79" s="13">
        <v>-24.919277757709398</v>
      </c>
      <c r="H79" s="13">
        <v>460.49</v>
      </c>
    </row>
    <row r="80" spans="1:8" x14ac:dyDescent="0.25">
      <c r="A80" s="13" t="s">
        <v>161</v>
      </c>
      <c r="B80" s="13">
        <v>2.15</v>
      </c>
      <c r="C80" s="19">
        <v>1.1900000000000001E-8</v>
      </c>
      <c r="D80" s="13">
        <v>17.134243739999999</v>
      </c>
      <c r="E80" s="19">
        <v>2.17E-7</v>
      </c>
      <c r="F80" s="13">
        <v>661.19709409999996</v>
      </c>
      <c r="G80" s="13">
        <v>-25.468630579999999</v>
      </c>
      <c r="H80" s="20">
        <v>461.24</v>
      </c>
    </row>
    <row r="81" spans="1:8" x14ac:dyDescent="0.25">
      <c r="A81" s="13" t="s">
        <v>162</v>
      </c>
      <c r="B81" s="13">
        <v>1.96</v>
      </c>
      <c r="C81" s="19">
        <v>4.0595902340960198E-9</v>
      </c>
      <c r="D81" s="13">
        <v>21.164864115208101</v>
      </c>
      <c r="E81" s="19">
        <v>1.7787280620629199E-7</v>
      </c>
      <c r="F81" s="13">
        <v>897.03242007826202</v>
      </c>
      <c r="G81" s="13">
        <v>-25.232539447233101</v>
      </c>
      <c r="H81" s="20">
        <v>466.45</v>
      </c>
    </row>
    <row r="82" spans="1:8" x14ac:dyDescent="0.25">
      <c r="A82" s="13" t="s">
        <v>163</v>
      </c>
      <c r="B82" s="13">
        <v>1.97</v>
      </c>
      <c r="C82" s="19">
        <v>1.3200000000000001E-8</v>
      </c>
      <c r="D82" s="13">
        <v>21.647180509999998</v>
      </c>
      <c r="E82" s="19">
        <v>2.4699999999999998E-7</v>
      </c>
      <c r="F82" s="13">
        <v>679.11318570000003</v>
      </c>
      <c r="G82" s="13">
        <v>-24.337489479999999</v>
      </c>
      <c r="H82" s="20">
        <v>468.66</v>
      </c>
    </row>
    <row r="83" spans="1:8" x14ac:dyDescent="0.25">
      <c r="A83" s="13" t="s">
        <v>164</v>
      </c>
      <c r="B83" s="13">
        <v>0.9</v>
      </c>
      <c r="C83" s="19">
        <v>3.1561530019531602E-9</v>
      </c>
      <c r="D83" s="13">
        <v>15.195456045391699</v>
      </c>
      <c r="E83" s="19">
        <v>9.1642967353644496E-8</v>
      </c>
      <c r="F83" s="13">
        <v>409.94308739649199</v>
      </c>
      <c r="G83" s="13">
        <v>-22.693114696069699</v>
      </c>
      <c r="H83" s="20">
        <v>474.76</v>
      </c>
    </row>
    <row r="84" spans="1:8" x14ac:dyDescent="0.25">
      <c r="A84" s="13" t="s">
        <v>165</v>
      </c>
      <c r="B84" s="13">
        <v>1.0900000000000001</v>
      </c>
      <c r="C84" s="19">
        <v>1.0240099354509801E-8</v>
      </c>
      <c r="D84" s="13">
        <v>13.284680078621999</v>
      </c>
      <c r="E84" s="19">
        <v>1.5215349319364101E-7</v>
      </c>
      <c r="F84" s="13">
        <v>374.77876687102997</v>
      </c>
      <c r="G84" s="13">
        <v>-23.106317492064001</v>
      </c>
      <c r="H84" s="20">
        <v>477.41</v>
      </c>
    </row>
    <row r="85" spans="1:8" x14ac:dyDescent="0.25">
      <c r="A85" s="13" t="s">
        <v>166</v>
      </c>
      <c r="B85" s="13">
        <v>1.92</v>
      </c>
      <c r="C85" s="19">
        <v>9.2400000000000004E-9</v>
      </c>
      <c r="D85" s="13">
        <v>14.101801890000001</v>
      </c>
      <c r="E85" s="19">
        <v>1.68E-7</v>
      </c>
      <c r="F85" s="13">
        <v>559.59880659999999</v>
      </c>
      <c r="G85" s="13">
        <v>-25.726246249999999</v>
      </c>
      <c r="H85" s="20">
        <v>482.6</v>
      </c>
    </row>
    <row r="86" spans="1:8" x14ac:dyDescent="0.25">
      <c r="A86" s="13" t="s">
        <v>167</v>
      </c>
      <c r="B86" s="13">
        <v>1.98</v>
      </c>
      <c r="C86" s="19">
        <v>3.5741514709344302E-9</v>
      </c>
      <c r="D86" s="13">
        <v>18.435950818441501</v>
      </c>
      <c r="E86" s="19">
        <v>1.5338376996298901E-7</v>
      </c>
      <c r="F86" s="13">
        <v>767.94720531610199</v>
      </c>
      <c r="G86" s="13">
        <v>-25.6911324736841</v>
      </c>
      <c r="H86" s="20">
        <v>483.28</v>
      </c>
    </row>
    <row r="87" spans="1:8" x14ac:dyDescent="0.25">
      <c r="A87" s="13" t="s">
        <v>168</v>
      </c>
      <c r="B87" s="13">
        <v>2</v>
      </c>
      <c r="C87" s="19">
        <v>1.4E-8</v>
      </c>
      <c r="D87" s="13">
        <v>20.870551240000001</v>
      </c>
      <c r="E87" s="19">
        <v>2.7500000000000001E-7</v>
      </c>
      <c r="F87" s="13">
        <v>805.88603350000005</v>
      </c>
      <c r="G87" s="13">
        <v>-25.356631149999998</v>
      </c>
      <c r="H87" s="20">
        <v>486.16</v>
      </c>
    </row>
    <row r="88" spans="1:8" x14ac:dyDescent="0.25">
      <c r="A88" s="13" t="s">
        <v>169</v>
      </c>
      <c r="B88" s="13">
        <v>2.15</v>
      </c>
      <c r="C88" s="19">
        <v>1.5300000000000001E-8</v>
      </c>
      <c r="D88" s="13">
        <v>21.74157473</v>
      </c>
      <c r="E88" s="19">
        <v>2.67E-7</v>
      </c>
      <c r="F88" s="13">
        <v>800.70879260000004</v>
      </c>
      <c r="G88" s="13">
        <v>-25.590450860000001</v>
      </c>
      <c r="H88" s="20">
        <v>489.11</v>
      </c>
    </row>
    <row r="89" spans="1:8" x14ac:dyDescent="0.25">
      <c r="A89" s="13" t="s">
        <v>170</v>
      </c>
      <c r="B89" s="13">
        <v>1.02</v>
      </c>
      <c r="C89" s="19">
        <v>2.1254282563408299E-9</v>
      </c>
      <c r="D89" s="13">
        <v>10.2610554804586</v>
      </c>
      <c r="E89" s="19">
        <v>5.3912543221401599E-8</v>
      </c>
      <c r="F89" s="13">
        <v>243.852494962669</v>
      </c>
      <c r="G89" s="13">
        <v>-24.208786940851802</v>
      </c>
      <c r="H89" s="20">
        <v>491.86</v>
      </c>
    </row>
    <row r="90" spans="1:8" x14ac:dyDescent="0.25">
      <c r="A90" s="13" t="s">
        <v>171</v>
      </c>
      <c r="B90" s="13">
        <v>1.83</v>
      </c>
      <c r="C90" s="19">
        <v>2.8699999999999999E-8</v>
      </c>
      <c r="D90" s="13">
        <v>46.994275109999997</v>
      </c>
      <c r="E90" s="19">
        <v>2.7599999999999998E-7</v>
      </c>
      <c r="F90" s="13">
        <v>750.16729539999994</v>
      </c>
      <c r="G90" s="13">
        <v>-25.15363047</v>
      </c>
      <c r="H90" s="13">
        <v>496.45</v>
      </c>
    </row>
    <row r="91" spans="1:8" x14ac:dyDescent="0.25">
      <c r="A91" s="13" t="s">
        <v>172</v>
      </c>
      <c r="B91" s="13">
        <v>1.04</v>
      </c>
      <c r="C91" s="19">
        <v>4.00815548307933E-9</v>
      </c>
      <c r="D91" s="13">
        <v>5.3222721674092401</v>
      </c>
      <c r="E91" s="19">
        <v>7.0642264121678595E-8</v>
      </c>
      <c r="F91" s="13">
        <v>178.100946581465</v>
      </c>
      <c r="G91" s="13">
        <v>-24.621799186872199</v>
      </c>
      <c r="H91" s="20">
        <v>496.83</v>
      </c>
    </row>
    <row r="92" spans="1:8" x14ac:dyDescent="0.25">
      <c r="A92" s="13" t="s">
        <v>173</v>
      </c>
      <c r="B92" s="13">
        <v>0.9</v>
      </c>
      <c r="C92" s="19">
        <v>2.0186571629229402E-9</v>
      </c>
      <c r="D92" s="13">
        <v>9.75406060361796</v>
      </c>
      <c r="E92" s="19">
        <v>6.27860053392659E-8</v>
      </c>
      <c r="F92" s="13">
        <v>284.16700787406</v>
      </c>
      <c r="G92" s="13">
        <v>-24.189137627929401</v>
      </c>
      <c r="H92" s="20">
        <v>498.53</v>
      </c>
    </row>
    <row r="93" spans="1:8" x14ac:dyDescent="0.25">
      <c r="A93" s="13" t="s">
        <v>174</v>
      </c>
      <c r="B93" s="13">
        <v>0.34</v>
      </c>
      <c r="C93" s="19">
        <v>2.9989364804406499E-9</v>
      </c>
      <c r="D93" s="13">
        <v>4.5086801179301297</v>
      </c>
      <c r="E93" s="19">
        <v>4.2265783664618999E-8</v>
      </c>
      <c r="F93" s="13">
        <v>122.10889531714299</v>
      </c>
      <c r="G93" s="13">
        <v>-23.470465911575602</v>
      </c>
      <c r="H93" s="20">
        <v>500.71</v>
      </c>
    </row>
    <row r="94" spans="1:8" x14ac:dyDescent="0.25">
      <c r="A94" s="13" t="s">
        <v>175</v>
      </c>
      <c r="B94" s="13">
        <v>1.03</v>
      </c>
      <c r="C94" s="19">
        <v>2.6587769162689499E-9</v>
      </c>
      <c r="D94" s="13">
        <v>12.815035488245</v>
      </c>
      <c r="E94" s="19">
        <v>1.03145668978177E-7</v>
      </c>
      <c r="F94" s="13">
        <v>458.675248539395</v>
      </c>
      <c r="G94" s="13">
        <v>-24.6445613677616</v>
      </c>
      <c r="H94" s="20">
        <v>502.2</v>
      </c>
    </row>
    <row r="95" spans="1:8" x14ac:dyDescent="0.25">
      <c r="A95" s="13" t="s">
        <v>176</v>
      </c>
      <c r="B95" s="13">
        <v>1.02</v>
      </c>
      <c r="C95" s="19">
        <v>8.5140235123572597E-9</v>
      </c>
      <c r="D95" s="13">
        <v>10.980637761583599</v>
      </c>
      <c r="E95" s="19">
        <v>1.5209761139445301E-7</v>
      </c>
      <c r="F95" s="13">
        <v>372.42551710409998</v>
      </c>
      <c r="G95" s="13">
        <v>-24.8134593194563</v>
      </c>
      <c r="H95" s="20">
        <v>504.28</v>
      </c>
    </row>
    <row r="96" spans="1:8" x14ac:dyDescent="0.25">
      <c r="A96" s="13" t="s">
        <v>177</v>
      </c>
      <c r="B96" s="13">
        <v>1.08</v>
      </c>
      <c r="C96" s="19">
        <v>8.8488512195840693E-9</v>
      </c>
      <c r="D96" s="13">
        <v>11.647117373017</v>
      </c>
      <c r="E96" s="19">
        <v>1.60102731905365E-7</v>
      </c>
      <c r="F96" s="13">
        <v>399.76505964130899</v>
      </c>
      <c r="G96" s="13">
        <v>-24.164269547834898</v>
      </c>
      <c r="H96" s="20">
        <v>508.27</v>
      </c>
    </row>
    <row r="97" spans="1:8" x14ac:dyDescent="0.25">
      <c r="A97" s="13" t="s">
        <v>178</v>
      </c>
      <c r="B97" s="13">
        <v>1.2</v>
      </c>
      <c r="C97" s="19">
        <v>3.2343677048424501E-9</v>
      </c>
      <c r="D97" s="13">
        <v>15.5667447368424</v>
      </c>
      <c r="E97" s="19">
        <v>1.16734382105133E-7</v>
      </c>
      <c r="F97" s="13">
        <v>523.21741487071597</v>
      </c>
      <c r="G97" s="13">
        <v>-24.3022772578732</v>
      </c>
      <c r="H97" s="20">
        <v>509.56</v>
      </c>
    </row>
    <row r="98" spans="1:8" x14ac:dyDescent="0.25">
      <c r="A98" s="13" t="s">
        <v>179</v>
      </c>
      <c r="B98" s="13">
        <v>1.02</v>
      </c>
      <c r="C98" s="19">
        <v>8.6016397829327998E-9</v>
      </c>
      <c r="D98" s="13">
        <v>11.239455810106</v>
      </c>
      <c r="E98" s="19">
        <v>1.58582967701992E-7</v>
      </c>
      <c r="F98" s="13">
        <v>393.27462522287198</v>
      </c>
      <c r="G98" s="13">
        <v>-23.903267846206099</v>
      </c>
      <c r="H98" s="20">
        <v>511.11</v>
      </c>
    </row>
    <row r="99" spans="1:8" x14ac:dyDescent="0.25">
      <c r="A99" s="13" t="s">
        <v>180</v>
      </c>
      <c r="B99" s="13">
        <v>0.99</v>
      </c>
      <c r="C99" s="19">
        <v>2.4865749455684799E-9</v>
      </c>
      <c r="D99" s="13">
        <v>12.019713697837</v>
      </c>
      <c r="E99" s="19">
        <v>9.6284633044341206E-8</v>
      </c>
      <c r="F99" s="13">
        <v>430.43930329590398</v>
      </c>
      <c r="G99" s="13">
        <v>-24.7876339673746</v>
      </c>
      <c r="H99" s="20">
        <v>512.98</v>
      </c>
    </row>
    <row r="100" spans="1:8" x14ac:dyDescent="0.25">
      <c r="A100" s="13" t="s">
        <v>181</v>
      </c>
      <c r="B100" s="13">
        <v>0.98</v>
      </c>
      <c r="C100" s="19">
        <v>8.2195051939867506E-9</v>
      </c>
      <c r="D100" s="13">
        <v>10.652456401249699</v>
      </c>
      <c r="E100" s="19">
        <v>1.5156794980208901E-7</v>
      </c>
      <c r="F100" s="13">
        <v>372.68324958812002</v>
      </c>
      <c r="G100" s="13">
        <v>-24.160033511864501</v>
      </c>
      <c r="H100" s="20">
        <v>515.14</v>
      </c>
    </row>
    <row r="101" spans="1:8" x14ac:dyDescent="0.25">
      <c r="A101" s="18" t="s">
        <v>182</v>
      </c>
      <c r="B101" s="13">
        <v>1.91</v>
      </c>
      <c r="C101" s="19">
        <v>5.4197633046453402E-9</v>
      </c>
      <c r="D101" s="13">
        <v>28.249283571543799</v>
      </c>
      <c r="E101" s="19">
        <v>1.8957716457768101E-7</v>
      </c>
      <c r="F101" s="13">
        <v>960.62652631419201</v>
      </c>
      <c r="G101" s="13">
        <v>-25.015996212014102</v>
      </c>
      <c r="H101" s="20">
        <v>517.26</v>
      </c>
    </row>
    <row r="102" spans="1:8" x14ac:dyDescent="0.25">
      <c r="A102" s="13" t="s">
        <v>183</v>
      </c>
      <c r="B102" s="13">
        <v>0.27</v>
      </c>
      <c r="C102" s="19">
        <v>8.0773029513840296E-10</v>
      </c>
      <c r="D102" s="13">
        <v>3.9903061770663202</v>
      </c>
      <c r="E102" s="19">
        <v>2.7073275274402999E-8</v>
      </c>
      <c r="F102" s="13">
        <v>121.36472112272</v>
      </c>
      <c r="G102" s="13">
        <v>-24.951713968841599</v>
      </c>
      <c r="H102" s="20">
        <v>517.26</v>
      </c>
    </row>
    <row r="103" spans="1:8" x14ac:dyDescent="0.25">
      <c r="A103" s="13" t="s">
        <v>184</v>
      </c>
      <c r="B103" s="13">
        <v>2.14</v>
      </c>
      <c r="C103" s="19">
        <v>1.4100000000000001E-8</v>
      </c>
      <c r="D103" s="13">
        <v>19.93632998</v>
      </c>
      <c r="E103" s="19">
        <v>2.8799999999999998E-7</v>
      </c>
      <c r="F103" s="13">
        <v>862.16791860000001</v>
      </c>
      <c r="G103" s="13">
        <v>-25.751976419999998</v>
      </c>
      <c r="H103" s="20">
        <v>519.80999999999995</v>
      </c>
    </row>
    <row r="104" spans="1:8" x14ac:dyDescent="0.25">
      <c r="A104" s="13" t="s">
        <v>185</v>
      </c>
      <c r="B104" s="13">
        <v>1.1599999999999999</v>
      </c>
      <c r="C104" s="19">
        <v>1.2516088238739801E-8</v>
      </c>
      <c r="D104" s="13">
        <v>16.6703234733376</v>
      </c>
      <c r="E104" s="19">
        <v>2.1339553440968799E-7</v>
      </c>
      <c r="F104" s="13">
        <v>541.021471662556</v>
      </c>
      <c r="G104" s="13">
        <v>-24.201733068317299</v>
      </c>
      <c r="H104" s="20">
        <v>522.29999999999995</v>
      </c>
    </row>
    <row r="105" spans="1:8" x14ac:dyDescent="0.25">
      <c r="A105" s="13" t="s">
        <v>186</v>
      </c>
      <c r="B105" s="13">
        <v>2.13</v>
      </c>
      <c r="C105" s="19">
        <v>6.4037526876007102E-9</v>
      </c>
      <c r="D105" s="13">
        <v>30.540333069816398</v>
      </c>
      <c r="E105" s="19">
        <v>2.02900724333155E-7</v>
      </c>
      <c r="F105" s="13">
        <v>957.20462856014399</v>
      </c>
      <c r="G105" s="13">
        <v>-24.4062357378771</v>
      </c>
      <c r="H105" s="20">
        <v>523.70000000000005</v>
      </c>
    </row>
    <row r="106" spans="1:8" x14ac:dyDescent="0.25">
      <c r="A106" s="13" t="s">
        <v>187</v>
      </c>
      <c r="B106" s="13">
        <v>1.01</v>
      </c>
      <c r="C106" s="19">
        <v>8.1070447707971301E-9</v>
      </c>
      <c r="D106" s="13">
        <v>10.773367037084</v>
      </c>
      <c r="E106" s="19">
        <v>1.28183682113203E-7</v>
      </c>
      <c r="F106" s="13">
        <v>323.62342249081701</v>
      </c>
      <c r="G106" s="13">
        <v>-24.638840741572999</v>
      </c>
      <c r="H106" s="20">
        <v>527.69000000000005</v>
      </c>
    </row>
    <row r="107" spans="1:8" x14ac:dyDescent="0.25">
      <c r="A107" s="13" t="s">
        <v>188</v>
      </c>
      <c r="B107" s="13">
        <v>2</v>
      </c>
      <c r="C107" s="19">
        <v>1.4100000000000001E-8</v>
      </c>
      <c r="D107" s="13">
        <v>20.488106989999999</v>
      </c>
      <c r="E107" s="19">
        <v>2.4999999999999999E-7</v>
      </c>
      <c r="F107" s="13">
        <v>771.3506185</v>
      </c>
      <c r="G107" s="13">
        <v>-25.172679840000001</v>
      </c>
      <c r="H107" s="20">
        <v>531.92999999999995</v>
      </c>
    </row>
    <row r="108" spans="1:8" x14ac:dyDescent="0.25">
      <c r="A108" s="13" t="s">
        <v>189</v>
      </c>
      <c r="B108" s="13">
        <v>1.93</v>
      </c>
      <c r="C108" s="19">
        <v>4.06188621545353E-9</v>
      </c>
      <c r="D108" s="13">
        <v>21.0110832934729</v>
      </c>
      <c r="E108" s="19">
        <v>1.4892615191053301E-7</v>
      </c>
      <c r="F108" s="13">
        <v>744.91599972753602</v>
      </c>
      <c r="G108" s="13">
        <v>-24.8947567388451</v>
      </c>
      <c r="H108" s="20">
        <v>533.35</v>
      </c>
    </row>
    <row r="109" spans="1:8" x14ac:dyDescent="0.25">
      <c r="A109" s="13" t="s">
        <v>190</v>
      </c>
      <c r="B109" s="13">
        <v>2.0699999999999998</v>
      </c>
      <c r="C109" s="19">
        <v>1.4E-8</v>
      </c>
      <c r="D109" s="13">
        <v>20.183451959999999</v>
      </c>
      <c r="E109" s="19">
        <v>2.23E-7</v>
      </c>
      <c r="F109" s="13">
        <v>689.00414720000003</v>
      </c>
      <c r="G109" s="13">
        <v>-25.3777689</v>
      </c>
      <c r="H109" s="13">
        <v>536.55999999999995</v>
      </c>
    </row>
    <row r="110" spans="1:8" x14ac:dyDescent="0.25">
      <c r="A110" s="13" t="s">
        <v>191</v>
      </c>
      <c r="B110" s="13">
        <v>2.08</v>
      </c>
      <c r="C110" s="19">
        <v>4.3177311136448799E-9</v>
      </c>
      <c r="D110" s="13">
        <v>22.284521186096701</v>
      </c>
      <c r="E110" s="19">
        <v>1.68199041916672E-7</v>
      </c>
      <c r="F110" s="13">
        <v>841.43464697439697</v>
      </c>
      <c r="G110" s="13">
        <v>-25.024563420488601</v>
      </c>
      <c r="H110" s="20">
        <v>537.92999999999995</v>
      </c>
    </row>
    <row r="111" spans="1:8" x14ac:dyDescent="0.25">
      <c r="A111" s="13">
        <v>1820</v>
      </c>
      <c r="B111" s="13">
        <v>1.98</v>
      </c>
      <c r="C111" s="19">
        <v>2.4864600730797901E-8</v>
      </c>
      <c r="D111" s="13">
        <v>26.763859137869499</v>
      </c>
      <c r="E111" s="19">
        <v>5.2807749173489103E-7</v>
      </c>
      <c r="F111" s="13">
        <v>978.24886228564299</v>
      </c>
      <c r="G111" s="13">
        <v>-24.978924239400801</v>
      </c>
      <c r="H111" s="13">
        <v>539.07000000000005</v>
      </c>
    </row>
    <row r="112" spans="1:8" x14ac:dyDescent="0.25">
      <c r="A112" s="13" t="s">
        <v>192</v>
      </c>
      <c r="B112" s="13">
        <v>1.99</v>
      </c>
      <c r="C112" s="19">
        <v>1.9799999999999999E-8</v>
      </c>
      <c r="D112" s="13">
        <v>28.598176980000002</v>
      </c>
      <c r="E112" s="19">
        <v>3.27E-7</v>
      </c>
      <c r="F112" s="13">
        <v>1009.733941</v>
      </c>
      <c r="G112" s="13">
        <v>-24.393239900000001</v>
      </c>
      <c r="H112" s="13">
        <v>540.25</v>
      </c>
    </row>
    <row r="113" spans="1:8" x14ac:dyDescent="0.25">
      <c r="A113" s="13" t="s">
        <v>193</v>
      </c>
      <c r="B113" s="13">
        <v>2.09</v>
      </c>
      <c r="C113" s="19">
        <v>5.17491634228562E-9</v>
      </c>
      <c r="D113" s="13">
        <v>24.591531580014099</v>
      </c>
      <c r="E113" s="19">
        <v>1.85631434501676E-7</v>
      </c>
      <c r="F113" s="13">
        <v>870.42085635458204</v>
      </c>
      <c r="G113" s="13">
        <v>-25.625575034295402</v>
      </c>
      <c r="H113" s="20">
        <v>541.82000000000005</v>
      </c>
    </row>
    <row r="114" spans="1:8" x14ac:dyDescent="0.25">
      <c r="A114" s="13" t="s">
        <v>194</v>
      </c>
      <c r="B114" s="13">
        <v>2.12</v>
      </c>
      <c r="C114" s="19">
        <v>1.26E-8</v>
      </c>
      <c r="D114" s="13">
        <v>20.676619250000002</v>
      </c>
      <c r="E114" s="19">
        <v>3.0499999999999999E-7</v>
      </c>
      <c r="F114" s="13">
        <v>833.93457509999996</v>
      </c>
      <c r="G114" s="13">
        <v>-25.394166210000002</v>
      </c>
      <c r="H114" s="13">
        <v>543.53</v>
      </c>
    </row>
    <row r="115" spans="1:8" x14ac:dyDescent="0.25">
      <c r="A115" s="13" t="s">
        <v>195</v>
      </c>
      <c r="B115" s="13">
        <v>1.88</v>
      </c>
      <c r="C115" s="19">
        <v>4.1263046626535799E-9</v>
      </c>
      <c r="D115" s="13">
        <v>21.5151335147876</v>
      </c>
      <c r="E115" s="19">
        <v>1.62097400113748E-7</v>
      </c>
      <c r="F115" s="13">
        <v>816.50449028875198</v>
      </c>
      <c r="G115" s="13">
        <v>-25.557310966577798</v>
      </c>
      <c r="H115" s="20">
        <v>545.13</v>
      </c>
    </row>
    <row r="116" spans="1:8" x14ac:dyDescent="0.25">
      <c r="A116" s="13" t="s">
        <v>196</v>
      </c>
      <c r="B116" s="13">
        <v>0.39</v>
      </c>
      <c r="C116" s="19">
        <v>2.5433838696156001E-9</v>
      </c>
      <c r="D116" s="13">
        <v>4.14870696239461</v>
      </c>
      <c r="E116" s="19">
        <v>4.8835397725710603E-8</v>
      </c>
      <c r="F116" s="13">
        <v>143.67618108951501</v>
      </c>
      <c r="G116" s="13">
        <v>-24.565334069054799</v>
      </c>
      <c r="H116" s="13">
        <v>547.26</v>
      </c>
    </row>
    <row r="117" spans="1:8" x14ac:dyDescent="0.25">
      <c r="A117" s="13" t="s">
        <v>197</v>
      </c>
      <c r="B117" s="13">
        <v>2.08</v>
      </c>
      <c r="C117" s="19">
        <v>4.9193624805661399E-9</v>
      </c>
      <c r="D117" s="13">
        <v>23.975414753520301</v>
      </c>
      <c r="E117" s="19">
        <v>1.98997322065075E-7</v>
      </c>
      <c r="F117" s="13">
        <v>930.58839846515104</v>
      </c>
      <c r="G117" s="13">
        <v>-24.123776962923699</v>
      </c>
      <c r="H117" s="20">
        <v>548.76</v>
      </c>
    </row>
    <row r="118" spans="1:8" x14ac:dyDescent="0.25">
      <c r="A118" s="13" t="s">
        <v>198</v>
      </c>
      <c r="B118" s="13">
        <v>2.0099999999999998</v>
      </c>
      <c r="C118" s="19">
        <v>1.0800000000000001E-8</v>
      </c>
      <c r="D118" s="13">
        <v>17.780204959999999</v>
      </c>
      <c r="E118" s="19">
        <v>2.7700000000000001E-7</v>
      </c>
      <c r="F118" s="13">
        <v>763.49037060000001</v>
      </c>
      <c r="G118" s="13">
        <v>-25.38667946</v>
      </c>
      <c r="H118" s="13">
        <v>551.11</v>
      </c>
    </row>
    <row r="119" spans="1:8" x14ac:dyDescent="0.25">
      <c r="A119" s="13" t="s">
        <v>199</v>
      </c>
      <c r="B119" s="13">
        <v>2.12</v>
      </c>
      <c r="C119" s="19">
        <v>3.9573184492055601E-9</v>
      </c>
      <c r="D119" s="13">
        <v>20.441367674369001</v>
      </c>
      <c r="E119" s="19">
        <v>1.63676517783706E-7</v>
      </c>
      <c r="F119" s="13">
        <v>817.80606049929997</v>
      </c>
      <c r="G119" s="13">
        <v>-25.688199946088599</v>
      </c>
      <c r="H119" s="20">
        <v>555.94000000000005</v>
      </c>
    </row>
    <row r="120" spans="1:8" x14ac:dyDescent="0.25">
      <c r="A120" s="13" t="s">
        <v>200</v>
      </c>
      <c r="B120" s="13">
        <v>1.99</v>
      </c>
      <c r="C120" s="19">
        <v>9.3100000000000003E-9</v>
      </c>
      <c r="D120" s="13">
        <v>14.64656888</v>
      </c>
      <c r="E120" s="19">
        <v>2.1299999999999999E-7</v>
      </c>
      <c r="F120" s="13">
        <v>611.10466359999998</v>
      </c>
      <c r="G120" s="13">
        <v>-25.683179030000002</v>
      </c>
      <c r="H120" s="13">
        <v>556.88</v>
      </c>
    </row>
    <row r="121" spans="1:8" x14ac:dyDescent="0.25">
      <c r="A121" s="13" t="s">
        <v>201</v>
      </c>
      <c r="B121" s="13">
        <v>2.02</v>
      </c>
      <c r="C121" s="19">
        <v>4.5604826932553198E-9</v>
      </c>
      <c r="D121" s="13">
        <v>21.713160521083498</v>
      </c>
      <c r="E121" s="19">
        <v>1.94964039301748E-7</v>
      </c>
      <c r="F121" s="13">
        <v>914.84243592994903</v>
      </c>
      <c r="G121" s="13">
        <v>-25.241681861338201</v>
      </c>
      <c r="H121" s="20">
        <v>557.75</v>
      </c>
    </row>
    <row r="122" spans="1:8" x14ac:dyDescent="0.25">
      <c r="A122" s="13" t="s">
        <v>202</v>
      </c>
      <c r="B122" s="13">
        <v>2.14</v>
      </c>
      <c r="C122" s="19">
        <v>1.3000000000000001E-8</v>
      </c>
      <c r="D122" s="13">
        <v>20.767558810000001</v>
      </c>
      <c r="E122" s="19">
        <v>3.1899999999999998E-7</v>
      </c>
      <c r="F122" s="13">
        <v>908.4168085</v>
      </c>
      <c r="G122" s="13">
        <v>-25.465117360000001</v>
      </c>
      <c r="H122" s="13">
        <v>561.26</v>
      </c>
    </row>
    <row r="123" spans="1:8" x14ac:dyDescent="0.25">
      <c r="A123" s="13" t="s">
        <v>203</v>
      </c>
      <c r="B123" s="13">
        <v>1.94</v>
      </c>
      <c r="C123" s="19">
        <v>4.5128605262456697E-9</v>
      </c>
      <c r="D123" s="13">
        <v>23.285896703495599</v>
      </c>
      <c r="E123" s="19">
        <v>1.8398286583121101E-7</v>
      </c>
      <c r="F123" s="13">
        <v>920.77190197480695</v>
      </c>
      <c r="G123" s="13">
        <v>-24.695983161417299</v>
      </c>
      <c r="H123" s="20">
        <v>562.83000000000004</v>
      </c>
    </row>
    <row r="124" spans="1:8" x14ac:dyDescent="0.25">
      <c r="A124" s="13" t="s">
        <v>204</v>
      </c>
      <c r="B124" s="13">
        <v>1.98</v>
      </c>
      <c r="C124" s="19">
        <v>1.1900000000000001E-8</v>
      </c>
      <c r="D124" s="13">
        <v>17.200578230000001</v>
      </c>
      <c r="E124" s="19">
        <v>2.3900000000000001E-7</v>
      </c>
      <c r="F124" s="13">
        <v>735.8584793</v>
      </c>
      <c r="G124" s="13">
        <v>-24.743430279999998</v>
      </c>
      <c r="H124" s="13">
        <v>564.65</v>
      </c>
    </row>
    <row r="125" spans="1:8" x14ac:dyDescent="0.25">
      <c r="A125" s="13" t="s">
        <v>205</v>
      </c>
      <c r="B125" s="13">
        <v>2.12</v>
      </c>
      <c r="C125" s="19">
        <v>4.3861507411388604E-9</v>
      </c>
      <c r="D125" s="13">
        <v>21.093038420190201</v>
      </c>
      <c r="E125" s="19">
        <v>1.92680522814737E-7</v>
      </c>
      <c r="F125" s="13">
        <v>903.34156480165996</v>
      </c>
      <c r="G125" s="13">
        <v>-25.338759305251099</v>
      </c>
      <c r="H125" s="20">
        <v>565.86</v>
      </c>
    </row>
    <row r="126" spans="1:8" x14ac:dyDescent="0.25">
      <c r="A126" s="13" t="s">
        <v>206</v>
      </c>
      <c r="B126" s="13">
        <v>2.11</v>
      </c>
      <c r="C126" s="19">
        <v>1.63E-8</v>
      </c>
      <c r="D126" s="13">
        <v>23.213490969999999</v>
      </c>
      <c r="E126" s="19">
        <v>3.3000000000000002E-7</v>
      </c>
      <c r="F126" s="13">
        <v>991.92847229999995</v>
      </c>
      <c r="G126" s="13">
        <v>-24.771416460000001</v>
      </c>
      <c r="H126" s="13">
        <v>567.01</v>
      </c>
    </row>
    <row r="127" spans="1:8" x14ac:dyDescent="0.25">
      <c r="A127" s="18" t="s">
        <v>207</v>
      </c>
      <c r="B127" s="13">
        <v>2.08</v>
      </c>
      <c r="C127" s="19">
        <v>3.9093859366284197E-9</v>
      </c>
      <c r="D127" s="13">
        <v>20.539078643487901</v>
      </c>
      <c r="E127" s="19">
        <v>1.7428419030185401E-7</v>
      </c>
      <c r="F127" s="13">
        <v>883.19268610781705</v>
      </c>
      <c r="G127" s="13">
        <v>-25.302707640021001</v>
      </c>
      <c r="H127" s="20">
        <v>567.76</v>
      </c>
    </row>
    <row r="128" spans="1:8" x14ac:dyDescent="0.25">
      <c r="A128" s="13" t="s">
        <v>208</v>
      </c>
      <c r="B128" s="13">
        <v>1.97</v>
      </c>
      <c r="C128" s="19">
        <v>1.18E-8</v>
      </c>
      <c r="D128" s="13">
        <v>18.22805215</v>
      </c>
      <c r="E128" s="19">
        <v>2.9999999999999999E-7</v>
      </c>
      <c r="F128" s="13">
        <v>866.17797810000002</v>
      </c>
      <c r="G128" s="13">
        <v>-25.707258660000001</v>
      </c>
      <c r="H128" s="13">
        <v>570.79999999999995</v>
      </c>
    </row>
    <row r="129" spans="1:8" x14ac:dyDescent="0.25">
      <c r="A129" s="13" t="s">
        <v>209</v>
      </c>
      <c r="B129" s="13">
        <v>1.92</v>
      </c>
      <c r="C129" s="19">
        <v>4.2443545299729097E-9</v>
      </c>
      <c r="D129" s="13">
        <v>20.391765938441601</v>
      </c>
      <c r="E129" s="19">
        <v>1.8499976056629601E-7</v>
      </c>
      <c r="F129" s="13">
        <v>870.86226886688496</v>
      </c>
      <c r="G129" s="13">
        <v>-25.393766305322998</v>
      </c>
      <c r="H129" s="20">
        <v>572.01</v>
      </c>
    </row>
    <row r="130" spans="1:8" x14ac:dyDescent="0.25">
      <c r="A130" s="13" t="s">
        <v>210</v>
      </c>
      <c r="B130" s="13">
        <v>1.95</v>
      </c>
      <c r="C130" s="19">
        <v>1.4E-8</v>
      </c>
      <c r="D130" s="13">
        <v>21.15230459</v>
      </c>
      <c r="E130" s="19">
        <v>2.5800000000000001E-7</v>
      </c>
      <c r="F130" s="13">
        <v>844.86601250000001</v>
      </c>
      <c r="G130" s="13">
        <v>-24.965875019999999</v>
      </c>
      <c r="H130" s="13">
        <v>573.16999999999996</v>
      </c>
    </row>
    <row r="131" spans="1:8" x14ac:dyDescent="0.25">
      <c r="A131" s="13" t="s">
        <v>211</v>
      </c>
      <c r="B131" s="13">
        <v>2.09</v>
      </c>
      <c r="C131" s="19">
        <v>3.9876230718995203E-9</v>
      </c>
      <c r="D131" s="13">
        <v>21.5919033185784</v>
      </c>
      <c r="E131" s="19">
        <v>1.64903089794333E-7</v>
      </c>
      <c r="F131" s="13">
        <v>864.80724741731001</v>
      </c>
      <c r="G131" s="13">
        <v>-25.876992871813702</v>
      </c>
      <c r="H131" s="20">
        <v>574.67999999999995</v>
      </c>
    </row>
    <row r="132" spans="1:8" x14ac:dyDescent="0.25">
      <c r="A132" s="13" t="s">
        <v>212</v>
      </c>
      <c r="B132" s="13">
        <v>2.0299999999999998</v>
      </c>
      <c r="C132" s="19">
        <v>1.55E-8</v>
      </c>
      <c r="D132" s="13">
        <v>23.54294303</v>
      </c>
      <c r="E132" s="19">
        <v>3.3700000000000001E-7</v>
      </c>
      <c r="F132" s="13">
        <v>979.88354600000002</v>
      </c>
      <c r="G132" s="13">
        <v>-25.706785979999999</v>
      </c>
      <c r="H132" s="13">
        <v>577.15</v>
      </c>
    </row>
    <row r="133" spans="1:8" x14ac:dyDescent="0.25">
      <c r="A133" s="13" t="s">
        <v>213</v>
      </c>
      <c r="B133" s="13">
        <v>2.1</v>
      </c>
      <c r="C133" s="19">
        <v>6.3513850246332E-9</v>
      </c>
      <c r="D133" s="13">
        <v>30.115125245357799</v>
      </c>
      <c r="E133" s="19">
        <v>2.26847832907051E-7</v>
      </c>
      <c r="F133" s="13">
        <v>1064.1552597612899</v>
      </c>
      <c r="G133" s="13">
        <v>-25.5985488282364</v>
      </c>
      <c r="H133" s="20">
        <v>578.6</v>
      </c>
    </row>
    <row r="134" spans="1:8" x14ac:dyDescent="0.25">
      <c r="A134" s="13" t="s">
        <v>214</v>
      </c>
      <c r="B134" s="13">
        <v>2.14</v>
      </c>
      <c r="C134" s="19">
        <v>1.26E-8</v>
      </c>
      <c r="D134" s="13">
        <v>17.8470102</v>
      </c>
      <c r="E134" s="19">
        <v>2.04E-7</v>
      </c>
      <c r="F134" s="13">
        <v>610.97156749999999</v>
      </c>
      <c r="G134" s="13">
        <v>-26.16493045</v>
      </c>
      <c r="H134" s="13">
        <v>581.45000000000005</v>
      </c>
    </row>
    <row r="135" spans="1:8" x14ac:dyDescent="0.25">
      <c r="A135" s="13">
        <v>1861</v>
      </c>
      <c r="B135" s="13">
        <v>2.0699999999999998</v>
      </c>
      <c r="C135" s="19">
        <v>2.7803861236790099E-8</v>
      </c>
      <c r="D135" s="13">
        <v>29.512676939907902</v>
      </c>
      <c r="E135" s="19">
        <v>4.8419723164272497E-7</v>
      </c>
      <c r="F135" s="13">
        <v>897.97341157107905</v>
      </c>
      <c r="G135" s="13">
        <v>-25.695782455725599</v>
      </c>
      <c r="H135" s="13">
        <v>582.19000000000005</v>
      </c>
    </row>
    <row r="136" spans="1:8" x14ac:dyDescent="0.25">
      <c r="A136" s="13" t="s">
        <v>215</v>
      </c>
      <c r="B136" s="13">
        <v>1.88</v>
      </c>
      <c r="C136" s="19">
        <v>3.9257183253118899E-9</v>
      </c>
      <c r="D136" s="13">
        <v>20.324976335276101</v>
      </c>
      <c r="E136" s="19">
        <v>1.2648456604313899E-7</v>
      </c>
      <c r="F136" s="13">
        <v>633.87245082421305</v>
      </c>
      <c r="G136" s="13">
        <v>-25.441156182982802</v>
      </c>
      <c r="H136" s="20">
        <v>582.28</v>
      </c>
    </row>
    <row r="137" spans="1:8" x14ac:dyDescent="0.25">
      <c r="A137" s="13" t="s">
        <v>216</v>
      </c>
      <c r="B137" s="13">
        <v>1</v>
      </c>
      <c r="C137" s="19">
        <v>1.01119891334021E-8</v>
      </c>
      <c r="D137" s="13">
        <v>13.357765134471901</v>
      </c>
      <c r="E137" s="19">
        <v>1.5690537630286301E-7</v>
      </c>
      <c r="F137" s="13">
        <v>393.128389904362</v>
      </c>
      <c r="G137" s="13">
        <v>-25.332611431104699</v>
      </c>
      <c r="H137" s="20">
        <v>584.54999999999995</v>
      </c>
    </row>
    <row r="138" spans="1:8" x14ac:dyDescent="0.25">
      <c r="A138" s="13" t="s">
        <v>217</v>
      </c>
      <c r="B138" s="13">
        <v>2.15</v>
      </c>
      <c r="C138" s="19">
        <v>6.6941838190292396E-9</v>
      </c>
      <c r="D138" s="13">
        <v>32.032857529360101</v>
      </c>
      <c r="E138" s="19">
        <v>2.0513215187589801E-7</v>
      </c>
      <c r="F138" s="13">
        <v>962.63711086375497</v>
      </c>
      <c r="G138" s="13">
        <v>-25.708032969812699</v>
      </c>
      <c r="H138" s="20">
        <v>586.07000000000005</v>
      </c>
    </row>
    <row r="139" spans="1:8" x14ac:dyDescent="0.25">
      <c r="A139" s="13" t="s">
        <v>218</v>
      </c>
      <c r="B139" s="13">
        <v>2.14</v>
      </c>
      <c r="C139" s="19">
        <v>1.52E-8</v>
      </c>
      <c r="D139" s="13">
        <v>22.169108269999999</v>
      </c>
      <c r="E139" s="19">
        <v>2.3900000000000001E-7</v>
      </c>
      <c r="F139" s="13">
        <v>703.71946109999999</v>
      </c>
      <c r="G139" s="13">
        <v>-25.172496630000001</v>
      </c>
      <c r="H139" s="13">
        <v>588.36</v>
      </c>
    </row>
    <row r="140" spans="1:8" x14ac:dyDescent="0.25">
      <c r="A140" s="13" t="s">
        <v>219</v>
      </c>
      <c r="B140" s="13">
        <v>1.94</v>
      </c>
      <c r="C140" s="19">
        <v>4.5820319387671102E-9</v>
      </c>
      <c r="D140" s="13">
        <v>25.0004260224649</v>
      </c>
      <c r="E140" s="19">
        <v>1.6128944252402601E-7</v>
      </c>
      <c r="F140" s="13">
        <v>853.29936633045702</v>
      </c>
      <c r="G140" s="13">
        <v>-24.963439817818902</v>
      </c>
      <c r="H140" s="20">
        <v>589.11</v>
      </c>
    </row>
    <row r="141" spans="1:8" x14ac:dyDescent="0.25">
      <c r="A141" s="13" t="s">
        <v>220</v>
      </c>
      <c r="B141" s="13">
        <v>2.06</v>
      </c>
      <c r="C141" s="19">
        <v>1.03E-8</v>
      </c>
      <c r="D141" s="13">
        <v>17.095212620000002</v>
      </c>
      <c r="E141" s="19">
        <v>2.4499999999999998E-7</v>
      </c>
      <c r="F141" s="13">
        <v>682.5777104</v>
      </c>
      <c r="G141" s="13">
        <v>-25.512778340000001</v>
      </c>
      <c r="H141" s="13">
        <v>592.04999999999995</v>
      </c>
    </row>
    <row r="142" spans="1:8" x14ac:dyDescent="0.25">
      <c r="A142" s="13" t="s">
        <v>221</v>
      </c>
      <c r="B142" s="13">
        <v>2.0499999999999998</v>
      </c>
      <c r="C142" s="19">
        <v>4.7398332693091504E-9</v>
      </c>
      <c r="D142" s="13">
        <v>22.830626217498601</v>
      </c>
      <c r="E142" s="19">
        <v>1.8229224507670899E-7</v>
      </c>
      <c r="F142" s="13">
        <v>854.36657811524606</v>
      </c>
      <c r="G142" s="13">
        <v>-25.198389991949998</v>
      </c>
      <c r="H142" s="20">
        <v>595.46</v>
      </c>
    </row>
    <row r="143" spans="1:8" x14ac:dyDescent="0.25">
      <c r="A143" s="13" t="s">
        <v>222</v>
      </c>
      <c r="B143" s="13">
        <v>2.0499999999999998</v>
      </c>
      <c r="C143" s="19">
        <v>1.6899999999999999E-8</v>
      </c>
      <c r="D143" s="13">
        <v>25.298736760000001</v>
      </c>
      <c r="E143" s="19">
        <v>2.9400000000000001E-7</v>
      </c>
      <c r="F143" s="13">
        <v>950.90523929999995</v>
      </c>
      <c r="G143" s="13">
        <v>-25.361864489999999</v>
      </c>
      <c r="H143" s="13">
        <v>597.54999999999995</v>
      </c>
    </row>
    <row r="144" spans="1:8" x14ac:dyDescent="0.25">
      <c r="A144" s="13" t="s">
        <v>223</v>
      </c>
      <c r="B144" s="13">
        <v>2.14</v>
      </c>
      <c r="C144" s="19">
        <v>4.8557431083751299E-9</v>
      </c>
      <c r="D144" s="13">
        <v>25.311204168106499</v>
      </c>
      <c r="E144" s="19">
        <v>1.7808295693644301E-7</v>
      </c>
      <c r="F144" s="13">
        <v>901.30627709190003</v>
      </c>
      <c r="G144" s="13">
        <v>-25.2822964806189</v>
      </c>
      <c r="H144" s="20">
        <v>599.12</v>
      </c>
    </row>
    <row r="145" spans="1:8" x14ac:dyDescent="0.25">
      <c r="A145" s="13" t="s">
        <v>224</v>
      </c>
      <c r="B145" s="13">
        <v>1.08</v>
      </c>
      <c r="C145" s="19">
        <v>1.05761324690383E-8</v>
      </c>
      <c r="D145" s="13">
        <v>14.065128021463099</v>
      </c>
      <c r="E145" s="19">
        <v>1.94156270838519E-7</v>
      </c>
      <c r="F145" s="13">
        <v>490.868073200357</v>
      </c>
      <c r="G145" s="13">
        <v>-25.299288299979899</v>
      </c>
      <c r="H145" s="20">
        <v>601.35</v>
      </c>
    </row>
    <row r="146" spans="1:8" x14ac:dyDescent="0.25">
      <c r="A146" s="13" t="s">
        <v>225</v>
      </c>
      <c r="B146" s="13">
        <v>1.92</v>
      </c>
      <c r="C146" s="19">
        <v>5.13226664882989E-9</v>
      </c>
      <c r="D146" s="13">
        <v>24.457085821722298</v>
      </c>
      <c r="E146" s="19">
        <v>1.64705879102112E-7</v>
      </c>
      <c r="F146" s="13">
        <v>773.13891334089794</v>
      </c>
      <c r="G146" s="13">
        <v>-26.030113257572602</v>
      </c>
      <c r="H146" s="20">
        <v>602.87</v>
      </c>
    </row>
    <row r="147" spans="1:8" x14ac:dyDescent="0.25">
      <c r="A147" s="13" t="s">
        <v>226</v>
      </c>
      <c r="B147" s="13">
        <v>0.99</v>
      </c>
      <c r="C147" s="19">
        <v>7.0335353171573896E-9</v>
      </c>
      <c r="D147" s="13">
        <v>9.0925346922775105</v>
      </c>
      <c r="E147" s="19">
        <v>1.1377656772282299E-7</v>
      </c>
      <c r="F147" s="13">
        <v>279.305521488799</v>
      </c>
      <c r="G147" s="13">
        <v>-24.1091912827067</v>
      </c>
      <c r="H147" s="20">
        <v>605.19000000000005</v>
      </c>
    </row>
    <row r="148" spans="1:8" x14ac:dyDescent="0.25">
      <c r="A148" s="13" t="s">
        <v>227</v>
      </c>
      <c r="B148" s="13">
        <v>2.16</v>
      </c>
      <c r="C148" s="19">
        <v>4.8301197240810699E-9</v>
      </c>
      <c r="D148" s="13">
        <v>25.100868132285299</v>
      </c>
      <c r="E148" s="19">
        <v>1.6101803240742301E-7</v>
      </c>
      <c r="F148" s="13">
        <v>813.14610310631895</v>
      </c>
      <c r="G148" s="13">
        <v>-23.927193845307201</v>
      </c>
      <c r="H148" s="20">
        <v>606.96</v>
      </c>
    </row>
    <row r="149" spans="1:8" x14ac:dyDescent="0.25">
      <c r="A149" s="13" t="s">
        <v>228</v>
      </c>
      <c r="B149" s="13">
        <v>2.0699999999999998</v>
      </c>
      <c r="C149" s="19">
        <v>7.6884755461064502E-9</v>
      </c>
      <c r="D149" s="13">
        <v>45.814398363102796</v>
      </c>
      <c r="E149" s="19">
        <v>1.7809150676395499E-7</v>
      </c>
      <c r="F149" s="13">
        <v>581.09980399072799</v>
      </c>
      <c r="G149" s="13">
        <v>-24.245737459066401</v>
      </c>
      <c r="H149" s="14">
        <v>607</v>
      </c>
    </row>
    <row r="150" spans="1:8" x14ac:dyDescent="0.25">
      <c r="A150" s="13" t="s">
        <v>229</v>
      </c>
      <c r="B150" s="13">
        <v>0.23</v>
      </c>
      <c r="C150" s="19">
        <v>2.3898452885422802E-9</v>
      </c>
      <c r="D150" s="13">
        <v>3.8918392216639299</v>
      </c>
      <c r="E150" s="19">
        <v>3.73910537670996E-8</v>
      </c>
      <c r="F150" s="13">
        <v>110.45061183208701</v>
      </c>
      <c r="G150" s="13">
        <v>-24.672486783280199</v>
      </c>
      <c r="H150" s="13">
        <v>609.22</v>
      </c>
    </row>
    <row r="151" spans="1:8" x14ac:dyDescent="0.25">
      <c r="A151" s="13" t="s">
        <v>230</v>
      </c>
      <c r="B151" s="13">
        <v>1.92</v>
      </c>
      <c r="C151" s="19">
        <v>7.1785018859629602E-9</v>
      </c>
      <c r="D151" s="13">
        <v>42.2386180514345</v>
      </c>
      <c r="E151" s="19">
        <v>1.92039166624358E-7</v>
      </c>
      <c r="F151" s="13">
        <v>618.377699941792</v>
      </c>
      <c r="G151" s="13">
        <v>-25.180998033868701</v>
      </c>
      <c r="H151" s="14">
        <v>623</v>
      </c>
    </row>
    <row r="152" spans="1:8" x14ac:dyDescent="0.25">
      <c r="A152" s="13" t="s">
        <v>231</v>
      </c>
      <c r="B152" s="13">
        <v>2.1800000000000002</v>
      </c>
      <c r="C152" s="19">
        <v>8.5466551385995193E-9</v>
      </c>
      <c r="D152" s="13">
        <v>49.423431273367697</v>
      </c>
      <c r="E152" s="19">
        <v>1.4159812766756401E-7</v>
      </c>
      <c r="F152" s="13">
        <v>450.85120219365501</v>
      </c>
      <c r="G152" s="13">
        <v>-23.2554720427155</v>
      </c>
      <c r="H152" s="14">
        <v>642</v>
      </c>
    </row>
    <row r="153" spans="1:8" x14ac:dyDescent="0.25">
      <c r="A153" s="13" t="s">
        <v>232</v>
      </c>
      <c r="B153" s="13">
        <v>2.12</v>
      </c>
      <c r="C153" s="19">
        <v>1.24900983117324E-8</v>
      </c>
      <c r="D153" s="13">
        <v>72.012864149734696</v>
      </c>
      <c r="E153" s="19">
        <v>2.21441163683611E-7</v>
      </c>
      <c r="F153" s="13">
        <v>704.47690303408501</v>
      </c>
      <c r="G153" s="13">
        <v>-24.5192853443091</v>
      </c>
      <c r="H153" s="14">
        <v>645</v>
      </c>
    </row>
    <row r="154" spans="1:8" x14ac:dyDescent="0.25">
      <c r="A154" s="13" t="s">
        <v>233</v>
      </c>
      <c r="B154" s="13">
        <v>2.1</v>
      </c>
      <c r="C154" s="19">
        <v>1.18069079245485E-8</v>
      </c>
      <c r="D154" s="13">
        <v>70.9575382587673</v>
      </c>
      <c r="E154" s="19">
        <v>2.12589454762213E-7</v>
      </c>
      <c r="F154" s="13">
        <v>699.87540966264305</v>
      </c>
      <c r="G154" s="13">
        <v>-23.952976983733599</v>
      </c>
      <c r="H154" s="14">
        <v>653</v>
      </c>
    </row>
    <row r="155" spans="1:8" x14ac:dyDescent="0.25">
      <c r="A155" s="13">
        <v>1953</v>
      </c>
      <c r="B155" s="13">
        <v>2.0099999999999998</v>
      </c>
      <c r="C155" s="19">
        <v>2.4712124262714399E-8</v>
      </c>
      <c r="D155" s="13">
        <v>31.5230890334084</v>
      </c>
      <c r="E155" s="19">
        <v>3.9982502975100003E-7</v>
      </c>
      <c r="F155" s="13">
        <v>1025.85407196759</v>
      </c>
      <c r="G155" s="13">
        <v>-24.031018482974599</v>
      </c>
      <c r="H155" s="13">
        <v>657.64</v>
      </c>
    </row>
    <row r="156" spans="1:8" x14ac:dyDescent="0.25">
      <c r="A156" s="13" t="s">
        <v>234</v>
      </c>
      <c r="B156" s="13">
        <v>1.94</v>
      </c>
      <c r="C156" s="19">
        <v>1.1414258201916799E-8</v>
      </c>
      <c r="D156" s="13">
        <v>66.8783001466375</v>
      </c>
      <c r="E156" s="19">
        <v>2.0979036807755599E-7</v>
      </c>
      <c r="F156" s="13">
        <v>672.59297007571297</v>
      </c>
      <c r="G156" s="13">
        <v>-24.414888192861099</v>
      </c>
      <c r="H156" s="14">
        <v>660</v>
      </c>
    </row>
    <row r="157" spans="1:8" x14ac:dyDescent="0.25">
      <c r="A157" s="13" t="s">
        <v>235</v>
      </c>
      <c r="B157" s="13">
        <v>1.06</v>
      </c>
      <c r="C157" s="19">
        <v>5.7927227470615396E-9</v>
      </c>
      <c r="D157" s="13">
        <v>34.935696867018301</v>
      </c>
      <c r="E157" s="19">
        <v>8.2704131071364997E-8</v>
      </c>
      <c r="F157" s="13">
        <v>262.808393038171</v>
      </c>
      <c r="G157" s="13">
        <v>-22.302412948612101</v>
      </c>
      <c r="H157" s="14">
        <v>663</v>
      </c>
    </row>
    <row r="158" spans="1:8" x14ac:dyDescent="0.25">
      <c r="A158" s="13" t="s">
        <v>236</v>
      </c>
      <c r="B158" s="13">
        <v>2.0299999999999998</v>
      </c>
      <c r="C158" s="19">
        <v>1.1892622358254701E-8</v>
      </c>
      <c r="D158" s="13">
        <v>70.268615049943307</v>
      </c>
      <c r="E158" s="19">
        <v>1.7290257314783701E-7</v>
      </c>
      <c r="F158" s="13">
        <v>559.20633195076903</v>
      </c>
      <c r="G158" s="13">
        <v>-23.694192979001102</v>
      </c>
      <c r="H158" s="14">
        <v>665</v>
      </c>
    </row>
    <row r="159" spans="1:8" x14ac:dyDescent="0.25">
      <c r="A159" s="13" t="s">
        <v>237</v>
      </c>
      <c r="B159" s="13">
        <v>2.2000000000000002</v>
      </c>
      <c r="C159" s="19">
        <v>1.8610538356700001E-9</v>
      </c>
      <c r="D159" s="13">
        <v>10.6656298850324</v>
      </c>
      <c r="E159" s="19">
        <v>2.1696997261344599E-8</v>
      </c>
      <c r="F159" s="13">
        <v>68.908890641964803</v>
      </c>
      <c r="G159" s="13">
        <v>-24.610893396744501</v>
      </c>
      <c r="H159" s="14">
        <v>666</v>
      </c>
    </row>
    <row r="160" spans="1:8" x14ac:dyDescent="0.25">
      <c r="A160" s="13" t="s">
        <v>238</v>
      </c>
      <c r="B160" s="13">
        <v>1.2</v>
      </c>
      <c r="C160" s="19">
        <v>7.4525000358697195E-9</v>
      </c>
      <c r="D160" s="13">
        <v>44.409308699600302</v>
      </c>
      <c r="E160" s="19">
        <v>1.21171404909859E-7</v>
      </c>
      <c r="F160" s="13">
        <v>380.55150761048998</v>
      </c>
      <c r="G160" s="13">
        <v>-23.696638846978601</v>
      </c>
      <c r="H160" s="14">
        <v>675</v>
      </c>
    </row>
    <row r="161" spans="1:8" x14ac:dyDescent="0.25">
      <c r="A161" s="13" t="s">
        <v>239</v>
      </c>
      <c r="B161" s="13">
        <v>1.1100000000000001</v>
      </c>
      <c r="C161" s="19">
        <v>7.7780905124872105E-9</v>
      </c>
      <c r="D161" s="13">
        <v>48.0178827181863</v>
      </c>
      <c r="E161" s="19">
        <v>1.17322110415596E-7</v>
      </c>
      <c r="F161" s="13">
        <v>379.21059323464698</v>
      </c>
      <c r="G161" s="13">
        <v>-23.576582550812802</v>
      </c>
      <c r="H161" s="14">
        <v>678</v>
      </c>
    </row>
    <row r="162" spans="1:8" x14ac:dyDescent="0.25">
      <c r="A162" s="13" t="s">
        <v>240</v>
      </c>
      <c r="B162" s="13">
        <v>1.02</v>
      </c>
      <c r="C162" s="19">
        <v>8.0228118744772592E-9</v>
      </c>
      <c r="D162" s="13">
        <v>48.667508228723101</v>
      </c>
      <c r="E162" s="19">
        <v>1.17833125368172E-7</v>
      </c>
      <c r="F162" s="13">
        <v>376.02319338918602</v>
      </c>
      <c r="G162" s="13">
        <v>-23.097395372510899</v>
      </c>
      <c r="H162" s="14">
        <v>690</v>
      </c>
    </row>
    <row r="163" spans="1:8" x14ac:dyDescent="0.25">
      <c r="A163" s="13" t="s">
        <v>241</v>
      </c>
      <c r="B163" s="13">
        <v>1.95</v>
      </c>
      <c r="C163" s="19">
        <v>1.4637887991888899E-8</v>
      </c>
      <c r="D163" s="13">
        <v>87.596443607385396</v>
      </c>
      <c r="E163" s="19">
        <v>1.97294708903506E-7</v>
      </c>
      <c r="F163" s="13">
        <v>646.62912272416202</v>
      </c>
      <c r="G163" s="13">
        <v>-22.254726969576598</v>
      </c>
      <c r="H163" s="14">
        <v>696</v>
      </c>
    </row>
    <row r="164" spans="1:8" x14ac:dyDescent="0.25">
      <c r="A164" s="13" t="s">
        <v>242</v>
      </c>
      <c r="B164" s="13">
        <v>0.98</v>
      </c>
      <c r="C164" s="19">
        <v>6.3996136800774901E-9</v>
      </c>
      <c r="D164" s="13">
        <v>39.047140476921697</v>
      </c>
      <c r="E164" s="19">
        <v>8.7744032511993795E-8</v>
      </c>
      <c r="F164" s="13">
        <v>281.19547795850201</v>
      </c>
      <c r="G164" s="13">
        <v>-22.630412756466601</v>
      </c>
      <c r="H164" s="14">
        <v>700</v>
      </c>
    </row>
    <row r="165" spans="1:8" x14ac:dyDescent="0.25">
      <c r="A165" s="13" t="s">
        <v>243</v>
      </c>
      <c r="B165" s="13">
        <v>1.93</v>
      </c>
      <c r="C165" s="19">
        <v>1.15740161022934E-8</v>
      </c>
      <c r="D165" s="13">
        <v>68.675686442532495</v>
      </c>
      <c r="E165" s="19">
        <v>1.5531000135959901E-7</v>
      </c>
      <c r="F165" s="13">
        <v>504.52761126102399</v>
      </c>
      <c r="G165" s="13">
        <v>-22.472246082346199</v>
      </c>
      <c r="H165" s="14">
        <v>706</v>
      </c>
    </row>
    <row r="166" spans="1:8" x14ac:dyDescent="0.25">
      <c r="A166" s="13" t="s">
        <v>244</v>
      </c>
      <c r="B166" s="13">
        <v>2.08</v>
      </c>
      <c r="C166" s="19">
        <v>1.8095269997469801E-8</v>
      </c>
      <c r="D166" s="13">
        <v>104.95323590347201</v>
      </c>
      <c r="E166" s="19">
        <v>2.2034859475938999E-7</v>
      </c>
      <c r="F166" s="13">
        <v>702.18819864636396</v>
      </c>
      <c r="G166" s="13">
        <v>-22.385500219011501</v>
      </c>
      <c r="H166" s="14">
        <v>711</v>
      </c>
    </row>
    <row r="167" spans="1:8" x14ac:dyDescent="0.25">
      <c r="A167" s="21" t="s">
        <v>245</v>
      </c>
      <c r="B167" s="13">
        <v>0.94</v>
      </c>
      <c r="C167" s="19">
        <v>7.5839227063048306E-9</v>
      </c>
      <c r="D167" s="13">
        <v>45.183799353395798</v>
      </c>
      <c r="E167" s="19">
        <v>1.03813236673744E-7</v>
      </c>
      <c r="F167" s="13">
        <v>325.67450116090401</v>
      </c>
      <c r="G167" s="21">
        <v>-23.678523567258701</v>
      </c>
      <c r="H167" s="14">
        <v>713</v>
      </c>
    </row>
    <row r="168" spans="1:8" x14ac:dyDescent="0.25">
      <c r="A168" s="13" t="s">
        <v>246</v>
      </c>
      <c r="B168" s="13">
        <v>2.0699999999999998</v>
      </c>
      <c r="C168" s="19">
        <v>1.1268670003952499E-8</v>
      </c>
      <c r="D168" s="13">
        <v>64.778377532834398</v>
      </c>
      <c r="E168" s="19">
        <v>1.51859380959074E-7</v>
      </c>
      <c r="F168" s="13">
        <v>482.707876435336</v>
      </c>
      <c r="G168" s="13">
        <v>-22.690800715050699</v>
      </c>
      <c r="H168" s="14">
        <v>715</v>
      </c>
    </row>
    <row r="169" spans="1:8" x14ac:dyDescent="0.25">
      <c r="A169" s="13" t="s">
        <v>247</v>
      </c>
      <c r="B169" s="13">
        <v>0.9</v>
      </c>
      <c r="C169" s="19">
        <v>6.5327002694067599E-9</v>
      </c>
      <c r="D169" s="13">
        <v>38.935415884283501</v>
      </c>
      <c r="E169" s="19">
        <v>9.3688722418994201E-8</v>
      </c>
      <c r="F169" s="13">
        <v>294.56714351707399</v>
      </c>
      <c r="G169" s="13">
        <v>-21.904779317562198</v>
      </c>
      <c r="H169" s="14">
        <v>718</v>
      </c>
    </row>
    <row r="170" spans="1:8" x14ac:dyDescent="0.25">
      <c r="A170" s="13" t="s">
        <v>248</v>
      </c>
      <c r="B170" s="13">
        <v>0.96</v>
      </c>
      <c r="C170" s="19">
        <v>6.3118756941471303E-9</v>
      </c>
      <c r="D170" s="13">
        <v>38.737363146633598</v>
      </c>
      <c r="E170" s="19">
        <v>9.73734227971423E-8</v>
      </c>
      <c r="F170" s="13">
        <v>313.38794341137799</v>
      </c>
      <c r="G170" s="13">
        <v>-22.795677831524799</v>
      </c>
      <c r="H170" s="14">
        <v>721</v>
      </c>
    </row>
    <row r="171" spans="1:8" x14ac:dyDescent="0.25">
      <c r="A171" s="13" t="s">
        <v>249</v>
      </c>
      <c r="B171" s="13">
        <v>0.98</v>
      </c>
      <c r="C171" s="19">
        <v>3.3300428996328E-9</v>
      </c>
      <c r="D171" s="13">
        <v>19.835957892918401</v>
      </c>
      <c r="E171" s="19">
        <v>4.0435881434874898E-8</v>
      </c>
      <c r="F171" s="13">
        <v>126.711617622747</v>
      </c>
      <c r="G171" s="13">
        <v>-22.971859821114801</v>
      </c>
      <c r="H171" s="14">
        <v>727</v>
      </c>
    </row>
    <row r="172" spans="1:8" x14ac:dyDescent="0.25">
      <c r="A172" s="13" t="s">
        <v>250</v>
      </c>
      <c r="B172" s="13">
        <v>1.1200000000000001</v>
      </c>
      <c r="C172" s="19">
        <v>3.6273654679453702E-9</v>
      </c>
      <c r="D172" s="13">
        <v>21.598744864010602</v>
      </c>
      <c r="E172" s="19">
        <v>6.2470528583435896E-8</v>
      </c>
      <c r="F172" s="13">
        <v>195.32647651736801</v>
      </c>
      <c r="G172" s="13">
        <v>-26.5497411898642</v>
      </c>
      <c r="H172" s="14">
        <v>733</v>
      </c>
    </row>
    <row r="173" spans="1:8" x14ac:dyDescent="0.25">
      <c r="A173" s="13" t="s">
        <v>251</v>
      </c>
      <c r="B173" s="13">
        <v>1.1000000000000001</v>
      </c>
      <c r="C173" s="19">
        <v>6.9067660147994301E-9</v>
      </c>
      <c r="D173" s="13">
        <v>42.902288330271801</v>
      </c>
      <c r="E173" s="19">
        <v>1.0116448009855901E-7</v>
      </c>
      <c r="F173" s="13">
        <v>328.39365160422801</v>
      </c>
      <c r="G173" s="13">
        <v>-25.7397106974698</v>
      </c>
      <c r="H173" s="14">
        <v>736</v>
      </c>
    </row>
    <row r="175" spans="1:8" x14ac:dyDescent="0.25">
      <c r="A175" s="18" t="s">
        <v>252</v>
      </c>
      <c r="B175" s="18">
        <v>0.96</v>
      </c>
      <c r="C175" s="22">
        <v>1.55245103322134E-8</v>
      </c>
      <c r="D175" s="18">
        <v>6.55644997133352</v>
      </c>
      <c r="E175" s="22">
        <v>3.33275526398502E-7</v>
      </c>
      <c r="F175" s="18">
        <v>188.23972481064101</v>
      </c>
      <c r="G175" s="18">
        <v>-23.604888962790799</v>
      </c>
      <c r="H175" s="18">
        <v>624.52</v>
      </c>
    </row>
    <row r="176" spans="1:8" x14ac:dyDescent="0.25">
      <c r="A176" s="18" t="s">
        <v>253</v>
      </c>
      <c r="B176" s="18">
        <v>0.35799999999999998</v>
      </c>
      <c r="C176" s="22">
        <v>7.6556494754687099E-9</v>
      </c>
      <c r="D176" s="18">
        <v>3.63386714096869</v>
      </c>
      <c r="E176" s="22">
        <v>1.4804824299829999E-7</v>
      </c>
      <c r="F176" s="18">
        <v>89.161044025336295</v>
      </c>
      <c r="G176" s="18">
        <v>-23.419365186406601</v>
      </c>
      <c r="H176" s="18">
        <f>632.38+0.76</f>
        <v>633.14</v>
      </c>
    </row>
    <row r="177" spans="1:8" x14ac:dyDescent="0.25">
      <c r="A177" s="18" t="s">
        <v>254</v>
      </c>
      <c r="B177" s="18">
        <v>0.48099999999999998</v>
      </c>
      <c r="C177" s="22">
        <v>4.4421410525657997E-9</v>
      </c>
      <c r="D177" s="18">
        <v>2.1083241207432502</v>
      </c>
      <c r="E177" s="22">
        <v>9.9528040864438299E-8</v>
      </c>
      <c r="F177" s="18">
        <v>59.395839371061903</v>
      </c>
      <c r="G177" s="18">
        <v>-23.641806098025601</v>
      </c>
      <c r="H177" s="18">
        <f>643.37+0.11</f>
        <v>643.48</v>
      </c>
    </row>
    <row r="178" spans="1:8" x14ac:dyDescent="0.25">
      <c r="A178" s="18" t="s">
        <v>255</v>
      </c>
      <c r="B178" s="18">
        <v>1.1100000000000001</v>
      </c>
      <c r="C178" s="22">
        <v>2.69281985459946E-8</v>
      </c>
      <c r="D178" s="18">
        <v>11.5133960042767</v>
      </c>
      <c r="E178" s="22">
        <v>7.3117677579226402E-7</v>
      </c>
      <c r="F178" s="18">
        <v>417.92207600441702</v>
      </c>
      <c r="G178" s="18">
        <v>-25.0282790442071</v>
      </c>
      <c r="H178" s="18">
        <f>643.96+0.16</f>
        <v>644.12</v>
      </c>
    </row>
    <row r="179" spans="1:8" x14ac:dyDescent="0.25">
      <c r="A179" s="18" t="s">
        <v>256</v>
      </c>
      <c r="B179" s="18">
        <v>0.97</v>
      </c>
      <c r="C179" s="22">
        <v>2.2257576490214399E-8</v>
      </c>
      <c r="D179" s="18">
        <v>9.5488733979737592</v>
      </c>
      <c r="E179" s="22">
        <v>4.9505877774969097E-7</v>
      </c>
      <c r="F179" s="18">
        <v>284.010405707492</v>
      </c>
      <c r="G179" s="18">
        <v>-23.6730627787679</v>
      </c>
      <c r="H179" s="24">
        <v>663.95</v>
      </c>
    </row>
    <row r="180" spans="1:8" x14ac:dyDescent="0.25">
      <c r="A180" s="18" t="s">
        <v>257</v>
      </c>
      <c r="B180" s="18">
        <v>0.307</v>
      </c>
      <c r="C180" s="22">
        <v>7.2514868536960303E-9</v>
      </c>
      <c r="D180" s="18">
        <v>3.4531871853934302</v>
      </c>
      <c r="E180" s="22">
        <v>2.0165079284151201E-7</v>
      </c>
      <c r="F180" s="18">
        <v>120.885467752477</v>
      </c>
      <c r="G180" s="18">
        <v>-24.246074545823099</v>
      </c>
      <c r="H180" s="24">
        <f>676.61+1.31</f>
        <v>677.92</v>
      </c>
    </row>
    <row r="181" spans="1:8" x14ac:dyDescent="0.25">
      <c r="A181" s="18" t="s">
        <v>258</v>
      </c>
      <c r="B181" s="18">
        <v>1.0900000000000001</v>
      </c>
      <c r="C181" s="22">
        <v>2.8519640195463799E-8</v>
      </c>
      <c r="D181" s="18">
        <v>12.089170995904199</v>
      </c>
      <c r="E181" s="22">
        <v>6.1818869334651104E-7</v>
      </c>
      <c r="F181" s="18">
        <v>350.223328651857</v>
      </c>
      <c r="G181" s="18">
        <v>-23.172441365396701</v>
      </c>
      <c r="H181" s="24">
        <f>693.36+0.34</f>
        <v>693.7</v>
      </c>
    </row>
    <row r="182" spans="1:8" x14ac:dyDescent="0.25">
      <c r="A182" s="18" t="s">
        <v>259</v>
      </c>
      <c r="B182" s="18">
        <v>0.51200000000000001</v>
      </c>
      <c r="C182" s="22">
        <v>1.27250516239637E-8</v>
      </c>
      <c r="D182" s="18">
        <v>6.0391271672515101</v>
      </c>
      <c r="E182" s="22">
        <v>2.74916787890156E-7</v>
      </c>
      <c r="F182" s="18">
        <v>165.59579470493799</v>
      </c>
      <c r="G182" s="18">
        <v>-23.405381599477298</v>
      </c>
      <c r="H182" s="24">
        <v>695.19</v>
      </c>
    </row>
    <row r="183" spans="1:8" x14ac:dyDescent="0.25">
      <c r="A183" s="18" t="s">
        <v>260</v>
      </c>
      <c r="B183" s="18">
        <v>0.92</v>
      </c>
      <c r="C183" s="22">
        <v>3.2028260639124797E-8</v>
      </c>
      <c r="D183" s="18">
        <v>13.5514499620223</v>
      </c>
      <c r="E183" s="22">
        <v>7.6820412719946805E-7</v>
      </c>
      <c r="F183" s="18">
        <v>434.55298415613902</v>
      </c>
      <c r="G183" s="18">
        <v>-22.160925922657999</v>
      </c>
      <c r="H183" s="24">
        <v>707.07</v>
      </c>
    </row>
    <row r="184" spans="1:8" x14ac:dyDescent="0.25">
      <c r="A184" s="18" t="s">
        <v>261</v>
      </c>
      <c r="B184" s="18">
        <v>1.03</v>
      </c>
      <c r="C184" s="22">
        <v>2.7054411979796101E-8</v>
      </c>
      <c r="D184" s="18">
        <v>11.383884839391699</v>
      </c>
      <c r="E184" s="22">
        <v>5.8227994670367899E-7</v>
      </c>
      <c r="F184" s="18">
        <v>327.890133932624</v>
      </c>
      <c r="G184" s="18">
        <v>-22.7159501713376</v>
      </c>
      <c r="H184" s="24">
        <f>711.78+1.08</f>
        <v>712.86</v>
      </c>
    </row>
    <row r="185" spans="1:8" x14ac:dyDescent="0.25">
      <c r="A185" s="18" t="s">
        <v>262</v>
      </c>
      <c r="B185" s="18">
        <v>0.51200000000000001</v>
      </c>
      <c r="C185" s="22">
        <v>7.4684511843121898E-9</v>
      </c>
      <c r="D185" s="18">
        <v>3.53975736888103</v>
      </c>
      <c r="E185" s="22">
        <v>1.86693815962258E-7</v>
      </c>
      <c r="F185" s="18">
        <v>111.777714393295</v>
      </c>
      <c r="G185" s="18">
        <v>-26.0486042348039</v>
      </c>
      <c r="H185" s="18">
        <v>730.51</v>
      </c>
    </row>
    <row r="186" spans="1:8" x14ac:dyDescent="0.25">
      <c r="A186" s="18" t="s">
        <v>263</v>
      </c>
      <c r="B186" s="18">
        <v>1.07</v>
      </c>
      <c r="C186" s="22">
        <v>1.5342493157443501E-8</v>
      </c>
      <c r="D186" s="18">
        <v>6.6047027168101096</v>
      </c>
      <c r="E186" s="22">
        <v>3.5110503560087402E-7</v>
      </c>
      <c r="F186" s="18">
        <v>202.17308566052901</v>
      </c>
      <c r="G186" s="18">
        <v>-26.077780556021899</v>
      </c>
      <c r="H186" s="18">
        <v>731.67</v>
      </c>
    </row>
    <row r="187" spans="1:8" x14ac:dyDescent="0.25">
      <c r="A187" s="18" t="s">
        <v>264</v>
      </c>
      <c r="B187" s="18">
        <v>0.38200000000000001</v>
      </c>
      <c r="C187" s="22">
        <v>1.0008828989563301E-8</v>
      </c>
      <c r="D187" s="18">
        <v>4.7822708184115603</v>
      </c>
      <c r="E187" s="22">
        <v>2.8413918717884499E-7</v>
      </c>
      <c r="F187" s="18">
        <v>171.11102860043599</v>
      </c>
      <c r="G187" s="18">
        <v>-24.4577582805275</v>
      </c>
      <c r="H187" s="18">
        <f>740.66+0.39</f>
        <v>741.05</v>
      </c>
    </row>
    <row r="188" spans="1:8" x14ac:dyDescent="0.25">
      <c r="A188" s="18" t="s">
        <v>265</v>
      </c>
      <c r="B188" s="18">
        <v>0.49199999999999999</v>
      </c>
      <c r="C188" s="22">
        <v>1.5223000990414301E-8</v>
      </c>
      <c r="D188" s="18">
        <v>7.26153653464916</v>
      </c>
      <c r="E188" s="22">
        <v>3.5184617186434497E-7</v>
      </c>
      <c r="F188" s="18">
        <v>211.40346674444001</v>
      </c>
      <c r="G188" s="18">
        <v>-24.760134348648599</v>
      </c>
      <c r="H188" s="18">
        <f>743.57+0.13</f>
        <v>743.7</v>
      </c>
    </row>
    <row r="189" spans="1:8" x14ac:dyDescent="0.25">
      <c r="A189" s="18" t="s">
        <v>266</v>
      </c>
      <c r="B189" s="18">
        <v>0.29199999999999998</v>
      </c>
      <c r="C189" s="22">
        <v>9.9804315372049901E-9</v>
      </c>
      <c r="D189" s="18">
        <v>4.7768304139088196</v>
      </c>
      <c r="E189" s="22">
        <v>2.2377904473902501E-7</v>
      </c>
      <c r="F189" s="18">
        <v>135.06916917619799</v>
      </c>
      <c r="G189" s="18">
        <v>-23.951616055166401</v>
      </c>
      <c r="H189" s="18">
        <f>743.71+0.25</f>
        <v>743.96</v>
      </c>
    </row>
    <row r="190" spans="1:8" x14ac:dyDescent="0.25">
      <c r="A190" s="18" t="s">
        <v>267</v>
      </c>
      <c r="B190" s="18">
        <v>1.03</v>
      </c>
      <c r="C190" s="22">
        <v>2.0802859685732601E-8</v>
      </c>
      <c r="D190" s="18">
        <v>8.7694142746882893</v>
      </c>
      <c r="E190" s="22">
        <v>5.4840232688313495E-7</v>
      </c>
      <c r="F190" s="18">
        <v>309.27877173446899</v>
      </c>
      <c r="G190" s="18">
        <v>-25.051357926421701</v>
      </c>
      <c r="H190" s="18">
        <f>746.76+0.52</f>
        <v>747.28</v>
      </c>
    </row>
    <row r="191" spans="1:8" x14ac:dyDescent="0.25">
      <c r="A191" s="18" t="s">
        <v>268</v>
      </c>
      <c r="B191" s="18">
        <v>0.38500000000000001</v>
      </c>
      <c r="C191" s="22">
        <v>1.19279394221981E-8</v>
      </c>
      <c r="D191" s="18">
        <v>5.6707202034623503</v>
      </c>
      <c r="E191" s="22">
        <v>2.5860700092472703E-7</v>
      </c>
      <c r="F191" s="18">
        <v>154.67911288604199</v>
      </c>
      <c r="G191" s="18">
        <v>-23.722180735933001</v>
      </c>
      <c r="H191" s="18">
        <f>748.47+1.47</f>
        <v>749.94</v>
      </c>
    </row>
    <row r="192" spans="1:8" x14ac:dyDescent="0.25">
      <c r="A192" s="18" t="s">
        <v>269</v>
      </c>
      <c r="B192" s="18">
        <v>0.48499999999999999</v>
      </c>
      <c r="C192" s="22">
        <v>1.38657869578479E-8</v>
      </c>
      <c r="D192" s="18">
        <v>6.6063471545546797</v>
      </c>
      <c r="E192" s="22">
        <v>3.0889103674880397E-7</v>
      </c>
      <c r="F192" s="18">
        <v>186.47033119301901</v>
      </c>
      <c r="G192" s="18">
        <v>-23.372208000352501</v>
      </c>
      <c r="H192" s="18">
        <v>756.22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J43" sqref="J43"/>
    </sheetView>
  </sheetViews>
  <sheetFormatPr defaultColWidth="8.875" defaultRowHeight="15" x14ac:dyDescent="0.25"/>
  <cols>
    <col min="1" max="1" width="13.125" style="28" customWidth="1"/>
    <col min="2" max="16384" width="8.875" style="28"/>
  </cols>
  <sheetData>
    <row r="1" spans="1:8" ht="18.75" x14ac:dyDescent="0.3">
      <c r="A1" s="25" t="s">
        <v>270</v>
      </c>
      <c r="B1" s="26"/>
      <c r="C1" s="26"/>
      <c r="D1" s="27"/>
      <c r="E1" s="27"/>
      <c r="F1" s="26"/>
    </row>
    <row r="2" spans="1:8" ht="18.75" x14ac:dyDescent="0.3">
      <c r="A2" s="25"/>
      <c r="B2" s="26"/>
      <c r="C2" s="26"/>
      <c r="D2" s="27"/>
      <c r="E2" s="27"/>
      <c r="F2" s="26"/>
    </row>
    <row r="3" spans="1:8" x14ac:dyDescent="0.25">
      <c r="A3" s="16" t="s">
        <v>34</v>
      </c>
      <c r="B3" s="26"/>
      <c r="C3" s="26"/>
      <c r="D3" s="26"/>
      <c r="E3" s="26"/>
      <c r="F3" s="26"/>
    </row>
    <row r="4" spans="1:8" ht="15.75" x14ac:dyDescent="0.25">
      <c r="A4" s="13" t="s">
        <v>36</v>
      </c>
      <c r="B4" s="13" t="s">
        <v>37</v>
      </c>
      <c r="C4" s="13" t="s">
        <v>38</v>
      </c>
      <c r="D4" s="13" t="s">
        <v>271</v>
      </c>
      <c r="E4" s="13" t="s">
        <v>38</v>
      </c>
      <c r="F4" s="13" t="s">
        <v>272</v>
      </c>
      <c r="G4" s="13" t="s">
        <v>273</v>
      </c>
      <c r="H4" s="13" t="s">
        <v>274</v>
      </c>
    </row>
    <row r="5" spans="1:8" ht="15.75" x14ac:dyDescent="0.25">
      <c r="A5" s="13" t="s">
        <v>275</v>
      </c>
      <c r="B5" s="13">
        <v>1.71</v>
      </c>
      <c r="C5" s="19">
        <v>1.6952400211248499E-8</v>
      </c>
      <c r="D5" s="13">
        <v>17.794211812455298</v>
      </c>
      <c r="E5" s="19">
        <v>3.82965964940141E-7</v>
      </c>
      <c r="F5" s="13">
        <v>708.621079863457</v>
      </c>
      <c r="G5" s="13">
        <v>-26.533531925288599</v>
      </c>
      <c r="H5" s="13">
        <v>223.88</v>
      </c>
    </row>
    <row r="6" spans="1:8" ht="15.75" x14ac:dyDescent="0.25">
      <c r="A6" s="21" t="s">
        <v>276</v>
      </c>
      <c r="B6" s="21">
        <v>1.92</v>
      </c>
      <c r="C6" s="29">
        <v>4.4400000000000004E-9</v>
      </c>
      <c r="D6" s="21">
        <v>21.13466</v>
      </c>
      <c r="E6" s="29">
        <v>1.74E-7</v>
      </c>
      <c r="F6" s="21">
        <v>820.27449999999999</v>
      </c>
      <c r="G6" s="21">
        <v>-26.183199999999999</v>
      </c>
      <c r="H6" s="20">
        <v>226.55</v>
      </c>
    </row>
    <row r="7" spans="1:8" ht="15.75" x14ac:dyDescent="0.25">
      <c r="A7" s="18" t="s">
        <v>277</v>
      </c>
      <c r="B7" s="13">
        <v>1.95</v>
      </c>
      <c r="C7" s="19">
        <v>2.2091136770569E-8</v>
      </c>
      <c r="D7" s="13">
        <v>23.376643593759901</v>
      </c>
      <c r="E7" s="19">
        <v>3.9309905564E-7</v>
      </c>
      <c r="F7" s="13">
        <v>841.85554199296701</v>
      </c>
      <c r="G7" s="13">
        <v>-26.183600871730199</v>
      </c>
      <c r="H7" s="13">
        <v>228.48</v>
      </c>
    </row>
    <row r="8" spans="1:8" ht="15.75" x14ac:dyDescent="0.25">
      <c r="A8" s="13">
        <v>991</v>
      </c>
      <c r="B8" s="13">
        <v>1.86</v>
      </c>
      <c r="C8" s="19">
        <v>2.8260879288231199E-8</v>
      </c>
      <c r="D8" s="13">
        <v>29.893052164124398</v>
      </c>
      <c r="E8" s="19">
        <v>5.3599828664374595E-7</v>
      </c>
      <c r="F8" s="13">
        <v>994.32151354974803</v>
      </c>
      <c r="G8" s="13">
        <v>-26.2622022471066</v>
      </c>
      <c r="H8" s="20">
        <v>229.55</v>
      </c>
    </row>
    <row r="9" spans="1:8" ht="15.75" x14ac:dyDescent="0.25">
      <c r="A9" s="13" t="s">
        <v>278</v>
      </c>
      <c r="B9" s="13">
        <v>2.11</v>
      </c>
      <c r="C9" s="19">
        <v>1.7616416018431299E-8</v>
      </c>
      <c r="D9" s="13">
        <v>22.578413931968299</v>
      </c>
      <c r="E9" s="19">
        <v>2.7746799369232601E-7</v>
      </c>
      <c r="F9" s="13">
        <v>715.08472890944097</v>
      </c>
      <c r="G9" s="13">
        <v>-25.585379789700902</v>
      </c>
      <c r="H9" s="13">
        <v>232.95</v>
      </c>
    </row>
    <row r="10" spans="1:8" ht="15.75" x14ac:dyDescent="0.25">
      <c r="A10" s="13" t="s">
        <v>279</v>
      </c>
      <c r="B10" s="13">
        <v>2.2000000000000002</v>
      </c>
      <c r="C10" s="19">
        <v>4.0926396549620604E-9</v>
      </c>
      <c r="D10" s="13">
        <v>21.247901553206098</v>
      </c>
      <c r="E10" s="19">
        <v>1.49702491514248E-7</v>
      </c>
      <c r="F10" s="13">
        <v>754.54861036891702</v>
      </c>
      <c r="G10" s="13">
        <v>-26.4460174580258</v>
      </c>
      <c r="H10" s="20">
        <v>234.45</v>
      </c>
    </row>
    <row r="11" spans="1:8" ht="15.75" x14ac:dyDescent="0.25">
      <c r="A11" s="21" t="s">
        <v>280</v>
      </c>
      <c r="B11" s="21">
        <v>2.0699999999999998</v>
      </c>
      <c r="C11" s="29">
        <v>6.3300000000000003E-9</v>
      </c>
      <c r="D11" s="21">
        <v>30.369479999999999</v>
      </c>
      <c r="E11" s="29">
        <v>2.0599999999999999E-7</v>
      </c>
      <c r="F11" s="21">
        <v>963.88189999999997</v>
      </c>
      <c r="G11" s="21">
        <v>-26.330300000000001</v>
      </c>
      <c r="H11" s="20">
        <v>237.72</v>
      </c>
    </row>
    <row r="12" spans="1:8" ht="15.75" x14ac:dyDescent="0.25">
      <c r="A12" s="13" t="s">
        <v>281</v>
      </c>
      <c r="B12" s="13">
        <v>0.3</v>
      </c>
      <c r="C12" s="19">
        <v>1.84383836546393E-9</v>
      </c>
      <c r="D12" s="13">
        <v>2.99975114560789</v>
      </c>
      <c r="E12" s="19">
        <v>2.8430687665226299E-8</v>
      </c>
      <c r="F12" s="13">
        <v>84.152114777128205</v>
      </c>
      <c r="G12" s="13">
        <v>-26.098759627827999</v>
      </c>
      <c r="H12" s="20">
        <v>239.13</v>
      </c>
    </row>
    <row r="13" spans="1:8" ht="15.75" x14ac:dyDescent="0.25">
      <c r="A13" s="13" t="s">
        <v>282</v>
      </c>
      <c r="B13" s="13">
        <v>0.98</v>
      </c>
      <c r="C13" s="19">
        <v>2.71098643433629E-9</v>
      </c>
      <c r="D13" s="13">
        <v>13.188374088053299</v>
      </c>
      <c r="E13" s="19">
        <v>1.00731778029939E-7</v>
      </c>
      <c r="F13" s="13">
        <v>463.19369288697902</v>
      </c>
      <c r="G13" s="13">
        <v>-26.048843542859501</v>
      </c>
      <c r="H13" s="20">
        <v>240.63</v>
      </c>
    </row>
    <row r="14" spans="1:8" ht="15.75" x14ac:dyDescent="0.25">
      <c r="A14" s="21" t="s">
        <v>283</v>
      </c>
      <c r="B14" s="21">
        <v>2</v>
      </c>
      <c r="C14" s="29">
        <v>5.3599999999999997E-9</v>
      </c>
      <c r="D14" s="21">
        <v>26.166049999999998</v>
      </c>
      <c r="E14" s="29">
        <v>1.6999999999999999E-7</v>
      </c>
      <c r="F14" s="21">
        <v>796.7441</v>
      </c>
      <c r="G14" s="21">
        <v>-26.445</v>
      </c>
      <c r="H14" s="20">
        <v>242.08</v>
      </c>
    </row>
    <row r="15" spans="1:8" ht="15.75" x14ac:dyDescent="0.25">
      <c r="A15" s="13" t="s">
        <v>284</v>
      </c>
      <c r="B15" s="13">
        <v>1.18</v>
      </c>
      <c r="C15" s="19">
        <v>5.3535969310025003E-9</v>
      </c>
      <c r="D15" s="13">
        <v>7.1414663231137103</v>
      </c>
      <c r="E15" s="19">
        <v>8.9559311716724794E-8</v>
      </c>
      <c r="F15" s="13">
        <v>227.69758315349699</v>
      </c>
      <c r="G15" s="13">
        <v>-24.5921227281389</v>
      </c>
      <c r="H15" s="20">
        <v>244.72</v>
      </c>
    </row>
    <row r="16" spans="1:8" ht="15.75" x14ac:dyDescent="0.25">
      <c r="A16" s="13" t="s">
        <v>285</v>
      </c>
      <c r="B16" s="13">
        <v>0.88</v>
      </c>
      <c r="C16" s="19">
        <v>1.8653817332057199E-9</v>
      </c>
      <c r="D16" s="13">
        <v>8.9695287242275903</v>
      </c>
      <c r="E16" s="19">
        <v>7.0516499722783595E-8</v>
      </c>
      <c r="F16" s="13">
        <v>318.10094665801</v>
      </c>
      <c r="G16" s="13">
        <v>-24.7797079252278</v>
      </c>
      <c r="H16" s="20">
        <v>245.94</v>
      </c>
    </row>
    <row r="17" spans="1:8" ht="15.75" x14ac:dyDescent="0.25">
      <c r="A17" s="21" t="s">
        <v>286</v>
      </c>
      <c r="B17" s="21">
        <v>1.94</v>
      </c>
      <c r="C17" s="29">
        <v>4.08E-9</v>
      </c>
      <c r="D17" s="21">
        <v>19.37959</v>
      </c>
      <c r="E17" s="29">
        <v>1.7100000000000001E-7</v>
      </c>
      <c r="F17" s="21">
        <v>804.60889999999995</v>
      </c>
      <c r="G17" s="21">
        <v>-26.185700000000001</v>
      </c>
      <c r="H17" s="20">
        <v>248.55</v>
      </c>
    </row>
    <row r="18" spans="1:8" ht="15.75" x14ac:dyDescent="0.25">
      <c r="A18" s="13" t="s">
        <v>287</v>
      </c>
      <c r="B18" s="13">
        <v>2.2000000000000002</v>
      </c>
      <c r="C18" s="19">
        <v>1.66910706590664E-8</v>
      </c>
      <c r="D18" s="13">
        <v>21.241742537249699</v>
      </c>
      <c r="E18" s="19">
        <v>3.2534141081175303E-7</v>
      </c>
      <c r="F18" s="13">
        <v>844.01852498256903</v>
      </c>
      <c r="G18" s="13">
        <v>-25.5703515791927</v>
      </c>
      <c r="H18" s="20">
        <v>250.05</v>
      </c>
    </row>
    <row r="19" spans="1:8" ht="15.75" x14ac:dyDescent="0.25">
      <c r="A19" s="13" t="s">
        <v>288</v>
      </c>
      <c r="B19" s="13">
        <v>2.17</v>
      </c>
      <c r="C19" s="19">
        <v>4.7491191086727604E-9</v>
      </c>
      <c r="D19" s="13">
        <v>24.634708060219801</v>
      </c>
      <c r="E19" s="19">
        <v>1.97016763847646E-7</v>
      </c>
      <c r="F19" s="13">
        <v>991.125340186176</v>
      </c>
      <c r="G19" s="13">
        <v>-25.975184520485001</v>
      </c>
      <c r="H19" s="20">
        <v>251.77</v>
      </c>
    </row>
    <row r="20" spans="1:8" ht="15.75" x14ac:dyDescent="0.25">
      <c r="A20" s="13" t="s">
        <v>289</v>
      </c>
      <c r="B20" s="13">
        <v>1.85</v>
      </c>
      <c r="C20" s="19">
        <v>1.6845486591147301E-8</v>
      </c>
      <c r="D20" s="13">
        <v>21.636616202977699</v>
      </c>
      <c r="E20" s="19">
        <v>3.0698471575885101E-7</v>
      </c>
      <c r="F20" s="13">
        <v>792.92050306377701</v>
      </c>
      <c r="G20" s="13">
        <v>-25.24869950539</v>
      </c>
      <c r="H20" s="20">
        <v>254.23</v>
      </c>
    </row>
    <row r="21" spans="1:8" ht="15.75" x14ac:dyDescent="0.25">
      <c r="A21" s="13" t="s">
        <v>290</v>
      </c>
      <c r="B21" s="13">
        <v>1.17</v>
      </c>
      <c r="C21" s="19">
        <v>2.1289161095220099E-9</v>
      </c>
      <c r="D21" s="13">
        <v>10.258108148583</v>
      </c>
      <c r="E21" s="19">
        <v>8.8940436543394301E-8</v>
      </c>
      <c r="F21" s="13">
        <v>396.28539032510798</v>
      </c>
      <c r="G21" s="13">
        <v>-25.069736300842901</v>
      </c>
      <c r="H21" s="20">
        <v>269.51</v>
      </c>
    </row>
    <row r="22" spans="1:8" ht="15.75" x14ac:dyDescent="0.25">
      <c r="A22" s="13" t="s">
        <v>291</v>
      </c>
      <c r="B22" s="13">
        <v>1.97</v>
      </c>
      <c r="C22" s="19">
        <v>1.42322294637443E-8</v>
      </c>
      <c r="D22" s="13">
        <v>18.2885708089422</v>
      </c>
      <c r="E22" s="19">
        <v>2.1634239893986199E-7</v>
      </c>
      <c r="F22" s="13">
        <v>562.03704697386104</v>
      </c>
      <c r="G22" s="13">
        <v>-24.451931599255101</v>
      </c>
      <c r="H22" s="20">
        <v>284.57</v>
      </c>
    </row>
    <row r="23" spans="1:8" ht="15.75" x14ac:dyDescent="0.25">
      <c r="A23" s="21" t="s">
        <v>292</v>
      </c>
      <c r="B23" s="21">
        <v>1.03</v>
      </c>
      <c r="C23" s="29">
        <v>3.2436987774595001E-8</v>
      </c>
      <c r="D23" s="21">
        <v>13.7141644847527</v>
      </c>
      <c r="E23" s="29">
        <v>4.6728884806057599E-7</v>
      </c>
      <c r="F23" s="21">
        <v>263.80327097357201</v>
      </c>
      <c r="G23" s="21">
        <v>-23.589763154024698</v>
      </c>
      <c r="H23" s="18">
        <v>293.5</v>
      </c>
    </row>
    <row r="24" spans="1:8" ht="15.75" x14ac:dyDescent="0.25">
      <c r="A24" s="13">
        <v>993</v>
      </c>
      <c r="B24" s="13">
        <v>2.13</v>
      </c>
      <c r="C24" s="19">
        <v>2.5904505768312898E-8</v>
      </c>
      <c r="D24" s="13">
        <v>27.7871857229512</v>
      </c>
      <c r="E24" s="19">
        <v>5.5242365060159702E-7</v>
      </c>
      <c r="F24" s="13">
        <v>1023.63855791034</v>
      </c>
      <c r="G24" s="13">
        <v>-24.372402162645699</v>
      </c>
      <c r="H24" s="20">
        <v>293.52</v>
      </c>
    </row>
    <row r="25" spans="1:8" ht="15.75" x14ac:dyDescent="0.25">
      <c r="A25" s="13" t="s">
        <v>293</v>
      </c>
      <c r="B25" s="13">
        <v>1.94</v>
      </c>
      <c r="C25" s="19">
        <v>1.9491905684778899E-8</v>
      </c>
      <c r="D25" s="13">
        <v>24.966762487928399</v>
      </c>
      <c r="E25" s="19">
        <v>3.4868559439793501E-7</v>
      </c>
      <c r="F25" s="13">
        <v>905.42857266830299</v>
      </c>
      <c r="G25" s="13">
        <v>-23.6832337244585</v>
      </c>
      <c r="H25" s="20">
        <v>298.05</v>
      </c>
    </row>
    <row r="26" spans="1:8" ht="15.75" x14ac:dyDescent="0.25">
      <c r="A26" s="21" t="s">
        <v>294</v>
      </c>
      <c r="B26" s="21">
        <v>1.93</v>
      </c>
      <c r="C26" s="29">
        <v>4.3599999999999998E-9</v>
      </c>
      <c r="D26" s="21">
        <v>20.878920000000001</v>
      </c>
      <c r="E26" s="29">
        <v>1.6299999999999999E-7</v>
      </c>
      <c r="F26" s="21">
        <v>770.17769999999996</v>
      </c>
      <c r="G26" s="21">
        <v>-24.2654</v>
      </c>
      <c r="H26" s="20">
        <v>298.83999999999997</v>
      </c>
    </row>
    <row r="27" spans="1:8" ht="15.75" x14ac:dyDescent="0.25">
      <c r="A27" s="21" t="s">
        <v>295</v>
      </c>
      <c r="B27" s="21">
        <v>1.89</v>
      </c>
      <c r="C27" s="29">
        <v>3.22E-9</v>
      </c>
      <c r="D27" s="21">
        <v>15.41348</v>
      </c>
      <c r="E27" s="29">
        <v>1.1899999999999999E-7</v>
      </c>
      <c r="F27" s="21">
        <v>563.71069999999997</v>
      </c>
      <c r="G27" s="21">
        <v>-24.345800000000001</v>
      </c>
      <c r="H27" s="20">
        <v>301.38</v>
      </c>
    </row>
    <row r="28" spans="1:8" ht="15.75" x14ac:dyDescent="0.25">
      <c r="A28" s="13">
        <v>994</v>
      </c>
      <c r="B28" s="13">
        <v>1.95</v>
      </c>
      <c r="C28" s="19">
        <v>2.4090274156366898E-8</v>
      </c>
      <c r="D28" s="13">
        <v>25.660511852394698</v>
      </c>
      <c r="E28" s="19">
        <v>4.8188254919701002E-7</v>
      </c>
      <c r="F28" s="13">
        <v>893.42979652544102</v>
      </c>
      <c r="G28" s="13">
        <v>-24.438544950844999</v>
      </c>
      <c r="H28" s="20">
        <v>302.5</v>
      </c>
    </row>
    <row r="29" spans="1:8" ht="15.75" x14ac:dyDescent="0.25">
      <c r="A29" s="13" t="s">
        <v>296</v>
      </c>
      <c r="B29" s="13">
        <v>2.17</v>
      </c>
      <c r="C29" s="19">
        <v>1.8504825914427901E-8</v>
      </c>
      <c r="D29" s="13">
        <v>23.400482607559699</v>
      </c>
      <c r="E29" s="19">
        <v>3.2890548717912098E-7</v>
      </c>
      <c r="F29" s="13">
        <v>852.46752305407097</v>
      </c>
      <c r="G29" s="13">
        <v>-24.7066585744812</v>
      </c>
      <c r="H29" s="20">
        <v>303.26</v>
      </c>
    </row>
    <row r="30" spans="1:8" ht="15.75" x14ac:dyDescent="0.25">
      <c r="A30" s="13">
        <v>995</v>
      </c>
      <c r="B30" s="13">
        <v>2.08</v>
      </c>
      <c r="C30" s="19">
        <v>1.8242521428353501E-8</v>
      </c>
      <c r="D30" s="13">
        <v>23.3234567024701</v>
      </c>
      <c r="E30" s="19">
        <v>3.6850697615609102E-7</v>
      </c>
      <c r="F30" s="13">
        <v>947.59953670635002</v>
      </c>
      <c r="G30" s="13">
        <v>-24.623922898547299</v>
      </c>
      <c r="H30" s="20">
        <v>305.33999999999997</v>
      </c>
    </row>
    <row r="31" spans="1:8" ht="15.75" x14ac:dyDescent="0.25">
      <c r="A31" s="21" t="s">
        <v>297</v>
      </c>
      <c r="B31" s="21">
        <v>1.92</v>
      </c>
      <c r="C31" s="29">
        <v>4.1000000000000003E-9</v>
      </c>
      <c r="D31" s="21">
        <v>19.658259999999999</v>
      </c>
      <c r="E31" s="29">
        <v>1.7599999999999999E-7</v>
      </c>
      <c r="F31" s="21">
        <v>829.61310000000003</v>
      </c>
      <c r="G31" s="21">
        <v>-25.060300000000002</v>
      </c>
      <c r="H31" s="20">
        <v>307.42</v>
      </c>
    </row>
    <row r="32" spans="1:8" ht="15.75" x14ac:dyDescent="0.25">
      <c r="A32" s="13">
        <v>996</v>
      </c>
      <c r="B32" s="13">
        <v>1.99</v>
      </c>
      <c r="C32" s="19">
        <v>1.8036527099770899E-8</v>
      </c>
      <c r="D32" s="13">
        <v>20.7992426088055</v>
      </c>
      <c r="E32" s="19">
        <v>3.2885458856046799E-7</v>
      </c>
      <c r="F32" s="13">
        <v>765.41563455936898</v>
      </c>
      <c r="G32" s="13">
        <v>-24.871818141127299</v>
      </c>
      <c r="H32" s="20">
        <v>308.49</v>
      </c>
    </row>
    <row r="33" spans="1:8" ht="15.75" x14ac:dyDescent="0.25">
      <c r="A33" s="13" t="s">
        <v>298</v>
      </c>
      <c r="B33" s="13">
        <v>2.1</v>
      </c>
      <c r="C33" s="19">
        <v>1.54131799242133E-8</v>
      </c>
      <c r="D33" s="13">
        <v>19.842780055018501</v>
      </c>
      <c r="E33" s="19">
        <v>3.0161442698961599E-7</v>
      </c>
      <c r="F33" s="13">
        <v>780.79211248367699</v>
      </c>
      <c r="G33" s="13">
        <v>-24.880094787567799</v>
      </c>
      <c r="H33" s="20">
        <v>308.77999999999997</v>
      </c>
    </row>
    <row r="34" spans="1:8" ht="15.75" x14ac:dyDescent="0.25">
      <c r="A34" s="13" t="s">
        <v>299</v>
      </c>
      <c r="B34" s="13">
        <v>1.99</v>
      </c>
      <c r="C34" s="19">
        <v>3.8004403456713703E-9</v>
      </c>
      <c r="D34" s="13">
        <v>19.689292470034701</v>
      </c>
      <c r="E34" s="19">
        <v>1.7126846285631101E-7</v>
      </c>
      <c r="F34" s="13">
        <v>859.947021007177</v>
      </c>
      <c r="G34" s="13">
        <v>-25.268274575890999</v>
      </c>
      <c r="H34" s="20">
        <v>311.88</v>
      </c>
    </row>
    <row r="35" spans="1:8" ht="15.75" x14ac:dyDescent="0.25">
      <c r="A35" s="13" t="s">
        <v>300</v>
      </c>
      <c r="B35" s="13">
        <v>2.16</v>
      </c>
      <c r="C35" s="19">
        <v>1.6140786095707199E-8</v>
      </c>
      <c r="D35" s="13">
        <v>15.7801712964419</v>
      </c>
      <c r="E35" s="19">
        <v>2.7612320208092498E-7</v>
      </c>
      <c r="F35" s="13">
        <v>547.59804609308003</v>
      </c>
      <c r="G35" s="13">
        <v>-25.051356670753101</v>
      </c>
      <c r="H35" s="20">
        <v>314.60000000000002</v>
      </c>
    </row>
    <row r="36" spans="1:8" ht="15.75" x14ac:dyDescent="0.25">
      <c r="A36" s="21" t="s">
        <v>301</v>
      </c>
      <c r="B36" s="21">
        <v>1.93</v>
      </c>
      <c r="C36" s="29">
        <v>3.3299999999999999E-9</v>
      </c>
      <c r="D36" s="21">
        <v>15.757809999999999</v>
      </c>
      <c r="E36" s="29">
        <v>1.09E-7</v>
      </c>
      <c r="F36" s="21">
        <v>508.53559999999999</v>
      </c>
      <c r="G36" s="21">
        <v>-25.929099999999998</v>
      </c>
      <c r="H36" s="20">
        <v>318.37</v>
      </c>
    </row>
    <row r="37" spans="1:8" ht="15.75" x14ac:dyDescent="0.25">
      <c r="A37" s="13" t="s">
        <v>302</v>
      </c>
      <c r="B37" s="13">
        <v>2.0699999999999998</v>
      </c>
      <c r="C37" s="19">
        <v>5.2906599013369397E-9</v>
      </c>
      <c r="D37" s="13">
        <v>27.5721917893739</v>
      </c>
      <c r="E37" s="19">
        <v>1.7770905125225101E-7</v>
      </c>
      <c r="F37" s="13">
        <v>901.56443780951702</v>
      </c>
      <c r="G37" s="13">
        <v>-25.715777614579</v>
      </c>
      <c r="H37" s="20">
        <v>319.95</v>
      </c>
    </row>
    <row r="38" spans="1:8" ht="15.75" x14ac:dyDescent="0.25">
      <c r="A38" s="21" t="s">
        <v>303</v>
      </c>
      <c r="B38" s="21">
        <v>0.95</v>
      </c>
      <c r="C38" s="29">
        <v>2.4124308043403699E-8</v>
      </c>
      <c r="D38" s="21">
        <v>10.1389722879958</v>
      </c>
      <c r="E38" s="29">
        <v>3.6799197977721603E-7</v>
      </c>
      <c r="F38" s="21">
        <v>207.06387299083599</v>
      </c>
      <c r="G38" s="21">
        <v>-26.501700703274601</v>
      </c>
      <c r="H38" s="18">
        <f>320.61+0.02</f>
        <v>320.63</v>
      </c>
    </row>
    <row r="39" spans="1:8" ht="15.75" x14ac:dyDescent="0.25">
      <c r="A39" s="21" t="s">
        <v>304</v>
      </c>
      <c r="B39" s="21">
        <v>1</v>
      </c>
      <c r="C39" s="29">
        <v>4.79680563429674E-8</v>
      </c>
      <c r="D39" s="21">
        <v>20.1516475977025</v>
      </c>
      <c r="E39" s="29">
        <v>4.8555563680885396E-7</v>
      </c>
      <c r="F39" s="21">
        <v>273.71233831930402</v>
      </c>
      <c r="G39" s="21">
        <v>-23.394316137723699</v>
      </c>
      <c r="H39" s="18">
        <v>320.69</v>
      </c>
    </row>
    <row r="40" spans="1:8" ht="15.75" x14ac:dyDescent="0.25">
      <c r="A40" s="13" t="s">
        <v>305</v>
      </c>
      <c r="B40" s="13">
        <v>1.86</v>
      </c>
      <c r="C40" s="19">
        <v>1.6462249084964501E-8</v>
      </c>
      <c r="D40" s="13">
        <v>21.2225909138809</v>
      </c>
      <c r="E40" s="19">
        <v>2.60070304514137E-7</v>
      </c>
      <c r="F40" s="13">
        <v>675.95503157277096</v>
      </c>
      <c r="G40" s="13">
        <v>-24.1596434321179</v>
      </c>
      <c r="H40" s="20">
        <v>322.45999999999998</v>
      </c>
    </row>
    <row r="41" spans="1:8" ht="15.75" x14ac:dyDescent="0.25">
      <c r="A41" s="13" t="s">
        <v>306</v>
      </c>
      <c r="B41" s="13">
        <v>1.96</v>
      </c>
      <c r="C41" s="19">
        <v>1.95776014555709E-8</v>
      </c>
      <c r="D41" s="13">
        <v>24.835806770903901</v>
      </c>
      <c r="E41" s="19">
        <v>3.1313750803452202E-7</v>
      </c>
      <c r="F41" s="13">
        <v>811.97975588653298</v>
      </c>
      <c r="G41" s="13">
        <v>-24.1710892492179</v>
      </c>
      <c r="H41" s="20">
        <v>323.87</v>
      </c>
    </row>
    <row r="42" spans="1:8" ht="15.75" x14ac:dyDescent="0.25">
      <c r="A42" s="21" t="s">
        <v>307</v>
      </c>
      <c r="B42" s="21">
        <v>1.86</v>
      </c>
      <c r="C42" s="29">
        <v>2.3800000000000001E-9</v>
      </c>
      <c r="D42" s="21">
        <v>11.32835</v>
      </c>
      <c r="E42" s="29">
        <v>5.5099999999999997E-8</v>
      </c>
      <c r="F42" s="21">
        <v>259.01350000000002</v>
      </c>
      <c r="G42" s="21">
        <v>-23.2865</v>
      </c>
      <c r="H42" s="20">
        <v>332.51</v>
      </c>
    </row>
    <row r="43" spans="1:8" ht="15.75" x14ac:dyDescent="0.25">
      <c r="A43" s="13">
        <v>997</v>
      </c>
      <c r="B43" s="13">
        <v>2.0499999999999998</v>
      </c>
      <c r="C43" s="19">
        <v>2.4313414116218499E-8</v>
      </c>
      <c r="D43" s="13">
        <v>24.890226239662098</v>
      </c>
      <c r="E43" s="19">
        <v>5.3399683053179103E-7</v>
      </c>
      <c r="F43" s="13">
        <v>952.24712928962799</v>
      </c>
      <c r="G43" s="13">
        <v>-24.661898756700701</v>
      </c>
      <c r="H43" s="20">
        <v>442.83</v>
      </c>
    </row>
    <row r="44" spans="1:8" ht="15.75" x14ac:dyDescent="0.25">
      <c r="A44" s="21" t="s">
        <v>308</v>
      </c>
      <c r="B44" s="21">
        <v>1.88</v>
      </c>
      <c r="C44" s="29">
        <v>7.2725164199788401E-8</v>
      </c>
      <c r="D44" s="21">
        <v>32.403040244288299</v>
      </c>
      <c r="E44" s="29">
        <v>1.50898080342188E-6</v>
      </c>
      <c r="F44" s="21">
        <v>920.07664621038896</v>
      </c>
      <c r="G44" s="21">
        <v>-24.8401256731375</v>
      </c>
      <c r="H44" s="18">
        <v>453.91</v>
      </c>
    </row>
    <row r="45" spans="1:8" ht="15.75" x14ac:dyDescent="0.25">
      <c r="A45" s="13">
        <v>998</v>
      </c>
      <c r="B45" s="13">
        <v>1.87</v>
      </c>
      <c r="C45" s="19">
        <v>2.47650827995757E-8</v>
      </c>
      <c r="D45" s="13">
        <v>26.4718035208926</v>
      </c>
      <c r="E45" s="19">
        <v>5.06009882439429E-7</v>
      </c>
      <c r="F45" s="13">
        <v>937.89764532043102</v>
      </c>
      <c r="G45" s="13">
        <v>-25.1784002314144</v>
      </c>
      <c r="H45" s="20">
        <v>458</v>
      </c>
    </row>
    <row r="46" spans="1:8" ht="15.75" x14ac:dyDescent="0.25">
      <c r="A46" s="13">
        <v>999</v>
      </c>
      <c r="B46" s="13">
        <v>2.0299999999999998</v>
      </c>
      <c r="C46" s="19">
        <v>2.45818459736896E-8</v>
      </c>
      <c r="D46" s="13">
        <v>31.213900118880801</v>
      </c>
      <c r="E46" s="19">
        <v>4.1158084707060299E-7</v>
      </c>
      <c r="F46" s="13">
        <v>1051.3550563052499</v>
      </c>
      <c r="G46" s="13">
        <v>-24.300410117841299</v>
      </c>
      <c r="H46" s="20">
        <v>470.23</v>
      </c>
    </row>
    <row r="47" spans="1:8" ht="15.75" x14ac:dyDescent="0.25">
      <c r="A47" s="13">
        <v>1000</v>
      </c>
      <c r="B47" s="13">
        <v>1.86</v>
      </c>
      <c r="C47" s="19">
        <v>1.88183390385267E-8</v>
      </c>
      <c r="D47" s="13">
        <v>19.125549493704199</v>
      </c>
      <c r="E47" s="19">
        <v>3.2173530051249301E-7</v>
      </c>
      <c r="F47" s="13">
        <v>662.56098023896902</v>
      </c>
      <c r="G47" s="13">
        <v>-24.694803466741</v>
      </c>
      <c r="H47" s="20">
        <v>482.53</v>
      </c>
    </row>
    <row r="48" spans="1:8" ht="15.75" x14ac:dyDescent="0.25">
      <c r="A48" s="21" t="s">
        <v>309</v>
      </c>
      <c r="B48" s="21">
        <v>1.1000000000000001</v>
      </c>
      <c r="C48" s="29">
        <v>5.9671241775874404E-8</v>
      </c>
      <c r="D48" s="21">
        <v>25.3152148027675</v>
      </c>
      <c r="E48" s="29">
        <v>6.0593747441828296E-7</v>
      </c>
      <c r="F48" s="21">
        <v>342.01698113730998</v>
      </c>
      <c r="G48" s="21">
        <v>-23.441930501855399</v>
      </c>
      <c r="H48" s="18">
        <v>482.55</v>
      </c>
    </row>
    <row r="49" spans="1:8" ht="15.75" x14ac:dyDescent="0.25">
      <c r="A49" s="21" t="s">
        <v>310</v>
      </c>
      <c r="B49" s="21">
        <v>2</v>
      </c>
      <c r="C49" s="29">
        <v>3.3983694983086301E-8</v>
      </c>
      <c r="D49" s="21">
        <v>15.026399833574899</v>
      </c>
      <c r="E49" s="29">
        <v>3.3432427504198598E-7</v>
      </c>
      <c r="F49" s="21">
        <v>202.045260497496</v>
      </c>
      <c r="G49" s="21">
        <v>-23.9216937280626</v>
      </c>
      <c r="H49" s="18">
        <f>494.44+0.02</f>
        <v>494.46</v>
      </c>
    </row>
    <row r="50" spans="1:8" ht="15.75" x14ac:dyDescent="0.25">
      <c r="A50" s="21" t="s">
        <v>311</v>
      </c>
      <c r="B50" s="21">
        <v>2.1800000000000002</v>
      </c>
      <c r="C50" s="29">
        <v>2.5694012259838701E-8</v>
      </c>
      <c r="D50" s="21">
        <v>11.3015329746154</v>
      </c>
      <c r="E50" s="29">
        <v>4.79905318151452E-7</v>
      </c>
      <c r="F50" s="21">
        <v>288.09892196840599</v>
      </c>
      <c r="G50" s="21">
        <v>-26.8798034296243</v>
      </c>
      <c r="H50" s="18">
        <f>512.29+0.02</f>
        <v>512.30999999999995</v>
      </c>
    </row>
    <row r="51" spans="1:8" ht="15.75" x14ac:dyDescent="0.25">
      <c r="A51" s="21" t="s">
        <v>312</v>
      </c>
      <c r="B51" s="21">
        <v>0.87</v>
      </c>
      <c r="C51" s="29">
        <v>5.2307916225888302E-8</v>
      </c>
      <c r="D51" s="21">
        <v>21.970046633929101</v>
      </c>
      <c r="E51" s="29">
        <v>5.1923512534024496E-7</v>
      </c>
      <c r="F51" s="21">
        <v>292.96376806575398</v>
      </c>
      <c r="G51" s="21">
        <v>-23.647043830401401</v>
      </c>
      <c r="H51" s="18">
        <v>512.72</v>
      </c>
    </row>
    <row r="52" spans="1:8" ht="15.75" x14ac:dyDescent="0.25">
      <c r="A52" s="21" t="s">
        <v>313</v>
      </c>
      <c r="B52" s="21">
        <v>2.35</v>
      </c>
      <c r="C52" s="29">
        <v>3.2990967180346298E-8</v>
      </c>
      <c r="D52" s="21">
        <v>14.507913225413899</v>
      </c>
      <c r="E52" s="29">
        <v>3.3805850163659599E-7</v>
      </c>
      <c r="F52" s="21">
        <v>202.786807296782</v>
      </c>
      <c r="G52" s="21">
        <v>-25.8366601337591</v>
      </c>
      <c r="H52" s="13">
        <f>610.52+0.03</f>
        <v>610.54999999999995</v>
      </c>
    </row>
    <row r="53" spans="1:8" ht="15.75" x14ac:dyDescent="0.25">
      <c r="A53" s="21" t="s">
        <v>314</v>
      </c>
      <c r="B53" s="21">
        <v>3.64</v>
      </c>
      <c r="C53" s="29">
        <v>4.0387341249115099E-8</v>
      </c>
      <c r="D53" s="21">
        <v>18.086864439958301</v>
      </c>
      <c r="E53" s="29">
        <v>4.4611289506946198E-7</v>
      </c>
      <c r="F53" s="21">
        <v>273.638176366209</v>
      </c>
      <c r="G53" s="21">
        <v>-26.4801590060938</v>
      </c>
      <c r="H53" s="13">
        <f>610.52+0.63</f>
        <v>611.15</v>
      </c>
    </row>
    <row r="54" spans="1:8" ht="15.75" x14ac:dyDescent="0.25">
      <c r="A54" s="21" t="s">
        <v>315</v>
      </c>
      <c r="B54" s="21">
        <v>2.04</v>
      </c>
      <c r="C54" s="29">
        <v>5.6365058356822E-8</v>
      </c>
      <c r="D54" s="21">
        <v>25.049439311398</v>
      </c>
      <c r="E54" s="29">
        <v>5.5626055139868E-7</v>
      </c>
      <c r="F54" s="21">
        <v>338.16444295361799</v>
      </c>
      <c r="G54" s="21">
        <v>-25.076613877485102</v>
      </c>
      <c r="H54" s="13">
        <f>610.52+0.83</f>
        <v>611.35</v>
      </c>
    </row>
    <row r="55" spans="1:8" ht="15.75" x14ac:dyDescent="0.25">
      <c r="A55" s="21" t="s">
        <v>316</v>
      </c>
      <c r="B55" s="21">
        <v>1.02</v>
      </c>
      <c r="C55" s="29">
        <v>3.30853982457441E-8</v>
      </c>
      <c r="D55" s="21">
        <v>13.964449023333</v>
      </c>
      <c r="E55" s="29">
        <v>5.2470167677398596E-7</v>
      </c>
      <c r="F55" s="21">
        <v>296.23934071586001</v>
      </c>
      <c r="G55" s="21">
        <v>-27.8830914959807</v>
      </c>
      <c r="H55" s="13">
        <f>610.52+1.13</f>
        <v>611.65</v>
      </c>
    </row>
    <row r="56" spans="1:8" ht="15.75" x14ac:dyDescent="0.25">
      <c r="A56" s="21" t="s">
        <v>317</v>
      </c>
      <c r="B56" s="21">
        <v>2.0699999999999998</v>
      </c>
      <c r="C56" s="29">
        <v>7.7609008494045102E-8</v>
      </c>
      <c r="D56" s="21">
        <v>34.403347169166999</v>
      </c>
      <c r="E56" s="29">
        <v>1.0969995964949E-6</v>
      </c>
      <c r="F56" s="21">
        <v>664.91868991527804</v>
      </c>
      <c r="G56" s="21">
        <v>-27.2587967418864</v>
      </c>
      <c r="H56" s="21">
        <f>610.52+1.43</f>
        <v>611.94999999999993</v>
      </c>
    </row>
    <row r="57" spans="1:8" ht="15.75" x14ac:dyDescent="0.25">
      <c r="A57" s="21" t="s">
        <v>318</v>
      </c>
      <c r="B57" s="21">
        <v>1.08</v>
      </c>
      <c r="C57" s="29">
        <v>3.8696266987589499E-8</v>
      </c>
      <c r="D57" s="21">
        <v>16.304766723506098</v>
      </c>
      <c r="E57" s="29">
        <v>4.79799025621119E-7</v>
      </c>
      <c r="F57" s="21">
        <v>270.91168018589099</v>
      </c>
      <c r="G57" s="21">
        <v>-26.648147865497201</v>
      </c>
      <c r="H57" s="13">
        <f>612.03+0.13</f>
        <v>612.16</v>
      </c>
    </row>
    <row r="58" spans="1:8" ht="15.75" x14ac:dyDescent="0.25">
      <c r="A58" s="21" t="s">
        <v>319</v>
      </c>
      <c r="B58" s="21">
        <v>1</v>
      </c>
      <c r="C58" s="29">
        <v>2.4564850588555699E-8</v>
      </c>
      <c r="D58" s="21">
        <v>10.4574289799216</v>
      </c>
      <c r="E58" s="29">
        <v>3.2577876885042698E-7</v>
      </c>
      <c r="F58" s="21">
        <v>183.85113610002199</v>
      </c>
      <c r="G58" s="21">
        <v>-26.4108273540458</v>
      </c>
      <c r="H58" s="13">
        <f>612.03+1.53</f>
        <v>613.55999999999995</v>
      </c>
    </row>
    <row r="59" spans="1:8" ht="15.75" x14ac:dyDescent="0.25">
      <c r="A59" s="21" t="s">
        <v>320</v>
      </c>
      <c r="B59" s="21">
        <v>1.07</v>
      </c>
      <c r="C59" s="29">
        <v>3.5737624240125798E-8</v>
      </c>
      <c r="D59" s="21">
        <v>15.0166879299416</v>
      </c>
      <c r="E59" s="29">
        <v>3.4808310112044401E-7</v>
      </c>
      <c r="F59" s="21">
        <v>196.03958299893199</v>
      </c>
      <c r="G59" s="21">
        <v>-24.2447549868075</v>
      </c>
      <c r="H59" s="18">
        <v>613.55999999999995</v>
      </c>
    </row>
    <row r="60" spans="1:8" ht="15.75" x14ac:dyDescent="0.25">
      <c r="A60" s="21" t="s">
        <v>321</v>
      </c>
      <c r="B60" s="21">
        <v>0.92</v>
      </c>
      <c r="C60" s="29">
        <v>5.9225137920629301E-8</v>
      </c>
      <c r="D60" s="21">
        <v>24.896404566422198</v>
      </c>
      <c r="E60" s="29">
        <v>6.1126812878065095E-7</v>
      </c>
      <c r="F60" s="21">
        <v>343.64112100388502</v>
      </c>
      <c r="G60" s="21">
        <v>-24.615748472941299</v>
      </c>
      <c r="H60" s="18">
        <v>622.88</v>
      </c>
    </row>
    <row r="61" spans="1:8" ht="15.75" x14ac:dyDescent="0.25">
      <c r="A61" s="21" t="s">
        <v>322</v>
      </c>
      <c r="B61" s="21">
        <v>0.97</v>
      </c>
      <c r="C61" s="29">
        <v>7.2922723651225305E-8</v>
      </c>
      <c r="D61" s="21">
        <v>30.9902194999942</v>
      </c>
      <c r="E61" s="29">
        <v>8.5968244700751505E-7</v>
      </c>
      <c r="F61" s="21">
        <v>485.19876565698098</v>
      </c>
      <c r="G61" s="21">
        <v>-25.096095796313801</v>
      </c>
      <c r="H61" s="18">
        <v>659.51</v>
      </c>
    </row>
    <row r="62" spans="1:8" ht="15.75" x14ac:dyDescent="0.25">
      <c r="A62" s="21" t="s">
        <v>323</v>
      </c>
      <c r="B62" s="21">
        <v>1.93</v>
      </c>
      <c r="C62" s="29">
        <v>5.6648876194109703E-8</v>
      </c>
      <c r="D62" s="21">
        <v>25.304233771159598</v>
      </c>
      <c r="E62" s="29">
        <v>7.4040088193782996E-7</v>
      </c>
      <c r="F62" s="21">
        <v>452.79582140474798</v>
      </c>
      <c r="G62" s="21">
        <v>-22.8487423262746</v>
      </c>
      <c r="H62" s="18">
        <v>664.52</v>
      </c>
    </row>
    <row r="63" spans="1:8" ht="15.75" x14ac:dyDescent="0.25">
      <c r="A63" s="21" t="s">
        <v>324</v>
      </c>
      <c r="B63" s="21">
        <v>0.86</v>
      </c>
      <c r="C63" s="29">
        <v>6.10772386399477E-8</v>
      </c>
      <c r="D63" s="21">
        <v>25.867345410658</v>
      </c>
      <c r="E63" s="29">
        <v>5.88806183365875E-7</v>
      </c>
      <c r="F63" s="21">
        <v>332.37631278908401</v>
      </c>
      <c r="G63" s="21">
        <v>-22.641923436817599</v>
      </c>
      <c r="H63" s="18">
        <v>668.65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I46" sqref="I46"/>
    </sheetView>
  </sheetViews>
  <sheetFormatPr defaultColWidth="11" defaultRowHeight="15.75" x14ac:dyDescent="0.25"/>
  <sheetData>
    <row r="1" spans="1:8" ht="18.75" x14ac:dyDescent="0.3">
      <c r="A1" s="25" t="s">
        <v>325</v>
      </c>
      <c r="B1" s="30"/>
      <c r="C1" s="30"/>
      <c r="D1" s="30"/>
      <c r="E1" s="30"/>
      <c r="F1" s="30"/>
      <c r="G1" s="30"/>
      <c r="H1" s="30"/>
    </row>
    <row r="2" spans="1:8" x14ac:dyDescent="0.25">
      <c r="A2" s="16" t="s">
        <v>34</v>
      </c>
      <c r="B2" s="30"/>
      <c r="C2" s="30"/>
      <c r="D2" s="30"/>
      <c r="E2" s="30"/>
      <c r="F2" s="30"/>
      <c r="G2" s="30"/>
      <c r="H2" s="30"/>
    </row>
    <row r="3" spans="1:8" x14ac:dyDescent="0.25">
      <c r="A3" s="23" t="s">
        <v>36</v>
      </c>
      <c r="B3" s="13" t="s">
        <v>37</v>
      </c>
      <c r="C3" s="13" t="s">
        <v>38</v>
      </c>
      <c r="D3" s="13" t="s">
        <v>39</v>
      </c>
      <c r="E3" s="13" t="s">
        <v>38</v>
      </c>
      <c r="F3" s="13" t="s">
        <v>40</v>
      </c>
      <c r="G3" s="13" t="s">
        <v>41</v>
      </c>
      <c r="H3" s="13" t="s">
        <v>274</v>
      </c>
    </row>
    <row r="4" spans="1:8" x14ac:dyDescent="0.25">
      <c r="A4" s="13" t="s">
        <v>48</v>
      </c>
      <c r="B4" s="13" t="s">
        <v>48</v>
      </c>
      <c r="C4" s="13" t="s">
        <v>48</v>
      </c>
      <c r="D4" s="13" t="s">
        <v>49</v>
      </c>
      <c r="E4" s="13" t="s">
        <v>48</v>
      </c>
      <c r="F4" s="13" t="s">
        <v>49</v>
      </c>
      <c r="G4" s="13" t="s">
        <v>50</v>
      </c>
      <c r="H4" s="13"/>
    </row>
    <row r="5" spans="1:8" x14ac:dyDescent="0.25">
      <c r="A5" s="21" t="s">
        <v>326</v>
      </c>
      <c r="B5" s="21">
        <v>0.88</v>
      </c>
      <c r="C5" s="29">
        <v>6.4088726960814801E-8</v>
      </c>
      <c r="D5" s="21">
        <v>27.082083084188</v>
      </c>
      <c r="E5" s="29">
        <v>7.1403785106838303E-7</v>
      </c>
      <c r="F5" s="21">
        <v>402.072704972346</v>
      </c>
      <c r="G5" s="21">
        <v>-26.0653197333809</v>
      </c>
      <c r="H5" s="31">
        <f>194.86+0.7</f>
        <v>195.56</v>
      </c>
    </row>
    <row r="6" spans="1:8" x14ac:dyDescent="0.25">
      <c r="A6" s="21" t="s">
        <v>327</v>
      </c>
      <c r="B6" s="21">
        <v>1.89</v>
      </c>
      <c r="C6" s="29">
        <v>8.6498061879769494E-8</v>
      </c>
      <c r="D6" s="21">
        <v>38.013452122178997</v>
      </c>
      <c r="E6" s="29">
        <v>1.05232116709431E-6</v>
      </c>
      <c r="F6" s="21">
        <v>629.76902355066898</v>
      </c>
      <c r="G6" s="21">
        <v>-26.4800848481106</v>
      </c>
      <c r="H6" s="31">
        <v>196.01</v>
      </c>
    </row>
    <row r="7" spans="1:8" x14ac:dyDescent="0.25">
      <c r="A7" s="21" t="s">
        <v>328</v>
      </c>
      <c r="B7" s="21">
        <v>0.97</v>
      </c>
      <c r="C7" s="29">
        <v>7.6593384558398801E-8</v>
      </c>
      <c r="D7" s="21">
        <v>32.253231610788902</v>
      </c>
      <c r="E7" s="29">
        <v>9.1886498232440804E-7</v>
      </c>
      <c r="F7" s="21">
        <v>515.23999094649605</v>
      </c>
      <c r="G7" s="21">
        <v>-25.615404771379801</v>
      </c>
      <c r="H7" s="31">
        <v>196.37</v>
      </c>
    </row>
    <row r="8" spans="1:8" x14ac:dyDescent="0.25">
      <c r="A8" s="21" t="s">
        <v>329</v>
      </c>
      <c r="B8" s="21">
        <v>0.97</v>
      </c>
      <c r="C8" s="29">
        <v>4.3848641466046103E-8</v>
      </c>
      <c r="D8" s="21">
        <v>18.4366404062621</v>
      </c>
      <c r="E8" s="29">
        <v>7.0087377146421701E-7</v>
      </c>
      <c r="F8" s="21">
        <v>393.65772293362301</v>
      </c>
      <c r="G8" s="21">
        <v>-27.4098710756152</v>
      </c>
      <c r="H8" s="31">
        <v>200.96</v>
      </c>
    </row>
    <row r="9" spans="1:8" x14ac:dyDescent="0.25">
      <c r="A9" s="21" t="s">
        <v>330</v>
      </c>
      <c r="B9" s="21">
        <v>2.25</v>
      </c>
      <c r="C9" s="29">
        <v>6.1749054439119697E-8</v>
      </c>
      <c r="D9" s="21">
        <v>27.148444579922401</v>
      </c>
      <c r="E9" s="29">
        <v>6.0044012717419495E-7</v>
      </c>
      <c r="F9" s="21">
        <v>359.89798940940699</v>
      </c>
      <c r="G9" s="21">
        <v>-25.185304564458601</v>
      </c>
      <c r="H9" s="31">
        <v>207.06</v>
      </c>
    </row>
    <row r="10" spans="1:8" x14ac:dyDescent="0.25">
      <c r="A10" s="21" t="s">
        <v>331</v>
      </c>
      <c r="B10" s="21">
        <v>0.86</v>
      </c>
      <c r="C10" s="29">
        <v>3.89531861003101E-8</v>
      </c>
      <c r="D10" s="21">
        <v>16.489090158934602</v>
      </c>
      <c r="E10" s="29">
        <v>4.1391030025650398E-7</v>
      </c>
      <c r="F10" s="21">
        <v>233.56395359978299</v>
      </c>
      <c r="G10" s="21">
        <v>-25.115152843955901</v>
      </c>
      <c r="H10" s="31">
        <v>210.62</v>
      </c>
    </row>
    <row r="11" spans="1:8" x14ac:dyDescent="0.25">
      <c r="A11" s="21" t="s">
        <v>332</v>
      </c>
      <c r="B11" s="21">
        <v>1.1299999999999999</v>
      </c>
      <c r="C11" s="29">
        <v>6.0399823986062597E-8</v>
      </c>
      <c r="D11" s="21">
        <v>25.401139580924699</v>
      </c>
      <c r="E11" s="29">
        <v>6.5732535281526296E-7</v>
      </c>
      <c r="F11" s="21">
        <v>368.86509937429298</v>
      </c>
      <c r="G11" s="21">
        <v>-25.318861986910001</v>
      </c>
      <c r="H11" s="31">
        <f>210.47+0.23</f>
        <v>210.7</v>
      </c>
    </row>
    <row r="12" spans="1:8" x14ac:dyDescent="0.25">
      <c r="A12" s="21" t="s">
        <v>333</v>
      </c>
      <c r="B12" s="21">
        <v>1.85</v>
      </c>
      <c r="C12" s="29">
        <v>1.1193771980166901E-7</v>
      </c>
      <c r="D12" s="21">
        <v>49.171822242134098</v>
      </c>
      <c r="E12" s="29">
        <v>1.0565820516284E-6</v>
      </c>
      <c r="F12" s="21">
        <v>631.33876339419396</v>
      </c>
      <c r="G12" s="21">
        <v>-23.578992882818099</v>
      </c>
      <c r="H12" s="31">
        <f>216.21+0.51</f>
        <v>216.72</v>
      </c>
    </row>
    <row r="13" spans="1:8" x14ac:dyDescent="0.25">
      <c r="A13" s="21" t="s">
        <v>334</v>
      </c>
      <c r="B13" s="21">
        <v>1.1200000000000001</v>
      </c>
      <c r="C13" s="29">
        <v>6.8850941028347794E-8</v>
      </c>
      <c r="D13" s="21">
        <v>29.043488403857499</v>
      </c>
      <c r="E13" s="29">
        <v>7.1929803091563805E-7</v>
      </c>
      <c r="F13" s="21">
        <v>404.18391861887602</v>
      </c>
      <c r="G13" s="21">
        <v>-24.769992368834</v>
      </c>
      <c r="H13" s="31">
        <f>234.51+3+0.11</f>
        <v>237.62</v>
      </c>
    </row>
    <row r="14" spans="1:8" x14ac:dyDescent="0.25">
      <c r="A14" s="21" t="s">
        <v>335</v>
      </c>
      <c r="B14" s="21">
        <v>0.94</v>
      </c>
      <c r="C14" s="29">
        <v>2.8133169447698601E-8</v>
      </c>
      <c r="D14" s="21">
        <v>11.8572088821</v>
      </c>
      <c r="E14" s="29">
        <v>6.7404905679247004E-7</v>
      </c>
      <c r="F14" s="21">
        <v>378.35899086764499</v>
      </c>
      <c r="G14" s="21">
        <v>-27.754599140141</v>
      </c>
      <c r="H14" s="31">
        <v>261.95999999999998</v>
      </c>
    </row>
    <row r="15" spans="1:8" x14ac:dyDescent="0.25">
      <c r="A15" s="21" t="s">
        <v>336</v>
      </c>
      <c r="B15" s="21">
        <v>0.98</v>
      </c>
      <c r="C15" s="29">
        <v>2.5251201101437999E-8</v>
      </c>
      <c r="D15" s="21">
        <v>10.679768370875999</v>
      </c>
      <c r="E15" s="29">
        <v>3.3888997108544301E-7</v>
      </c>
      <c r="F15" s="21">
        <v>191.029326193846</v>
      </c>
      <c r="G15" s="21">
        <v>-25.324379545747998</v>
      </c>
      <c r="H15" s="31">
        <f>268.06+1.5+1</f>
        <v>270.56</v>
      </c>
    </row>
    <row r="16" spans="1:8" x14ac:dyDescent="0.25">
      <c r="A16" s="21" t="s">
        <v>337</v>
      </c>
      <c r="B16" s="21">
        <v>1.18</v>
      </c>
      <c r="C16" s="29">
        <v>2.9933644044369301E-8</v>
      </c>
      <c r="D16" s="21">
        <v>12.638078214561601</v>
      </c>
      <c r="E16" s="29">
        <v>6.5950111460821901E-7</v>
      </c>
      <c r="F16" s="21">
        <v>370.97270753178702</v>
      </c>
      <c r="G16" s="21">
        <v>-25.614330057322402</v>
      </c>
      <c r="H16" s="31">
        <f>268.06+3</f>
        <v>271.06</v>
      </c>
    </row>
    <row r="17" spans="1:8" x14ac:dyDescent="0.25">
      <c r="A17" s="21" t="s">
        <v>338</v>
      </c>
      <c r="B17" s="21">
        <v>2.15</v>
      </c>
      <c r="C17" s="29">
        <v>9.4920315593660706E-8</v>
      </c>
      <c r="D17" s="21">
        <v>41.723517322842703</v>
      </c>
      <c r="E17" s="29">
        <v>1.06344664674296E-6</v>
      </c>
      <c r="F17" s="21">
        <v>636.92310192187597</v>
      </c>
      <c r="G17" s="21">
        <v>-25.718498232172902</v>
      </c>
      <c r="H17" s="31">
        <f>271.11+1.1</f>
        <v>272.21000000000004</v>
      </c>
    </row>
    <row r="18" spans="1:8" x14ac:dyDescent="0.25">
      <c r="A18" s="21" t="s">
        <v>339</v>
      </c>
      <c r="B18" s="21">
        <v>2.12</v>
      </c>
      <c r="C18" s="29">
        <v>8.8335719822252301E-8</v>
      </c>
      <c r="D18" s="21">
        <v>38.812588724037901</v>
      </c>
      <c r="E18" s="29">
        <v>1.15559352709127E-6</v>
      </c>
      <c r="F18" s="21">
        <v>691.03707192209799</v>
      </c>
      <c r="G18" s="21">
        <v>-24.5060636517563</v>
      </c>
      <c r="H18" s="31">
        <v>292.45999999999998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M48" sqref="M48"/>
    </sheetView>
  </sheetViews>
  <sheetFormatPr defaultColWidth="11" defaultRowHeight="15.75" x14ac:dyDescent="0.25"/>
  <sheetData>
    <row r="1" spans="1:10" x14ac:dyDescent="0.25">
      <c r="A1" t="s">
        <v>340</v>
      </c>
    </row>
    <row r="2" spans="1:10" x14ac:dyDescent="0.25">
      <c r="A2" t="s">
        <v>341</v>
      </c>
      <c r="B2" t="s">
        <v>46</v>
      </c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  <c r="I2" t="s">
        <v>348</v>
      </c>
      <c r="J2" t="s">
        <v>346</v>
      </c>
    </row>
    <row r="3" spans="1:10" x14ac:dyDescent="0.25">
      <c r="A3" t="s">
        <v>349</v>
      </c>
      <c r="B3" t="s">
        <v>350</v>
      </c>
      <c r="C3">
        <v>81</v>
      </c>
      <c r="D3">
        <v>1</v>
      </c>
      <c r="E3">
        <v>102</v>
      </c>
      <c r="F3">
        <v>104</v>
      </c>
      <c r="G3">
        <v>369.58</v>
      </c>
      <c r="H3">
        <v>12.7</v>
      </c>
      <c r="I3">
        <v>2.9670000000000001</v>
      </c>
      <c r="J3">
        <v>369.58</v>
      </c>
    </row>
    <row r="4" spans="1:10" x14ac:dyDescent="0.25">
      <c r="A4">
        <v>2</v>
      </c>
      <c r="B4" t="s">
        <v>351</v>
      </c>
      <c r="C4">
        <v>89</v>
      </c>
      <c r="D4">
        <v>2</v>
      </c>
      <c r="E4">
        <v>89.5</v>
      </c>
      <c r="F4">
        <v>91</v>
      </c>
      <c r="G4">
        <v>395.35500000000002</v>
      </c>
      <c r="H4">
        <v>13.035075000000001</v>
      </c>
      <c r="I4">
        <v>0.98399999999999999</v>
      </c>
      <c r="J4">
        <v>395.35500000000002</v>
      </c>
    </row>
    <row r="5" spans="1:10" x14ac:dyDescent="0.25">
      <c r="A5">
        <v>2</v>
      </c>
      <c r="B5" t="s">
        <v>352</v>
      </c>
      <c r="C5">
        <v>94</v>
      </c>
      <c r="D5">
        <v>2</v>
      </c>
      <c r="E5">
        <v>127</v>
      </c>
      <c r="F5">
        <v>128.5</v>
      </c>
      <c r="G5">
        <v>410.98</v>
      </c>
      <c r="H5">
        <v>13.238200000000001</v>
      </c>
      <c r="I5">
        <v>1.3120000000000001</v>
      </c>
      <c r="J5">
        <v>410.98</v>
      </c>
    </row>
    <row r="6" spans="1:10" x14ac:dyDescent="0.25">
      <c r="A6">
        <v>1</v>
      </c>
      <c r="B6" t="s">
        <v>353</v>
      </c>
      <c r="C6">
        <v>95</v>
      </c>
      <c r="D6">
        <v>1</v>
      </c>
      <c r="E6">
        <v>128</v>
      </c>
      <c r="F6">
        <v>131</v>
      </c>
      <c r="G6">
        <v>412.54</v>
      </c>
      <c r="H6">
        <v>13.25848</v>
      </c>
      <c r="I6">
        <v>1.585</v>
      </c>
      <c r="J6">
        <v>412.54</v>
      </c>
    </row>
    <row r="7" spans="1:10" x14ac:dyDescent="0.25">
      <c r="A7">
        <v>2</v>
      </c>
      <c r="B7" t="s">
        <v>354</v>
      </c>
      <c r="C7">
        <v>95</v>
      </c>
      <c r="D7">
        <v>2</v>
      </c>
      <c r="E7">
        <v>115</v>
      </c>
      <c r="F7">
        <v>118</v>
      </c>
      <c r="G7">
        <v>413.91</v>
      </c>
      <c r="H7">
        <v>13.276289999999999</v>
      </c>
      <c r="I7">
        <v>0.98199999999999998</v>
      </c>
      <c r="J7">
        <v>413.91</v>
      </c>
    </row>
    <row r="8" spans="1:10" x14ac:dyDescent="0.25">
      <c r="A8">
        <v>2</v>
      </c>
      <c r="B8" t="s">
        <v>355</v>
      </c>
      <c r="C8">
        <v>108</v>
      </c>
      <c r="D8">
        <v>2</v>
      </c>
      <c r="E8">
        <v>130</v>
      </c>
      <c r="F8">
        <v>131.5</v>
      </c>
      <c r="G8">
        <v>450.66</v>
      </c>
      <c r="H8">
        <v>13.75404</v>
      </c>
      <c r="I8">
        <v>0.86399999999999999</v>
      </c>
      <c r="J8">
        <v>450.66</v>
      </c>
    </row>
    <row r="9" spans="1:10" x14ac:dyDescent="0.25">
      <c r="A9">
        <v>1</v>
      </c>
      <c r="B9" t="s">
        <v>355</v>
      </c>
      <c r="C9">
        <v>109</v>
      </c>
      <c r="D9">
        <v>1</v>
      </c>
      <c r="E9">
        <v>130</v>
      </c>
      <c r="F9">
        <v>131.5</v>
      </c>
      <c r="G9">
        <v>452.21</v>
      </c>
      <c r="H9">
        <v>13.774190000000001</v>
      </c>
      <c r="I9">
        <v>1.081</v>
      </c>
      <c r="J9">
        <v>452.21</v>
      </c>
    </row>
    <row r="10" spans="1:10" x14ac:dyDescent="0.25">
      <c r="A10">
        <v>2</v>
      </c>
      <c r="B10" t="s">
        <v>356</v>
      </c>
      <c r="C10">
        <v>109</v>
      </c>
      <c r="D10">
        <v>2</v>
      </c>
      <c r="E10">
        <v>109</v>
      </c>
      <c r="F10">
        <v>110.5</v>
      </c>
      <c r="G10">
        <v>453.5</v>
      </c>
      <c r="H10">
        <v>13.79096</v>
      </c>
      <c r="I10">
        <v>1.7849999999999999</v>
      </c>
      <c r="J10">
        <v>453.5</v>
      </c>
    </row>
    <row r="11" spans="1:10" x14ac:dyDescent="0.25">
      <c r="A11">
        <v>1</v>
      </c>
      <c r="B11" t="s">
        <v>357</v>
      </c>
      <c r="C11">
        <v>121</v>
      </c>
      <c r="D11">
        <v>1</v>
      </c>
      <c r="E11">
        <v>130</v>
      </c>
      <c r="F11">
        <v>132</v>
      </c>
      <c r="G11">
        <v>485.76</v>
      </c>
      <c r="H11">
        <v>14.21034</v>
      </c>
      <c r="I11">
        <v>2.597</v>
      </c>
      <c r="J11">
        <v>485.76</v>
      </c>
    </row>
    <row r="12" spans="1:10" x14ac:dyDescent="0.25">
      <c r="A12">
        <v>1</v>
      </c>
      <c r="B12" t="s">
        <v>358</v>
      </c>
      <c r="C12">
        <v>122</v>
      </c>
      <c r="D12">
        <v>1</v>
      </c>
      <c r="E12">
        <v>130</v>
      </c>
      <c r="F12">
        <v>131</v>
      </c>
      <c r="G12">
        <v>488.81</v>
      </c>
      <c r="H12">
        <v>14.24999</v>
      </c>
      <c r="I12">
        <v>1.099</v>
      </c>
      <c r="J12">
        <v>488.81</v>
      </c>
    </row>
    <row r="13" spans="1:10" x14ac:dyDescent="0.25">
      <c r="A13">
        <v>2</v>
      </c>
      <c r="B13" t="s">
        <v>359</v>
      </c>
      <c r="C13">
        <v>122</v>
      </c>
      <c r="D13">
        <v>2</v>
      </c>
      <c r="E13">
        <v>130</v>
      </c>
      <c r="F13">
        <v>131</v>
      </c>
      <c r="G13">
        <v>490.32</v>
      </c>
      <c r="H13">
        <v>14.26962</v>
      </c>
      <c r="I13">
        <v>2.3450000000000002</v>
      </c>
      <c r="J13">
        <v>490.32</v>
      </c>
    </row>
    <row r="14" spans="1:10" x14ac:dyDescent="0.25">
      <c r="A14">
        <v>2</v>
      </c>
      <c r="B14" t="s">
        <v>360</v>
      </c>
      <c r="C14">
        <v>127</v>
      </c>
      <c r="D14">
        <v>2</v>
      </c>
      <c r="E14">
        <v>132</v>
      </c>
      <c r="F14">
        <v>135</v>
      </c>
      <c r="G14">
        <v>504.86</v>
      </c>
      <c r="H14">
        <v>14.458640000000001</v>
      </c>
      <c r="I14">
        <v>1.28</v>
      </c>
      <c r="J14">
        <v>504.86</v>
      </c>
    </row>
    <row r="15" spans="1:10" x14ac:dyDescent="0.25">
      <c r="A15">
        <v>1</v>
      </c>
      <c r="B15" t="s">
        <v>361</v>
      </c>
      <c r="C15">
        <v>132</v>
      </c>
      <c r="D15">
        <v>1</v>
      </c>
      <c r="E15">
        <v>120</v>
      </c>
      <c r="F15">
        <v>121.5</v>
      </c>
      <c r="G15">
        <v>519.21</v>
      </c>
      <c r="H15">
        <v>14.645189999999999</v>
      </c>
      <c r="I15">
        <v>1.8260000000000001</v>
      </c>
      <c r="J15">
        <v>519.21</v>
      </c>
    </row>
    <row r="16" spans="1:10" x14ac:dyDescent="0.25">
      <c r="A16">
        <v>2</v>
      </c>
      <c r="B16" t="s">
        <v>362</v>
      </c>
      <c r="C16">
        <v>132</v>
      </c>
      <c r="D16">
        <v>2</v>
      </c>
      <c r="E16">
        <v>125</v>
      </c>
      <c r="F16">
        <v>126.5</v>
      </c>
      <c r="G16">
        <v>520.76</v>
      </c>
      <c r="H16">
        <v>14.66534</v>
      </c>
      <c r="I16">
        <v>0.70199999999999996</v>
      </c>
      <c r="J16">
        <v>520.76</v>
      </c>
    </row>
    <row r="17" spans="1:10" x14ac:dyDescent="0.25">
      <c r="A17">
        <v>2</v>
      </c>
      <c r="B17" t="s">
        <v>363</v>
      </c>
      <c r="C17">
        <v>133</v>
      </c>
      <c r="D17">
        <v>2</v>
      </c>
      <c r="E17">
        <v>118.5</v>
      </c>
      <c r="F17">
        <v>120</v>
      </c>
      <c r="G17">
        <v>523.65499999999997</v>
      </c>
      <c r="H17">
        <v>14.702975</v>
      </c>
      <c r="I17">
        <v>0.90700000000000003</v>
      </c>
      <c r="J17">
        <v>523.65499999999997</v>
      </c>
    </row>
    <row r="18" spans="1:10" x14ac:dyDescent="0.25">
      <c r="A18">
        <v>2</v>
      </c>
      <c r="B18" t="s">
        <v>364</v>
      </c>
      <c r="C18">
        <v>136</v>
      </c>
      <c r="D18">
        <v>2</v>
      </c>
      <c r="E18">
        <v>51</v>
      </c>
      <c r="F18">
        <v>52.5</v>
      </c>
      <c r="G18">
        <v>529.48</v>
      </c>
      <c r="H18">
        <v>14.778700000000001</v>
      </c>
      <c r="I18">
        <v>0.88</v>
      </c>
      <c r="J18">
        <v>529.48</v>
      </c>
    </row>
    <row r="19" spans="1:10" x14ac:dyDescent="0.25">
      <c r="A19" t="s">
        <v>349</v>
      </c>
      <c r="B19" t="s">
        <v>365</v>
      </c>
      <c r="G19">
        <v>530.21</v>
      </c>
      <c r="H19">
        <v>14.78819</v>
      </c>
      <c r="I19">
        <v>1.518</v>
      </c>
      <c r="J19">
        <v>530.21</v>
      </c>
    </row>
    <row r="20" spans="1:10" x14ac:dyDescent="0.25">
      <c r="A20">
        <v>1</v>
      </c>
      <c r="B20" t="s">
        <v>366</v>
      </c>
      <c r="C20">
        <v>137</v>
      </c>
      <c r="D20">
        <v>1</v>
      </c>
      <c r="E20">
        <v>130</v>
      </c>
      <c r="F20">
        <v>131.5</v>
      </c>
      <c r="G20">
        <v>531.51</v>
      </c>
      <c r="H20">
        <v>14.805</v>
      </c>
      <c r="I20">
        <v>0.434</v>
      </c>
      <c r="J20">
        <v>531.51</v>
      </c>
    </row>
    <row r="21" spans="1:10" x14ac:dyDescent="0.25">
      <c r="A21">
        <v>2</v>
      </c>
      <c r="B21" t="s">
        <v>366</v>
      </c>
      <c r="C21">
        <v>137</v>
      </c>
      <c r="D21">
        <v>2</v>
      </c>
      <c r="E21">
        <v>130</v>
      </c>
      <c r="F21">
        <v>131.5</v>
      </c>
      <c r="G21">
        <v>533.02</v>
      </c>
      <c r="H21">
        <v>14.817</v>
      </c>
      <c r="I21">
        <v>0.438</v>
      </c>
      <c r="J21">
        <v>533.02</v>
      </c>
    </row>
    <row r="22" spans="1:10" x14ac:dyDescent="0.25">
      <c r="A22">
        <v>2</v>
      </c>
      <c r="B22" t="s">
        <v>367</v>
      </c>
      <c r="C22">
        <v>138</v>
      </c>
      <c r="D22">
        <v>2</v>
      </c>
      <c r="E22">
        <v>60</v>
      </c>
      <c r="F22">
        <v>61.5</v>
      </c>
      <c r="G22">
        <v>535.38</v>
      </c>
      <c r="H22">
        <v>14.85633333</v>
      </c>
      <c r="I22">
        <v>1.022</v>
      </c>
      <c r="J22">
        <v>535.38</v>
      </c>
    </row>
    <row r="23" spans="1:10" x14ac:dyDescent="0.25">
      <c r="A23">
        <v>2</v>
      </c>
      <c r="B23" t="s">
        <v>368</v>
      </c>
      <c r="C23">
        <v>141</v>
      </c>
      <c r="D23">
        <v>2</v>
      </c>
      <c r="E23">
        <v>123</v>
      </c>
      <c r="F23">
        <v>126</v>
      </c>
      <c r="G23">
        <v>545.14</v>
      </c>
      <c r="H23">
        <v>15.019</v>
      </c>
      <c r="I23">
        <v>0.55400000000000005</v>
      </c>
      <c r="J23">
        <v>545.14</v>
      </c>
    </row>
    <row r="24" spans="1:10" x14ac:dyDescent="0.25">
      <c r="A24">
        <v>1</v>
      </c>
      <c r="B24" t="s">
        <v>369</v>
      </c>
      <c r="C24">
        <v>142</v>
      </c>
      <c r="D24">
        <v>1</v>
      </c>
      <c r="E24">
        <v>130</v>
      </c>
      <c r="F24">
        <v>133</v>
      </c>
      <c r="G24">
        <v>546.76</v>
      </c>
      <c r="H24">
        <v>15.045999999999999</v>
      </c>
      <c r="I24">
        <v>-0.14699999999999999</v>
      </c>
      <c r="J24">
        <v>546.76</v>
      </c>
    </row>
    <row r="25" spans="1:10" x14ac:dyDescent="0.25">
      <c r="A25" t="s">
        <v>349</v>
      </c>
      <c r="B25" t="s">
        <v>370</v>
      </c>
      <c r="G25">
        <v>548.51</v>
      </c>
      <c r="H25">
        <v>15.07516667</v>
      </c>
      <c r="I25">
        <v>-0.29499999999999998</v>
      </c>
      <c r="J25">
        <v>548.51</v>
      </c>
    </row>
    <row r="26" spans="1:10" x14ac:dyDescent="0.25">
      <c r="A26">
        <v>1</v>
      </c>
      <c r="B26" t="s">
        <v>369</v>
      </c>
      <c r="C26">
        <v>143</v>
      </c>
      <c r="D26">
        <v>1</v>
      </c>
      <c r="E26">
        <v>130</v>
      </c>
      <c r="F26">
        <v>132</v>
      </c>
      <c r="G26">
        <v>549.80999999999995</v>
      </c>
      <c r="H26">
        <v>15.096833330000001</v>
      </c>
      <c r="I26">
        <v>0.50900000000000001</v>
      </c>
      <c r="J26">
        <v>549.80999999999995</v>
      </c>
    </row>
    <row r="27" spans="1:10" x14ac:dyDescent="0.25">
      <c r="A27">
        <v>2</v>
      </c>
      <c r="B27" t="s">
        <v>371</v>
      </c>
      <c r="C27">
        <v>143</v>
      </c>
      <c r="D27">
        <v>2</v>
      </c>
      <c r="E27">
        <v>128</v>
      </c>
      <c r="F27">
        <v>130</v>
      </c>
      <c r="G27">
        <v>551.29</v>
      </c>
      <c r="H27">
        <v>15.121499999999999</v>
      </c>
      <c r="I27">
        <v>0.59499999999999997</v>
      </c>
      <c r="J27">
        <v>551.29</v>
      </c>
    </row>
    <row r="28" spans="1:10" x14ac:dyDescent="0.25">
      <c r="A28">
        <v>1</v>
      </c>
      <c r="B28" t="s">
        <v>372</v>
      </c>
      <c r="C28">
        <v>144</v>
      </c>
      <c r="D28">
        <v>1</v>
      </c>
      <c r="E28">
        <v>45</v>
      </c>
      <c r="F28">
        <v>49</v>
      </c>
      <c r="G28">
        <v>552.01</v>
      </c>
      <c r="H28">
        <v>15.1335</v>
      </c>
      <c r="I28">
        <v>0.73399999999999999</v>
      </c>
      <c r="J28">
        <v>552.01</v>
      </c>
    </row>
    <row r="29" spans="1:10" x14ac:dyDescent="0.25">
      <c r="A29">
        <v>1</v>
      </c>
      <c r="B29" t="s">
        <v>373</v>
      </c>
      <c r="C29">
        <v>145</v>
      </c>
      <c r="D29">
        <v>1</v>
      </c>
      <c r="E29">
        <v>140</v>
      </c>
      <c r="F29">
        <v>143</v>
      </c>
      <c r="G29">
        <v>556.01</v>
      </c>
      <c r="H29">
        <v>15.20016667</v>
      </c>
      <c r="I29">
        <v>0.871</v>
      </c>
      <c r="J29">
        <v>556.01</v>
      </c>
    </row>
    <row r="30" spans="1:10" x14ac:dyDescent="0.25">
      <c r="A30">
        <v>1</v>
      </c>
      <c r="B30" t="s">
        <v>374</v>
      </c>
      <c r="C30">
        <v>146</v>
      </c>
      <c r="D30">
        <v>1</v>
      </c>
      <c r="E30">
        <v>127</v>
      </c>
      <c r="F30">
        <v>128.5</v>
      </c>
      <c r="G30">
        <v>556.33000000000004</v>
      </c>
      <c r="H30">
        <v>15.205500000000001</v>
      </c>
      <c r="I30">
        <v>1.8726</v>
      </c>
      <c r="J30">
        <v>556.33000000000004</v>
      </c>
    </row>
    <row r="31" spans="1:10" x14ac:dyDescent="0.25">
      <c r="A31">
        <v>2</v>
      </c>
      <c r="B31" t="s">
        <v>375</v>
      </c>
      <c r="C31">
        <v>147</v>
      </c>
      <c r="D31">
        <v>2</v>
      </c>
      <c r="E31">
        <v>36</v>
      </c>
      <c r="F31">
        <v>38</v>
      </c>
      <c r="G31">
        <v>559.53</v>
      </c>
      <c r="H31">
        <v>15.25883333</v>
      </c>
      <c r="I31">
        <v>0.74199999999999999</v>
      </c>
      <c r="J31">
        <v>559.53</v>
      </c>
    </row>
    <row r="32" spans="1:10" x14ac:dyDescent="0.25">
      <c r="A32">
        <v>2</v>
      </c>
      <c r="B32" t="s">
        <v>376</v>
      </c>
      <c r="C32">
        <v>149</v>
      </c>
      <c r="D32">
        <v>2</v>
      </c>
      <c r="E32">
        <v>100</v>
      </c>
      <c r="F32">
        <v>101.5</v>
      </c>
      <c r="G32">
        <v>565.96</v>
      </c>
      <c r="H32">
        <v>15.366</v>
      </c>
      <c r="I32">
        <v>1.8759999999999999</v>
      </c>
      <c r="J32">
        <v>565.96</v>
      </c>
    </row>
    <row r="33" spans="1:10" x14ac:dyDescent="0.25">
      <c r="A33">
        <v>1</v>
      </c>
      <c r="B33" t="s">
        <v>377</v>
      </c>
      <c r="C33">
        <v>150</v>
      </c>
      <c r="D33">
        <v>1</v>
      </c>
      <c r="E33">
        <v>129.5</v>
      </c>
      <c r="F33">
        <v>131</v>
      </c>
      <c r="G33">
        <v>568.10500000000002</v>
      </c>
      <c r="H33">
        <v>15.40175</v>
      </c>
      <c r="I33">
        <v>1.391</v>
      </c>
      <c r="J33">
        <v>568.10500000000002</v>
      </c>
    </row>
    <row r="34" spans="1:10" x14ac:dyDescent="0.25">
      <c r="A34">
        <v>2</v>
      </c>
      <c r="B34" t="s">
        <v>378</v>
      </c>
      <c r="C34">
        <v>150</v>
      </c>
      <c r="D34">
        <v>2</v>
      </c>
      <c r="E34">
        <v>129.5</v>
      </c>
      <c r="F34">
        <v>131</v>
      </c>
      <c r="G34">
        <v>569.60500000000002</v>
      </c>
      <c r="H34">
        <v>15.42675</v>
      </c>
      <c r="I34">
        <v>0.41099999999999998</v>
      </c>
      <c r="J34">
        <v>569.60500000000002</v>
      </c>
    </row>
    <row r="35" spans="1:10" x14ac:dyDescent="0.25">
      <c r="A35">
        <v>1</v>
      </c>
      <c r="B35" t="s">
        <v>379</v>
      </c>
      <c r="C35">
        <v>151</v>
      </c>
      <c r="D35">
        <v>1</v>
      </c>
      <c r="E35">
        <v>95</v>
      </c>
      <c r="F35">
        <v>96.5</v>
      </c>
      <c r="G35">
        <v>570.80999999999995</v>
      </c>
      <c r="H35">
        <v>15.44683333</v>
      </c>
      <c r="I35">
        <v>0.48599999999999999</v>
      </c>
      <c r="J35">
        <v>570.80999999999995</v>
      </c>
    </row>
    <row r="36" spans="1:10" x14ac:dyDescent="0.25">
      <c r="A36">
        <v>2</v>
      </c>
      <c r="B36" t="s">
        <v>380</v>
      </c>
      <c r="C36">
        <v>151</v>
      </c>
      <c r="D36">
        <v>2</v>
      </c>
      <c r="E36">
        <v>96.5</v>
      </c>
      <c r="F36">
        <v>98</v>
      </c>
      <c r="G36">
        <v>572.02499999999998</v>
      </c>
      <c r="H36">
        <v>15.467083329999999</v>
      </c>
      <c r="I36">
        <v>1.4330000000000001</v>
      </c>
      <c r="J36">
        <v>572.02499999999998</v>
      </c>
    </row>
    <row r="37" spans="1:10" x14ac:dyDescent="0.25">
      <c r="A37">
        <v>2</v>
      </c>
      <c r="B37" t="s">
        <v>355</v>
      </c>
      <c r="C37">
        <v>152</v>
      </c>
      <c r="D37">
        <v>2</v>
      </c>
      <c r="E37">
        <v>130</v>
      </c>
      <c r="F37">
        <v>131.5</v>
      </c>
      <c r="G37">
        <v>575.71</v>
      </c>
      <c r="H37">
        <v>15.528499999999999</v>
      </c>
      <c r="I37">
        <v>2.2816000000000001</v>
      </c>
      <c r="J37">
        <v>575.71</v>
      </c>
    </row>
    <row r="38" spans="1:10" x14ac:dyDescent="0.25">
      <c r="A38">
        <v>1</v>
      </c>
      <c r="B38" t="s">
        <v>381</v>
      </c>
      <c r="C38">
        <v>153</v>
      </c>
      <c r="D38">
        <v>1</v>
      </c>
      <c r="E38">
        <v>130</v>
      </c>
      <c r="F38">
        <v>131.5</v>
      </c>
      <c r="G38">
        <v>577.26</v>
      </c>
      <c r="H38">
        <v>15.55433333</v>
      </c>
      <c r="I38">
        <v>0.622</v>
      </c>
      <c r="J38">
        <v>577.26</v>
      </c>
    </row>
    <row r="39" spans="1:10" x14ac:dyDescent="0.25">
      <c r="A39" t="s">
        <v>349</v>
      </c>
      <c r="B39" t="s">
        <v>382</v>
      </c>
      <c r="G39">
        <v>587.83399999999995</v>
      </c>
      <c r="H39">
        <v>15.73056667</v>
      </c>
      <c r="I39">
        <v>0.86799999999999999</v>
      </c>
      <c r="J39">
        <v>587.83399999999995</v>
      </c>
    </row>
    <row r="40" spans="1:10" x14ac:dyDescent="0.25">
      <c r="A40">
        <v>2</v>
      </c>
      <c r="B40" t="s">
        <v>383</v>
      </c>
      <c r="C40">
        <v>156</v>
      </c>
      <c r="D40">
        <v>2</v>
      </c>
      <c r="E40">
        <v>131.5</v>
      </c>
      <c r="F40">
        <v>133</v>
      </c>
      <c r="G40">
        <v>587.96500000000003</v>
      </c>
      <c r="H40">
        <v>15.732749999999999</v>
      </c>
      <c r="I40">
        <v>0.251</v>
      </c>
      <c r="J40">
        <v>587.96500000000003</v>
      </c>
    </row>
    <row r="41" spans="1:10" x14ac:dyDescent="0.25">
      <c r="A41">
        <v>1</v>
      </c>
      <c r="B41" t="s">
        <v>384</v>
      </c>
      <c r="C41">
        <v>180</v>
      </c>
      <c r="D41">
        <v>1</v>
      </c>
      <c r="E41">
        <v>118</v>
      </c>
      <c r="F41">
        <v>122</v>
      </c>
      <c r="G41">
        <v>653.39</v>
      </c>
      <c r="H41">
        <v>17.109426469999999</v>
      </c>
      <c r="I41">
        <v>-8.3000000000000004E-2</v>
      </c>
      <c r="J41">
        <v>653.39</v>
      </c>
    </row>
    <row r="42" spans="1:10" x14ac:dyDescent="0.25">
      <c r="A42">
        <v>1</v>
      </c>
      <c r="B42" t="s">
        <v>385</v>
      </c>
      <c r="C42">
        <v>190</v>
      </c>
      <c r="D42">
        <v>1</v>
      </c>
      <c r="E42">
        <v>125.5</v>
      </c>
      <c r="F42">
        <v>127</v>
      </c>
      <c r="G42">
        <v>677.86500000000001</v>
      </c>
      <c r="H42">
        <v>17.793286760000001</v>
      </c>
      <c r="I42">
        <v>-7.5999999999999998E-2</v>
      </c>
      <c r="J42">
        <v>677.86500000000001</v>
      </c>
    </row>
    <row r="43" spans="1:10" x14ac:dyDescent="0.25">
      <c r="A43">
        <v>2</v>
      </c>
      <c r="B43" t="s">
        <v>386</v>
      </c>
      <c r="C43">
        <v>190</v>
      </c>
      <c r="D43">
        <v>2</v>
      </c>
      <c r="E43">
        <v>129</v>
      </c>
      <c r="F43">
        <v>130.5</v>
      </c>
      <c r="G43">
        <v>679.4</v>
      </c>
      <c r="H43">
        <v>17.836176470000002</v>
      </c>
      <c r="I43">
        <v>1.1859999999999999</v>
      </c>
      <c r="J43">
        <v>679.4</v>
      </c>
    </row>
    <row r="44" spans="1:10" x14ac:dyDescent="0.25">
      <c r="A44">
        <v>1</v>
      </c>
      <c r="B44" t="s">
        <v>387</v>
      </c>
      <c r="C44">
        <v>191</v>
      </c>
      <c r="D44">
        <v>1</v>
      </c>
      <c r="E44">
        <v>110.5</v>
      </c>
      <c r="F44">
        <v>112</v>
      </c>
      <c r="G44">
        <v>680.76499999999999</v>
      </c>
      <c r="H44">
        <v>17.874316180000001</v>
      </c>
      <c r="I44">
        <v>2.3159999999999998</v>
      </c>
      <c r="J44">
        <v>680.76499999999999</v>
      </c>
    </row>
    <row r="45" spans="1:10" x14ac:dyDescent="0.25">
      <c r="A45">
        <v>2</v>
      </c>
      <c r="B45" t="s">
        <v>388</v>
      </c>
      <c r="C45">
        <v>208</v>
      </c>
      <c r="D45">
        <v>2</v>
      </c>
      <c r="E45">
        <v>17</v>
      </c>
      <c r="F45">
        <v>21</v>
      </c>
      <c r="G45">
        <v>730.13</v>
      </c>
      <c r="H45">
        <v>19.25363235</v>
      </c>
      <c r="I45">
        <v>-4.4960000000000004</v>
      </c>
      <c r="J45">
        <v>730.13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11" workbookViewId="0">
      <selection activeCell="E26" sqref="E26"/>
    </sheetView>
  </sheetViews>
  <sheetFormatPr defaultColWidth="11" defaultRowHeight="15.75" x14ac:dyDescent="0.25"/>
  <sheetData>
    <row r="1" spans="1:20" ht="334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4" t="s">
        <v>19</v>
      </c>
    </row>
    <row r="2" spans="1:20" x14ac:dyDescent="0.25">
      <c r="A2" t="s">
        <v>20</v>
      </c>
      <c r="B2">
        <v>3040</v>
      </c>
      <c r="C2">
        <v>132</v>
      </c>
      <c r="D2">
        <v>62</v>
      </c>
      <c r="E2">
        <v>1</v>
      </c>
      <c r="F2">
        <v>314.66000000000003</v>
      </c>
      <c r="G2" s="5">
        <v>0.16254416961130735</v>
      </c>
      <c r="H2">
        <v>19.730941704035871</v>
      </c>
      <c r="I2" s="5">
        <v>5.0681818181818192</v>
      </c>
      <c r="J2" s="5">
        <v>10.52272727272727</v>
      </c>
      <c r="K2">
        <v>19.5067264573991</v>
      </c>
      <c r="L2">
        <v>0</v>
      </c>
      <c r="M2">
        <v>3.5874439461883405</v>
      </c>
      <c r="N2">
        <v>84.304932735425993</v>
      </c>
      <c r="O2">
        <v>6.2780269058295968</v>
      </c>
      <c r="P2">
        <v>1.7937219730941705</v>
      </c>
      <c r="Q2">
        <v>0.44843049327354262</v>
      </c>
      <c r="R2">
        <v>2.2421524663677133</v>
      </c>
      <c r="S2">
        <v>0</v>
      </c>
    </row>
    <row r="3" spans="1:20" x14ac:dyDescent="0.25">
      <c r="A3" t="s">
        <v>20</v>
      </c>
      <c r="B3">
        <v>3112</v>
      </c>
      <c r="C3">
        <v>137</v>
      </c>
      <c r="D3">
        <v>64</v>
      </c>
      <c r="E3">
        <v>1</v>
      </c>
      <c r="F3">
        <v>320.20999999999998</v>
      </c>
      <c r="G3" s="5">
        <v>0.12532637075718028</v>
      </c>
      <c r="H3">
        <v>53.539823008849559</v>
      </c>
      <c r="I3" s="5">
        <v>1.8677685950413223</v>
      </c>
      <c r="J3" s="5">
        <v>4.17741935483871</v>
      </c>
      <c r="K3">
        <v>53.982300884955755</v>
      </c>
      <c r="L3">
        <v>3.3185840707964602</v>
      </c>
      <c r="M3">
        <v>17.256637168141591</v>
      </c>
      <c r="N3">
        <v>60.619469026548678</v>
      </c>
      <c r="O3">
        <v>10.176991150442481</v>
      </c>
      <c r="P3">
        <v>2.6548672566371683</v>
      </c>
      <c r="Q3">
        <v>2.2123893805309733</v>
      </c>
      <c r="R3">
        <v>4.8672566371681416</v>
      </c>
      <c r="S3">
        <v>2.6548672566371683</v>
      </c>
    </row>
    <row r="4" spans="1:20" x14ac:dyDescent="0.25">
      <c r="A4" t="s">
        <v>20</v>
      </c>
      <c r="B4">
        <v>3318</v>
      </c>
      <c r="C4">
        <v>157</v>
      </c>
      <c r="D4">
        <v>69</v>
      </c>
      <c r="E4">
        <v>1</v>
      </c>
      <c r="F4">
        <v>335.46</v>
      </c>
      <c r="G4" s="5">
        <v>9.5808383233532884E-2</v>
      </c>
      <c r="H4">
        <v>43.577981651376142</v>
      </c>
      <c r="I4" s="5">
        <v>2.2947368421052636</v>
      </c>
      <c r="J4" s="5">
        <v>7.1</v>
      </c>
      <c r="K4">
        <v>42.431192660550451</v>
      </c>
      <c r="L4">
        <v>2.0642201834862388</v>
      </c>
      <c r="M4">
        <v>9.1743119266055047</v>
      </c>
      <c r="N4">
        <v>71.559633027522935</v>
      </c>
      <c r="O4">
        <v>6.8807339449541303</v>
      </c>
      <c r="P4">
        <v>3.669724770642202</v>
      </c>
      <c r="Q4">
        <v>0.91743119266055051</v>
      </c>
      <c r="R4">
        <v>4.5871559633027523</v>
      </c>
      <c r="S4">
        <v>0.45871559633027525</v>
      </c>
    </row>
    <row r="5" spans="1:20" x14ac:dyDescent="0.25">
      <c r="A5" t="s">
        <v>20</v>
      </c>
      <c r="B5">
        <v>3323</v>
      </c>
      <c r="C5">
        <v>160</v>
      </c>
      <c r="D5">
        <v>69</v>
      </c>
      <c r="E5">
        <v>2</v>
      </c>
      <c r="F5">
        <v>337.54500000000002</v>
      </c>
      <c r="G5" s="5">
        <v>7.6655052264808329E-2</v>
      </c>
      <c r="H5">
        <v>23.766816143497756</v>
      </c>
      <c r="I5" s="5">
        <v>4.2075471698113214</v>
      </c>
      <c r="J5" s="5">
        <v>3.406779661016949</v>
      </c>
      <c r="K5">
        <v>24.663677130044842</v>
      </c>
      <c r="L5">
        <v>3.1390134529147984</v>
      </c>
      <c r="M5">
        <v>19.730941704035875</v>
      </c>
      <c r="N5">
        <v>65.470852017937219</v>
      </c>
      <c r="O5">
        <v>6.7264573991031389</v>
      </c>
      <c r="P5">
        <v>3.5874439461883409</v>
      </c>
      <c r="Q5">
        <v>0.89686098654708524</v>
      </c>
      <c r="R5">
        <v>4.4843049327354265</v>
      </c>
      <c r="S5">
        <v>0.89686098654708524</v>
      </c>
    </row>
    <row r="6" spans="1:20" x14ac:dyDescent="0.25">
      <c r="A6" t="s">
        <v>21</v>
      </c>
      <c r="B6">
        <v>3569</v>
      </c>
      <c r="C6">
        <v>180</v>
      </c>
      <c r="D6">
        <v>76</v>
      </c>
      <c r="E6">
        <v>1</v>
      </c>
      <c r="F6">
        <v>355.55</v>
      </c>
      <c r="G6" s="5">
        <v>0.10483870967741933</v>
      </c>
      <c r="H6">
        <v>48.139534883720934</v>
      </c>
      <c r="I6" s="5">
        <v>2.0772946859903381</v>
      </c>
      <c r="J6" s="5">
        <v>10.384615384615381</v>
      </c>
      <c r="K6">
        <v>45.581395348837205</v>
      </c>
      <c r="L6">
        <v>3.9534883720930232</v>
      </c>
      <c r="M6">
        <v>9.7674418604651176</v>
      </c>
      <c r="N6">
        <v>79.999999999999986</v>
      </c>
      <c r="O6">
        <v>2.3255813953488373</v>
      </c>
      <c r="P6">
        <v>1.3953488372093024</v>
      </c>
      <c r="Q6">
        <v>0</v>
      </c>
      <c r="R6">
        <v>1.3953488372093024</v>
      </c>
      <c r="S6">
        <v>0.93023255813953487</v>
      </c>
    </row>
    <row r="7" spans="1:20" x14ac:dyDescent="0.25">
      <c r="A7" t="s">
        <v>22</v>
      </c>
      <c r="B7">
        <v>3781</v>
      </c>
      <c r="C7">
        <v>205</v>
      </c>
      <c r="D7">
        <v>82</v>
      </c>
      <c r="E7">
        <v>1</v>
      </c>
      <c r="F7">
        <v>372.54</v>
      </c>
      <c r="G7" s="5">
        <v>0.14671814671814676</v>
      </c>
      <c r="H7">
        <v>13.888888888888888</v>
      </c>
      <c r="I7" s="5">
        <v>7.2</v>
      </c>
      <c r="J7" s="5">
        <v>4.1777777777777763</v>
      </c>
      <c r="K7">
        <v>14.351851851851851</v>
      </c>
      <c r="L7">
        <v>1.6203703703703702</v>
      </c>
      <c r="M7">
        <v>10.185185185185183</v>
      </c>
      <c r="N7">
        <v>72.685185185185162</v>
      </c>
      <c r="O7">
        <v>10.648148148148149</v>
      </c>
      <c r="P7">
        <v>5.5555555555555554</v>
      </c>
      <c r="Q7">
        <v>0.46296296296296291</v>
      </c>
      <c r="R7">
        <v>6.0185185185185182</v>
      </c>
      <c r="S7">
        <v>1.3888888888888888</v>
      </c>
    </row>
    <row r="8" spans="1:20" x14ac:dyDescent="0.25">
      <c r="A8" t="s">
        <v>23</v>
      </c>
      <c r="B8">
        <v>3845</v>
      </c>
      <c r="C8">
        <v>215</v>
      </c>
      <c r="D8">
        <v>85</v>
      </c>
      <c r="E8">
        <v>2</v>
      </c>
      <c r="F8">
        <v>383.1</v>
      </c>
      <c r="G8" s="5">
        <v>0.20000000000000021</v>
      </c>
      <c r="H8">
        <v>6.9767441860465116</v>
      </c>
      <c r="I8" s="5">
        <v>14.333333333333334</v>
      </c>
      <c r="J8" s="5">
        <v>6.2903225806451575</v>
      </c>
      <c r="K8">
        <v>7.9069767441860463</v>
      </c>
      <c r="L8">
        <v>0.46511627906976744</v>
      </c>
      <c r="M8">
        <v>7.441860465116279</v>
      </c>
      <c r="N8">
        <v>82.790697674418567</v>
      </c>
      <c r="O8">
        <v>6.9767441860465125</v>
      </c>
      <c r="P8">
        <v>2.3255813953488373</v>
      </c>
      <c r="Q8">
        <v>0.46511627906976744</v>
      </c>
      <c r="R8">
        <v>2.7906976744186047</v>
      </c>
      <c r="S8">
        <v>0</v>
      </c>
    </row>
    <row r="9" spans="1:20" x14ac:dyDescent="0.25">
      <c r="A9" t="s">
        <v>23</v>
      </c>
      <c r="B9">
        <v>4036</v>
      </c>
      <c r="C9">
        <v>237</v>
      </c>
      <c r="D9">
        <v>92</v>
      </c>
      <c r="E9">
        <v>1</v>
      </c>
      <c r="F9">
        <v>400.06</v>
      </c>
      <c r="G9" s="5">
        <v>0.37000000000000005</v>
      </c>
      <c r="H9">
        <v>12.573099415204679</v>
      </c>
      <c r="I9" s="5">
        <v>7.9534883720930232</v>
      </c>
      <c r="J9" s="5">
        <v>6.4375</v>
      </c>
      <c r="K9">
        <v>11.988304093567251</v>
      </c>
      <c r="L9">
        <v>2.3391812865497075</v>
      </c>
      <c r="M9">
        <v>8.1871345029239748</v>
      </c>
      <c r="N9">
        <v>78.362573099415215</v>
      </c>
      <c r="O9">
        <v>5.8479532163742682</v>
      </c>
      <c r="P9">
        <v>2.9239766081871341</v>
      </c>
      <c r="Q9">
        <v>1.1695906432748537</v>
      </c>
      <c r="R9">
        <v>4.0935672514619874</v>
      </c>
      <c r="S9">
        <v>0.58479532163742687</v>
      </c>
    </row>
    <row r="10" spans="1:20" x14ac:dyDescent="0.25">
      <c r="A10" t="s">
        <v>24</v>
      </c>
      <c r="B10">
        <v>4165</v>
      </c>
      <c r="C10">
        <v>255</v>
      </c>
      <c r="D10">
        <v>95</v>
      </c>
      <c r="E10">
        <v>2</v>
      </c>
      <c r="F10">
        <v>413.02</v>
      </c>
      <c r="G10" s="5">
        <v>0.20238095238095238</v>
      </c>
      <c r="H10">
        <v>7.4324324324324316</v>
      </c>
      <c r="I10" s="5">
        <v>13.454545454545457</v>
      </c>
      <c r="J10" s="5">
        <v>5.4264705882352935</v>
      </c>
      <c r="K10">
        <v>6.531531531531531</v>
      </c>
      <c r="L10">
        <v>2.0270270270270272</v>
      </c>
      <c r="M10">
        <v>9.4594594594594597</v>
      </c>
      <c r="N10">
        <v>76.576576576576571</v>
      </c>
      <c r="O10">
        <v>5.8558558558558556</v>
      </c>
      <c r="P10">
        <v>2.2522522522522523</v>
      </c>
      <c r="Q10">
        <v>0.90090090090090091</v>
      </c>
      <c r="R10">
        <v>3.1531531531531534</v>
      </c>
      <c r="S10">
        <v>0</v>
      </c>
    </row>
    <row r="11" spans="1:20" x14ac:dyDescent="0.25">
      <c r="A11" t="s">
        <v>24</v>
      </c>
      <c r="B11">
        <v>4201</v>
      </c>
      <c r="C11">
        <v>260</v>
      </c>
      <c r="D11">
        <v>96</v>
      </c>
      <c r="E11">
        <v>2</v>
      </c>
      <c r="F11">
        <v>416.84</v>
      </c>
      <c r="G11" s="5">
        <v>0.10204081632653063</v>
      </c>
      <c r="H11">
        <v>20.535714285714281</v>
      </c>
      <c r="I11" s="5">
        <v>4.8695652173913055</v>
      </c>
      <c r="J11" s="5">
        <v>4.03</v>
      </c>
      <c r="K11">
        <v>20.312499999999996</v>
      </c>
      <c r="L11">
        <v>0</v>
      </c>
      <c r="M11">
        <v>11.160714285714285</v>
      </c>
      <c r="N11">
        <v>69.642857142857125</v>
      </c>
      <c r="O11">
        <v>11.160714285714283</v>
      </c>
      <c r="P11">
        <v>4.9107142857142856</v>
      </c>
      <c r="Q11">
        <v>0.89285714285714279</v>
      </c>
      <c r="R11">
        <v>5.8035714285714288</v>
      </c>
      <c r="S11">
        <v>0.89285714285714279</v>
      </c>
    </row>
    <row r="12" spans="1:20" x14ac:dyDescent="0.25">
      <c r="A12" t="s">
        <v>24</v>
      </c>
      <c r="B12">
        <v>4481</v>
      </c>
      <c r="C12">
        <v>277</v>
      </c>
      <c r="D12">
        <v>101</v>
      </c>
      <c r="E12">
        <v>2</v>
      </c>
      <c r="F12">
        <v>431.43</v>
      </c>
      <c r="G12" s="5">
        <v>7.0175438596491266E-2</v>
      </c>
      <c r="H12">
        <v>25.925925925925924</v>
      </c>
      <c r="I12" s="5">
        <v>3.8571428571428577</v>
      </c>
      <c r="J12" s="5">
        <v>5.9428571428571422</v>
      </c>
      <c r="K12">
        <v>25.462962962962962</v>
      </c>
      <c r="L12">
        <v>0.92592592592592582</v>
      </c>
      <c r="M12">
        <v>8.3333333333333321</v>
      </c>
      <c r="N12">
        <v>70.833333333333314</v>
      </c>
      <c r="O12">
        <v>7.8703703703703694</v>
      </c>
      <c r="P12">
        <v>4.1666666666666661</v>
      </c>
      <c r="Q12">
        <v>0</v>
      </c>
      <c r="R12">
        <v>4.1666666666666661</v>
      </c>
      <c r="S12">
        <v>1.3888888888888888</v>
      </c>
    </row>
    <row r="13" spans="1:20" x14ac:dyDescent="0.25">
      <c r="A13" t="s">
        <v>24</v>
      </c>
      <c r="B13">
        <v>5005</v>
      </c>
      <c r="C13">
        <v>300</v>
      </c>
      <c r="D13">
        <v>109</v>
      </c>
      <c r="E13">
        <v>2</v>
      </c>
      <c r="F13">
        <v>452.61</v>
      </c>
      <c r="G13" s="5">
        <v>3.1250000000000007E-2</v>
      </c>
      <c r="H13">
        <v>36.084905660377359</v>
      </c>
      <c r="I13" s="5">
        <v>2.7712418300653594</v>
      </c>
      <c r="J13" s="5">
        <v>9.92</v>
      </c>
      <c r="K13">
        <v>35.377358490566039</v>
      </c>
      <c r="L13">
        <v>1.6509433962264153</v>
      </c>
      <c r="M13">
        <v>8.018867924528303</v>
      </c>
      <c r="N13">
        <v>81.603773584905653</v>
      </c>
      <c r="O13">
        <v>3.7735849056603774</v>
      </c>
      <c r="P13">
        <v>2.358490566037736</v>
      </c>
      <c r="Q13">
        <v>0</v>
      </c>
      <c r="R13">
        <v>2.358490566037736</v>
      </c>
      <c r="S13">
        <v>0</v>
      </c>
    </row>
    <row r="14" spans="1:20" x14ac:dyDescent="0.25">
      <c r="A14" t="s">
        <v>24</v>
      </c>
      <c r="B14">
        <v>5179</v>
      </c>
      <c r="C14">
        <v>320</v>
      </c>
      <c r="D14">
        <v>113</v>
      </c>
      <c r="E14">
        <v>1</v>
      </c>
      <c r="F14">
        <v>464.13</v>
      </c>
      <c r="G14" s="5">
        <v>0.13404825737265405</v>
      </c>
      <c r="H14">
        <v>47.95454545454546</v>
      </c>
      <c r="I14" s="5">
        <v>2.0853080568720377</v>
      </c>
      <c r="J14" s="5">
        <v>18.25</v>
      </c>
      <c r="K14">
        <v>48.63636363636364</v>
      </c>
      <c r="L14">
        <v>0.68181818181818177</v>
      </c>
      <c r="M14">
        <v>4.0909090909090908</v>
      </c>
      <c r="N14">
        <v>84.090909090909065</v>
      </c>
      <c r="O14">
        <v>3.1818181818181817</v>
      </c>
      <c r="P14">
        <v>0.90909090909090906</v>
      </c>
      <c r="Q14">
        <v>0.45454545454545453</v>
      </c>
      <c r="R14">
        <v>1.3636363636363635</v>
      </c>
      <c r="S14">
        <v>0.45454545454545453</v>
      </c>
    </row>
    <row r="15" spans="1:20" x14ac:dyDescent="0.25">
      <c r="A15" t="s">
        <v>24</v>
      </c>
      <c r="B15">
        <v>5208</v>
      </c>
      <c r="C15">
        <v>322</v>
      </c>
      <c r="D15">
        <v>114</v>
      </c>
      <c r="E15">
        <v>1</v>
      </c>
      <c r="F15">
        <v>466.45</v>
      </c>
      <c r="G15" s="5">
        <v>0.14149139579349909</v>
      </c>
      <c r="H15">
        <v>99.308755760368683</v>
      </c>
      <c r="I15" s="5">
        <v>1.0069605568445474</v>
      </c>
      <c r="J15" s="5">
        <v>9.0609756097560972</v>
      </c>
      <c r="K15">
        <v>98.847926267281125</v>
      </c>
      <c r="L15">
        <v>0.92165898617511521</v>
      </c>
      <c r="M15">
        <v>11.059907834101383</v>
      </c>
      <c r="N15">
        <v>72.350230414746562</v>
      </c>
      <c r="O15">
        <v>7.8341013824884804</v>
      </c>
      <c r="P15">
        <v>1.8433179723502304</v>
      </c>
      <c r="Q15">
        <v>1.3824884792626728</v>
      </c>
      <c r="R15">
        <v>3.225806451612903</v>
      </c>
      <c r="S15">
        <v>0.92165898617511521</v>
      </c>
    </row>
    <row r="16" spans="1:20" x14ac:dyDescent="0.25">
      <c r="A16" t="s">
        <v>24</v>
      </c>
      <c r="B16">
        <v>5305</v>
      </c>
      <c r="C16">
        <v>335</v>
      </c>
      <c r="D16">
        <v>117</v>
      </c>
      <c r="E16">
        <v>2</v>
      </c>
      <c r="F16">
        <v>477.41</v>
      </c>
      <c r="G16" s="5">
        <v>9.5360824742268036E-2</v>
      </c>
      <c r="H16">
        <v>49.311926605504588</v>
      </c>
      <c r="I16" s="5">
        <v>2.0279069767441862</v>
      </c>
      <c r="J16" s="5">
        <v>11.645833333333334</v>
      </c>
      <c r="K16">
        <v>46.559633027522935</v>
      </c>
      <c r="L16">
        <v>0.91743119266055051</v>
      </c>
      <c r="M16">
        <v>5.0458715596330288</v>
      </c>
      <c r="N16">
        <v>81.651376146789019</v>
      </c>
      <c r="O16">
        <v>5.9633027522935782</v>
      </c>
      <c r="P16">
        <v>2.2935779816513762</v>
      </c>
      <c r="Q16">
        <v>0.45871559633027525</v>
      </c>
      <c r="R16">
        <v>2.7522935779816513</v>
      </c>
      <c r="S16">
        <v>0.91743119266055051</v>
      </c>
    </row>
    <row r="17" spans="1:19" x14ac:dyDescent="0.25">
      <c r="A17" t="s">
        <v>25</v>
      </c>
      <c r="B17">
        <v>5416</v>
      </c>
      <c r="C17">
        <v>342</v>
      </c>
      <c r="D17">
        <v>120</v>
      </c>
      <c r="E17">
        <v>2</v>
      </c>
      <c r="F17">
        <v>483.28</v>
      </c>
      <c r="G17" s="5">
        <v>0.19940476190476189</v>
      </c>
      <c r="H17">
        <v>26.348547717842326</v>
      </c>
      <c r="I17" s="5">
        <v>3.7952755905511806</v>
      </c>
      <c r="J17" s="5">
        <v>9.6111111111111107</v>
      </c>
      <c r="K17">
        <v>25.933609958506224</v>
      </c>
      <c r="L17">
        <v>0.2074688796680498</v>
      </c>
      <c r="M17">
        <v>5.8091286307053949</v>
      </c>
      <c r="N17">
        <v>81.742738589211598</v>
      </c>
      <c r="O17">
        <v>5.3941908713692941</v>
      </c>
      <c r="P17">
        <v>1.2448132780082988</v>
      </c>
      <c r="Q17">
        <v>0.82987551867219922</v>
      </c>
      <c r="R17">
        <v>2.0746887966804981</v>
      </c>
      <c r="S17">
        <v>0</v>
      </c>
    </row>
    <row r="18" spans="1:19" x14ac:dyDescent="0.25">
      <c r="A18" t="s">
        <v>25</v>
      </c>
      <c r="B18">
        <v>5553</v>
      </c>
      <c r="C18">
        <v>360</v>
      </c>
      <c r="D18">
        <v>126</v>
      </c>
      <c r="E18">
        <v>1</v>
      </c>
      <c r="F18">
        <v>500.71</v>
      </c>
      <c r="G18" s="5">
        <v>0.18125000000000013</v>
      </c>
      <c r="H18">
        <v>71.902654867256643</v>
      </c>
      <c r="I18" s="5">
        <v>1.3907692307692308</v>
      </c>
      <c r="J18" s="5">
        <v>7.3928571428571423</v>
      </c>
      <c r="K18">
        <v>66.150442477876112</v>
      </c>
      <c r="L18">
        <v>3.7610619469026547</v>
      </c>
      <c r="M18">
        <v>13.274336283185841</v>
      </c>
      <c r="N18">
        <v>71.238938053097357</v>
      </c>
      <c r="O18">
        <v>5.3097345132743392</v>
      </c>
      <c r="P18">
        <v>0.88495575221238942</v>
      </c>
      <c r="Q18">
        <v>0</v>
      </c>
      <c r="R18">
        <v>0.88495575221238942</v>
      </c>
      <c r="S18">
        <v>0.88495575221238942</v>
      </c>
    </row>
    <row r="19" spans="1:19" x14ac:dyDescent="0.25">
      <c r="A19" t="s">
        <v>26</v>
      </c>
      <c r="B19">
        <v>5659</v>
      </c>
      <c r="C19">
        <v>372</v>
      </c>
      <c r="D19">
        <v>129</v>
      </c>
      <c r="E19">
        <v>1</v>
      </c>
      <c r="F19">
        <v>509.56</v>
      </c>
      <c r="G19" s="5">
        <v>0.17293233082706758</v>
      </c>
      <c r="H19">
        <v>46.473029045643152</v>
      </c>
      <c r="I19" s="5">
        <v>2.1517857142857144</v>
      </c>
      <c r="J19" s="5">
        <v>6.7790697674418601</v>
      </c>
      <c r="K19">
        <v>45.435684647302899</v>
      </c>
      <c r="L19">
        <v>0.2074688796680498</v>
      </c>
      <c r="M19">
        <v>9.5435684647302903</v>
      </c>
      <c r="N19">
        <v>75.518672199170112</v>
      </c>
      <c r="O19">
        <v>8.2987551867219906</v>
      </c>
      <c r="P19">
        <v>4.1493775933609953</v>
      </c>
      <c r="Q19">
        <v>0.41493775933609961</v>
      </c>
      <c r="R19">
        <v>4.5643153526970952</v>
      </c>
      <c r="S19">
        <v>0.82987551867219922</v>
      </c>
    </row>
    <row r="20" spans="1:19" x14ac:dyDescent="0.25">
      <c r="A20" t="s">
        <v>26</v>
      </c>
      <c r="B20">
        <v>5724</v>
      </c>
      <c r="C20">
        <v>382</v>
      </c>
      <c r="D20">
        <v>131</v>
      </c>
      <c r="E20">
        <v>2</v>
      </c>
      <c r="F20">
        <v>517.26</v>
      </c>
      <c r="G20" s="5">
        <v>0.2611683848797251</v>
      </c>
      <c r="H20">
        <v>24.541284403669724</v>
      </c>
      <c r="I20" s="5">
        <v>4.0747663551401869</v>
      </c>
      <c r="J20" s="5">
        <v>9.26</v>
      </c>
      <c r="K20">
        <v>24.082568807339449</v>
      </c>
      <c r="L20">
        <v>0.91743119266055051</v>
      </c>
      <c r="M20">
        <v>5.5045871559633035</v>
      </c>
      <c r="N20">
        <v>82.110091743119256</v>
      </c>
      <c r="O20">
        <v>5.9633027522935791</v>
      </c>
      <c r="P20">
        <v>2.7522935779816518</v>
      </c>
      <c r="Q20">
        <v>0.45871559633027525</v>
      </c>
      <c r="R20">
        <v>3.2110091743119269</v>
      </c>
      <c r="S20">
        <v>0.45871559633027525</v>
      </c>
    </row>
    <row r="21" spans="1:19" x14ac:dyDescent="0.25">
      <c r="A21" t="s">
        <v>26</v>
      </c>
      <c r="B21">
        <v>5746</v>
      </c>
      <c r="C21">
        <v>385</v>
      </c>
      <c r="D21">
        <v>132</v>
      </c>
      <c r="E21">
        <v>2</v>
      </c>
      <c r="F21">
        <v>519.80999999999995</v>
      </c>
      <c r="G21" s="5">
        <v>0.18153846153846151</v>
      </c>
      <c r="H21">
        <v>31.277533039647572</v>
      </c>
      <c r="I21" s="5">
        <v>3.1971830985915499</v>
      </c>
      <c r="J21" s="5">
        <v>5.2954545454545441</v>
      </c>
      <c r="K21">
        <v>29.515418502202639</v>
      </c>
      <c r="L21">
        <v>4.1850220264317182</v>
      </c>
      <c r="M21">
        <v>9.6916299559471373</v>
      </c>
      <c r="N21">
        <v>73.127753303964738</v>
      </c>
      <c r="O21">
        <v>9.6916299559471373</v>
      </c>
      <c r="P21">
        <v>3.9647577092511015</v>
      </c>
      <c r="Q21">
        <v>0</v>
      </c>
      <c r="R21">
        <v>3.9647577092511015</v>
      </c>
      <c r="S21">
        <v>1.3215859030837005</v>
      </c>
    </row>
    <row r="22" spans="1:19" x14ac:dyDescent="0.25">
      <c r="A22" t="s">
        <v>26</v>
      </c>
      <c r="B22" s="6">
        <v>5894</v>
      </c>
      <c r="C22" s="6">
        <v>402</v>
      </c>
      <c r="D22" s="6">
        <v>138</v>
      </c>
      <c r="E22" s="6">
        <v>1</v>
      </c>
      <c r="F22" s="6">
        <v>533.35</v>
      </c>
      <c r="G22" s="7">
        <v>0.12749003984063742</v>
      </c>
      <c r="H22">
        <v>11.574074074074074</v>
      </c>
      <c r="I22" s="5">
        <v>8.64</v>
      </c>
      <c r="J22" s="5">
        <v>5.7272727272727284</v>
      </c>
      <c r="K22">
        <v>11.111111111111112</v>
      </c>
      <c r="L22">
        <v>0.92592592592592582</v>
      </c>
      <c r="M22">
        <v>8.7962962962962941</v>
      </c>
      <c r="N22">
        <v>76.388888888888886</v>
      </c>
      <c r="O22">
        <v>6.481481481481481</v>
      </c>
      <c r="P22">
        <v>3.7037037037037033</v>
      </c>
      <c r="Q22">
        <v>0</v>
      </c>
      <c r="R22">
        <v>3.7037037037037033</v>
      </c>
      <c r="S22">
        <v>0.46296296296296291</v>
      </c>
    </row>
    <row r="23" spans="1:19" x14ac:dyDescent="0.25">
      <c r="A23" t="s">
        <v>26</v>
      </c>
      <c r="B23" s="8">
        <v>5977</v>
      </c>
      <c r="C23" s="6">
        <v>405</v>
      </c>
      <c r="D23" s="6">
        <v>139</v>
      </c>
      <c r="E23" s="6">
        <v>1</v>
      </c>
      <c r="F23" s="6">
        <v>536.55999999999995</v>
      </c>
      <c r="G23" s="7">
        <v>0.2553191489361703</v>
      </c>
      <c r="H23">
        <v>21.788990825688074</v>
      </c>
      <c r="I23" s="5">
        <v>4.5894736842105264</v>
      </c>
      <c r="J23" s="5">
        <v>5.6447368421052602</v>
      </c>
      <c r="K23">
        <v>21.788990825688074</v>
      </c>
      <c r="L23">
        <v>0</v>
      </c>
      <c r="M23">
        <v>11.009174311926607</v>
      </c>
      <c r="N23">
        <v>76.605504587155934</v>
      </c>
      <c r="O23">
        <v>6.4220183486238538</v>
      </c>
      <c r="P23">
        <v>0.91743119266055051</v>
      </c>
      <c r="Q23">
        <v>0.91743119266055051</v>
      </c>
      <c r="R23">
        <v>1.834862385321101</v>
      </c>
      <c r="S23">
        <v>0.45871559633027525</v>
      </c>
    </row>
    <row r="24" spans="1:19" x14ac:dyDescent="0.25">
      <c r="A24" t="s">
        <v>26</v>
      </c>
      <c r="B24" s="6">
        <v>5979</v>
      </c>
      <c r="C24" s="6">
        <v>407</v>
      </c>
      <c r="D24" s="6">
        <v>139</v>
      </c>
      <c r="E24" s="6">
        <v>2</v>
      </c>
      <c r="F24" s="6">
        <v>537.92999999999995</v>
      </c>
      <c r="G24" s="7">
        <v>4.9689440993788796E-2</v>
      </c>
      <c r="H24">
        <v>34.174311926605505</v>
      </c>
      <c r="I24" s="5">
        <v>2.9261744966442951</v>
      </c>
      <c r="J24" s="5">
        <v>7.1764705882352908</v>
      </c>
      <c r="K24">
        <v>35.779816513761467</v>
      </c>
      <c r="L24">
        <v>0.91743119266055051</v>
      </c>
      <c r="M24">
        <v>11.467889908256883</v>
      </c>
      <c r="N24">
        <v>76.146788990825655</v>
      </c>
      <c r="O24">
        <v>4.1284403669724776</v>
      </c>
      <c r="P24">
        <v>1.3761467889908259</v>
      </c>
      <c r="Q24">
        <v>0.45871559633027525</v>
      </c>
      <c r="R24">
        <v>1.834862385321101</v>
      </c>
      <c r="S24">
        <v>0</v>
      </c>
    </row>
    <row r="25" spans="1:19" x14ac:dyDescent="0.25">
      <c r="A25" t="s">
        <v>26</v>
      </c>
      <c r="B25" s="6">
        <v>6382</v>
      </c>
      <c r="C25" s="6">
        <v>427</v>
      </c>
      <c r="D25" s="6">
        <v>145</v>
      </c>
      <c r="E25" s="6">
        <v>1</v>
      </c>
      <c r="F25" s="6">
        <v>555.94000000000005</v>
      </c>
      <c r="G25" s="7">
        <v>7.913669064748205E-2</v>
      </c>
      <c r="H25">
        <v>19.909502262443439</v>
      </c>
      <c r="I25" s="5">
        <v>5.0227272727272725</v>
      </c>
      <c r="J25" s="5">
        <v>6.84375</v>
      </c>
      <c r="K25">
        <v>20.361990950226243</v>
      </c>
      <c r="L25">
        <v>0.90497737556561098</v>
      </c>
      <c r="M25">
        <v>8.1447963800904972</v>
      </c>
      <c r="N25">
        <v>78.733031674208121</v>
      </c>
      <c r="O25">
        <v>6.3348416289592766</v>
      </c>
      <c r="P25">
        <v>1.809954751131222</v>
      </c>
      <c r="Q25">
        <v>0.45248868778280549</v>
      </c>
      <c r="R25">
        <v>2.2624434389140275</v>
      </c>
      <c r="S25">
        <v>0.45248868778280549</v>
      </c>
    </row>
    <row r="26" spans="1:19" x14ac:dyDescent="0.25">
      <c r="A26" t="s">
        <v>26</v>
      </c>
      <c r="B26" s="6">
        <v>6600</v>
      </c>
      <c r="C26" s="6">
        <v>450</v>
      </c>
      <c r="D26" s="6">
        <v>151</v>
      </c>
      <c r="E26" s="6">
        <v>1</v>
      </c>
      <c r="F26" s="6">
        <v>570.79999999999995</v>
      </c>
      <c r="G26" s="7">
        <v>0.12386706948640473</v>
      </c>
      <c r="H26">
        <v>37.556561085972852</v>
      </c>
      <c r="I26" s="5">
        <v>2.6626506024096384</v>
      </c>
      <c r="J26" s="5">
        <v>6.2692307692307683</v>
      </c>
      <c r="K26">
        <v>37.33031674208145</v>
      </c>
      <c r="L26">
        <v>0.67873303167420818</v>
      </c>
      <c r="M26">
        <v>13.574660633484164</v>
      </c>
      <c r="N26">
        <v>73.303167420814461</v>
      </c>
      <c r="O26">
        <v>4.0723981900452486</v>
      </c>
      <c r="P26">
        <v>1.3574660633484164</v>
      </c>
      <c r="Q26">
        <v>0</v>
      </c>
      <c r="R26">
        <v>1.3574660633484164</v>
      </c>
      <c r="S26">
        <v>0.45248868778280549</v>
      </c>
    </row>
    <row r="27" spans="1:19" x14ac:dyDescent="0.25">
      <c r="A27" t="s">
        <v>26</v>
      </c>
      <c r="B27" s="6">
        <v>6693</v>
      </c>
      <c r="C27" s="6">
        <v>465</v>
      </c>
      <c r="D27" s="6">
        <v>154</v>
      </c>
      <c r="E27" s="6">
        <v>2</v>
      </c>
      <c r="F27" s="6">
        <v>581.45000000000005</v>
      </c>
      <c r="G27" s="7">
        <v>0.38281249999999983</v>
      </c>
      <c r="H27">
        <v>12.206572769953052</v>
      </c>
      <c r="I27" s="5">
        <v>8.1923076923076916</v>
      </c>
      <c r="J27" s="5">
        <v>4.0121951219512209</v>
      </c>
      <c r="K27">
        <v>13.380281690140846</v>
      </c>
      <c r="L27">
        <v>5.164319248826291</v>
      </c>
      <c r="M27">
        <v>10.328638497652582</v>
      </c>
      <c r="N27">
        <v>63.849765258215982</v>
      </c>
      <c r="O27">
        <v>8.92018779342723</v>
      </c>
      <c r="P27">
        <v>3.286384976525822</v>
      </c>
      <c r="Q27">
        <v>0</v>
      </c>
      <c r="R27">
        <v>3.286384976525822</v>
      </c>
      <c r="S27">
        <v>2.347417840375587</v>
      </c>
    </row>
    <row r="28" spans="1:19" x14ac:dyDescent="0.25">
      <c r="A28" t="s">
        <v>27</v>
      </c>
      <c r="B28" s="6">
        <v>6906</v>
      </c>
      <c r="C28" s="6">
        <v>495</v>
      </c>
      <c r="D28" s="6">
        <v>162</v>
      </c>
      <c r="E28" s="6">
        <v>2</v>
      </c>
      <c r="F28" s="6">
        <v>605.19000000000005</v>
      </c>
      <c r="G28" s="7">
        <v>8.1743869209809319E-2</v>
      </c>
      <c r="H28">
        <v>53.623188405797102</v>
      </c>
      <c r="I28" s="5">
        <v>1.8648648648648649</v>
      </c>
      <c r="J28" s="5">
        <v>7.7941176470588234</v>
      </c>
      <c r="K28">
        <v>54.106280193236714</v>
      </c>
      <c r="L28">
        <v>2.1739130434782608</v>
      </c>
      <c r="M28">
        <v>4.8309178743961354</v>
      </c>
      <c r="N28">
        <v>73.913043478260889</v>
      </c>
      <c r="O28">
        <v>11.594202898550726</v>
      </c>
      <c r="P28">
        <v>5.3140096618357484</v>
      </c>
      <c r="Q28">
        <v>0.96618357487922701</v>
      </c>
      <c r="R28">
        <v>6.2801932367149753</v>
      </c>
      <c r="S28">
        <v>5.3140096618357493</v>
      </c>
    </row>
    <row r="29" spans="1:19" x14ac:dyDescent="0.25">
      <c r="A29" t="s">
        <v>27</v>
      </c>
      <c r="B29" s="6"/>
      <c r="C29" s="6"/>
      <c r="D29" s="6">
        <v>168</v>
      </c>
      <c r="E29" s="6">
        <v>1</v>
      </c>
      <c r="F29" s="9">
        <v>624</v>
      </c>
      <c r="G29" s="10">
        <v>0.16987179487179488</v>
      </c>
      <c r="H29">
        <v>26.086956521739133</v>
      </c>
      <c r="I29" s="5">
        <v>3.833333333333333</v>
      </c>
      <c r="J29" s="5">
        <v>11.409090909090908</v>
      </c>
      <c r="K29">
        <v>25.217391304347828</v>
      </c>
      <c r="L29">
        <v>0.43478260869565216</v>
      </c>
      <c r="M29">
        <v>3.4782608695652177</v>
      </c>
      <c r="N29">
        <v>83.91304347826086</v>
      </c>
      <c r="O29">
        <v>6.0869565217391308</v>
      </c>
      <c r="P29">
        <v>1.7391304347826086</v>
      </c>
      <c r="Q29">
        <v>0.43478260869565216</v>
      </c>
      <c r="R29">
        <v>2.1739130434782608</v>
      </c>
      <c r="S29">
        <v>0.86956521739130432</v>
      </c>
    </row>
    <row r="30" spans="1:19" x14ac:dyDescent="0.25">
      <c r="A30" t="s">
        <v>27</v>
      </c>
      <c r="B30" s="6"/>
      <c r="C30" s="6"/>
      <c r="D30" s="6">
        <v>175</v>
      </c>
      <c r="E30" s="6">
        <v>2</v>
      </c>
      <c r="F30" s="6">
        <v>642</v>
      </c>
      <c r="G30" s="7">
        <v>0.12359550561797758</v>
      </c>
      <c r="H30">
        <v>16.350710900473935</v>
      </c>
      <c r="I30" s="5">
        <v>6.1159420289855069</v>
      </c>
      <c r="J30" s="5">
        <v>7.1206896551724128</v>
      </c>
      <c r="K30">
        <v>16.350710900473935</v>
      </c>
      <c r="L30">
        <v>0</v>
      </c>
      <c r="M30">
        <v>5.6872037914691944</v>
      </c>
      <c r="N30">
        <v>81.516587677725113</v>
      </c>
      <c r="O30">
        <v>8.0568720379146921</v>
      </c>
      <c r="P30">
        <v>2.8436018957345972</v>
      </c>
      <c r="Q30">
        <v>0.94786729857819907</v>
      </c>
      <c r="R30">
        <v>3.7914691943127963</v>
      </c>
      <c r="S30">
        <v>0.94786729857819907</v>
      </c>
    </row>
    <row r="31" spans="1:19" x14ac:dyDescent="0.25">
      <c r="A31" t="s">
        <v>28</v>
      </c>
      <c r="D31">
        <v>183</v>
      </c>
      <c r="E31">
        <v>2</v>
      </c>
      <c r="F31">
        <v>663</v>
      </c>
      <c r="G31" s="5">
        <v>0.12280701754385963</v>
      </c>
      <c r="H31">
        <v>19.35483870967742</v>
      </c>
      <c r="I31" s="5">
        <v>5.1666666666666661</v>
      </c>
      <c r="J31" s="5">
        <v>7.75</v>
      </c>
      <c r="K31">
        <v>18.894009216589861</v>
      </c>
      <c r="L31">
        <v>0.46082949308755761</v>
      </c>
      <c r="M31">
        <v>7.3732718894009217</v>
      </c>
      <c r="N31">
        <v>81.105990783410149</v>
      </c>
      <c r="O31">
        <v>5.5299539170506913</v>
      </c>
      <c r="P31">
        <v>1.8433179723502304</v>
      </c>
      <c r="Q31">
        <v>0.46082949308755761</v>
      </c>
      <c r="R31">
        <v>2.3041474654377883</v>
      </c>
      <c r="S31">
        <v>0.46082949308755761</v>
      </c>
    </row>
    <row r="32" spans="1:19" x14ac:dyDescent="0.25">
      <c r="A32" t="s">
        <v>28</v>
      </c>
      <c r="D32">
        <v>185</v>
      </c>
      <c r="E32">
        <v>1</v>
      </c>
      <c r="F32">
        <v>666</v>
      </c>
      <c r="G32" s="5">
        <v>4.230769230769231E-2</v>
      </c>
      <c r="H32">
        <v>13.785046728971961</v>
      </c>
      <c r="I32" s="5">
        <v>7.2542372881355943</v>
      </c>
      <c r="J32" s="5">
        <v>6.55</v>
      </c>
      <c r="K32">
        <v>13.785046728971961</v>
      </c>
      <c r="L32">
        <v>0</v>
      </c>
      <c r="M32">
        <v>12.149532710280372</v>
      </c>
      <c r="N32">
        <v>78.037383177570078</v>
      </c>
      <c r="O32">
        <v>1.8691588785046727</v>
      </c>
      <c r="P32">
        <v>0.46728971962616817</v>
      </c>
      <c r="Q32">
        <v>0</v>
      </c>
      <c r="R32">
        <v>0.46728971962616817</v>
      </c>
      <c r="S32">
        <v>0.93457943925233633</v>
      </c>
    </row>
    <row r="33" spans="1:20" x14ac:dyDescent="0.25">
      <c r="A33" t="s">
        <v>29</v>
      </c>
      <c r="D33">
        <v>196</v>
      </c>
      <c r="E33">
        <v>2</v>
      </c>
      <c r="F33">
        <v>696</v>
      </c>
      <c r="G33" s="5">
        <v>0.23140495867768587</v>
      </c>
      <c r="H33">
        <v>40.566037735849058</v>
      </c>
      <c r="I33" s="5">
        <v>2.4651162790697674</v>
      </c>
      <c r="J33" s="5">
        <v>11.433333333333335</v>
      </c>
      <c r="K33">
        <v>21.69811320754717</v>
      </c>
      <c r="L33">
        <v>0</v>
      </c>
      <c r="M33">
        <v>3.7735849056603774</v>
      </c>
      <c r="N33">
        <v>86.163522012578639</v>
      </c>
      <c r="O33">
        <v>5.6603773584905666</v>
      </c>
      <c r="P33">
        <v>2.5157232704402519</v>
      </c>
      <c r="Q33">
        <v>0</v>
      </c>
      <c r="R33">
        <v>2.5157232704402519</v>
      </c>
      <c r="S33">
        <v>0</v>
      </c>
    </row>
    <row r="34" spans="1:20" x14ac:dyDescent="0.25">
      <c r="A34" t="s">
        <v>30</v>
      </c>
      <c r="D34">
        <v>204</v>
      </c>
      <c r="E34">
        <v>1</v>
      </c>
      <c r="F34">
        <v>718</v>
      </c>
      <c r="G34" s="5">
        <v>0.22727272727272732</v>
      </c>
      <c r="H34">
        <v>13.122171945701355</v>
      </c>
      <c r="I34" s="5">
        <v>7.6206896551724155</v>
      </c>
      <c r="J34" s="5">
        <v>6.1363636363636349</v>
      </c>
      <c r="K34">
        <v>12.443438914027148</v>
      </c>
      <c r="L34">
        <v>0.45248868778280549</v>
      </c>
      <c r="M34">
        <v>9.5022624434389158</v>
      </c>
      <c r="N34">
        <v>79.185520361990953</v>
      </c>
      <c r="O34">
        <v>5.4298642533936654</v>
      </c>
      <c r="P34">
        <v>2.2624434389140271</v>
      </c>
      <c r="Q34">
        <v>0.90497737556561098</v>
      </c>
      <c r="R34">
        <v>3.1674208144796383</v>
      </c>
      <c r="S34">
        <v>1.3574660633484164</v>
      </c>
    </row>
    <row r="35" spans="1:20" x14ac:dyDescent="0.25">
      <c r="A35" t="s">
        <v>31</v>
      </c>
      <c r="D35">
        <v>207</v>
      </c>
      <c r="E35">
        <v>3</v>
      </c>
      <c r="F35">
        <v>727</v>
      </c>
      <c r="G35" s="5">
        <v>4.5833333333333337E-2</v>
      </c>
      <c r="H35">
        <v>8.5308056872037916</v>
      </c>
      <c r="I35" s="5">
        <v>11.722222222222221</v>
      </c>
      <c r="J35" s="5">
        <v>7.4807692307692291</v>
      </c>
      <c r="K35">
        <v>8.293838862559241</v>
      </c>
      <c r="L35">
        <v>0.23696682464454977</v>
      </c>
      <c r="M35">
        <v>6.1611374407582939</v>
      </c>
      <c r="N35">
        <v>83.886255924170598</v>
      </c>
      <c r="O35">
        <v>6.1611374407582939</v>
      </c>
      <c r="P35">
        <v>1.4218009478672986</v>
      </c>
      <c r="Q35">
        <v>0</v>
      </c>
      <c r="R35">
        <v>1.4218009478672986</v>
      </c>
      <c r="S35">
        <v>0.94786729857819907</v>
      </c>
    </row>
    <row r="36" spans="1:20" x14ac:dyDescent="0.25">
      <c r="A36" t="s">
        <v>31</v>
      </c>
      <c r="D36">
        <v>209</v>
      </c>
      <c r="E36">
        <v>1</v>
      </c>
      <c r="F36">
        <v>733</v>
      </c>
      <c r="G36" s="5">
        <v>0.22281639928698746</v>
      </c>
      <c r="H36">
        <v>101.98412698412699</v>
      </c>
      <c r="I36" s="5">
        <v>0.98054474708171202</v>
      </c>
      <c r="J36" s="5">
        <v>16.925925925925924</v>
      </c>
      <c r="K36">
        <v>115.47619047619048</v>
      </c>
      <c r="L36">
        <v>2.3809523809523809</v>
      </c>
      <c r="M36">
        <v>5.5555555555555562</v>
      </c>
      <c r="N36">
        <v>65.873015873015873</v>
      </c>
      <c r="O36">
        <v>5.1587301587301582</v>
      </c>
      <c r="P36">
        <v>1.5873015873015872</v>
      </c>
      <c r="Q36">
        <v>0</v>
      </c>
      <c r="R36">
        <v>1.5873015873015872</v>
      </c>
      <c r="S36">
        <v>5.1587301587301591</v>
      </c>
    </row>
    <row r="37" spans="1:20" ht="315" x14ac:dyDescent="0.25">
      <c r="G37" s="5"/>
      <c r="I37" s="5"/>
      <c r="J37" s="5"/>
      <c r="T37" s="11" t="s">
        <v>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opLeftCell="J1" workbookViewId="0">
      <selection activeCell="Z48" sqref="Z48"/>
    </sheetView>
  </sheetViews>
  <sheetFormatPr defaultColWidth="8.875" defaultRowHeight="15" x14ac:dyDescent="0.25"/>
  <cols>
    <col min="1" max="20" width="8.875" style="33"/>
    <col min="21" max="21" width="8.875" style="35"/>
    <col min="22" max="16384" width="8.875" style="33"/>
  </cols>
  <sheetData>
    <row r="1" spans="1:21" ht="15.75" thickBot="1" x14ac:dyDescent="0.3">
      <c r="A1" s="36" t="s">
        <v>389</v>
      </c>
      <c r="B1" s="37"/>
      <c r="C1" s="37"/>
      <c r="D1" s="37"/>
      <c r="E1" s="37"/>
      <c r="F1" s="38"/>
      <c r="G1" s="32"/>
      <c r="H1" s="36" t="s">
        <v>390</v>
      </c>
      <c r="I1" s="37"/>
      <c r="J1" s="37"/>
      <c r="K1" s="37"/>
      <c r="L1" s="38"/>
      <c r="O1" s="36" t="s">
        <v>391</v>
      </c>
      <c r="P1" s="37"/>
      <c r="Q1" s="37"/>
      <c r="R1" s="37"/>
      <c r="S1" s="37"/>
      <c r="T1" s="37"/>
      <c r="U1" s="38"/>
    </row>
    <row r="2" spans="1:21" ht="30" x14ac:dyDescent="0.25">
      <c r="A2" s="34" t="s">
        <v>392</v>
      </c>
      <c r="B2" s="34" t="s">
        <v>393</v>
      </c>
      <c r="C2" s="34" t="s">
        <v>394</v>
      </c>
      <c r="D2" s="34" t="s">
        <v>395</v>
      </c>
      <c r="E2" s="34" t="s">
        <v>396</v>
      </c>
      <c r="F2" s="34" t="s">
        <v>397</v>
      </c>
      <c r="G2" s="34"/>
      <c r="H2" s="34" t="s">
        <v>392</v>
      </c>
      <c r="I2" s="34" t="s">
        <v>394</v>
      </c>
      <c r="J2" s="34" t="s">
        <v>395</v>
      </c>
      <c r="K2" s="34" t="s">
        <v>396</v>
      </c>
      <c r="L2" s="34" t="s">
        <v>398</v>
      </c>
      <c r="M2" s="34"/>
      <c r="N2" s="34"/>
      <c r="O2" s="34" t="s">
        <v>392</v>
      </c>
      <c r="P2" s="34" t="s">
        <v>393</v>
      </c>
      <c r="Q2" s="34" t="s">
        <v>394</v>
      </c>
      <c r="R2" s="34" t="s">
        <v>395</v>
      </c>
      <c r="S2" s="34" t="s">
        <v>396</v>
      </c>
      <c r="T2" s="34" t="s">
        <v>398</v>
      </c>
      <c r="U2" s="35" t="s">
        <v>399</v>
      </c>
    </row>
    <row r="3" spans="1:21" x14ac:dyDescent="0.25">
      <c r="A3" s="33" t="s">
        <v>401</v>
      </c>
      <c r="E3" s="33">
        <v>26</v>
      </c>
      <c r="F3" s="33">
        <v>-24.5</v>
      </c>
      <c r="H3" s="33" t="s">
        <v>401</v>
      </c>
      <c r="K3" s="33">
        <v>26</v>
      </c>
      <c r="L3" s="33">
        <v>-24.5</v>
      </c>
      <c r="O3" s="33" t="s">
        <v>401</v>
      </c>
      <c r="S3" s="33">
        <v>26</v>
      </c>
      <c r="T3" s="33">
        <v>-24.5</v>
      </c>
    </row>
    <row r="4" spans="1:21" x14ac:dyDescent="0.25">
      <c r="A4" s="33" t="s">
        <v>400</v>
      </c>
      <c r="E4" s="33">
        <v>44</v>
      </c>
      <c r="F4" s="33">
        <v>-25</v>
      </c>
      <c r="K4" s="33">
        <v>44</v>
      </c>
      <c r="L4" s="33">
        <v>-24.9</v>
      </c>
      <c r="S4" s="33">
        <v>44</v>
      </c>
      <c r="T4" s="33">
        <v>-24.9</v>
      </c>
    </row>
    <row r="5" spans="1:21" x14ac:dyDescent="0.25">
      <c r="A5" s="33">
        <v>215.26</v>
      </c>
      <c r="B5" s="33">
        <v>148.39416058394201</v>
      </c>
      <c r="C5" s="33">
        <v>-23.612971399922241</v>
      </c>
      <c r="D5" s="33">
        <v>27.143940861513091</v>
      </c>
      <c r="E5" s="33">
        <v>-2.7777777777777776E-2</v>
      </c>
      <c r="F5" s="33">
        <v>-24.081195264880211</v>
      </c>
      <c r="H5" s="33">
        <v>233.06</v>
      </c>
      <c r="I5" s="33">
        <v>-25.527597347380848</v>
      </c>
      <c r="J5" s="33">
        <v>20.322164013777847</v>
      </c>
      <c r="K5" s="33">
        <v>-2.2222222222222143E-2</v>
      </c>
      <c r="L5" s="33">
        <v>-26.053771480408006</v>
      </c>
      <c r="O5" s="33">
        <v>332.7</v>
      </c>
      <c r="P5" s="33">
        <v>120.95193653756399</v>
      </c>
      <c r="Q5" s="33">
        <v>-25.948378350508428</v>
      </c>
      <c r="R5" s="33">
        <v>26.00605002462191</v>
      </c>
      <c r="S5" s="33">
        <v>-2.2222222222222143E-2</v>
      </c>
      <c r="T5" s="33">
        <v>-26.348243905516828</v>
      </c>
      <c r="U5" s="35">
        <v>426.2</v>
      </c>
    </row>
    <row r="6" spans="1:21" x14ac:dyDescent="0.25">
      <c r="A6" s="33">
        <v>218.36</v>
      </c>
      <c r="B6" s="33">
        <v>108.688362919132</v>
      </c>
      <c r="C6" s="33">
        <v>-25.092511760337469</v>
      </c>
      <c r="D6" s="33">
        <v>26.363517846447643</v>
      </c>
      <c r="E6" s="33">
        <v>-2.7777777777777776E-2</v>
      </c>
      <c r="F6" s="33">
        <v>-25.582414042380591</v>
      </c>
      <c r="H6" s="33">
        <v>236.45</v>
      </c>
      <c r="I6" s="33">
        <v>-25.50163004220396</v>
      </c>
      <c r="J6" s="33">
        <v>16.211328397914023</v>
      </c>
      <c r="K6" s="33">
        <v>-2.2222222222222143E-2</v>
      </c>
      <c r="L6" s="33">
        <v>-26.119156077805869</v>
      </c>
      <c r="O6" s="33">
        <v>337.29</v>
      </c>
      <c r="P6" s="33">
        <v>119.92665036674801</v>
      </c>
      <c r="Q6" s="33">
        <v>-25.278243455043626</v>
      </c>
      <c r="R6" s="33">
        <v>20.622314782354056</v>
      </c>
      <c r="S6" s="33">
        <v>-2.2222222222222143E-2</v>
      </c>
      <c r="T6" s="33">
        <v>-25.797747570991312</v>
      </c>
      <c r="U6" s="35">
        <v>428.4</v>
      </c>
    </row>
    <row r="7" spans="1:21" x14ac:dyDescent="0.25">
      <c r="A7" s="33">
        <v>218.86</v>
      </c>
      <c r="B7" s="33">
        <v>88.9232934553132</v>
      </c>
      <c r="C7" s="33">
        <v>-24.800794889559715</v>
      </c>
      <c r="D7" s="33">
        <v>22.913333061610686</v>
      </c>
      <c r="E7" s="33">
        <v>-2.7777777777777776E-2</v>
      </c>
      <c r="F7" s="33">
        <v>-25.386535637848308</v>
      </c>
      <c r="H7" s="33">
        <v>245</v>
      </c>
      <c r="I7" s="33">
        <v>-23.374932281957062</v>
      </c>
      <c r="J7" s="33" t="e">
        <v>#N/A</v>
      </c>
      <c r="K7" s="33">
        <v>-2.2222222222222143E-2</v>
      </c>
      <c r="L7" s="33" t="e">
        <v>#N/A</v>
      </c>
      <c r="O7" s="33">
        <v>341.01</v>
      </c>
      <c r="P7" s="33">
        <v>103.684598378777</v>
      </c>
      <c r="Q7" s="33">
        <v>-23.940557528549839</v>
      </c>
      <c r="R7" s="33">
        <v>16.234650601709447</v>
      </c>
      <c r="S7" s="33">
        <v>-2.2222222222222143E-2</v>
      </c>
      <c r="T7" s="33">
        <v>-24.557565292956294</v>
      </c>
      <c r="U7" s="35">
        <v>414.6</v>
      </c>
    </row>
    <row r="8" spans="1:21" x14ac:dyDescent="0.25">
      <c r="A8" s="33">
        <v>221.35</v>
      </c>
      <c r="B8" s="33" t="e">
        <v>#N/A</v>
      </c>
      <c r="C8" s="33">
        <v>-24.155835446955383</v>
      </c>
      <c r="D8" s="33">
        <v>23.568058081128743</v>
      </c>
      <c r="E8" s="33">
        <v>-2.7777777777777776E-2</v>
      </c>
      <c r="F8" s="33">
        <v>-24.723389389146252</v>
      </c>
      <c r="H8" s="33">
        <v>246.51</v>
      </c>
      <c r="I8" s="33">
        <v>-25.313706960684488</v>
      </c>
      <c r="J8" s="33" t="e">
        <v>#N/A</v>
      </c>
      <c r="K8" s="33">
        <v>-2.2222222222222143E-2</v>
      </c>
      <c r="L8" s="33" t="e">
        <v>#N/A</v>
      </c>
      <c r="O8" s="33">
        <v>341.56</v>
      </c>
      <c r="P8" s="33">
        <v>141.508120649652</v>
      </c>
      <c r="Q8" s="33">
        <v>-25.251818663853822</v>
      </c>
      <c r="R8" s="33">
        <v>27.018672070048755</v>
      </c>
      <c r="S8" s="33">
        <v>-2.2222222222222143E-2</v>
      </c>
      <c r="T8" s="33">
        <v>-25.629181506741627</v>
      </c>
      <c r="U8" s="35">
        <v>422.4</v>
      </c>
    </row>
    <row r="9" spans="1:21" x14ac:dyDescent="0.25">
      <c r="A9" s="33">
        <v>223.06</v>
      </c>
      <c r="B9" s="33">
        <v>175.135730007337</v>
      </c>
      <c r="C9" s="33">
        <v>-23.75418193928412</v>
      </c>
      <c r="D9" s="33">
        <v>24.236106486611401</v>
      </c>
      <c r="E9" s="33">
        <v>-2.7777777777777776E-2</v>
      </c>
      <c r="F9" s="33">
        <v>-24.303178981322691</v>
      </c>
      <c r="H9" s="33">
        <v>248.23</v>
      </c>
      <c r="I9" s="33">
        <v>-25.844639718104904</v>
      </c>
      <c r="J9" s="33">
        <v>37.782529433587335</v>
      </c>
      <c r="K9" s="33">
        <v>-2.2222222222222143E-2</v>
      </c>
      <c r="L9" s="33">
        <v>-25.982805730691851</v>
      </c>
      <c r="O9" s="33">
        <v>342.06</v>
      </c>
      <c r="P9" s="33">
        <v>128.58122588941299</v>
      </c>
      <c r="Q9" s="33">
        <v>-25.450441315352116</v>
      </c>
      <c r="R9" s="33">
        <v>30.114073687973047</v>
      </c>
      <c r="S9" s="33">
        <v>-2.2222222222222143E-2</v>
      </c>
      <c r="T9" s="33">
        <v>-25.759017455619379</v>
      </c>
      <c r="U9" s="35">
        <v>421.2</v>
      </c>
    </row>
    <row r="10" spans="1:21" x14ac:dyDescent="0.25">
      <c r="A10" s="33">
        <v>225.55</v>
      </c>
      <c r="B10" s="33" t="e">
        <v>#N/A</v>
      </c>
      <c r="C10" s="33">
        <v>-23.530983637847452</v>
      </c>
      <c r="D10" s="33">
        <v>25.182209678769176</v>
      </c>
      <c r="E10" s="33">
        <v>-2.7777777777777776E-2</v>
      </c>
      <c r="F10" s="33">
        <v>-24.053700035659418</v>
      </c>
      <c r="H10" s="33">
        <v>253.44</v>
      </c>
      <c r="I10" s="33">
        <v>-25.678806501802228</v>
      </c>
      <c r="J10" s="33">
        <v>28.757762817334271</v>
      </c>
      <c r="K10" s="33">
        <v>-2.2222222222222143E-2</v>
      </c>
      <c r="L10" s="33">
        <v>-26.017522883639241</v>
      </c>
      <c r="O10" s="33">
        <v>342.96</v>
      </c>
      <c r="P10" s="33">
        <v>113.58962037482</v>
      </c>
      <c r="Q10" s="33">
        <v>-24.952987363142821</v>
      </c>
      <c r="R10" s="33">
        <v>30.178656838482173</v>
      </c>
      <c r="S10" s="33">
        <v>-2.2222222222222143E-2</v>
      </c>
      <c r="T10" s="33">
        <v>-25.26012832228766</v>
      </c>
      <c r="U10" s="35">
        <v>422.7</v>
      </c>
    </row>
    <row r="11" spans="1:21" x14ac:dyDescent="0.25">
      <c r="A11" s="33">
        <v>228.93</v>
      </c>
      <c r="B11" s="33">
        <v>143.67346938775501</v>
      </c>
      <c r="C11" s="33">
        <v>-24.749824691517571</v>
      </c>
      <c r="D11" s="33">
        <v>28.925716854074373</v>
      </c>
      <c r="E11" s="33">
        <v>-2.7777777777777776E-2</v>
      </c>
      <c r="F11" s="33">
        <v>-25.168554778904394</v>
      </c>
      <c r="H11" s="33">
        <v>254.02</v>
      </c>
      <c r="I11" s="33">
        <v>-25.501475620100841</v>
      </c>
      <c r="J11" s="33">
        <v>29.832131941101377</v>
      </c>
      <c r="K11" s="33">
        <v>-2.2222222222222143E-2</v>
      </c>
      <c r="L11" s="33">
        <v>-25.816317132520808</v>
      </c>
      <c r="O11" s="33">
        <v>343.46</v>
      </c>
      <c r="P11" s="33">
        <v>54.567022538552798</v>
      </c>
      <c r="Q11" s="33" t="e">
        <v>#N/A</v>
      </c>
      <c r="R11" s="33" t="e">
        <v>#N/A</v>
      </c>
      <c r="S11" s="33">
        <v>-2.2222222222222143E-2</v>
      </c>
      <c r="T11" s="33" t="e">
        <v>#N/A</v>
      </c>
      <c r="U11" s="35">
        <v>420.4</v>
      </c>
    </row>
    <row r="12" spans="1:21" x14ac:dyDescent="0.25">
      <c r="A12" s="33">
        <v>230.01</v>
      </c>
      <c r="B12" s="33">
        <v>112.947475777664</v>
      </c>
      <c r="C12" s="33">
        <v>-24.778426742243667</v>
      </c>
      <c r="D12" s="33">
        <v>0</v>
      </c>
      <c r="E12" s="33">
        <v>-2.7777777777777776E-2</v>
      </c>
      <c r="F12" s="33">
        <v>-26.000648964465888</v>
      </c>
      <c r="H12" s="33">
        <v>254.22</v>
      </c>
      <c r="I12" s="33">
        <v>-25.406589914053598</v>
      </c>
      <c r="J12" s="33">
        <v>29.171961974831607</v>
      </c>
      <c r="K12" s="33">
        <v>-2.2222222222222143E-2</v>
      </c>
      <c r="L12" s="33">
        <v>-25.736101870168451</v>
      </c>
      <c r="O12" s="33">
        <v>343.65</v>
      </c>
      <c r="P12" s="33">
        <v>68.610634648370507</v>
      </c>
      <c r="Q12" s="33" t="e">
        <v>#N/A</v>
      </c>
      <c r="R12" s="33" t="e">
        <v>#N/A</v>
      </c>
      <c r="S12" s="33">
        <v>-2.2222222222222143E-2</v>
      </c>
      <c r="T12" s="33" t="e">
        <v>#N/A</v>
      </c>
      <c r="U12" s="35">
        <v>420.8</v>
      </c>
    </row>
    <row r="13" spans="1:21" x14ac:dyDescent="0.25">
      <c r="A13" s="33">
        <v>232.07</v>
      </c>
      <c r="B13" s="33" t="e">
        <v>#N/A</v>
      </c>
      <c r="C13" s="33">
        <v>-25.261832845855785</v>
      </c>
      <c r="D13" s="33" t="e">
        <v>#N/A</v>
      </c>
      <c r="E13" s="33">
        <v>-2.7777777777777776E-2</v>
      </c>
      <c r="F13" s="33" t="e">
        <v>#N/A</v>
      </c>
      <c r="H13" s="33">
        <v>263.58</v>
      </c>
      <c r="I13" s="33" t="e">
        <v>#N/A</v>
      </c>
      <c r="J13" s="33" t="e">
        <v>#N/A</v>
      </c>
      <c r="K13" s="33">
        <v>-2.2222222222222143E-2</v>
      </c>
      <c r="L13" s="33" t="e">
        <v>#N/A</v>
      </c>
      <c r="O13" s="33">
        <v>348.47</v>
      </c>
      <c r="P13" s="33">
        <v>54.415094339622598</v>
      </c>
      <c r="Q13" s="33">
        <v>-25.461241198462442</v>
      </c>
      <c r="R13" s="33" t="e">
        <v>#N/A</v>
      </c>
      <c r="S13" s="33">
        <v>-2.2222222222222143E-2</v>
      </c>
      <c r="T13" s="33" t="e">
        <v>#N/A</v>
      </c>
      <c r="U13" s="35">
        <v>417.2</v>
      </c>
    </row>
    <row r="14" spans="1:21" x14ac:dyDescent="0.25">
      <c r="A14" s="33">
        <v>234.69</v>
      </c>
      <c r="B14" s="33">
        <v>59.046345811051701</v>
      </c>
      <c r="C14" s="33">
        <v>-23.846953595940729</v>
      </c>
      <c r="D14" s="33" t="e">
        <v>#N/A</v>
      </c>
      <c r="E14" s="33">
        <v>-2.7777777777777776E-2</v>
      </c>
      <c r="F14" s="33" t="e">
        <v>#N/A</v>
      </c>
      <c r="H14" s="33">
        <v>266.05</v>
      </c>
      <c r="I14" s="33" t="e">
        <v>#N/A</v>
      </c>
      <c r="J14" s="33" t="e">
        <v>#N/A</v>
      </c>
      <c r="K14" s="33">
        <v>-2.2222222222222143E-2</v>
      </c>
      <c r="L14" s="33" t="e">
        <v>#N/A</v>
      </c>
      <c r="O14" s="33">
        <v>351.82</v>
      </c>
      <c r="P14" s="33">
        <v>106.084193804607</v>
      </c>
      <c r="Q14" s="33">
        <v>-25.463509201455068</v>
      </c>
      <c r="R14" s="33">
        <v>27.610402188441359</v>
      </c>
      <c r="S14" s="33">
        <v>-2.2222222222222143E-2</v>
      </c>
      <c r="T14" s="33">
        <v>-25.827722486156368</v>
      </c>
      <c r="U14" s="35">
        <v>415.6</v>
      </c>
    </row>
    <row r="15" spans="1:21" x14ac:dyDescent="0.25">
      <c r="A15" s="33">
        <v>236.35</v>
      </c>
      <c r="B15" s="33">
        <v>63.572530864197503</v>
      </c>
      <c r="C15" s="33">
        <v>-25.525508308389256</v>
      </c>
      <c r="D15" s="33">
        <v>19.837947123912663</v>
      </c>
      <c r="E15" s="33">
        <v>-2.7777777777777776E-2</v>
      </c>
      <c r="F15" s="33">
        <v>-26.196676443836125</v>
      </c>
      <c r="H15" s="33">
        <v>269.89</v>
      </c>
      <c r="I15" s="33">
        <v>-24.329828415338298</v>
      </c>
      <c r="J15" s="33">
        <v>41.774754313829874</v>
      </c>
      <c r="K15" s="33">
        <v>-2.2222222222222143E-2</v>
      </c>
      <c r="L15" s="33">
        <v>-24.379278319475411</v>
      </c>
      <c r="O15" s="33">
        <v>354.95</v>
      </c>
      <c r="P15" s="33">
        <v>47.031963470319603</v>
      </c>
      <c r="Q15" s="33">
        <v>-27.200990443327417</v>
      </c>
      <c r="R15" s="33" t="e">
        <v>#N/A</v>
      </c>
      <c r="S15" s="33">
        <v>-2.2222222222222143E-2</v>
      </c>
      <c r="T15" s="33" t="e">
        <v>#N/A</v>
      </c>
      <c r="U15" s="35">
        <v>414.8</v>
      </c>
    </row>
    <row r="16" spans="1:21" x14ac:dyDescent="0.25">
      <c r="A16" s="33">
        <v>239.03</v>
      </c>
      <c r="B16" s="33">
        <v>86.566321730950094</v>
      </c>
      <c r="C16" s="33">
        <v>-25.019456879663863</v>
      </c>
      <c r="D16" s="33">
        <v>18.151603260944889</v>
      </c>
      <c r="E16" s="33">
        <v>-2.7777777777777776E-2</v>
      </c>
      <c r="F16" s="33">
        <v>-25.737467900193174</v>
      </c>
      <c r="H16" s="33">
        <v>275.14999999999998</v>
      </c>
      <c r="I16" s="33">
        <v>-24.491564818333782</v>
      </c>
      <c r="J16" s="33">
        <v>26.763503560077808</v>
      </c>
      <c r="K16" s="33">
        <v>-2.2222222222222143E-2</v>
      </c>
      <c r="L16" s="33">
        <v>-24.874598072554274</v>
      </c>
      <c r="O16" s="33">
        <v>364.2</v>
      </c>
      <c r="P16" s="33">
        <v>177.60719957649599</v>
      </c>
      <c r="Q16" s="33">
        <v>-24.286073898450542</v>
      </c>
      <c r="R16" s="33">
        <v>30.287625609931794</v>
      </c>
      <c r="S16" s="33">
        <v>-2.2222222222222143E-2</v>
      </c>
      <c r="T16" s="33">
        <v>-24.590793329340947</v>
      </c>
      <c r="U16" s="35">
        <v>424.3</v>
      </c>
    </row>
    <row r="17" spans="1:21" x14ac:dyDescent="0.25">
      <c r="A17" s="33">
        <v>245.61</v>
      </c>
      <c r="B17" s="33" t="e">
        <v>#N/A</v>
      </c>
      <c r="C17" s="33">
        <v>-23.980482359258435</v>
      </c>
      <c r="D17" s="33">
        <v>23.186679348111767</v>
      </c>
      <c r="E17" s="33">
        <v>-2.7777777777777776E-2</v>
      </c>
      <c r="F17" s="33">
        <v>-24.558630155144218</v>
      </c>
      <c r="H17" s="33">
        <v>278.62</v>
      </c>
      <c r="I17" s="33" t="e">
        <v>#N/A</v>
      </c>
      <c r="J17" s="33" t="e">
        <v>#N/A</v>
      </c>
      <c r="K17" s="33">
        <v>-2.2222222222222143E-2</v>
      </c>
      <c r="L17" s="33" t="e">
        <v>#N/A</v>
      </c>
      <c r="O17" s="33">
        <v>370.34500000000003</v>
      </c>
      <c r="P17" s="33">
        <v>139.49736995908799</v>
      </c>
      <c r="Q17" s="33">
        <v>-25.826187371567524</v>
      </c>
      <c r="R17" s="33">
        <v>24.326523934504465</v>
      </c>
      <c r="S17" s="33">
        <v>-2.2222222222222143E-2</v>
      </c>
      <c r="T17" s="33">
        <v>-26.263375728578534</v>
      </c>
      <c r="U17" s="35">
        <v>425.1</v>
      </c>
    </row>
    <row r="18" spans="1:21" x14ac:dyDescent="0.25">
      <c r="A18" s="33">
        <v>251.91</v>
      </c>
      <c r="B18" s="33">
        <v>159.394070547501</v>
      </c>
      <c r="C18" s="33">
        <v>-25.444508312980759</v>
      </c>
      <c r="D18" s="33">
        <v>43.214467602667739</v>
      </c>
      <c r="E18" s="33">
        <v>-2.7777777777777776E-2</v>
      </c>
      <c r="F18" s="33">
        <v>-25.466328657351099</v>
      </c>
      <c r="H18" s="33">
        <v>284.64999999999998</v>
      </c>
      <c r="I18" s="33">
        <v>-24.978523560802557</v>
      </c>
      <c r="J18" s="33">
        <v>18.818530039062132</v>
      </c>
      <c r="K18" s="33">
        <v>-2.2222222222222143E-2</v>
      </c>
      <c r="L18" s="33">
        <v>-25.538111782156729</v>
      </c>
      <c r="O18" s="33">
        <v>372.31</v>
      </c>
      <c r="P18" s="33">
        <v>133.54838709677401</v>
      </c>
      <c r="Q18" s="33">
        <v>-25.377279474046404</v>
      </c>
      <c r="R18" s="33">
        <v>30.413815684419983</v>
      </c>
      <c r="S18" s="33">
        <v>-2.2222222222222143E-2</v>
      </c>
      <c r="T18" s="33">
        <v>-25.679194681059293</v>
      </c>
      <c r="U18" s="35">
        <v>421.8</v>
      </c>
    </row>
    <row r="19" spans="1:21" x14ac:dyDescent="0.25">
      <c r="A19" s="33">
        <v>254.9</v>
      </c>
      <c r="B19" s="33">
        <v>160.62662057044099</v>
      </c>
      <c r="C19" s="33">
        <v>-25.037212992507115</v>
      </c>
      <c r="D19" s="33">
        <v>26.063316069083069</v>
      </c>
      <c r="E19" s="33">
        <v>-2.7777777777777776E-2</v>
      </c>
      <c r="F19" s="33">
        <v>-25.535454212810365</v>
      </c>
      <c r="H19" s="33">
        <v>291.17</v>
      </c>
      <c r="I19" s="33">
        <v>-24.346250105245499</v>
      </c>
      <c r="J19" s="33">
        <v>30.455006828721277</v>
      </c>
      <c r="K19" s="33">
        <v>-2.2222222222222143E-2</v>
      </c>
      <c r="L19" s="33">
        <v>-24.647249953496136</v>
      </c>
      <c r="O19" s="33">
        <v>376.48</v>
      </c>
      <c r="P19" s="33">
        <v>127.80457118892799</v>
      </c>
      <c r="Q19" s="33">
        <v>-24.506550592302457</v>
      </c>
      <c r="R19" s="33">
        <v>23.571929091053637</v>
      </c>
      <c r="S19" s="33">
        <v>-2.2222222222222143E-2</v>
      </c>
      <c r="T19" s="33">
        <v>-24.960507723612373</v>
      </c>
      <c r="U19" s="35">
        <v>419.4</v>
      </c>
    </row>
    <row r="20" spans="1:21" x14ac:dyDescent="0.25">
      <c r="A20" s="33">
        <v>259.73</v>
      </c>
      <c r="B20" s="33">
        <v>178.700680272109</v>
      </c>
      <c r="C20" s="33">
        <v>-24.858320259324369</v>
      </c>
      <c r="D20" s="33">
        <v>30.522044620605037</v>
      </c>
      <c r="E20" s="33">
        <v>-2.7777777777777776E-2</v>
      </c>
      <c r="F20" s="33">
        <v>-25.232707908752008</v>
      </c>
      <c r="H20" s="33">
        <v>300.07</v>
      </c>
      <c r="I20" s="33">
        <v>-23.886735012429185</v>
      </c>
      <c r="J20" s="33">
        <v>28.105397348658045</v>
      </c>
      <c r="K20" s="33">
        <v>-2.2222222222222143E-2</v>
      </c>
      <c r="L20" s="33">
        <v>-24.239948404681225</v>
      </c>
      <c r="O20" s="33">
        <v>381.67</v>
      </c>
      <c r="P20" s="33">
        <v>158.748717948718</v>
      </c>
      <c r="Q20" s="33">
        <v>-25.28130384854315</v>
      </c>
      <c r="R20" s="33">
        <v>22.071392535472175</v>
      </c>
      <c r="S20" s="33">
        <v>-2.2222222222222143E-2</v>
      </c>
      <c r="T20" s="33">
        <v>-25.768606236643766</v>
      </c>
      <c r="U20" s="35">
        <v>427.4</v>
      </c>
    </row>
    <row r="21" spans="1:21" x14ac:dyDescent="0.25">
      <c r="A21" s="33">
        <v>263.11</v>
      </c>
      <c r="B21" s="33">
        <v>217.27985524728601</v>
      </c>
      <c r="C21" s="33">
        <v>-24.837668260519987</v>
      </c>
      <c r="D21" s="33">
        <v>32.730497090544127</v>
      </c>
      <c r="E21" s="33">
        <v>-2.7777777777777776E-2</v>
      </c>
      <c r="F21" s="33">
        <v>-25.150710008004872</v>
      </c>
      <c r="H21" s="33">
        <v>309.05</v>
      </c>
      <c r="I21" s="33">
        <v>-24.571007051146132</v>
      </c>
      <c r="J21" s="33">
        <v>26.184561690902026</v>
      </c>
      <c r="K21" s="33">
        <v>-2.2222222222222143E-2</v>
      </c>
      <c r="L21" s="33">
        <v>-24.966905680237197</v>
      </c>
      <c r="O21" s="33">
        <v>390.3</v>
      </c>
      <c r="P21" s="33">
        <v>151.48669796557101</v>
      </c>
      <c r="Q21" s="33">
        <v>-24.825425741264777</v>
      </c>
      <c r="R21" s="33">
        <v>21.547827508328069</v>
      </c>
      <c r="S21" s="33">
        <v>-2.2222222222222143E-2</v>
      </c>
      <c r="T21" s="33">
        <v>-25.324362907746373</v>
      </c>
      <c r="U21" s="35">
        <v>429.2</v>
      </c>
    </row>
    <row r="22" spans="1:21" x14ac:dyDescent="0.25">
      <c r="A22" s="33">
        <v>270.60000000000002</v>
      </c>
      <c r="B22" s="33">
        <v>221.623283459725</v>
      </c>
      <c r="C22" s="33">
        <v>-25.382739051915703</v>
      </c>
      <c r="D22" s="33">
        <v>34.946325799742013</v>
      </c>
      <c r="E22" s="33">
        <v>-2.7777777777777776E-2</v>
      </c>
      <c r="F22" s="33">
        <v>-25.634230001922869</v>
      </c>
      <c r="H22" s="33">
        <v>312.36</v>
      </c>
      <c r="I22" s="33">
        <v>-24.416356945978219</v>
      </c>
      <c r="J22" s="33">
        <v>34.510054527807618</v>
      </c>
      <c r="K22" s="33">
        <v>-2.2222222222222143E-2</v>
      </c>
      <c r="L22" s="33">
        <v>-24.627244623138047</v>
      </c>
      <c r="O22" s="33">
        <v>393.26</v>
      </c>
      <c r="P22" s="33">
        <v>146.34900990099001</v>
      </c>
      <c r="Q22" s="33">
        <v>-24.982326662455669</v>
      </c>
      <c r="R22" s="33">
        <v>18.753943920195503</v>
      </c>
      <c r="S22" s="33">
        <v>-2.2222222222222143E-2</v>
      </c>
      <c r="T22" s="33">
        <v>-25.543350130895767</v>
      </c>
      <c r="U22" s="35">
        <v>431.4</v>
      </c>
    </row>
    <row r="23" spans="1:21" x14ac:dyDescent="0.25">
      <c r="A23" s="33">
        <v>271.43</v>
      </c>
      <c r="B23" s="33">
        <v>189.82532751091699</v>
      </c>
      <c r="C23" s="33">
        <v>-25.029624542623964</v>
      </c>
      <c r="D23" s="33">
        <v>0</v>
      </c>
      <c r="E23" s="33">
        <v>-2.7777777777777776E-2</v>
      </c>
      <c r="F23" s="33">
        <v>-26.251846764846185</v>
      </c>
      <c r="H23" s="33">
        <v>312.88</v>
      </c>
      <c r="I23" s="33">
        <v>-23.804137880564575</v>
      </c>
      <c r="J23" s="33">
        <v>29.470126060890365</v>
      </c>
      <c r="K23" s="33">
        <v>-2.2222222222222143E-2</v>
      </c>
      <c r="L23" s="33">
        <v>-24.127023968100342</v>
      </c>
      <c r="O23" s="33">
        <v>396.81</v>
      </c>
      <c r="P23" s="33">
        <v>168.53695324283601</v>
      </c>
      <c r="Q23" s="33">
        <v>-24.914136906782868</v>
      </c>
      <c r="R23" s="33">
        <v>20.407006609399421</v>
      </c>
      <c r="S23" s="33">
        <v>-2.2222222222222143E-2</v>
      </c>
      <c r="T23" s="33">
        <v>-25.438425648796212</v>
      </c>
      <c r="U23" s="35">
        <v>431</v>
      </c>
    </row>
    <row r="24" spans="1:21" x14ac:dyDescent="0.25">
      <c r="A24" s="33">
        <v>271.66000000000003</v>
      </c>
      <c r="B24" s="33">
        <v>138.444266238974</v>
      </c>
      <c r="C24" s="33">
        <v>-24.561729722040937</v>
      </c>
      <c r="D24" s="33">
        <v>35.060570439853684</v>
      </c>
      <c r="E24" s="33">
        <v>-2.7777777777777776E-2</v>
      </c>
      <c r="F24" s="33">
        <v>-24.81004720982278</v>
      </c>
      <c r="H24" s="33">
        <v>313.45999999999998</v>
      </c>
      <c r="I24" s="33">
        <v>-23.558283441239155</v>
      </c>
      <c r="J24" s="33">
        <v>20.07058570743105</v>
      </c>
      <c r="K24" s="33">
        <v>-2.2222222222222143E-2</v>
      </c>
      <c r="L24" s="33">
        <v>-24.090048203296242</v>
      </c>
      <c r="O24" s="33">
        <v>405.55</v>
      </c>
      <c r="P24" s="33">
        <v>165.894962486602</v>
      </c>
      <c r="Q24" s="33">
        <v>-24.986288358924153</v>
      </c>
      <c r="R24" s="33">
        <v>23.351841737135842</v>
      </c>
      <c r="S24" s="33">
        <v>-2.2222222222222143E-2</v>
      </c>
      <c r="T24" s="33">
        <v>-25.445136320321133</v>
      </c>
      <c r="U24" s="35">
        <v>427.8</v>
      </c>
    </row>
    <row r="25" spans="1:21" x14ac:dyDescent="0.25">
      <c r="A25" s="33">
        <v>272.24</v>
      </c>
      <c r="B25" s="33">
        <v>129.402767662054</v>
      </c>
      <c r="C25" s="33">
        <v>-25.490203544007567</v>
      </c>
      <c r="D25" s="33">
        <v>32.642169226373873</v>
      </c>
      <c r="E25" s="33">
        <v>-2.7777777777777776E-2</v>
      </c>
      <c r="F25" s="33">
        <v>-25.805698843274961</v>
      </c>
      <c r="H25" s="33">
        <v>314.62</v>
      </c>
      <c r="I25" s="33">
        <v>-25.120096733427591</v>
      </c>
      <c r="J25" s="33">
        <v>25.038520715822202</v>
      </c>
      <c r="K25" s="33">
        <v>-2.2222222222222143E-2</v>
      </c>
      <c r="L25" s="33">
        <v>-25.541462939742651</v>
      </c>
      <c r="O25" s="33">
        <v>413.01</v>
      </c>
      <c r="P25" s="33" t="e">
        <v>#N/A</v>
      </c>
      <c r="Q25" s="33">
        <v>-25.808588241979223</v>
      </c>
      <c r="R25" s="33">
        <v>21.045155781082357</v>
      </c>
      <c r="S25" s="33">
        <v>-2.2222222222222143E-2</v>
      </c>
      <c r="T25" s="33">
        <v>-26.318695891288503</v>
      </c>
      <c r="U25" s="35" t="e">
        <v>#N/A</v>
      </c>
    </row>
    <row r="26" spans="1:21" x14ac:dyDescent="0.25">
      <c r="A26" s="33">
        <v>277.39999999999998</v>
      </c>
      <c r="B26" s="33">
        <v>151.18314424635301</v>
      </c>
      <c r="C26" s="33">
        <v>-25.472499853737645</v>
      </c>
      <c r="D26" s="33">
        <v>36.826663150150402</v>
      </c>
      <c r="E26" s="33">
        <v>-2.7777777777777776E-2</v>
      </c>
      <c r="F26" s="33">
        <v>-25.671759210677912</v>
      </c>
      <c r="H26" s="33">
        <v>319.77999999999997</v>
      </c>
      <c r="I26" s="33">
        <v>-24.847637741284821</v>
      </c>
      <c r="J26" s="33">
        <v>20.712406397103369</v>
      </c>
      <c r="K26" s="33">
        <v>-2.2222222222222143E-2</v>
      </c>
      <c r="L26" s="33">
        <v>-25.365139821349189</v>
      </c>
      <c r="O26" s="33">
        <v>416.11</v>
      </c>
      <c r="P26" s="33">
        <v>156.56073001888001</v>
      </c>
      <c r="Q26" s="33">
        <v>-25.584934019892838</v>
      </c>
      <c r="R26" s="33">
        <v>30.040539282958203</v>
      </c>
      <c r="S26" s="33">
        <v>-2.2222222222222143E-2</v>
      </c>
      <c r="T26" s="33">
        <v>-25.895144258049321</v>
      </c>
      <c r="U26" s="35">
        <v>424.3</v>
      </c>
    </row>
    <row r="27" spans="1:21" x14ac:dyDescent="0.25">
      <c r="A27" s="33">
        <v>285.39999999999998</v>
      </c>
      <c r="B27" s="33">
        <v>167.60563380281701</v>
      </c>
      <c r="C27" s="33">
        <v>-25.139269609483414</v>
      </c>
      <c r="D27" s="33">
        <v>34.40189566185753</v>
      </c>
      <c r="E27" s="33">
        <v>-2.7777777777777776E-2</v>
      </c>
      <c r="F27" s="33">
        <v>-25.40588361887626</v>
      </c>
      <c r="H27" s="33">
        <v>321.47000000000003</v>
      </c>
      <c r="I27" s="33">
        <v>-23.81917720983872</v>
      </c>
      <c r="J27" s="33">
        <v>32.132975864351742</v>
      </c>
      <c r="K27" s="33">
        <v>-2.2222222222222143E-2</v>
      </c>
      <c r="L27" s="33">
        <v>-24.082888857297569</v>
      </c>
      <c r="O27" s="33">
        <v>419.29</v>
      </c>
      <c r="P27" s="33">
        <v>132.068571428571</v>
      </c>
      <c r="Q27" s="33">
        <v>-25.478840698863237</v>
      </c>
      <c r="R27" s="33">
        <v>26.724745237501992</v>
      </c>
      <c r="S27" s="33">
        <v>-2.2222222222222143E-2</v>
      </c>
      <c r="T27" s="33">
        <v>-25.862735249140968</v>
      </c>
      <c r="U27" s="35">
        <v>425.5</v>
      </c>
    </row>
    <row r="28" spans="1:21" x14ac:dyDescent="0.25">
      <c r="A28" s="33">
        <v>291.52</v>
      </c>
      <c r="B28" s="33">
        <v>122.755214050494</v>
      </c>
      <c r="C28" s="33">
        <v>-24.883287725786982</v>
      </c>
      <c r="D28" s="33">
        <v>10.076711436807628</v>
      </c>
      <c r="E28" s="33">
        <v>-2.7777777777777776E-2</v>
      </c>
      <c r="F28" s="33">
        <v>-25.825601296986768</v>
      </c>
      <c r="H28" s="33">
        <v>326.57</v>
      </c>
      <c r="I28" s="33">
        <v>-24.943090624526643</v>
      </c>
      <c r="J28" s="33" t="e">
        <v>#N/A</v>
      </c>
      <c r="K28" s="33">
        <v>-2.2222222222222143E-2</v>
      </c>
      <c r="L28" s="33" t="e">
        <v>#N/A</v>
      </c>
      <c r="O28" s="33">
        <v>423.74</v>
      </c>
      <c r="P28" s="33">
        <v>140.08876881512899</v>
      </c>
      <c r="Q28" s="33">
        <v>-25.794462002434223</v>
      </c>
      <c r="R28" s="33">
        <v>26.931348900151015</v>
      </c>
      <c r="S28" s="33">
        <v>-2.2222222222222143E-2</v>
      </c>
      <c r="T28" s="33">
        <v>-26.173765360208645</v>
      </c>
      <c r="U28" s="35">
        <v>428</v>
      </c>
    </row>
    <row r="29" spans="1:21" x14ac:dyDescent="0.25">
      <c r="A29" s="33">
        <v>294.01</v>
      </c>
      <c r="B29" s="33">
        <v>143.46111719605699</v>
      </c>
      <c r="C29" s="33">
        <v>-24.391075580853389</v>
      </c>
      <c r="D29" s="33">
        <v>24.528146892830243</v>
      </c>
      <c r="E29" s="33">
        <v>-2.7777777777777776E-2</v>
      </c>
      <c r="F29" s="33">
        <v>-24.931960389385882</v>
      </c>
      <c r="H29" s="33">
        <v>332.26</v>
      </c>
      <c r="I29" s="33">
        <v>-24.521126186571788</v>
      </c>
      <c r="J29" s="33" t="e">
        <v>#N/A</v>
      </c>
      <c r="K29" s="33">
        <v>-2.2222222222222143E-2</v>
      </c>
      <c r="L29" s="33" t="e">
        <v>#N/A</v>
      </c>
      <c r="O29" s="33">
        <v>434.57</v>
      </c>
      <c r="P29" s="33">
        <v>159.436913451512</v>
      </c>
      <c r="Q29" s="33">
        <v>-25.433363858131827</v>
      </c>
      <c r="R29" s="33">
        <v>24.455279174386394</v>
      </c>
      <c r="S29" s="33">
        <v>-2.2222222222222143E-2</v>
      </c>
      <c r="T29" s="33">
        <v>-25.867690987589906</v>
      </c>
      <c r="U29" s="35">
        <v>428.6</v>
      </c>
    </row>
    <row r="30" spans="1:21" x14ac:dyDescent="0.25">
      <c r="A30" s="33">
        <v>294.51</v>
      </c>
      <c r="B30" s="33">
        <v>143.68181818181799</v>
      </c>
      <c r="C30" s="33">
        <v>-24.593172383992439</v>
      </c>
      <c r="D30" s="33">
        <v>23.591451034907706</v>
      </c>
      <c r="E30" s="33">
        <v>-2.7777777777777776E-2</v>
      </c>
      <c r="F30" s="33">
        <v>-25.16007652191167</v>
      </c>
      <c r="H30" s="33">
        <v>343.56</v>
      </c>
      <c r="I30" s="33">
        <v>-24.771151035512069</v>
      </c>
      <c r="J30" s="33" t="e">
        <v>#N/A</v>
      </c>
      <c r="K30" s="33">
        <v>-2.2222222222222143E-2</v>
      </c>
      <c r="L30" s="33" t="e">
        <v>#N/A</v>
      </c>
      <c r="O30" s="33">
        <v>442.14</v>
      </c>
      <c r="P30" s="33">
        <v>152.675585284281</v>
      </c>
      <c r="Q30" s="33">
        <v>-25.29754180449665</v>
      </c>
      <c r="R30" s="33">
        <v>23.343872357985585</v>
      </c>
      <c r="S30" s="33">
        <v>-2.2222222222222143E-2</v>
      </c>
      <c r="T30" s="33">
        <v>-25.756566863208079</v>
      </c>
      <c r="U30" s="35">
        <v>426.1</v>
      </c>
    </row>
    <row r="31" spans="1:21" x14ac:dyDescent="0.25">
      <c r="A31" s="33">
        <v>295.70999999999998</v>
      </c>
      <c r="B31" s="33">
        <v>65.559960356788906</v>
      </c>
      <c r="C31" s="33">
        <v>-25.692081334587598</v>
      </c>
      <c r="D31" s="33">
        <v>18.290567959398771</v>
      </c>
      <c r="E31" s="33">
        <v>-2.7777777777777776E-2</v>
      </c>
      <c r="F31" s="33">
        <v>-26.406232224604299</v>
      </c>
      <c r="H31" s="33">
        <v>345.76</v>
      </c>
      <c r="I31" s="33">
        <v>-25.396031881940395</v>
      </c>
      <c r="J31" s="33" t="e">
        <v>#N/A</v>
      </c>
      <c r="K31" s="33">
        <v>-2.2222222222222143E-2</v>
      </c>
      <c r="L31" s="33" t="e">
        <v>#N/A</v>
      </c>
      <c r="O31" s="33">
        <v>448.11</v>
      </c>
      <c r="P31" s="33">
        <v>159.56937799043101</v>
      </c>
      <c r="Q31" s="33">
        <v>-23.749546152924026</v>
      </c>
      <c r="R31" s="33">
        <v>19.605707356709519</v>
      </c>
      <c r="S31" s="33">
        <v>-2.2222222222222143E-2</v>
      </c>
      <c r="T31" s="33">
        <v>-24.291641544997145</v>
      </c>
      <c r="U31" s="35">
        <v>423.9</v>
      </c>
    </row>
    <row r="32" spans="1:21" x14ac:dyDescent="0.25">
      <c r="A32" s="33">
        <v>330.93</v>
      </c>
      <c r="B32" s="33">
        <v>112.71995043370499</v>
      </c>
      <c r="C32" s="33">
        <v>-25.292273406174687</v>
      </c>
      <c r="D32" s="33">
        <v>0</v>
      </c>
      <c r="E32" s="33">
        <v>-2.7777777777777776E-2</v>
      </c>
      <c r="F32" s="33">
        <v>-26.514495628396908</v>
      </c>
      <c r="H32" s="33">
        <v>355.71</v>
      </c>
      <c r="I32" s="33">
        <v>-23.350787812982766</v>
      </c>
      <c r="J32" s="33" t="e">
        <v>#N/A</v>
      </c>
      <c r="K32" s="33">
        <v>-2.2222222222222143E-2</v>
      </c>
      <c r="L32" s="33" t="e">
        <v>#N/A</v>
      </c>
      <c r="O32" s="33">
        <v>449.21</v>
      </c>
      <c r="P32" s="33">
        <v>160.703205791107</v>
      </c>
      <c r="Q32" s="33">
        <v>-24.240557693591171</v>
      </c>
      <c r="R32" s="33">
        <v>26.550201645830569</v>
      </c>
      <c r="S32" s="33">
        <v>-2.2222222222222143E-2</v>
      </c>
      <c r="T32" s="33">
        <v>-24.628330990350491</v>
      </c>
      <c r="U32" s="35">
        <v>422.2</v>
      </c>
    </row>
    <row r="33" spans="1:21" x14ac:dyDescent="0.25">
      <c r="A33" s="33">
        <v>331.92</v>
      </c>
      <c r="B33" s="33">
        <v>80.929460580912902</v>
      </c>
      <c r="C33" s="33">
        <v>-25.329731488143512</v>
      </c>
      <c r="D33" s="33">
        <v>22.911713332388899</v>
      </c>
      <c r="E33" s="33">
        <v>-2.7777777777777776E-2</v>
      </c>
      <c r="F33" s="33">
        <v>-25.915517228910488</v>
      </c>
      <c r="H33" s="33">
        <v>363.98</v>
      </c>
      <c r="I33" s="33" t="e">
        <v>#N/A</v>
      </c>
      <c r="J33" s="33" t="e">
        <v>#N/A</v>
      </c>
      <c r="K33" s="33">
        <v>-2.2222222222222143E-2</v>
      </c>
      <c r="L33" s="33" t="e">
        <v>#N/A</v>
      </c>
      <c r="O33" s="33">
        <v>454.47</v>
      </c>
      <c r="P33" s="33">
        <v>173.91304347826099</v>
      </c>
      <c r="Q33" s="33">
        <v>-24.60046732981214</v>
      </c>
      <c r="R33" s="33">
        <v>28.548575973234026</v>
      </c>
      <c r="S33" s="33">
        <v>-2.2222222222222143E-2</v>
      </c>
      <c r="T33" s="33">
        <v>-24.943832308184717</v>
      </c>
      <c r="U33" s="35">
        <v>420</v>
      </c>
    </row>
    <row r="34" spans="1:21" x14ac:dyDescent="0.25">
      <c r="A34" s="33">
        <v>335.3</v>
      </c>
      <c r="B34" s="33">
        <v>30.716723549488101</v>
      </c>
      <c r="C34" s="33" t="e">
        <v>#N/A</v>
      </c>
      <c r="D34" s="33" t="e">
        <v>#N/A</v>
      </c>
      <c r="E34" s="33">
        <v>-2.7777777777777776E-2</v>
      </c>
      <c r="F34" s="33" t="e">
        <v>#N/A</v>
      </c>
      <c r="H34" s="33">
        <v>382.93</v>
      </c>
      <c r="I34" s="33">
        <v>-25.593436844912112</v>
      </c>
      <c r="J34" s="33" t="e">
        <v>#N/A</v>
      </c>
      <c r="K34" s="33">
        <v>-2.2222222222222143E-2</v>
      </c>
      <c r="L34" s="33" t="e">
        <v>#N/A</v>
      </c>
      <c r="O34" s="33">
        <v>461.02</v>
      </c>
      <c r="P34" s="33">
        <v>139.75656630365199</v>
      </c>
      <c r="Q34" s="33">
        <v>-24.942839022619683</v>
      </c>
      <c r="R34" s="33">
        <v>28.293505951226621</v>
      </c>
      <c r="S34" s="33">
        <v>-2.2222222222222143E-2</v>
      </c>
      <c r="T34" s="33">
        <v>-25.291872223703535</v>
      </c>
      <c r="U34" s="35">
        <v>418.1</v>
      </c>
    </row>
    <row r="35" spans="1:21" x14ac:dyDescent="0.25">
      <c r="A35" s="33">
        <v>335.82</v>
      </c>
      <c r="B35" s="33">
        <v>28.7635412775495</v>
      </c>
      <c r="C35" s="33">
        <v>-26.333457685738701</v>
      </c>
      <c r="D35" s="33" t="e">
        <v>#N/A</v>
      </c>
      <c r="E35" s="33">
        <v>-2.7777777777777776E-2</v>
      </c>
      <c r="F35" s="33" t="e">
        <v>#N/A</v>
      </c>
      <c r="H35" s="33">
        <v>388.89</v>
      </c>
      <c r="I35" s="33">
        <v>-24.485717518188903</v>
      </c>
      <c r="J35" s="33" t="e">
        <v>#N/A</v>
      </c>
      <c r="K35" s="33">
        <v>-2.2222222222222143E-2</v>
      </c>
      <c r="L35" s="33" t="e">
        <v>#N/A</v>
      </c>
      <c r="O35" s="33">
        <v>466.99</v>
      </c>
      <c r="P35" s="33">
        <v>185.29089664613301</v>
      </c>
      <c r="Q35" s="33">
        <v>-24.301330749825098</v>
      </c>
      <c r="R35" s="33">
        <v>36.229177396932961</v>
      </c>
      <c r="S35" s="33">
        <v>-2.2222222222222143E-2</v>
      </c>
      <c r="T35" s="33">
        <v>-24.47401569655992</v>
      </c>
      <c r="U35" s="35">
        <v>420</v>
      </c>
    </row>
    <row r="36" spans="1:21" x14ac:dyDescent="0.25">
      <c r="A36" s="33">
        <v>336.31</v>
      </c>
      <c r="B36" s="33">
        <v>50.798974156638401</v>
      </c>
      <c r="C36" s="33">
        <v>-26.027234601035907</v>
      </c>
      <c r="D36" s="33" t="e">
        <v>#N/A</v>
      </c>
      <c r="E36" s="33">
        <v>-2.7777777777777776E-2</v>
      </c>
      <c r="F36" s="33" t="e">
        <v>#N/A</v>
      </c>
      <c r="H36" s="33">
        <v>391.35</v>
      </c>
      <c r="I36" s="33">
        <v>-23.457651714778653</v>
      </c>
      <c r="J36" s="33" t="e">
        <v>#N/A</v>
      </c>
      <c r="K36" s="33">
        <v>-2.2222222222222143E-2</v>
      </c>
      <c r="L36" s="33" t="e">
        <v>#N/A</v>
      </c>
      <c r="O36" s="33">
        <v>472.73</v>
      </c>
      <c r="P36" s="33">
        <v>79.938046647230294</v>
      </c>
      <c r="Q36" s="33">
        <v>-24.246548955226928</v>
      </c>
      <c r="R36" s="33" t="e">
        <v>#N/A</v>
      </c>
      <c r="S36" s="33">
        <v>-2.2222222222222143E-2</v>
      </c>
      <c r="T36" s="33" t="e">
        <v>#N/A</v>
      </c>
      <c r="U36" s="35">
        <v>419.8</v>
      </c>
    </row>
    <row r="37" spans="1:21" x14ac:dyDescent="0.25">
      <c r="A37" s="33">
        <v>337.11</v>
      </c>
      <c r="B37" s="33">
        <v>67.184643510054798</v>
      </c>
      <c r="C37" s="33">
        <v>-25.006554089206535</v>
      </c>
      <c r="D37" s="33" t="e">
        <v>#N/A</v>
      </c>
      <c r="E37" s="33">
        <v>-2.7777777777777776E-2</v>
      </c>
      <c r="F37" s="33" t="e">
        <v>#N/A</v>
      </c>
      <c r="H37" s="33">
        <v>407.07</v>
      </c>
      <c r="I37" s="33" t="e">
        <v>#N/A</v>
      </c>
      <c r="J37" s="33" t="e">
        <v>#N/A</v>
      </c>
      <c r="K37" s="33">
        <v>-2.2222222222222143E-2</v>
      </c>
      <c r="L37" s="33" t="e">
        <v>#N/A</v>
      </c>
      <c r="O37" s="33">
        <v>477.87</v>
      </c>
      <c r="P37" s="33">
        <v>170.57654075546699</v>
      </c>
      <c r="Q37" s="33">
        <v>-24.110120022267218</v>
      </c>
      <c r="R37" s="33">
        <v>28.225574339184544</v>
      </c>
      <c r="S37" s="33">
        <v>-2.2222222222222143E-2</v>
      </c>
      <c r="T37" s="33">
        <v>-24.460662814729783</v>
      </c>
      <c r="U37" s="35">
        <v>417.9</v>
      </c>
    </row>
    <row r="38" spans="1:21" x14ac:dyDescent="0.25">
      <c r="A38" s="33">
        <v>340.43</v>
      </c>
      <c r="B38" s="33">
        <v>30.994152046783601</v>
      </c>
      <c r="C38" s="33">
        <v>-23.562104786494853</v>
      </c>
      <c r="D38" s="33" t="e">
        <v>#N/A</v>
      </c>
      <c r="E38" s="33">
        <v>-2.7777777777777776E-2</v>
      </c>
      <c r="F38" s="33" t="e">
        <v>#N/A</v>
      </c>
      <c r="H38" s="33">
        <v>421.66</v>
      </c>
      <c r="I38" s="33">
        <v>-24.722799786340737</v>
      </c>
      <c r="J38" s="33">
        <v>37.940141181711674</v>
      </c>
      <c r="K38" s="33">
        <v>-2.2222222222222143E-2</v>
      </c>
      <c r="L38" s="33">
        <v>-24.857463315636032</v>
      </c>
      <c r="O38" s="33">
        <v>478.51</v>
      </c>
      <c r="P38" s="33">
        <v>200.78556881000901</v>
      </c>
      <c r="Q38" s="33">
        <v>-24.953477503006685</v>
      </c>
      <c r="R38" s="33">
        <v>27.063261440707908</v>
      </c>
      <c r="S38" s="33">
        <v>-2.2222222222222143E-2</v>
      </c>
      <c r="T38" s="33">
        <v>-25.329849470990951</v>
      </c>
      <c r="U38" s="35">
        <v>419.5</v>
      </c>
    </row>
    <row r="39" spans="1:21" x14ac:dyDescent="0.25">
      <c r="H39" s="33">
        <v>434.1</v>
      </c>
      <c r="I39" s="33">
        <v>-24.887187225089662</v>
      </c>
      <c r="J39" s="33" t="e">
        <v>#N/A</v>
      </c>
      <c r="K39" s="33">
        <v>-2.2222222222222143E-2</v>
      </c>
      <c r="L39" s="33" t="e">
        <v>#N/A</v>
      </c>
      <c r="O39" s="33">
        <v>482.17</v>
      </c>
      <c r="P39" s="33">
        <v>167.73992049971599</v>
      </c>
      <c r="Q39" s="33">
        <v>-24.892430933952831</v>
      </c>
      <c r="R39" s="33">
        <v>29.241040820125935</v>
      </c>
      <c r="S39" s="33">
        <v>-2.2222222222222143E-2</v>
      </c>
      <c r="T39" s="33">
        <v>-25.220407804616698</v>
      </c>
      <c r="U39" s="35">
        <v>418.8</v>
      </c>
    </row>
    <row r="40" spans="1:21" x14ac:dyDescent="0.25">
      <c r="H40" s="33">
        <v>443.42</v>
      </c>
      <c r="I40" s="33">
        <v>-24.401448253856131</v>
      </c>
      <c r="J40" s="33">
        <v>33.872750068121299</v>
      </c>
      <c r="K40" s="33">
        <v>-2.2222222222222143E-2</v>
      </c>
      <c r="L40" s="33">
        <v>-24.626498252342323</v>
      </c>
      <c r="O40" s="33">
        <v>486.15</v>
      </c>
      <c r="P40" s="33">
        <v>224.71241570805199</v>
      </c>
      <c r="Q40" s="33">
        <v>-24.372479763062703</v>
      </c>
      <c r="R40" s="33">
        <v>20.165062331198893</v>
      </c>
      <c r="S40" s="33">
        <v>-2.2222222222222143E-2</v>
      </c>
      <c r="T40" s="33">
        <v>-24.902145044591613</v>
      </c>
      <c r="U40" s="35">
        <v>421</v>
      </c>
    </row>
    <row r="41" spans="1:21" x14ac:dyDescent="0.25">
      <c r="H41" s="33">
        <v>452.68</v>
      </c>
      <c r="I41" s="33">
        <v>-24.720584808337001</v>
      </c>
      <c r="J41" s="33">
        <v>31.019669946381224</v>
      </c>
      <c r="K41" s="33">
        <v>-2.2222222222222143E-2</v>
      </c>
      <c r="L41" s="33">
        <v>-25.009036587306305</v>
      </c>
      <c r="O41" s="33">
        <v>489.59</v>
      </c>
      <c r="P41" s="33">
        <v>98.743267504488301</v>
      </c>
      <c r="Q41" s="33">
        <v>-24.62143351650742</v>
      </c>
      <c r="R41" s="33">
        <v>24.054391627836367</v>
      </c>
      <c r="S41" s="33">
        <v>-2.2222222222222143E-2</v>
      </c>
      <c r="T41" s="33">
        <v>-25.064669258111053</v>
      </c>
      <c r="U41" s="35">
        <v>414.9</v>
      </c>
    </row>
    <row r="42" spans="1:21" x14ac:dyDescent="0.25">
      <c r="H42" s="33">
        <v>458.69</v>
      </c>
      <c r="I42" s="33">
        <v>-24.539083865405367</v>
      </c>
      <c r="J42" s="33">
        <v>30.035500867056651</v>
      </c>
      <c r="K42" s="33">
        <v>-2.2222222222222143E-2</v>
      </c>
      <c r="L42" s="33">
        <v>-24.849406068359663</v>
      </c>
      <c r="O42" s="33">
        <v>494.21</v>
      </c>
      <c r="P42" s="33">
        <v>107.740585774059</v>
      </c>
      <c r="Q42" s="33" t="e">
        <v>#N/A</v>
      </c>
      <c r="R42" s="33" t="e">
        <v>#N/A</v>
      </c>
      <c r="S42" s="33">
        <v>-2.2222222222222143E-2</v>
      </c>
      <c r="T42" s="33" t="e">
        <v>#N/A</v>
      </c>
      <c r="U42" s="35">
        <v>418.4</v>
      </c>
    </row>
    <row r="43" spans="1:21" x14ac:dyDescent="0.25">
      <c r="H43" s="33">
        <v>461.69</v>
      </c>
      <c r="I43" s="33">
        <v>-24.835824506677152</v>
      </c>
      <c r="J43" s="33">
        <v>30.337364052446745</v>
      </c>
      <c r="K43" s="33">
        <v>-2.2222222222222143E-2</v>
      </c>
      <c r="L43" s="33">
        <v>-25.139438638845</v>
      </c>
      <c r="O43" s="33">
        <v>501.93</v>
      </c>
      <c r="P43" s="33">
        <v>216.95852534562201</v>
      </c>
      <c r="Q43" s="33">
        <v>-23.735760912129457</v>
      </c>
      <c r="R43" s="33">
        <v>29.982126349414212</v>
      </c>
      <c r="S43" s="33">
        <v>-2.2222222222222143E-2</v>
      </c>
      <c r="T43" s="33">
        <v>-24.047269215475808</v>
      </c>
      <c r="U43" s="35">
        <v>419.8</v>
      </c>
    </row>
    <row r="44" spans="1:21" x14ac:dyDescent="0.25">
      <c r="H44" s="33">
        <v>467.78</v>
      </c>
      <c r="I44" s="33">
        <v>-24.754309940171588</v>
      </c>
      <c r="J44" s="33">
        <v>30.365938549264442</v>
      </c>
      <c r="K44" s="33">
        <v>-2.2222222222222143E-2</v>
      </c>
      <c r="L44" s="33">
        <v>-25.057289083521265</v>
      </c>
      <c r="O44" s="33">
        <v>503.85</v>
      </c>
      <c r="P44" s="33">
        <v>233.725490196078</v>
      </c>
      <c r="Q44" s="33">
        <v>-24.029352293213009</v>
      </c>
      <c r="R44" s="33">
        <v>30.666291499910511</v>
      </c>
      <c r="S44" s="33">
        <v>-2.2222222222222143E-2</v>
      </c>
      <c r="T44" s="33">
        <v>-24.32565692654833</v>
      </c>
      <c r="U44" s="35">
        <v>420.2</v>
      </c>
    </row>
    <row r="45" spans="1:21" x14ac:dyDescent="0.25">
      <c r="H45" s="33">
        <v>473.57</v>
      </c>
      <c r="I45" s="33">
        <v>-23.665131579255856</v>
      </c>
      <c r="J45" s="33">
        <v>26.282861692714249</v>
      </c>
      <c r="K45" s="33">
        <v>-2.2222222222222143E-2</v>
      </c>
      <c r="L45" s="33">
        <v>-24.058845763862205</v>
      </c>
      <c r="O45" s="33">
        <v>512.91999999999996</v>
      </c>
      <c r="P45" s="33">
        <v>222.377622377622</v>
      </c>
      <c r="Q45" s="33">
        <v>-23.660306272571063</v>
      </c>
      <c r="R45" s="33">
        <v>27.947379519969946</v>
      </c>
      <c r="S45" s="33">
        <v>-2.2222222222222143E-2</v>
      </c>
      <c r="T45" s="33">
        <v>-24.017031172127286</v>
      </c>
      <c r="U45" s="35">
        <v>420</v>
      </c>
    </row>
    <row r="46" spans="1:21" x14ac:dyDescent="0.25">
      <c r="H46" s="33">
        <v>480.91</v>
      </c>
      <c r="I46" s="33">
        <v>-24.599221161848373</v>
      </c>
      <c r="J46" s="33">
        <v>27.339013196647848</v>
      </c>
      <c r="K46" s="33">
        <v>-2.2222222222222143E-2</v>
      </c>
      <c r="L46" s="33">
        <v>-24.969465313033975</v>
      </c>
      <c r="O46" s="33">
        <v>521.80999999999995</v>
      </c>
      <c r="P46" s="33">
        <v>235.70615623383301</v>
      </c>
      <c r="Q46" s="33">
        <v>-23.689847970217535</v>
      </c>
      <c r="R46" s="33">
        <v>25.291821760032956</v>
      </c>
      <c r="S46" s="33">
        <v>-2.2222222222222143E-2</v>
      </c>
      <c r="T46" s="33">
        <v>-24.105585264439025</v>
      </c>
      <c r="U46" s="35">
        <v>424.6</v>
      </c>
    </row>
    <row r="47" spans="1:21" x14ac:dyDescent="0.25">
      <c r="H47" s="33">
        <v>490.26</v>
      </c>
      <c r="I47" s="33">
        <v>-24.830780893198263</v>
      </c>
      <c r="J47" s="33">
        <v>26.151616108874901</v>
      </c>
      <c r="K47" s="33">
        <v>-2.2222222222222143E-2</v>
      </c>
      <c r="L47" s="33">
        <v>-25.227411646334374</v>
      </c>
      <c r="O47" s="33">
        <v>530.54</v>
      </c>
      <c r="P47" s="33">
        <v>187.981744421907</v>
      </c>
      <c r="Q47" s="33">
        <v>-24.430680175384598</v>
      </c>
      <c r="R47" s="33">
        <v>26.868938710043953</v>
      </c>
      <c r="S47" s="33">
        <v>-2.2222222222222143E-2</v>
      </c>
      <c r="T47" s="33">
        <v>-24.811370426272507</v>
      </c>
      <c r="U47" s="35">
        <v>424.9</v>
      </c>
    </row>
    <row r="48" spans="1:21" x14ac:dyDescent="0.25">
      <c r="H48" s="33">
        <v>495.12</v>
      </c>
      <c r="I48" s="33">
        <v>-24.919806830583195</v>
      </c>
      <c r="J48" s="33">
        <v>30.171669319090245</v>
      </c>
      <c r="K48" s="33">
        <v>-2.2222222222222143E-2</v>
      </c>
      <c r="L48" s="33">
        <v>-25.227103067936742</v>
      </c>
      <c r="O48" s="33">
        <v>537.91</v>
      </c>
      <c r="P48" s="33" t="e">
        <v>#N/A</v>
      </c>
      <c r="Q48" s="33">
        <v>-25.095992715827236</v>
      </c>
      <c r="R48" s="33" t="e">
        <v>#N/A</v>
      </c>
      <c r="S48" s="33">
        <v>-2.2222222222222143E-2</v>
      </c>
      <c r="T48" s="33" t="e">
        <v>#N/A</v>
      </c>
      <c r="U48" s="35" t="e">
        <v>#N/A</v>
      </c>
    </row>
    <row r="49" spans="8:21" x14ac:dyDescent="0.25">
      <c r="H49" s="33">
        <v>495.62</v>
      </c>
      <c r="I49" s="33">
        <v>-25.054322808200851</v>
      </c>
      <c r="J49" s="33">
        <v>36.959782392880079</v>
      </c>
      <c r="K49" s="33">
        <v>-2.2222222222222143E-2</v>
      </c>
      <c r="L49" s="33">
        <v>-25.210772088359072</v>
      </c>
      <c r="O49" s="33">
        <v>540.57000000000005</v>
      </c>
      <c r="P49" s="33">
        <v>168.54850474106499</v>
      </c>
      <c r="Q49" s="33">
        <v>-24.783117638518934</v>
      </c>
      <c r="R49" s="33">
        <v>32.754800657884971</v>
      </c>
      <c r="S49" s="33">
        <v>-2.2222222222222143E-2</v>
      </c>
      <c r="T49" s="33">
        <v>-25.033010957232602</v>
      </c>
      <c r="U49" s="35">
        <v>420.9</v>
      </c>
    </row>
    <row r="50" spans="8:21" x14ac:dyDescent="0.25">
      <c r="H50" s="33">
        <v>499.01</v>
      </c>
      <c r="I50" s="33">
        <v>-24.509238428393243</v>
      </c>
      <c r="J50" s="33">
        <v>34.281891255003238</v>
      </c>
      <c r="K50" s="33">
        <v>-2.2222222222222143E-2</v>
      </c>
      <c r="L50" s="33">
        <v>-24.725196400504281</v>
      </c>
      <c r="O50" s="33">
        <v>546.46</v>
      </c>
      <c r="P50" s="33">
        <v>170.2</v>
      </c>
      <c r="Q50" s="33">
        <v>-23.556116677421453</v>
      </c>
      <c r="R50" s="33">
        <v>26.569644861358341</v>
      </c>
      <c r="S50" s="33">
        <v>-2.2222222222222143E-2</v>
      </c>
      <c r="T50" s="33">
        <v>-23.9434579027246</v>
      </c>
      <c r="U50" s="35">
        <v>422.8</v>
      </c>
    </row>
    <row r="51" spans="8:21" x14ac:dyDescent="0.25">
      <c r="H51" s="33">
        <v>505.47</v>
      </c>
      <c r="I51" s="33">
        <v>-24.585685595553453</v>
      </c>
      <c r="J51" s="33">
        <v>33.799499306680019</v>
      </c>
      <c r="K51" s="33">
        <v>-2.2222222222222143E-2</v>
      </c>
      <c r="L51" s="33">
        <v>-24.812363388738341</v>
      </c>
      <c r="O51" s="33">
        <v>549.36</v>
      </c>
      <c r="P51" s="33">
        <v>259.33527061387599</v>
      </c>
      <c r="Q51" s="33">
        <v>-23.563337672522202</v>
      </c>
      <c r="R51" s="33">
        <v>32.119996670594816</v>
      </c>
      <c r="S51" s="33">
        <v>-2.2222222222222143E-2</v>
      </c>
      <c r="T51" s="33">
        <v>-23.827337746508984</v>
      </c>
      <c r="U51" s="35">
        <v>419.5</v>
      </c>
    </row>
    <row r="52" spans="8:21" x14ac:dyDescent="0.25">
      <c r="H52" s="33">
        <v>510.52</v>
      </c>
      <c r="I52" s="33">
        <v>-25.90386320953295</v>
      </c>
      <c r="J52" s="33">
        <v>32.509745953957939</v>
      </c>
      <c r="K52" s="33">
        <v>-2.2222222222222143E-2</v>
      </c>
      <c r="L52" s="33">
        <v>-26.159202188333886</v>
      </c>
      <c r="O52" s="33">
        <v>558.33000000000004</v>
      </c>
      <c r="P52" s="33">
        <v>220.65402038505101</v>
      </c>
      <c r="Q52" s="33">
        <v>-24.223925853530055</v>
      </c>
      <c r="R52" s="33">
        <v>37.997429454726827</v>
      </c>
      <c r="S52" s="33">
        <v>-2.2222222222222143E-2</v>
      </c>
      <c r="T52" s="33">
        <v>-24.357316310091679</v>
      </c>
      <c r="U52" s="35">
        <v>419.7</v>
      </c>
    </row>
    <row r="53" spans="8:21" x14ac:dyDescent="0.25">
      <c r="H53" s="33">
        <v>512.29499999999996</v>
      </c>
      <c r="I53" s="33">
        <v>-25.327074074279437</v>
      </c>
      <c r="J53" s="33">
        <v>27.782070271451552</v>
      </c>
      <c r="K53" s="33">
        <v>-2.2222222222222143E-2</v>
      </c>
      <c r="L53" s="33">
        <v>-25.687472512691624</v>
      </c>
      <c r="O53" s="33">
        <v>564.245</v>
      </c>
      <c r="P53" s="33">
        <v>158.52525252525299</v>
      </c>
      <c r="Q53" s="33" t="e">
        <v>#N/A</v>
      </c>
      <c r="R53" s="33" t="e">
        <v>#N/A</v>
      </c>
      <c r="S53" s="33">
        <v>-2.2222222222222143E-2</v>
      </c>
      <c r="T53" s="33" t="e">
        <v>#N/A</v>
      </c>
      <c r="U53" s="35">
        <v>416.9</v>
      </c>
    </row>
    <row r="54" spans="8:21" x14ac:dyDescent="0.25">
      <c r="H54" s="33">
        <v>513.53</v>
      </c>
      <c r="I54" s="33">
        <v>-26.087597603495031</v>
      </c>
      <c r="J54" s="33">
        <v>31.695675476921785</v>
      </c>
      <c r="K54" s="33">
        <v>-2.2222222222222143E-2</v>
      </c>
      <c r="L54" s="33">
        <v>-26.361027037341213</v>
      </c>
      <c r="O54" s="33">
        <v>567.52</v>
      </c>
      <c r="P54" s="33">
        <v>203.30721003134801</v>
      </c>
      <c r="Q54" s="33">
        <v>-24.633098317274804</v>
      </c>
      <c r="R54" s="33">
        <v>37.531727026630207</v>
      </c>
      <c r="S54" s="33">
        <v>-2.2222222222222143E-2</v>
      </c>
      <c r="T54" s="33">
        <v>-24.776837716683023</v>
      </c>
      <c r="U54" s="35">
        <v>419.3</v>
      </c>
    </row>
    <row r="55" spans="8:21" x14ac:dyDescent="0.25">
      <c r="H55" s="33">
        <v>516.77</v>
      </c>
      <c r="I55" s="33" t="e">
        <v>#N/A</v>
      </c>
      <c r="J55" s="33" t="e">
        <v>#N/A</v>
      </c>
      <c r="K55" s="33">
        <v>-2.2222222222222143E-2</v>
      </c>
      <c r="L55" s="33" t="e">
        <v>#N/A</v>
      </c>
      <c r="O55" s="33">
        <v>570.30999999999995</v>
      </c>
      <c r="P55" s="33">
        <v>199.582396402184</v>
      </c>
      <c r="Q55" s="33">
        <v>-25.037921830123057</v>
      </c>
      <c r="R55" s="33">
        <v>39.454517946803307</v>
      </c>
      <c r="S55" s="33">
        <v>-2.2222222222222143E-2</v>
      </c>
      <c r="T55" s="33">
        <v>-25.138932542416317</v>
      </c>
      <c r="U55" s="35">
        <v>420.4</v>
      </c>
    </row>
    <row r="56" spans="8:21" x14ac:dyDescent="0.25">
      <c r="O56" s="33">
        <v>576.76</v>
      </c>
      <c r="P56" s="33">
        <v>197.894736842105</v>
      </c>
      <c r="Q56" s="33">
        <v>-25.110444147816708</v>
      </c>
      <c r="R56" s="33">
        <v>34.520693233532128</v>
      </c>
      <c r="S56" s="33">
        <v>-2.2222222222222143E-2</v>
      </c>
      <c r="T56" s="33">
        <v>-25.321095409293772</v>
      </c>
      <c r="U56" s="35">
        <v>421.1</v>
      </c>
    </row>
    <row r="57" spans="8:21" x14ac:dyDescent="0.25">
      <c r="O57" s="33">
        <v>580.95000000000005</v>
      </c>
      <c r="P57" s="33">
        <v>129.09217877095</v>
      </c>
      <c r="Q57" s="33" t="e">
        <v>#N/A</v>
      </c>
      <c r="R57" s="33" t="e">
        <v>#N/A</v>
      </c>
      <c r="S57" s="33">
        <v>-2.2222222222222143E-2</v>
      </c>
      <c r="T57" s="33" t="e">
        <v>#N/A</v>
      </c>
      <c r="U57" s="35">
        <v>419.6</v>
      </c>
    </row>
    <row r="58" spans="8:21" x14ac:dyDescent="0.25">
      <c r="O58" s="33">
        <v>585.65</v>
      </c>
      <c r="P58" s="33">
        <v>140.08904109589</v>
      </c>
      <c r="Q58" s="33">
        <v>-24.728792518206468</v>
      </c>
      <c r="R58" s="33">
        <v>21.576909814351808</v>
      </c>
      <c r="S58" s="33">
        <v>-2.2222222222222143E-2</v>
      </c>
      <c r="T58" s="33">
        <v>-25.227083411220871</v>
      </c>
      <c r="U58" s="35">
        <v>426.6</v>
      </c>
    </row>
    <row r="59" spans="8:21" x14ac:dyDescent="0.25">
      <c r="O59" s="33">
        <v>588.67999999999995</v>
      </c>
      <c r="P59" s="33">
        <v>171.12085159674399</v>
      </c>
      <c r="Q59" s="33" t="e">
        <v>#N/A</v>
      </c>
      <c r="R59" s="33" t="e">
        <v>#N/A</v>
      </c>
      <c r="S59" s="33">
        <v>-2.2222222222222143E-2</v>
      </c>
      <c r="T59" s="33" t="e">
        <v>#N/A</v>
      </c>
      <c r="U59" s="35">
        <v>424.1</v>
      </c>
    </row>
    <row r="60" spans="8:21" x14ac:dyDescent="0.25">
      <c r="O60" s="33">
        <v>592.01</v>
      </c>
      <c r="P60" s="33">
        <v>209.27057132590701</v>
      </c>
      <c r="Q60" s="33">
        <v>-24.512543480374671</v>
      </c>
      <c r="R60" s="33">
        <v>30.622875991247781</v>
      </c>
      <c r="S60" s="33">
        <v>-2.2222222222222143E-2</v>
      </c>
      <c r="T60" s="33">
        <v>-24.809812902791386</v>
      </c>
      <c r="U60" s="35">
        <v>426</v>
      </c>
    </row>
    <row r="61" spans="8:21" x14ac:dyDescent="0.25">
      <c r="O61" s="33">
        <v>595.45000000000005</v>
      </c>
      <c r="P61" s="33">
        <v>186.55660377358501</v>
      </c>
      <c r="Q61" s="33">
        <v>-24.97884521246355</v>
      </c>
      <c r="R61" s="33">
        <v>30.051136739113645</v>
      </c>
      <c r="S61" s="33">
        <v>-2.2222222222222143E-2</v>
      </c>
      <c r="T61" s="33">
        <v>-25.288819951594359</v>
      </c>
      <c r="U61" s="35">
        <v>424.4</v>
      </c>
    </row>
    <row r="62" spans="8:21" x14ac:dyDescent="0.25">
      <c r="O62" s="33">
        <v>597.49</v>
      </c>
      <c r="P62" s="33">
        <v>328.464017185822</v>
      </c>
      <c r="Q62" s="33">
        <v>-24.900721498924721</v>
      </c>
      <c r="R62" s="33">
        <v>30.501354713908423</v>
      </c>
      <c r="S62" s="33">
        <v>-2.2222222222222143E-2</v>
      </c>
      <c r="T62" s="33">
        <v>-25.200691394171198</v>
      </c>
      <c r="U62" s="35">
        <v>450.3</v>
      </c>
    </row>
    <row r="63" spans="8:21" x14ac:dyDescent="0.25">
      <c r="O63" s="33">
        <v>600.65</v>
      </c>
      <c r="P63" s="33">
        <v>161.718357082984</v>
      </c>
      <c r="Q63" s="33" t="e">
        <v>#N/A</v>
      </c>
      <c r="R63" s="33" t="e">
        <v>#N/A</v>
      </c>
      <c r="S63" s="33">
        <v>-2.2222222222222143E-2</v>
      </c>
      <c r="T63" s="33" t="e">
        <v>#N/A</v>
      </c>
      <c r="U63" s="35">
        <v>422.7</v>
      </c>
    </row>
    <row r="64" spans="8:21" x14ac:dyDescent="0.25">
      <c r="O64" s="33">
        <v>601.78</v>
      </c>
      <c r="P64" s="33">
        <v>156.37485537986899</v>
      </c>
      <c r="Q64" s="33">
        <v>-24.555639096680945</v>
      </c>
      <c r="R64" s="33">
        <v>28.549284791765906</v>
      </c>
      <c r="S64" s="33">
        <v>-2.2222222222222143E-2</v>
      </c>
      <c r="T64" s="33">
        <v>-24.898988323530592</v>
      </c>
      <c r="U64" s="35">
        <v>421.3</v>
      </c>
    </row>
    <row r="65" spans="15:21" x14ac:dyDescent="0.25">
      <c r="O65" s="33">
        <v>602.20000000000005</v>
      </c>
      <c r="P65" s="33">
        <v>96.830006049606794</v>
      </c>
      <c r="Q65" s="33">
        <v>-24.817578298982216</v>
      </c>
      <c r="R65" s="33">
        <v>25.529268541324281</v>
      </c>
      <c r="S65" s="33">
        <v>-2.2222222222222143E-2</v>
      </c>
      <c r="T65" s="33">
        <v>-25.228038998063898</v>
      </c>
      <c r="U65" s="35">
        <v>423.6</v>
      </c>
    </row>
    <row r="66" spans="15:21" x14ac:dyDescent="0.25">
      <c r="O66" s="33">
        <v>602.80999999999995</v>
      </c>
      <c r="P66" s="33" t="e">
        <v>#N/A</v>
      </c>
      <c r="Q66" s="33">
        <v>-25.116408820727571</v>
      </c>
      <c r="R66" s="33">
        <v>28.553060471024544</v>
      </c>
      <c r="S66" s="33">
        <v>-2.2222222222222143E-2</v>
      </c>
      <c r="T66" s="33">
        <v>-25.459674143593691</v>
      </c>
      <c r="U66" s="35" t="e">
        <v>#N/A</v>
      </c>
    </row>
    <row r="67" spans="15:21" x14ac:dyDescent="0.25">
      <c r="O67" s="33">
        <v>603.96</v>
      </c>
      <c r="P67" s="33" t="e">
        <v>#N/A</v>
      </c>
      <c r="Q67" s="33">
        <v>-24.18178085797096</v>
      </c>
      <c r="R67" s="33">
        <v>18.874948313131878</v>
      </c>
      <c r="S67" s="33">
        <v>-2.2222222222222143E-2</v>
      </c>
      <c r="T67" s="33">
        <v>-24.740115339901362</v>
      </c>
      <c r="U67" s="35" t="e">
        <v>#N/A</v>
      </c>
    </row>
    <row r="68" spans="15:21" x14ac:dyDescent="0.25">
      <c r="O68" s="33">
        <v>607.29999999999995</v>
      </c>
      <c r="P68" s="33" t="e">
        <v>#N/A</v>
      </c>
      <c r="Q68" s="33">
        <v>-23.278315435496477</v>
      </c>
      <c r="R68" s="33">
        <v>24.299162762796833</v>
      </c>
      <c r="S68" s="33">
        <v>-2.2222222222222143E-2</v>
      </c>
      <c r="T68" s="33">
        <v>-23.716111818545436</v>
      </c>
      <c r="U68" s="35" t="e">
        <v>#N/A</v>
      </c>
    </row>
    <row r="69" spans="15:21" x14ac:dyDescent="0.25">
      <c r="O69" s="33">
        <v>612.37</v>
      </c>
      <c r="P69" s="33">
        <v>148.44579226686901</v>
      </c>
      <c r="Q69" s="33" t="e">
        <v>#N/A</v>
      </c>
      <c r="R69" s="33" t="e">
        <v>#N/A</v>
      </c>
      <c r="S69" s="33">
        <v>-2.2222222222222143E-2</v>
      </c>
      <c r="T69" s="33" t="e">
        <v>#N/A</v>
      </c>
      <c r="U69" s="35">
        <v>417.9</v>
      </c>
    </row>
    <row r="70" spans="15:21" x14ac:dyDescent="0.25">
      <c r="O70" s="33">
        <v>615.16999999999996</v>
      </c>
      <c r="P70" s="33">
        <v>101.851851851852</v>
      </c>
      <c r="Q70" s="33">
        <v>-22.524555608455639</v>
      </c>
      <c r="R70" s="33">
        <v>24.05526381582667</v>
      </c>
      <c r="S70" s="33">
        <v>-2.2222222222222143E-2</v>
      </c>
      <c r="T70" s="33">
        <v>-22.967771968103932</v>
      </c>
      <c r="U70" s="35">
        <v>423.3</v>
      </c>
    </row>
    <row r="71" spans="15:21" x14ac:dyDescent="0.25">
      <c r="O71" s="33">
        <v>620.03</v>
      </c>
      <c r="P71" s="33">
        <v>33.3078686019862</v>
      </c>
      <c r="Q71" s="33" t="e">
        <v>#N/A</v>
      </c>
      <c r="R71" s="33" t="e">
        <v>#N/A</v>
      </c>
      <c r="S71" s="33">
        <v>-2.2222222222222143E-2</v>
      </c>
      <c r="T71" s="33" t="e">
        <v>#N/A</v>
      </c>
      <c r="U71" s="35">
        <v>419.1</v>
      </c>
    </row>
    <row r="72" spans="15:21" x14ac:dyDescent="0.25">
      <c r="O72" s="33">
        <v>621.65</v>
      </c>
      <c r="P72" s="33">
        <v>284.717533198289</v>
      </c>
      <c r="Q72" s="33">
        <v>-24.267977592429034</v>
      </c>
      <c r="R72" s="33">
        <v>33.517737844723371</v>
      </c>
      <c r="S72" s="33">
        <v>-2.2222222222222143E-2</v>
      </c>
      <c r="T72" s="33">
        <v>-24.500916751435181</v>
      </c>
      <c r="U72" s="35">
        <v>424.7</v>
      </c>
    </row>
    <row r="73" spans="15:21" x14ac:dyDescent="0.25">
      <c r="O73" s="33">
        <v>624.01</v>
      </c>
      <c r="P73" s="33">
        <v>57.250513815939698</v>
      </c>
      <c r="Q73" s="33">
        <v>-24.143668380039905</v>
      </c>
      <c r="R73" s="33">
        <v>24.368151776162165</v>
      </c>
      <c r="S73" s="33">
        <v>-2.2222222222222143E-2</v>
      </c>
      <c r="T73" s="33">
        <v>-24.579931673902966</v>
      </c>
      <c r="U73" s="35">
        <v>421.7</v>
      </c>
    </row>
    <row r="74" spans="15:21" x14ac:dyDescent="0.25">
      <c r="O74" s="33">
        <v>629.82000000000005</v>
      </c>
      <c r="P74" s="33">
        <v>41.982881597717601</v>
      </c>
      <c r="Q74" s="33" t="e">
        <v>#N/A</v>
      </c>
      <c r="R74" s="33" t="e">
        <v>#N/A</v>
      </c>
      <c r="S74" s="33">
        <v>-2.2222222222222143E-2</v>
      </c>
      <c r="T74" s="33" t="e">
        <v>#N/A</v>
      </c>
      <c r="U74" s="35">
        <v>415.3</v>
      </c>
    </row>
    <row r="75" spans="15:21" x14ac:dyDescent="0.25">
      <c r="O75" s="33">
        <v>632.92999999999995</v>
      </c>
      <c r="P75" s="33">
        <v>129.774078478002</v>
      </c>
      <c r="Q75" s="33">
        <v>-23.234046456784966</v>
      </c>
      <c r="R75" s="33" t="e">
        <v>#N/A</v>
      </c>
      <c r="S75" s="33">
        <v>-2.2222222222222143E-2</v>
      </c>
      <c r="T75" s="33" t="e">
        <v>#N/A</v>
      </c>
      <c r="U75" s="35">
        <v>422.3</v>
      </c>
    </row>
    <row r="76" spans="15:21" x14ac:dyDescent="0.25">
      <c r="O76" s="33">
        <v>635.51499999999999</v>
      </c>
      <c r="P76" s="33">
        <v>47.367506516073</v>
      </c>
      <c r="Q76" s="33">
        <v>-23.573759441834166</v>
      </c>
      <c r="R76" s="33">
        <v>19.060509428120593</v>
      </c>
      <c r="S76" s="33">
        <v>-2.2222222222222143E-2</v>
      </c>
      <c r="T76" s="33">
        <v>-24.127970343431485</v>
      </c>
      <c r="U76" s="35">
        <v>423.3</v>
      </c>
    </row>
    <row r="77" spans="15:21" x14ac:dyDescent="0.25">
      <c r="O77" s="33">
        <v>639.16</v>
      </c>
      <c r="P77" s="33">
        <v>47.736194713425803</v>
      </c>
      <c r="Q77" s="33" t="e">
        <v>#N/A</v>
      </c>
      <c r="R77" s="33" t="e">
        <v>#N/A</v>
      </c>
      <c r="S77" s="33">
        <v>-2.2222222222222143E-2</v>
      </c>
      <c r="T77" s="33" t="e">
        <v>#N/A</v>
      </c>
      <c r="U77" s="35">
        <v>413.1</v>
      </c>
    </row>
    <row r="78" spans="15:21" x14ac:dyDescent="0.25">
      <c r="O78" s="33">
        <v>641.29</v>
      </c>
      <c r="P78" s="33">
        <v>171.238670694864</v>
      </c>
      <c r="Q78" s="33">
        <v>-22.940586214700808</v>
      </c>
      <c r="R78" s="33">
        <v>26.100340622912327</v>
      </c>
      <c r="S78" s="33">
        <v>-2.2222222222222143E-2</v>
      </c>
      <c r="T78" s="33">
        <v>-23.338356423080533</v>
      </c>
      <c r="U78" s="35">
        <v>418.9</v>
      </c>
    </row>
    <row r="79" spans="15:21" x14ac:dyDescent="0.25">
      <c r="O79" s="33">
        <v>642.41999999999996</v>
      </c>
      <c r="P79" s="33">
        <v>287.09077098366902</v>
      </c>
      <c r="Q79" s="33">
        <v>-23.066886786879678</v>
      </c>
      <c r="R79" s="33">
        <v>26.459974890070427</v>
      </c>
      <c r="S79" s="33">
        <v>-2.2222222222222143E-2</v>
      </c>
      <c r="T79" s="33">
        <v>-23.456665122655888</v>
      </c>
      <c r="U79" s="35">
        <v>419.8</v>
      </c>
    </row>
    <row r="80" spans="15:21" x14ac:dyDescent="0.25">
      <c r="O80" s="33">
        <v>643.69000000000005</v>
      </c>
      <c r="P80" s="33" t="e">
        <v>#N/A</v>
      </c>
      <c r="Q80" s="33">
        <v>-23.720322024181534</v>
      </c>
      <c r="R80" s="33">
        <v>29.200846282037034</v>
      </c>
      <c r="S80" s="33">
        <v>-2.2222222222222143E-2</v>
      </c>
      <c r="T80" s="33">
        <v>-24.049192106802934</v>
      </c>
      <c r="U80" s="35" t="e">
        <v>#N/A</v>
      </c>
    </row>
    <row r="81" spans="15:21" x14ac:dyDescent="0.25">
      <c r="O81" s="33">
        <v>649.75</v>
      </c>
      <c r="P81" s="33">
        <v>277.45091928949802</v>
      </c>
      <c r="Q81" s="33" t="e">
        <v>#N/A</v>
      </c>
      <c r="R81" s="33" t="e">
        <v>#N/A</v>
      </c>
      <c r="S81" s="33">
        <v>-2.2222222222222143E-2</v>
      </c>
      <c r="T81" s="33" t="e">
        <v>#N/A</v>
      </c>
      <c r="U81" s="35">
        <v>422.8</v>
      </c>
    </row>
    <row r="82" spans="15:21" x14ac:dyDescent="0.25">
      <c r="O82" s="33">
        <v>649.97</v>
      </c>
      <c r="P82" s="33">
        <v>59.513776337115097</v>
      </c>
      <c r="Q82" s="33">
        <v>-23.326807281624774</v>
      </c>
      <c r="R82" s="33">
        <v>21.592994703151952</v>
      </c>
      <c r="S82" s="33">
        <v>-2.2222222222222143E-2</v>
      </c>
      <c r="T82" s="33">
        <v>-23.824740732665841</v>
      </c>
      <c r="U82" s="35">
        <v>420.5</v>
      </c>
    </row>
    <row r="83" spans="15:21" x14ac:dyDescent="0.25">
      <c r="O83" s="33">
        <v>650.54999999999995</v>
      </c>
      <c r="P83" s="33">
        <v>208.86227544910199</v>
      </c>
      <c r="Q83" s="33" t="e">
        <v>#N/A</v>
      </c>
      <c r="R83" s="33" t="e">
        <v>#N/A</v>
      </c>
      <c r="S83" s="33">
        <v>-2.2222222222222143E-2</v>
      </c>
      <c r="T83" s="33" t="e">
        <v>#N/A</v>
      </c>
      <c r="U83" s="35">
        <v>419.2</v>
      </c>
    </row>
    <row r="84" spans="15:21" x14ac:dyDescent="0.25">
      <c r="O84" s="33">
        <v>653.79</v>
      </c>
      <c r="P84" s="33">
        <v>266.29370629370601</v>
      </c>
      <c r="Q84" s="33" t="e">
        <v>#N/A</v>
      </c>
      <c r="R84" s="33" t="e">
        <v>#N/A</v>
      </c>
      <c r="S84" s="33">
        <v>-2.2222222222222143E-2</v>
      </c>
      <c r="T84" s="33" t="e">
        <v>#N/A</v>
      </c>
      <c r="U84" s="35">
        <v>420.5</v>
      </c>
    </row>
    <row r="85" spans="15:21" x14ac:dyDescent="0.25">
      <c r="O85" s="33">
        <v>656.91</v>
      </c>
      <c r="P85" s="33">
        <v>265.42679127725899</v>
      </c>
      <c r="Q85" s="33">
        <v>-24.236301582366373</v>
      </c>
      <c r="R85" s="33">
        <v>29.672224786213707</v>
      </c>
      <c r="S85" s="33">
        <v>-2.2222222222222143E-2</v>
      </c>
      <c r="T85" s="33">
        <v>-24.554696587117178</v>
      </c>
      <c r="U85" s="35">
        <v>423.2</v>
      </c>
    </row>
    <row r="86" spans="15:21" x14ac:dyDescent="0.25">
      <c r="O86" s="33">
        <v>659.91</v>
      </c>
      <c r="P86" s="33">
        <v>261.79478719894399</v>
      </c>
      <c r="Q86" s="33">
        <v>-23.629276382615046</v>
      </c>
      <c r="R86" s="33">
        <v>26.120189011167717</v>
      </c>
      <c r="S86" s="33">
        <v>-2.2222222222222143E-2</v>
      </c>
      <c r="T86" s="33">
        <v>-24.026605515700208</v>
      </c>
      <c r="U86" s="35">
        <v>421.9</v>
      </c>
    </row>
    <row r="87" spans="15:21" x14ac:dyDescent="0.25">
      <c r="O87" s="33">
        <v>661.95</v>
      </c>
      <c r="P87" s="33">
        <v>253.79163108454301</v>
      </c>
      <c r="Q87" s="33">
        <v>-23.463590479681617</v>
      </c>
      <c r="R87" s="33">
        <v>27.213550560466913</v>
      </c>
      <c r="S87" s="33">
        <v>-2.2222222222222143E-2</v>
      </c>
      <c r="T87" s="33">
        <v>-23.836622689449019</v>
      </c>
      <c r="U87" s="35">
        <v>421.7</v>
      </c>
    </row>
    <row r="88" spans="15:21" x14ac:dyDescent="0.25">
      <c r="O88" s="33">
        <v>665.62</v>
      </c>
      <c r="P88" s="33">
        <v>132.02448807261999</v>
      </c>
      <c r="Q88" s="33">
        <v>-23.418164839154809</v>
      </c>
      <c r="R88" s="33">
        <v>28.270176187667495</v>
      </c>
      <c r="S88" s="33">
        <v>-2.2222222222222143E-2</v>
      </c>
      <c r="T88" s="33">
        <v>-23.767716479428863</v>
      </c>
      <c r="U88" s="35">
        <v>421.7</v>
      </c>
    </row>
    <row r="89" spans="15:21" x14ac:dyDescent="0.25">
      <c r="O89" s="33">
        <v>666.87</v>
      </c>
      <c r="P89" s="33">
        <v>42.765410958904098</v>
      </c>
      <c r="Q89" s="33" t="e">
        <v>#N/A</v>
      </c>
      <c r="R89" s="33" t="e">
        <v>#N/A</v>
      </c>
      <c r="S89" s="33">
        <v>-2.2222222222222143E-2</v>
      </c>
      <c r="T89" s="33" t="e">
        <v>#N/A</v>
      </c>
      <c r="U89" s="35">
        <v>420.3</v>
      </c>
    </row>
    <row r="90" spans="15:21" x14ac:dyDescent="0.25">
      <c r="O90" s="33">
        <v>668.22</v>
      </c>
      <c r="P90" s="33">
        <v>37.476619622513198</v>
      </c>
      <c r="Q90" s="33">
        <v>-24.112228234050978</v>
      </c>
      <c r="R90" s="33" t="e">
        <v>#N/A</v>
      </c>
      <c r="S90" s="33">
        <v>-2.2222222222222143E-2</v>
      </c>
      <c r="T90" s="33" t="e">
        <v>#N/A</v>
      </c>
      <c r="U90" s="35">
        <v>424.5</v>
      </c>
    </row>
    <row r="91" spans="15:21" x14ac:dyDescent="0.25">
      <c r="O91" s="33">
        <v>671.65</v>
      </c>
      <c r="P91" s="33">
        <v>37.139049311417097</v>
      </c>
      <c r="Q91" s="33" t="e">
        <v>#N/A</v>
      </c>
      <c r="R91" s="33" t="e">
        <v>#N/A</v>
      </c>
      <c r="S91" s="33">
        <v>-2.2222222222222143E-2</v>
      </c>
      <c r="T91" s="33" t="e">
        <v>#N/A</v>
      </c>
      <c r="U91" s="35">
        <v>419.1</v>
      </c>
    </row>
    <row r="92" spans="15:21" x14ac:dyDescent="0.25">
      <c r="O92" s="33">
        <v>671.97</v>
      </c>
      <c r="P92" s="33">
        <v>41.042623651319303</v>
      </c>
      <c r="Q92" s="33">
        <v>-23.575454344355819</v>
      </c>
      <c r="R92" s="33" t="e">
        <v>#N/A</v>
      </c>
      <c r="S92" s="33">
        <v>-2.2222222222222143E-2</v>
      </c>
      <c r="T92" s="33" t="e">
        <v>#N/A</v>
      </c>
      <c r="U92" s="35">
        <v>423</v>
      </c>
    </row>
    <row r="93" spans="15:21" x14ac:dyDescent="0.25">
      <c r="O93" s="33">
        <v>673.62</v>
      </c>
      <c r="P93" s="33">
        <v>66.655027932960905</v>
      </c>
      <c r="Q93" s="33" t="e">
        <v>#N/A</v>
      </c>
      <c r="R93" s="33" t="e">
        <v>#N/A</v>
      </c>
      <c r="S93" s="33">
        <v>-2.2222222222222143E-2</v>
      </c>
      <c r="T93" s="33" t="e">
        <v>#N/A</v>
      </c>
      <c r="U93" s="35">
        <v>417</v>
      </c>
    </row>
    <row r="94" spans="15:21" x14ac:dyDescent="0.25">
      <c r="O94" s="33">
        <v>677.2</v>
      </c>
      <c r="P94" s="33">
        <v>291.42382884544401</v>
      </c>
      <c r="Q94" s="33">
        <v>-23.677601592887303</v>
      </c>
      <c r="R94" s="33">
        <v>25.507124279354397</v>
      </c>
      <c r="S94" s="33">
        <v>-2.2222222222222143E-2</v>
      </c>
      <c r="T94" s="33">
        <v>-24.088554386679426</v>
      </c>
      <c r="U94" s="35">
        <v>420.5</v>
      </c>
    </row>
  </sheetData>
  <mergeCells count="3">
    <mergeCell ref="A1:F1"/>
    <mergeCell ref="H1:L1"/>
    <mergeCell ref="O1:U1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Site 29 Organic C-isotopes</vt:lpstr>
      <vt:lpstr>Site 28 Organic C-isotopes</vt:lpstr>
      <vt:lpstr>Site 27 Organic C-isotopes</vt:lpstr>
      <vt:lpstr>Site 29 Foram C-isotopes</vt:lpstr>
      <vt:lpstr>Site 29 Palynology</vt:lpstr>
      <vt:lpstr>Bulk d13C, HI, CN, Tmax</vt:lpstr>
    </vt:vector>
  </TitlesOfParts>
  <Company>Earth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Hesselbo</dc:creator>
  <cp:lastModifiedBy>bmoore</cp:lastModifiedBy>
  <dcterms:created xsi:type="dcterms:W3CDTF">2013-08-02T16:03:18Z</dcterms:created>
  <dcterms:modified xsi:type="dcterms:W3CDTF">2013-09-09T21:25:56Z</dcterms:modified>
</cp:coreProperties>
</file>