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108" windowWidth="18552" windowHeight="10308" tabRatio="206"/>
  </bookViews>
  <sheets>
    <sheet name="MI calc" sheetId="1" r:id="rId1"/>
  </sheets>
  <definedNames>
    <definedName name="solver_adj" localSheetId="0" hidden="1">'MI calc'!$F$9:$G$9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'MI calc'!#REF!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 iterate="1" concurrentCalc="0"/>
</workbook>
</file>

<file path=xl/calcChain.xml><?xml version="1.0" encoding="utf-8"?>
<calcChain xmlns="http://schemas.openxmlformats.org/spreadsheetml/2006/main">
  <c r="N132" i="1" l="1"/>
  <c r="O108" i="1"/>
  <c r="C9" i="1"/>
  <c r="B9" i="1"/>
  <c r="O127" i="1"/>
  <c r="M101" i="1"/>
  <c r="N107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O132" i="1"/>
  <c r="N127" i="1"/>
  <c r="N123" i="1"/>
  <c r="N117" i="1"/>
  <c r="N112" i="1"/>
  <c r="E4" i="1"/>
  <c r="O3" i="1"/>
  <c r="J4" i="1"/>
  <c r="K4" i="1"/>
  <c r="O4" i="1"/>
  <c r="O5" i="1"/>
  <c r="O6" i="1"/>
  <c r="O7" i="1"/>
  <c r="F9" i="1"/>
  <c r="G9" i="1"/>
  <c r="J9" i="1"/>
  <c r="K9" i="1"/>
  <c r="O9" i="1"/>
  <c r="O10" i="1"/>
  <c r="F12" i="1"/>
  <c r="G12" i="1"/>
  <c r="H12" i="1"/>
  <c r="I12" i="1"/>
  <c r="J12" i="1"/>
  <c r="K12" i="1"/>
  <c r="L12" i="1"/>
  <c r="F13" i="1"/>
  <c r="G13" i="1"/>
  <c r="H13" i="1"/>
  <c r="I13" i="1"/>
  <c r="J13" i="1"/>
  <c r="K13" i="1"/>
  <c r="L13" i="1"/>
  <c r="F14" i="1"/>
  <c r="G14" i="1"/>
  <c r="H14" i="1"/>
  <c r="I14" i="1"/>
  <c r="J14" i="1"/>
  <c r="K14" i="1"/>
  <c r="L14" i="1"/>
  <c r="F15" i="1"/>
  <c r="G15" i="1"/>
  <c r="H15" i="1"/>
  <c r="I15" i="1"/>
  <c r="J15" i="1"/>
  <c r="K15" i="1"/>
  <c r="L15" i="1"/>
  <c r="F16" i="1"/>
  <c r="G16" i="1"/>
  <c r="H16" i="1"/>
  <c r="I16" i="1"/>
  <c r="J16" i="1"/>
  <c r="K16" i="1"/>
  <c r="L16" i="1"/>
  <c r="F17" i="1"/>
  <c r="G17" i="1"/>
  <c r="H17" i="1"/>
  <c r="I17" i="1"/>
  <c r="J17" i="1"/>
  <c r="K17" i="1"/>
  <c r="L17" i="1"/>
  <c r="F18" i="1"/>
  <c r="G18" i="1"/>
  <c r="H18" i="1"/>
  <c r="I18" i="1"/>
  <c r="J18" i="1"/>
  <c r="K18" i="1"/>
  <c r="L18" i="1"/>
  <c r="F19" i="1"/>
  <c r="G19" i="1"/>
  <c r="H19" i="1"/>
  <c r="I19" i="1"/>
  <c r="J19" i="1"/>
  <c r="K19" i="1"/>
  <c r="L19" i="1"/>
  <c r="F20" i="1"/>
  <c r="G20" i="1"/>
  <c r="H20" i="1"/>
  <c r="I20" i="1"/>
  <c r="J20" i="1"/>
  <c r="K20" i="1"/>
  <c r="L20" i="1"/>
  <c r="F21" i="1"/>
  <c r="G21" i="1"/>
  <c r="H21" i="1"/>
  <c r="I21" i="1"/>
  <c r="J21" i="1"/>
  <c r="K21" i="1"/>
  <c r="L21" i="1"/>
  <c r="F22" i="1"/>
  <c r="G22" i="1"/>
  <c r="H22" i="1"/>
  <c r="I22" i="1"/>
  <c r="J22" i="1"/>
  <c r="K22" i="1"/>
  <c r="L22" i="1"/>
  <c r="F23" i="1"/>
  <c r="G23" i="1"/>
  <c r="H23" i="1"/>
  <c r="I23" i="1"/>
  <c r="J23" i="1"/>
  <c r="K23" i="1"/>
  <c r="L23" i="1"/>
  <c r="F24" i="1"/>
  <c r="G24" i="1"/>
  <c r="H24" i="1"/>
  <c r="I24" i="1"/>
  <c r="J24" i="1"/>
  <c r="K24" i="1"/>
  <c r="L24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0" i="1"/>
  <c r="G30" i="1"/>
  <c r="H30" i="1"/>
  <c r="I30" i="1"/>
  <c r="J30" i="1"/>
  <c r="K30" i="1"/>
  <c r="L30" i="1"/>
  <c r="F31" i="1"/>
  <c r="G31" i="1"/>
  <c r="H31" i="1"/>
  <c r="I31" i="1"/>
  <c r="J31" i="1"/>
  <c r="K31" i="1"/>
  <c r="L31" i="1"/>
  <c r="F32" i="1"/>
  <c r="G32" i="1"/>
  <c r="H32" i="1"/>
  <c r="I32" i="1"/>
  <c r="J32" i="1"/>
  <c r="K32" i="1"/>
  <c r="L32" i="1"/>
  <c r="F33" i="1"/>
  <c r="G33" i="1"/>
  <c r="H33" i="1"/>
  <c r="I33" i="1"/>
  <c r="J33" i="1"/>
  <c r="K33" i="1"/>
  <c r="L33" i="1"/>
  <c r="F34" i="1"/>
  <c r="G34" i="1"/>
  <c r="H34" i="1"/>
  <c r="I34" i="1"/>
  <c r="J34" i="1"/>
  <c r="K34" i="1"/>
  <c r="L34" i="1"/>
  <c r="F35" i="1"/>
  <c r="G35" i="1"/>
  <c r="H35" i="1"/>
  <c r="I35" i="1"/>
  <c r="J35" i="1"/>
  <c r="K35" i="1"/>
  <c r="L35" i="1"/>
  <c r="F36" i="1"/>
  <c r="G36" i="1"/>
  <c r="H36" i="1"/>
  <c r="I36" i="1"/>
  <c r="J36" i="1"/>
  <c r="K36" i="1"/>
  <c r="L36" i="1"/>
  <c r="F37" i="1"/>
  <c r="G37" i="1"/>
  <c r="H37" i="1"/>
  <c r="I37" i="1"/>
  <c r="J37" i="1"/>
  <c r="K37" i="1"/>
  <c r="L37" i="1"/>
  <c r="F38" i="1"/>
  <c r="G38" i="1"/>
  <c r="H38" i="1"/>
  <c r="I38" i="1"/>
  <c r="J38" i="1"/>
  <c r="K38" i="1"/>
  <c r="L38" i="1"/>
  <c r="F39" i="1"/>
  <c r="G39" i="1"/>
  <c r="H39" i="1"/>
  <c r="I39" i="1"/>
  <c r="J39" i="1"/>
  <c r="K39" i="1"/>
  <c r="L39" i="1"/>
  <c r="F40" i="1"/>
  <c r="G40" i="1"/>
  <c r="H40" i="1"/>
  <c r="I40" i="1"/>
  <c r="J40" i="1"/>
  <c r="K40" i="1"/>
  <c r="L40" i="1"/>
  <c r="F41" i="1"/>
  <c r="G41" i="1"/>
  <c r="H41" i="1"/>
  <c r="I41" i="1"/>
  <c r="J41" i="1"/>
  <c r="K41" i="1"/>
  <c r="L41" i="1"/>
  <c r="F42" i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F44" i="1"/>
  <c r="G44" i="1"/>
  <c r="H44" i="1"/>
  <c r="I44" i="1"/>
  <c r="J44" i="1"/>
  <c r="K44" i="1"/>
  <c r="L44" i="1"/>
  <c r="F45" i="1"/>
  <c r="G45" i="1"/>
  <c r="H45" i="1"/>
  <c r="I45" i="1"/>
  <c r="J45" i="1"/>
  <c r="K45" i="1"/>
  <c r="L45" i="1"/>
  <c r="F46" i="1"/>
  <c r="G46" i="1"/>
  <c r="H46" i="1"/>
  <c r="I46" i="1"/>
  <c r="J46" i="1"/>
  <c r="K46" i="1"/>
  <c r="L46" i="1"/>
  <c r="F47" i="1"/>
  <c r="G47" i="1"/>
  <c r="H47" i="1"/>
  <c r="I47" i="1"/>
  <c r="J47" i="1"/>
  <c r="K47" i="1"/>
  <c r="L47" i="1"/>
  <c r="F48" i="1"/>
  <c r="G48" i="1"/>
  <c r="H48" i="1"/>
  <c r="I48" i="1"/>
  <c r="J48" i="1"/>
  <c r="K48" i="1"/>
  <c r="L48" i="1"/>
  <c r="F49" i="1"/>
  <c r="G49" i="1"/>
  <c r="H49" i="1"/>
  <c r="I49" i="1"/>
  <c r="J49" i="1"/>
  <c r="K49" i="1"/>
  <c r="L49" i="1"/>
  <c r="F50" i="1"/>
  <c r="G50" i="1"/>
  <c r="H50" i="1"/>
  <c r="I50" i="1"/>
  <c r="J50" i="1"/>
  <c r="K50" i="1"/>
  <c r="L50" i="1"/>
  <c r="F51" i="1"/>
  <c r="G51" i="1"/>
  <c r="H51" i="1"/>
  <c r="I51" i="1"/>
  <c r="J51" i="1"/>
  <c r="K51" i="1"/>
  <c r="L51" i="1"/>
  <c r="F52" i="1"/>
  <c r="G52" i="1"/>
  <c r="H52" i="1"/>
  <c r="I52" i="1"/>
  <c r="J52" i="1"/>
  <c r="K52" i="1"/>
  <c r="L52" i="1"/>
  <c r="F53" i="1"/>
  <c r="G53" i="1"/>
  <c r="H53" i="1"/>
  <c r="I53" i="1"/>
  <c r="J53" i="1"/>
  <c r="K53" i="1"/>
  <c r="L53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F56" i="1"/>
  <c r="G56" i="1"/>
  <c r="H56" i="1"/>
  <c r="I56" i="1"/>
  <c r="J56" i="1"/>
  <c r="K56" i="1"/>
  <c r="L56" i="1"/>
  <c r="F57" i="1"/>
  <c r="G57" i="1"/>
  <c r="H57" i="1"/>
  <c r="I57" i="1"/>
  <c r="J57" i="1"/>
  <c r="K57" i="1"/>
  <c r="L57" i="1"/>
  <c r="F58" i="1"/>
  <c r="G58" i="1"/>
  <c r="H58" i="1"/>
  <c r="I58" i="1"/>
  <c r="J58" i="1"/>
  <c r="K58" i="1"/>
  <c r="L58" i="1"/>
  <c r="F59" i="1"/>
  <c r="G59" i="1"/>
  <c r="H59" i="1"/>
  <c r="I59" i="1"/>
  <c r="J59" i="1"/>
  <c r="K59" i="1"/>
  <c r="L59" i="1"/>
  <c r="F60" i="1"/>
  <c r="G60" i="1"/>
  <c r="H60" i="1"/>
  <c r="I60" i="1"/>
  <c r="J60" i="1"/>
  <c r="K60" i="1"/>
  <c r="L60" i="1"/>
  <c r="F61" i="1"/>
  <c r="G61" i="1"/>
  <c r="H61" i="1"/>
  <c r="I61" i="1"/>
  <c r="J61" i="1"/>
  <c r="K61" i="1"/>
  <c r="L61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F64" i="1"/>
  <c r="G64" i="1"/>
  <c r="H64" i="1"/>
  <c r="I64" i="1"/>
  <c r="J64" i="1"/>
  <c r="K64" i="1"/>
  <c r="L64" i="1"/>
  <c r="F65" i="1"/>
  <c r="G65" i="1"/>
  <c r="H65" i="1"/>
  <c r="I65" i="1"/>
  <c r="J65" i="1"/>
  <c r="K65" i="1"/>
  <c r="L65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F69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F71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F73" i="1"/>
  <c r="G73" i="1"/>
  <c r="H73" i="1"/>
  <c r="I73" i="1"/>
  <c r="J73" i="1"/>
  <c r="K73" i="1"/>
  <c r="L73" i="1"/>
  <c r="F74" i="1"/>
  <c r="G74" i="1"/>
  <c r="H74" i="1"/>
  <c r="I74" i="1"/>
  <c r="J74" i="1"/>
  <c r="K74" i="1"/>
  <c r="L74" i="1"/>
  <c r="F75" i="1"/>
  <c r="G75" i="1"/>
  <c r="H75" i="1"/>
  <c r="I75" i="1"/>
  <c r="J75" i="1"/>
  <c r="K75" i="1"/>
  <c r="L75" i="1"/>
  <c r="F76" i="1"/>
  <c r="G76" i="1"/>
  <c r="H76" i="1"/>
  <c r="I76" i="1"/>
  <c r="J76" i="1"/>
  <c r="K76" i="1"/>
  <c r="L76" i="1"/>
  <c r="F77" i="1"/>
  <c r="G77" i="1"/>
  <c r="H77" i="1"/>
  <c r="I77" i="1"/>
  <c r="J77" i="1"/>
  <c r="K77" i="1"/>
  <c r="L77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F80" i="1"/>
  <c r="G80" i="1"/>
  <c r="H80" i="1"/>
  <c r="I80" i="1"/>
  <c r="J80" i="1"/>
  <c r="K80" i="1"/>
  <c r="L80" i="1"/>
  <c r="F81" i="1"/>
  <c r="G81" i="1"/>
  <c r="H81" i="1"/>
  <c r="I81" i="1"/>
  <c r="J81" i="1"/>
  <c r="K81" i="1"/>
  <c r="L81" i="1"/>
  <c r="F82" i="1"/>
  <c r="G82" i="1"/>
  <c r="H82" i="1"/>
  <c r="I82" i="1"/>
  <c r="J82" i="1"/>
  <c r="K82" i="1"/>
  <c r="L82" i="1"/>
  <c r="F83" i="1"/>
  <c r="G83" i="1"/>
  <c r="H83" i="1"/>
  <c r="I83" i="1"/>
  <c r="J83" i="1"/>
  <c r="K83" i="1"/>
  <c r="L83" i="1"/>
  <c r="F84" i="1"/>
  <c r="G84" i="1"/>
  <c r="H84" i="1"/>
  <c r="I84" i="1"/>
  <c r="J84" i="1"/>
  <c r="K84" i="1"/>
  <c r="L84" i="1"/>
  <c r="F85" i="1"/>
  <c r="G85" i="1"/>
  <c r="H85" i="1"/>
  <c r="I85" i="1"/>
  <c r="J85" i="1"/>
  <c r="K85" i="1"/>
  <c r="L85" i="1"/>
  <c r="F86" i="1"/>
  <c r="G86" i="1"/>
  <c r="H86" i="1"/>
  <c r="I86" i="1"/>
  <c r="J86" i="1"/>
  <c r="K86" i="1"/>
  <c r="L86" i="1"/>
  <c r="F87" i="1"/>
  <c r="G87" i="1"/>
  <c r="H87" i="1"/>
  <c r="I87" i="1"/>
  <c r="J87" i="1"/>
  <c r="K87" i="1"/>
  <c r="L87" i="1"/>
  <c r="F88" i="1"/>
  <c r="G88" i="1"/>
  <c r="H88" i="1"/>
  <c r="I88" i="1"/>
  <c r="J88" i="1"/>
  <c r="K88" i="1"/>
  <c r="L88" i="1"/>
  <c r="F89" i="1"/>
  <c r="G89" i="1"/>
  <c r="H89" i="1"/>
  <c r="I89" i="1"/>
  <c r="J89" i="1"/>
  <c r="K89" i="1"/>
  <c r="L89" i="1"/>
  <c r="F90" i="1"/>
  <c r="G90" i="1"/>
  <c r="H90" i="1"/>
  <c r="I90" i="1"/>
  <c r="J90" i="1"/>
  <c r="K90" i="1"/>
  <c r="L90" i="1"/>
  <c r="F91" i="1"/>
  <c r="G91" i="1"/>
  <c r="H91" i="1"/>
  <c r="I91" i="1"/>
  <c r="J91" i="1"/>
  <c r="K91" i="1"/>
  <c r="L91" i="1"/>
  <c r="F92" i="1"/>
  <c r="G92" i="1"/>
  <c r="H92" i="1"/>
  <c r="I92" i="1"/>
  <c r="J92" i="1"/>
  <c r="K92" i="1"/>
  <c r="L92" i="1"/>
  <c r="F93" i="1"/>
  <c r="G93" i="1"/>
  <c r="H93" i="1"/>
  <c r="I93" i="1"/>
  <c r="J93" i="1"/>
  <c r="K93" i="1"/>
  <c r="L93" i="1"/>
  <c r="F94" i="1"/>
  <c r="G94" i="1"/>
  <c r="H94" i="1"/>
  <c r="I94" i="1"/>
  <c r="J94" i="1"/>
  <c r="K94" i="1"/>
  <c r="L94" i="1"/>
  <c r="F95" i="1"/>
  <c r="G95" i="1"/>
  <c r="H95" i="1"/>
  <c r="I95" i="1"/>
  <c r="J95" i="1"/>
  <c r="K95" i="1"/>
  <c r="L95" i="1"/>
  <c r="F96" i="1"/>
  <c r="G96" i="1"/>
  <c r="H96" i="1"/>
  <c r="I96" i="1"/>
  <c r="J96" i="1"/>
  <c r="K96" i="1"/>
  <c r="L96" i="1"/>
  <c r="F97" i="1"/>
  <c r="G97" i="1"/>
  <c r="H97" i="1"/>
  <c r="I97" i="1"/>
  <c r="J97" i="1"/>
  <c r="K97" i="1"/>
  <c r="L97" i="1"/>
  <c r="F98" i="1"/>
  <c r="G98" i="1"/>
  <c r="H98" i="1"/>
  <c r="I98" i="1"/>
  <c r="J98" i="1"/>
  <c r="K98" i="1"/>
  <c r="L98" i="1"/>
  <c r="F99" i="1"/>
  <c r="G99" i="1"/>
  <c r="H99" i="1"/>
  <c r="I99" i="1"/>
  <c r="J99" i="1"/>
  <c r="K99" i="1"/>
  <c r="L99" i="1"/>
  <c r="F100" i="1"/>
  <c r="G100" i="1"/>
  <c r="H100" i="1"/>
  <c r="I100" i="1"/>
  <c r="J100" i="1"/>
  <c r="K100" i="1"/>
  <c r="L100" i="1"/>
  <c r="F101" i="1"/>
  <c r="G101" i="1"/>
  <c r="H101" i="1"/>
  <c r="I101" i="1"/>
  <c r="J101" i="1"/>
  <c r="K101" i="1"/>
  <c r="L101" i="1"/>
  <c r="O107" i="1"/>
  <c r="N108" i="1"/>
  <c r="O112" i="1"/>
  <c r="N113" i="1"/>
  <c r="O113" i="1"/>
  <c r="O117" i="1"/>
  <c r="N118" i="1"/>
  <c r="O118" i="1"/>
  <c r="N124" i="1"/>
  <c r="O124" i="1"/>
  <c r="N128" i="1"/>
  <c r="O128" i="1"/>
</calcChain>
</file>

<file path=xl/sharedStrings.xml><?xml version="1.0" encoding="utf-8"?>
<sst xmlns="http://schemas.openxmlformats.org/spreadsheetml/2006/main" count="147" uniqueCount="135">
  <si>
    <t>slope</t>
  </si>
  <si>
    <t>intercept</t>
  </si>
  <si>
    <r>
      <rPr>
        <i/>
        <sz val="9"/>
        <rFont val="Arial"/>
        <family val="2"/>
      </rPr>
      <t>MI</t>
    </r>
    <r>
      <rPr>
        <sz val="9"/>
        <rFont val="Arial"/>
        <family val="2"/>
      </rPr>
      <t xml:space="preserve"> window</t>
    </r>
  </si>
  <si>
    <t>total samples in regression</t>
  </si>
  <si>
    <r>
      <t>TiO</t>
    </r>
    <r>
      <rPr>
        <vertAlign val="subscript"/>
        <sz val="9"/>
        <rFont val="Arial"/>
        <family val="2"/>
      </rPr>
      <t>2</t>
    </r>
  </si>
  <si>
    <r>
      <t>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</si>
  <si>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r>
      <t xml:space="preserve">in </t>
    </r>
    <r>
      <rPr>
        <b/>
        <i/>
        <sz val="8"/>
        <rFont val="Arial"/>
        <family val="2"/>
      </rPr>
      <t>MI</t>
    </r>
    <r>
      <rPr>
        <b/>
        <sz val="8"/>
        <rFont val="Arial"/>
        <family val="2"/>
      </rPr>
      <t xml:space="preserve"> window</t>
    </r>
  </si>
  <si>
    <r>
      <t>MI</t>
    </r>
    <r>
      <rPr>
        <b/>
        <vertAlign val="superscript"/>
        <sz val="9"/>
        <rFont val="Arial"/>
        <family val="2"/>
      </rPr>
      <t>s</t>
    </r>
  </si>
  <si>
    <t>calculation</t>
  </si>
  <si>
    <r>
      <t>TiO</t>
    </r>
    <r>
      <rPr>
        <b/>
        <vertAlign val="subscript"/>
        <sz val="9"/>
        <rFont val="Arial"/>
        <family val="2"/>
      </rPr>
      <t>2_</t>
    </r>
    <r>
      <rPr>
        <b/>
        <i/>
        <sz val="9"/>
        <rFont val="Arial"/>
        <family val="2"/>
      </rPr>
      <t>MI</t>
    </r>
    <r>
      <rPr>
        <b/>
        <vertAlign val="superscript"/>
        <sz val="9"/>
        <rFont val="Arial"/>
        <family val="2"/>
      </rPr>
      <t>100</t>
    </r>
  </si>
  <si>
    <r>
      <t xml:space="preserve">samples with </t>
    </r>
    <r>
      <rPr>
        <i/>
        <sz val="8"/>
        <rFont val="Arial"/>
        <family val="2"/>
      </rPr>
      <t xml:space="preserve">MI </t>
    </r>
    <r>
      <rPr>
        <sz val="8"/>
        <rFont val="Arial"/>
        <family val="2"/>
      </rPr>
      <t>&gt; (</t>
    </r>
    <r>
      <rPr>
        <i/>
        <sz val="8"/>
        <rFont val="Arial"/>
        <family val="2"/>
      </rPr>
      <t xml:space="preserve">100+MI </t>
    </r>
    <r>
      <rPr>
        <sz val="8"/>
        <rFont val="Arial"/>
        <family val="2"/>
      </rPr>
      <t>win.)</t>
    </r>
  </si>
  <si>
    <r>
      <t xml:space="preserve">coords. for 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window: low-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limit</t>
    </r>
  </si>
  <si>
    <t xml:space="preserve">diff_slope </t>
  </si>
  <si>
    <t>diff_int</t>
  </si>
  <si>
    <t>Summary</t>
  </si>
  <si>
    <r>
      <rPr>
        <i/>
        <sz val="9"/>
        <rFont val="Arial"/>
        <family val="2"/>
      </rPr>
      <t>MI</t>
    </r>
    <r>
      <rPr>
        <vertAlign val="superscript"/>
        <sz val="9"/>
        <rFont val="Arial"/>
        <family val="2"/>
      </rPr>
      <t>100</t>
    </r>
    <r>
      <rPr>
        <sz val="9"/>
        <rFont val="Arial"/>
        <family val="2"/>
      </rPr>
      <t>_regr</t>
    </r>
  </si>
  <si>
    <r>
      <t>MI</t>
    </r>
    <r>
      <rPr>
        <b/>
        <vertAlign val="superscript"/>
        <sz val="9"/>
        <rFont val="Arial"/>
        <family val="2"/>
      </rPr>
      <t>s</t>
    </r>
    <r>
      <rPr>
        <b/>
        <sz val="9"/>
        <rFont val="Arial"/>
        <family val="2"/>
      </rPr>
      <t>_win</t>
    </r>
  </si>
  <si>
    <r>
      <t>max. MI</t>
    </r>
    <r>
      <rPr>
        <vertAlign val="superscript"/>
        <sz val="9"/>
        <rFont val="Arial"/>
        <family val="2"/>
      </rPr>
      <t>s</t>
    </r>
    <r>
      <rPr>
        <sz val="8"/>
        <rFont val="Arial"/>
        <family val="2"/>
      </rPr>
      <t xml:space="preserve"> in regression</t>
    </r>
  </si>
  <si>
    <r>
      <t>min. MI</t>
    </r>
    <r>
      <rPr>
        <i/>
        <vertAlign val="superscript"/>
        <sz val="9"/>
        <rFont val="Arial"/>
        <family val="2"/>
      </rPr>
      <t>s</t>
    </r>
    <r>
      <rPr>
        <sz val="8"/>
        <rFont val="Arial"/>
        <family val="2"/>
      </rPr>
      <t>in regression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</si>
  <si>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  <r>
      <rPr>
        <sz val="9"/>
        <rFont val="Arial"/>
        <family val="2"/>
      </rPr>
      <t>_</t>
    </r>
    <r>
      <rPr>
        <b/>
        <i/>
        <sz val="9"/>
        <rFont val="Arial"/>
        <family val="2"/>
      </rPr>
      <t>MI</t>
    </r>
    <r>
      <rPr>
        <b/>
        <vertAlign val="superscript"/>
        <sz val="9"/>
        <rFont val="Arial"/>
        <family val="2"/>
      </rPr>
      <t>100</t>
    </r>
  </si>
  <si>
    <r>
      <t xml:space="preserve"> coords. for </t>
    </r>
    <r>
      <rPr>
        <i/>
        <sz val="9"/>
        <rFont val="Arial"/>
        <family val="2"/>
      </rPr>
      <t>MI</t>
    </r>
    <r>
      <rPr>
        <vertAlign val="superscript"/>
        <sz val="9"/>
        <rFont val="Arial"/>
        <family val="2"/>
      </rPr>
      <t>100</t>
    </r>
    <r>
      <rPr>
        <sz val="9"/>
        <rFont val="Arial"/>
        <family val="2"/>
      </rPr>
      <t>_est</t>
    </r>
  </si>
  <si>
    <r>
      <t xml:space="preserve"> </t>
    </r>
    <r>
      <rPr>
        <i/>
        <sz val="9"/>
        <rFont val="Arial"/>
        <family val="2"/>
      </rPr>
      <t>MI</t>
    </r>
    <r>
      <rPr>
        <vertAlign val="superscript"/>
        <sz val="9"/>
        <rFont val="Arial"/>
        <family val="2"/>
      </rPr>
      <t>100</t>
    </r>
    <r>
      <rPr>
        <sz val="9"/>
        <rFont val="Arial"/>
        <family val="2"/>
      </rPr>
      <t>_est</t>
    </r>
  </si>
  <si>
    <r>
      <t xml:space="preserve">Coordinates for </t>
    </r>
    <r>
      <rPr>
        <i/>
        <sz val="9"/>
        <rFont val="Arial"/>
        <family val="2"/>
      </rPr>
      <t>MI</t>
    </r>
    <r>
      <rPr>
        <sz val="9"/>
        <rFont val="Arial"/>
        <family val="2"/>
      </rPr>
      <t xml:space="preserve"> lines</t>
    </r>
  </si>
  <si>
    <r>
      <t xml:space="preserve">coords. for </t>
    </r>
    <r>
      <rPr>
        <i/>
        <sz val="8"/>
        <rFont val="Arial"/>
        <family val="2"/>
      </rPr>
      <t>MI</t>
    </r>
    <r>
      <rPr>
        <vertAlign val="superscript"/>
        <sz val="8"/>
        <rFont val="Arial"/>
        <family val="2"/>
      </rPr>
      <t>100</t>
    </r>
    <r>
      <rPr>
        <sz val="8"/>
        <rFont val="Arial"/>
        <family val="2"/>
      </rPr>
      <t xml:space="preserve"> regression</t>
    </r>
  </si>
  <si>
    <r>
      <t xml:space="preserve">coords. for 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>window: high-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limit</t>
    </r>
  </si>
  <si>
    <r>
      <t xml:space="preserve">max. </t>
    </r>
    <r>
      <rPr>
        <i/>
        <sz val="8"/>
        <rFont val="Arial"/>
        <family val="2"/>
      </rPr>
      <t>MI</t>
    </r>
    <r>
      <rPr>
        <i/>
        <vertAlign val="superscript"/>
        <sz val="9"/>
        <rFont val="Arial"/>
        <family val="2"/>
      </rPr>
      <t>s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</si>
  <si>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</si>
  <si>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</si>
  <si>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TiO</t>
    </r>
    <r>
      <rPr>
        <b/>
        <vertAlign val="subscript"/>
        <sz val="9"/>
        <rFont val="Arial"/>
        <family val="2"/>
      </rPr>
      <t>2</t>
    </r>
    <r>
      <rPr>
        <b/>
        <i/>
        <vertAlign val="superscript"/>
        <sz val="9"/>
        <rFont val="Arial"/>
        <family val="2"/>
      </rPr>
      <t>n</t>
    </r>
    <r>
      <rPr>
        <b/>
        <sz val="8"/>
        <rFont val="Arial"/>
        <family val="2"/>
      </rPr>
      <t xml:space="preserve"> in </t>
    </r>
    <r>
      <rPr>
        <b/>
        <i/>
        <sz val="8"/>
        <rFont val="Arial"/>
        <family val="2"/>
      </rPr>
      <t>MI</t>
    </r>
    <r>
      <rPr>
        <b/>
        <sz val="8"/>
        <rFont val="Arial"/>
        <family val="2"/>
      </rPr>
      <t xml:space="preserve"> win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</si>
  <si>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  <r>
      <rPr>
        <b/>
        <i/>
        <vertAlign val="superscript"/>
        <sz val="9"/>
        <rFont val="Arial"/>
        <family val="2"/>
      </rPr>
      <t>n</t>
    </r>
    <r>
      <rPr>
        <b/>
        <sz val="8"/>
        <rFont val="Arial"/>
        <family val="2"/>
      </rPr>
      <t xml:space="preserve"> in </t>
    </r>
    <r>
      <rPr>
        <b/>
        <i/>
        <sz val="8"/>
        <rFont val="Arial"/>
        <family val="2"/>
      </rPr>
      <t>MI</t>
    </r>
    <r>
      <rPr>
        <b/>
        <sz val="8"/>
        <rFont val="Arial"/>
        <family val="2"/>
      </rPr>
      <t xml:space="preserve"> win</t>
    </r>
  </si>
  <si>
    <t>coords. for lower Al2O3/TiO2 limit</t>
  </si>
  <si>
    <t>coords. for upper Al2O3/TiO2 limit</t>
  </si>
  <si>
    <t>Al2O3/TiO2 limits</t>
  </si>
  <si>
    <t>min</t>
  </si>
  <si>
    <t>max</t>
  </si>
  <si>
    <r>
      <t>TiO</t>
    </r>
    <r>
      <rPr>
        <b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n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</si>
  <si>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  <r>
      <rPr>
        <i/>
        <vertAlign val="superscript"/>
        <sz val="9"/>
        <rFont val="Arial"/>
        <family val="2"/>
      </rPr>
      <t>n</t>
    </r>
  </si>
  <si>
    <t>10MS173</t>
  </si>
  <si>
    <t>10MS071</t>
  </si>
  <si>
    <t>10MS079</t>
  </si>
  <si>
    <t>10MS174</t>
  </si>
  <si>
    <t>10MS175</t>
  </si>
  <si>
    <t>10MS178</t>
  </si>
  <si>
    <t>10MS259</t>
  </si>
  <si>
    <t>07MS023</t>
  </si>
  <si>
    <t>10MS072</t>
  </si>
  <si>
    <t>10MS080</t>
  </si>
  <si>
    <t>10MS104</t>
  </si>
  <si>
    <t>10MS114</t>
  </si>
  <si>
    <t>10MS283</t>
  </si>
  <si>
    <t>08MS018</t>
  </si>
  <si>
    <t>10MS042</t>
  </si>
  <si>
    <t>10MS043</t>
  </si>
  <si>
    <t>08MS019</t>
  </si>
  <si>
    <t>10MS176</t>
  </si>
  <si>
    <t>10MS177</t>
  </si>
  <si>
    <t>10MS258</t>
  </si>
  <si>
    <t>10MS179</t>
  </si>
  <si>
    <t>10MS180</t>
  </si>
  <si>
    <t>10MS260</t>
  </si>
  <si>
    <t>10MS147</t>
  </si>
  <si>
    <t>10MS320</t>
  </si>
  <si>
    <t>97SH-X49A</t>
  </si>
  <si>
    <t>10MS139</t>
  </si>
  <si>
    <t>10MS310</t>
  </si>
  <si>
    <t>10MS140</t>
  </si>
  <si>
    <t>10MS311</t>
  </si>
  <si>
    <t>10MS312</t>
  </si>
  <si>
    <t>07MS009</t>
  </si>
  <si>
    <t>07MS010</t>
  </si>
  <si>
    <t>07MS012</t>
  </si>
  <si>
    <t>07MS014</t>
  </si>
  <si>
    <t>07MS013</t>
  </si>
  <si>
    <t>07MS011</t>
  </si>
  <si>
    <t>07MS022</t>
  </si>
  <si>
    <t>07MS021</t>
  </si>
  <si>
    <t>07MS016</t>
  </si>
  <si>
    <t>07MS015</t>
  </si>
  <si>
    <t>99SH-X98</t>
  </si>
  <si>
    <t>00SH-X111</t>
  </si>
  <si>
    <t>10MS201</t>
  </si>
  <si>
    <t>10MS215</t>
  </si>
  <si>
    <t>07RW006</t>
  </si>
  <si>
    <t>07RW012</t>
  </si>
  <si>
    <t>10MS181</t>
  </si>
  <si>
    <t>10MS261</t>
  </si>
  <si>
    <t>10MS262</t>
  </si>
  <si>
    <t>10MS182</t>
  </si>
  <si>
    <t>10MS263</t>
  </si>
  <si>
    <t>10MS141</t>
  </si>
  <si>
    <t>10MS313</t>
  </si>
  <si>
    <t>10MS073</t>
  </si>
  <si>
    <t>10MS331</t>
  </si>
  <si>
    <t>10MS105</t>
  </si>
  <si>
    <t>10MS113</t>
  </si>
  <si>
    <t>10MS284</t>
  </si>
  <si>
    <t>10MS293</t>
  </si>
  <si>
    <t>07RW004</t>
  </si>
  <si>
    <t>10MS244</t>
  </si>
  <si>
    <t>10MS248</t>
  </si>
  <si>
    <t>10MS027</t>
  </si>
  <si>
    <t>10MS028</t>
  </si>
  <si>
    <t>10MS029</t>
  </si>
  <si>
    <t>10MS142</t>
  </si>
  <si>
    <t>10MS314</t>
  </si>
  <si>
    <t>10MS106</t>
  </si>
  <si>
    <t>10MS285</t>
  </si>
  <si>
    <t>09MS009</t>
  </si>
  <si>
    <t>09MS010</t>
  </si>
  <si>
    <t>10MS217</t>
  </si>
  <si>
    <t>10MS220</t>
  </si>
  <si>
    <t>10MS183</t>
  </si>
  <si>
    <t>10MS264</t>
  </si>
  <si>
    <t>10MS265</t>
  </si>
  <si>
    <t>10MS107</t>
  </si>
  <si>
    <t>10MS286</t>
  </si>
  <si>
    <t>10MS108</t>
  </si>
  <si>
    <t>10MS287</t>
  </si>
  <si>
    <t>10MS045</t>
  </si>
  <si>
    <t>10MS044</t>
  </si>
  <si>
    <t>10MS109</t>
  </si>
  <si>
    <t>10MS288</t>
  </si>
  <si>
    <t>10MS184</t>
  </si>
  <si>
    <t>10MS266</t>
  </si>
  <si>
    <t>10MS074</t>
  </si>
  <si>
    <t>10MS112</t>
  </si>
  <si>
    <t>10MS292</t>
  </si>
  <si>
    <t>Sample ID</t>
  </si>
  <si>
    <t>Unit ID</t>
  </si>
  <si>
    <r>
      <t>Al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/TiO</t>
    </r>
    <r>
      <rPr>
        <b/>
        <vertAlign val="subscript"/>
        <sz val="8"/>
        <rFont val="Arial"/>
        <family val="2"/>
      </rPr>
      <t>2</t>
    </r>
  </si>
  <si>
    <r>
      <t>Coordinates for constant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/TiO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lines</t>
    </r>
  </si>
  <si>
    <r>
      <t xml:space="preserve">Diff </t>
    </r>
    <r>
      <rPr>
        <i/>
        <sz val="9"/>
        <rFont val="Arial"/>
        <family val="2"/>
      </rPr>
      <t>MI</t>
    </r>
    <r>
      <rPr>
        <vertAlign val="superscript"/>
        <sz val="9"/>
        <rFont val="Arial"/>
        <family val="2"/>
      </rPr>
      <t>100</t>
    </r>
    <r>
      <rPr>
        <sz val="9"/>
        <rFont val="Arial"/>
        <family val="2"/>
      </rPr>
      <t xml:space="preserve">_regr &amp; </t>
    </r>
    <r>
      <rPr>
        <i/>
        <sz val="9"/>
        <rFont val="Arial"/>
        <family val="2"/>
      </rPr>
      <t>MI</t>
    </r>
    <r>
      <rPr>
        <vertAlign val="superscript"/>
        <sz val="9"/>
        <rFont val="Arial"/>
        <family val="2"/>
      </rPr>
      <t>s100</t>
    </r>
    <r>
      <rPr>
        <sz val="9"/>
        <rFont val="Arial"/>
        <family val="2"/>
      </rPr>
      <t>_calc</t>
    </r>
  </si>
  <si>
    <r>
      <t xml:space="preserve">samples in 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window with 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&lt; 100 </t>
    </r>
  </si>
  <si>
    <r>
      <t xml:space="preserve">samples in 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window with </t>
    </r>
    <r>
      <rPr>
        <i/>
        <sz val="8"/>
        <rFont val="Arial"/>
        <family val="2"/>
      </rPr>
      <t>MI</t>
    </r>
    <r>
      <rPr>
        <sz val="8"/>
        <rFont val="Arial"/>
        <family val="2"/>
      </rPr>
      <t xml:space="preserve"> &gt; 100 </t>
    </r>
  </si>
  <si>
    <r>
      <rPr>
        <i/>
        <sz val="9"/>
        <rFont val="Arial"/>
        <family val="2"/>
      </rPr>
      <t>MI</t>
    </r>
    <r>
      <rPr>
        <i/>
        <vertAlign val="superscript"/>
        <sz val="9"/>
        <rFont val="Arial"/>
        <family val="2"/>
      </rPr>
      <t>s</t>
    </r>
    <r>
      <rPr>
        <sz val="9"/>
        <rFont val="Arial"/>
        <family val="2"/>
      </rPr>
      <t>_calc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</si>
</sst>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.000"/>
    <numFmt numFmtId="167" formatCode="&quot;+/- &quot;0.00"/>
    <numFmt numFmtId="168" formatCode="0.000;;"/>
    <numFmt numFmtId="169" formatCode="0.00;;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rgb="FF0070C0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color rgb="FF0070C0"/>
      <name val="Arial"/>
      <family val="2"/>
    </font>
    <font>
      <vertAlign val="subscript"/>
      <sz val="9"/>
      <name val="Arial"/>
      <family val="2"/>
    </font>
    <font>
      <sz val="8"/>
      <color rgb="FFFF0000"/>
      <name val="Arial"/>
      <family val="2"/>
    </font>
    <font>
      <b/>
      <i/>
      <vertAlign val="superscript"/>
      <sz val="9"/>
      <name val="Arial"/>
      <family val="2"/>
    </font>
    <font>
      <b/>
      <vertAlign val="subscript"/>
      <sz val="9"/>
      <name val="Arial"/>
      <family val="2"/>
    </font>
    <font>
      <b/>
      <sz val="9"/>
      <color indexed="10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ill="1" applyBorder="1"/>
    <xf numFmtId="166" fontId="11" fillId="0" borderId="6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Alignment="1">
      <alignment horizontal="right" indent="1"/>
    </xf>
    <xf numFmtId="0" fontId="8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0" fillId="0" borderId="2" xfId="0" applyBorder="1"/>
    <xf numFmtId="0" fontId="4" fillId="0" borderId="7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6" fontId="21" fillId="0" borderId="0" xfId="0" applyNumberFormat="1" applyFont="1" applyFill="1" applyAlignment="1">
      <alignment horizontal="right" indent="1"/>
    </xf>
    <xf numFmtId="0" fontId="4" fillId="0" borderId="1" xfId="0" applyFont="1" applyBorder="1"/>
    <xf numFmtId="166" fontId="16" fillId="0" borderId="0" xfId="0" applyNumberFormat="1" applyFont="1" applyBorder="1" applyAlignment="1">
      <alignment horizontal="right" indent="1"/>
    </xf>
    <xf numFmtId="2" fontId="16" fillId="0" borderId="0" xfId="0" applyNumberFormat="1" applyFont="1" applyBorder="1" applyAlignment="1">
      <alignment horizontal="right" indent="1"/>
    </xf>
    <xf numFmtId="166" fontId="19" fillId="0" borderId="5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left"/>
    </xf>
    <xf numFmtId="0" fontId="17" fillId="0" borderId="12" xfId="0" applyFont="1" applyBorder="1"/>
    <xf numFmtId="0" fontId="2" fillId="0" borderId="11" xfId="0" applyFont="1" applyBorder="1"/>
    <xf numFmtId="0" fontId="2" fillId="0" borderId="12" xfId="0" applyFont="1" applyBorder="1"/>
    <xf numFmtId="0" fontId="17" fillId="0" borderId="12" xfId="0" applyFont="1" applyBorder="1" applyAlignment="1">
      <alignment horizontal="center"/>
    </xf>
    <xf numFmtId="166" fontId="2" fillId="0" borderId="0" xfId="0" applyNumberFormat="1" applyFont="1" applyFill="1" applyAlignment="1">
      <alignment horizontal="right" indent="1"/>
    </xf>
    <xf numFmtId="168" fontId="2" fillId="0" borderId="0" xfId="0" applyNumberFormat="1" applyFont="1" applyFill="1" applyAlignment="1">
      <alignment horizontal="right" indent="1"/>
    </xf>
    <xf numFmtId="0" fontId="4" fillId="0" borderId="9" xfId="0" applyFont="1" applyBorder="1"/>
    <xf numFmtId="165" fontId="17" fillId="0" borderId="3" xfId="0" applyNumberFormat="1" applyFont="1" applyBorder="1" applyAlignment="1">
      <alignment horizontal="right" indent="1"/>
    </xf>
    <xf numFmtId="0" fontId="4" fillId="0" borderId="0" xfId="0" applyFont="1"/>
    <xf numFmtId="2" fontId="24" fillId="0" borderId="15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inden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2" fillId="0" borderId="5" xfId="0" applyFont="1" applyBorder="1" applyAlignment="1">
      <alignment horizontal="right" vertical="center" indent="1"/>
    </xf>
    <xf numFmtId="169" fontId="2" fillId="0" borderId="6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right" indent="1"/>
    </xf>
    <xf numFmtId="0" fontId="2" fillId="0" borderId="11" xfId="0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166" fontId="2" fillId="0" borderId="11" xfId="0" applyNumberFormat="1" applyFont="1" applyBorder="1" applyAlignment="1">
      <alignment horizontal="right" indent="1"/>
    </xf>
    <xf numFmtId="166" fontId="2" fillId="0" borderId="12" xfId="0" applyNumberFormat="1" applyFont="1" applyBorder="1" applyAlignment="1">
      <alignment horizontal="right" indent="1"/>
    </xf>
    <xf numFmtId="166" fontId="2" fillId="0" borderId="13" xfId="0" applyNumberFormat="1" applyFont="1" applyBorder="1" applyAlignment="1">
      <alignment horizontal="right" indent="1"/>
    </xf>
    <xf numFmtId="166" fontId="2" fillId="0" borderId="14" xfId="0" applyNumberFormat="1" applyFont="1" applyBorder="1" applyAlignment="1">
      <alignment horizontal="right" indent="1"/>
    </xf>
    <xf numFmtId="0" fontId="21" fillId="0" borderId="0" xfId="0" applyFont="1" applyFill="1" applyAlignment="1">
      <alignment horizontal="left"/>
    </xf>
    <xf numFmtId="0" fontId="0" fillId="0" borderId="0" xfId="0" applyBorder="1"/>
    <xf numFmtId="0" fontId="4" fillId="0" borderId="2" xfId="0" applyFont="1" applyFill="1" applyBorder="1" applyAlignment="1">
      <alignment horizontal="left"/>
    </xf>
    <xf numFmtId="166" fontId="16" fillId="0" borderId="3" xfId="0" applyNumberFormat="1" applyFont="1" applyBorder="1" applyAlignment="1">
      <alignment horizontal="right" indent="1"/>
    </xf>
    <xf numFmtId="166" fontId="16" fillId="0" borderId="4" xfId="0" applyNumberFormat="1" applyFont="1" applyBorder="1" applyAlignment="1">
      <alignment horizontal="right" indent="1"/>
    </xf>
    <xf numFmtId="166" fontId="16" fillId="0" borderId="5" xfId="0" applyNumberFormat="1" applyFont="1" applyBorder="1" applyAlignment="1">
      <alignment horizontal="right" indent="1"/>
    </xf>
    <xf numFmtId="166" fontId="16" fillId="0" borderId="6" xfId="0" applyNumberFormat="1" applyFont="1" applyBorder="1" applyAlignment="1">
      <alignment horizontal="right" indent="1"/>
    </xf>
    <xf numFmtId="0" fontId="0" fillId="0" borderId="12" xfId="0" applyBorder="1"/>
    <xf numFmtId="0" fontId="4" fillId="0" borderId="9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66" fontId="21" fillId="0" borderId="12" xfId="0" applyNumberFormat="1" applyFont="1" applyBorder="1" applyAlignment="1">
      <alignment horizontal="right" indent="1"/>
    </xf>
    <xf numFmtId="166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8B524"/>
      <color rgb="FF99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3632458351772"/>
          <c:y val="3.9328798034145837E-2"/>
          <c:w val="0.61007268528767733"/>
          <c:h val="0.82204123640759186"/>
        </c:manualLayout>
      </c:layout>
      <c:scatterChart>
        <c:scatterStyle val="lineMarker"/>
        <c:varyColors val="0"/>
        <c:ser>
          <c:idx val="0"/>
          <c:order val="0"/>
          <c:tx>
            <c:v>SB Series I-IV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'MI calc'!$D$12:$D$101</c:f>
              <c:numCache>
                <c:formatCode>0.000</c:formatCode>
                <c:ptCount val="90"/>
                <c:pt idx="0">
                  <c:v>2.0522508416334513</c:v>
                </c:pt>
                <c:pt idx="1">
                  <c:v>2.0764536979309134</c:v>
                </c:pt>
                <c:pt idx="2">
                  <c:v>2.079167223924975</c:v>
                </c:pt>
                <c:pt idx="3">
                  <c:v>1.9656769178353424</c:v>
                </c:pt>
                <c:pt idx="4">
                  <c:v>1.9555267763458184</c:v>
                </c:pt>
                <c:pt idx="5">
                  <c:v>1.9545532320897132</c:v>
                </c:pt>
                <c:pt idx="6">
                  <c:v>1.9551249877446879</c:v>
                </c:pt>
                <c:pt idx="7">
                  <c:v>2.0424034859462248</c:v>
                </c:pt>
                <c:pt idx="8">
                  <c:v>2.024360054141487</c:v>
                </c:pt>
                <c:pt idx="9">
                  <c:v>2.0186337060064554</c:v>
                </c:pt>
                <c:pt idx="10">
                  <c:v>1.9799709049399403</c:v>
                </c:pt>
                <c:pt idx="11">
                  <c:v>2.0007825218656397</c:v>
                </c:pt>
                <c:pt idx="12">
                  <c:v>1.9843183407891065</c:v>
                </c:pt>
                <c:pt idx="13">
                  <c:v>1.9275694862352251</c:v>
                </c:pt>
                <c:pt idx="14">
                  <c:v>1.9494219685028551</c:v>
                </c:pt>
                <c:pt idx="15">
                  <c:v>1.923438825679932</c:v>
                </c:pt>
                <c:pt idx="16">
                  <c:v>1.9554167252020007</c:v>
                </c:pt>
                <c:pt idx="17">
                  <c:v>2.0448572941522754</c:v>
                </c:pt>
                <c:pt idx="18">
                  <c:v>2.0415319579912046</c:v>
                </c:pt>
                <c:pt idx="19">
                  <c:v>2.0252077667659076</c:v>
                </c:pt>
                <c:pt idx="20">
                  <c:v>1.9706123915189722</c:v>
                </c:pt>
                <c:pt idx="21">
                  <c:v>1.9921073207598068</c:v>
                </c:pt>
                <c:pt idx="22">
                  <c:v>1.9800605831054692</c:v>
                </c:pt>
                <c:pt idx="23">
                  <c:v>2.0346605059154705</c:v>
                </c:pt>
                <c:pt idx="24">
                  <c:v>2.0271104002338949</c:v>
                </c:pt>
                <c:pt idx="25">
                  <c:v>1.970778312683465</c:v>
                </c:pt>
                <c:pt idx="26">
                  <c:v>1.9257458184677607</c:v>
                </c:pt>
                <c:pt idx="27">
                  <c:v>1.9245962318381025</c:v>
                </c:pt>
                <c:pt idx="28">
                  <c:v>1.9372134693294616</c:v>
                </c:pt>
                <c:pt idx="29">
                  <c:v>1.9462064847111944</c:v>
                </c:pt>
                <c:pt idx="30">
                  <c:v>1.9435602276739918</c:v>
                </c:pt>
                <c:pt idx="31">
                  <c:v>2.1835351288455001</c:v>
                </c:pt>
                <c:pt idx="32">
                  <c:v>3.7068418545751438</c:v>
                </c:pt>
                <c:pt idx="33">
                  <c:v>2.1430181989712778</c:v>
                </c:pt>
                <c:pt idx="34">
                  <c:v>2.0671912811842024</c:v>
                </c:pt>
                <c:pt idx="35">
                  <c:v>2.0061101045956291</c:v>
                </c:pt>
                <c:pt idx="36">
                  <c:v>2.0051757427987198</c:v>
                </c:pt>
                <c:pt idx="37">
                  <c:v>2.022515982663176</c:v>
                </c:pt>
                <c:pt idx="38">
                  <c:v>2.026663882802711</c:v>
                </c:pt>
                <c:pt idx="39">
                  <c:v>1.9857661799552679</c:v>
                </c:pt>
                <c:pt idx="40">
                  <c:v>1.9573604007312038</c:v>
                </c:pt>
                <c:pt idx="41">
                  <c:v>1.984655817672309</c:v>
                </c:pt>
                <c:pt idx="42">
                  <c:v>1.987954153136454</c:v>
                </c:pt>
                <c:pt idx="43">
                  <c:v>2.0038106363988182</c:v>
                </c:pt>
                <c:pt idx="44">
                  <c:v>2.0990509237887123</c:v>
                </c:pt>
                <c:pt idx="45">
                  <c:v>1.9779910903589566</c:v>
                </c:pt>
                <c:pt idx="46">
                  <c:v>2.0447459786816924</c:v>
                </c:pt>
                <c:pt idx="47">
                  <c:v>1.8767965766286216</c:v>
                </c:pt>
                <c:pt idx="48">
                  <c:v>1.8824760615910621</c:v>
                </c:pt>
                <c:pt idx="49">
                  <c:v>1.8812563119647689</c:v>
                </c:pt>
                <c:pt idx="50">
                  <c:v>1.8833085388927737</c:v>
                </c:pt>
                <c:pt idx="51">
                  <c:v>1.8837218488012601</c:v>
                </c:pt>
                <c:pt idx="52">
                  <c:v>1.8783583070101768</c:v>
                </c:pt>
                <c:pt idx="53">
                  <c:v>1.8919256365137134</c:v>
                </c:pt>
                <c:pt idx="54">
                  <c:v>1.8756407148429313</c:v>
                </c:pt>
                <c:pt idx="55">
                  <c:v>1.8790758102030907</c:v>
                </c:pt>
                <c:pt idx="56">
                  <c:v>1.9027108061206239</c:v>
                </c:pt>
                <c:pt idx="57">
                  <c:v>1.9143104852603228</c:v>
                </c:pt>
                <c:pt idx="58">
                  <c:v>1.8947187184135985</c:v>
                </c:pt>
                <c:pt idx="59">
                  <c:v>1.9280531796398728</c:v>
                </c:pt>
                <c:pt idx="60">
                  <c:v>1.9143978357708344</c:v>
                </c:pt>
                <c:pt idx="61">
                  <c:v>1.8664059768350061</c:v>
                </c:pt>
                <c:pt idx="62">
                  <c:v>1.8666107383800379</c:v>
                </c:pt>
                <c:pt idx="63">
                  <c:v>1.877085767167892</c:v>
                </c:pt>
                <c:pt idx="64">
                  <c:v>1.8479928578581371</c:v>
                </c:pt>
                <c:pt idx="65">
                  <c:v>1.8657504979776875</c:v>
                </c:pt>
                <c:pt idx="66">
                  <c:v>1.8090600210114303</c:v>
                </c:pt>
                <c:pt idx="67">
                  <c:v>1.8232707543500328</c:v>
                </c:pt>
                <c:pt idx="68">
                  <c:v>1.8530567492333421</c:v>
                </c:pt>
                <c:pt idx="69">
                  <c:v>1.8512348703273858</c:v>
                </c:pt>
                <c:pt idx="70">
                  <c:v>1.8498533023834702</c:v>
                </c:pt>
                <c:pt idx="71">
                  <c:v>1.8374559509772574</c:v>
                </c:pt>
                <c:pt idx="72">
                  <c:v>1.8842512975472248</c:v>
                </c:pt>
                <c:pt idx="73">
                  <c:v>1.9765130174755712</c:v>
                </c:pt>
                <c:pt idx="74">
                  <c:v>1.8215324075240549</c:v>
                </c:pt>
                <c:pt idx="75">
                  <c:v>1.8322207740199321</c:v>
                </c:pt>
                <c:pt idx="76">
                  <c:v>1.8163197173684396</c:v>
                </c:pt>
                <c:pt idx="77">
                  <c:v>1.8355146056406517</c:v>
                </c:pt>
                <c:pt idx="78">
                  <c:v>1.8299995893790981</c:v>
                </c:pt>
                <c:pt idx="79">
                  <c:v>1.8276035941753481</c:v>
                </c:pt>
                <c:pt idx="80">
                  <c:v>1.830813856165675</c:v>
                </c:pt>
                <c:pt idx="81">
                  <c:v>1.828239006866724</c:v>
                </c:pt>
                <c:pt idx="82">
                  <c:v>1.8687075704274394</c:v>
                </c:pt>
                <c:pt idx="83">
                  <c:v>1.7903592594841069</c:v>
                </c:pt>
                <c:pt idx="84">
                  <c:v>1.7895413958535766</c:v>
                </c:pt>
                <c:pt idx="85">
                  <c:v>1.813716316808013</c:v>
                </c:pt>
                <c:pt idx="86">
                  <c:v>1.8042729248028855</c:v>
                </c:pt>
                <c:pt idx="87">
                  <c:v>1.7937274546694526</c:v>
                </c:pt>
                <c:pt idx="88">
                  <c:v>1.7976608396220048</c:v>
                </c:pt>
                <c:pt idx="89">
                  <c:v>1.7944900522464704</c:v>
                </c:pt>
              </c:numCache>
            </c:numRef>
          </c:xVal>
          <c:yVal>
            <c:numRef>
              <c:f>'MI calc'!$E$12:$E$101</c:f>
              <c:numCache>
                <c:formatCode>0.000</c:formatCode>
                <c:ptCount val="90"/>
                <c:pt idx="0">
                  <c:v>13.768904305513278</c:v>
                </c:pt>
                <c:pt idx="1">
                  <c:v>13.649529263563313</c:v>
                </c:pt>
                <c:pt idx="2">
                  <c:v>13.668997040367357</c:v>
                </c:pt>
                <c:pt idx="3">
                  <c:v>13.852136965688807</c:v>
                </c:pt>
                <c:pt idx="4">
                  <c:v>13.84593591792839</c:v>
                </c:pt>
                <c:pt idx="5">
                  <c:v>13.894201817586167</c:v>
                </c:pt>
                <c:pt idx="6">
                  <c:v>13.893467169358958</c:v>
                </c:pt>
                <c:pt idx="7">
                  <c:v>14.465413065251056</c:v>
                </c:pt>
                <c:pt idx="8">
                  <c:v>13.714523955310115</c:v>
                </c:pt>
                <c:pt idx="9">
                  <c:v>13.703511063573703</c:v>
                </c:pt>
                <c:pt idx="10">
                  <c:v>13.77663472312708</c:v>
                </c:pt>
                <c:pt idx="11">
                  <c:v>13.798621125203089</c:v>
                </c:pt>
                <c:pt idx="12">
                  <c:v>13.75760681897388</c:v>
                </c:pt>
                <c:pt idx="13">
                  <c:v>14.144601346354307</c:v>
                </c:pt>
                <c:pt idx="14">
                  <c:v>14.439638787394296</c:v>
                </c:pt>
                <c:pt idx="15">
                  <c:v>14.369259220191086</c:v>
                </c:pt>
                <c:pt idx="16">
                  <c:v>14.107818805411243</c:v>
                </c:pt>
                <c:pt idx="17">
                  <c:v>13.749980189385072</c:v>
                </c:pt>
                <c:pt idx="18">
                  <c:v>13.736755514485866</c:v>
                </c:pt>
                <c:pt idx="19">
                  <c:v>13.752219593117983</c:v>
                </c:pt>
                <c:pt idx="20">
                  <c:v>13.898797031422557</c:v>
                </c:pt>
                <c:pt idx="21">
                  <c:v>13.830259418886664</c:v>
                </c:pt>
                <c:pt idx="22">
                  <c:v>13.820736366074323</c:v>
                </c:pt>
                <c:pt idx="23">
                  <c:v>14.001611151246674</c:v>
                </c:pt>
                <c:pt idx="24">
                  <c:v>14.023896283527538</c:v>
                </c:pt>
                <c:pt idx="25">
                  <c:v>13.799193354525865</c:v>
                </c:pt>
                <c:pt idx="26">
                  <c:v>13.932868334839846</c:v>
                </c:pt>
                <c:pt idx="27">
                  <c:v>13.922012239996986</c:v>
                </c:pt>
                <c:pt idx="28">
                  <c:v>13.874843911374473</c:v>
                </c:pt>
                <c:pt idx="29">
                  <c:v>13.852073354056346</c:v>
                </c:pt>
                <c:pt idx="30">
                  <c:v>13.929960604245423</c:v>
                </c:pt>
                <c:pt idx="31">
                  <c:v>15.16524739203221</c:v>
                </c:pt>
                <c:pt idx="32">
                  <c:v>25.967227956073963</c:v>
                </c:pt>
                <c:pt idx="33">
                  <c:v>15.015453662107022</c:v>
                </c:pt>
                <c:pt idx="34">
                  <c:v>14.226828101074798</c:v>
                </c:pt>
                <c:pt idx="35">
                  <c:v>13.965553657117264</c:v>
                </c:pt>
                <c:pt idx="36">
                  <c:v>13.902173296768138</c:v>
                </c:pt>
                <c:pt idx="37">
                  <c:v>14.006217922520836</c:v>
                </c:pt>
                <c:pt idx="38">
                  <c:v>14.028620666586503</c:v>
                </c:pt>
                <c:pt idx="39">
                  <c:v>13.804652535759104</c:v>
                </c:pt>
                <c:pt idx="40">
                  <c:v>13.830507223572022</c:v>
                </c:pt>
                <c:pt idx="41">
                  <c:v>13.894328957559956</c:v>
                </c:pt>
                <c:pt idx="42">
                  <c:v>13.890507339137354</c:v>
                </c:pt>
                <c:pt idx="43">
                  <c:v>13.8657083420406</c:v>
                </c:pt>
                <c:pt idx="44">
                  <c:v>14.512544365667765</c:v>
                </c:pt>
                <c:pt idx="45">
                  <c:v>13.784846322382553</c:v>
                </c:pt>
                <c:pt idx="46">
                  <c:v>14.233925056303685</c:v>
                </c:pt>
                <c:pt idx="47">
                  <c:v>14.007166106692148</c:v>
                </c:pt>
                <c:pt idx="48">
                  <c:v>14.08808923290036</c:v>
                </c:pt>
                <c:pt idx="49">
                  <c:v>14.070266369931231</c:v>
                </c:pt>
                <c:pt idx="50">
                  <c:v>14.025194654127329</c:v>
                </c:pt>
                <c:pt idx="51">
                  <c:v>14.035994724026127</c:v>
                </c:pt>
                <c:pt idx="52">
                  <c:v>13.992394673894005</c:v>
                </c:pt>
                <c:pt idx="53">
                  <c:v>14.016523577285545</c:v>
                </c:pt>
                <c:pt idx="54">
                  <c:v>13.950774474204058</c:v>
                </c:pt>
                <c:pt idx="55">
                  <c:v>13.943661860330275</c:v>
                </c:pt>
                <c:pt idx="56">
                  <c:v>14.006777628048567</c:v>
                </c:pt>
                <c:pt idx="57">
                  <c:v>14.088593308610045</c:v>
                </c:pt>
                <c:pt idx="58">
                  <c:v>14.011920404789921</c:v>
                </c:pt>
                <c:pt idx="59">
                  <c:v>13.989972992255421</c:v>
                </c:pt>
                <c:pt idx="60">
                  <c:v>13.970829847476843</c:v>
                </c:pt>
                <c:pt idx="61">
                  <c:v>14.032043363812431</c:v>
                </c:pt>
                <c:pt idx="62">
                  <c:v>13.994965044309149</c:v>
                </c:pt>
                <c:pt idx="63">
                  <c:v>14.120375046521152</c:v>
                </c:pt>
                <c:pt idx="64">
                  <c:v>14.101277105012343</c:v>
                </c:pt>
                <c:pt idx="65">
                  <c:v>14.504547939986576</c:v>
                </c:pt>
                <c:pt idx="66">
                  <c:v>14.078572018285158</c:v>
                </c:pt>
                <c:pt idx="67">
                  <c:v>14.052163820346497</c:v>
                </c:pt>
                <c:pt idx="68">
                  <c:v>14.162601756624319</c:v>
                </c:pt>
                <c:pt idx="69">
                  <c:v>14.191868407620801</c:v>
                </c:pt>
                <c:pt idx="70">
                  <c:v>14.227971318492743</c:v>
                </c:pt>
                <c:pt idx="71">
                  <c:v>14.314031261223361</c:v>
                </c:pt>
                <c:pt idx="72">
                  <c:v>14.435648410700965</c:v>
                </c:pt>
                <c:pt idx="73">
                  <c:v>14.811879671988432</c:v>
                </c:pt>
                <c:pt idx="74">
                  <c:v>14.00473388417362</c:v>
                </c:pt>
                <c:pt idx="75">
                  <c:v>14.134399582313639</c:v>
                </c:pt>
                <c:pt idx="76">
                  <c:v>14.074605994893604</c:v>
                </c:pt>
                <c:pt idx="77">
                  <c:v>14.033710017502029</c:v>
                </c:pt>
                <c:pt idx="78">
                  <c:v>14.025326148324391</c:v>
                </c:pt>
                <c:pt idx="79">
                  <c:v>14.145598168585979</c:v>
                </c:pt>
                <c:pt idx="80">
                  <c:v>14.046763925307257</c:v>
                </c:pt>
                <c:pt idx="81">
                  <c:v>14.559592638131107</c:v>
                </c:pt>
                <c:pt idx="82">
                  <c:v>14.879695571209755</c:v>
                </c:pt>
                <c:pt idx="83">
                  <c:v>14.171045725770718</c:v>
                </c:pt>
                <c:pt idx="84">
                  <c:v>14.220296850062821</c:v>
                </c:pt>
                <c:pt idx="85">
                  <c:v>14.18263367753276</c:v>
                </c:pt>
                <c:pt idx="86">
                  <c:v>14.163731112246023</c:v>
                </c:pt>
                <c:pt idx="87">
                  <c:v>14.348290266714223</c:v>
                </c:pt>
                <c:pt idx="88">
                  <c:v>14.118087277736974</c:v>
                </c:pt>
                <c:pt idx="89">
                  <c:v>14.116870355494438</c:v>
                </c:pt>
              </c:numCache>
            </c:numRef>
          </c:yVal>
          <c:smooth val="0"/>
        </c:ser>
        <c:ser>
          <c:idx val="1"/>
          <c:order val="1"/>
          <c:tx>
            <c:v>MI100 regr</c:v>
          </c:tx>
          <c:spPr>
            <a:ln w="15875">
              <a:solidFill>
                <a:srgbClr val="0070C0"/>
              </a:solidFill>
            </a:ln>
          </c:spPr>
          <c:marker>
            <c:symbol val="plus"/>
            <c:size val="5"/>
            <c:spPr>
              <a:ln>
                <a:solidFill>
                  <a:srgbClr val="FF0000">
                    <a:alpha val="0"/>
                  </a:srgbClr>
                </a:solidFill>
              </a:ln>
            </c:spPr>
          </c:marker>
          <c:xVal>
            <c:numRef>
              <c:f>'MI calc'!$N$107:$N$108</c:f>
              <c:numCache>
                <c:formatCode>0.000</c:formatCode>
                <c:ptCount val="2"/>
                <c:pt idx="0">
                  <c:v>1.7</c:v>
                </c:pt>
                <c:pt idx="1">
                  <c:v>2.2298705126693861</c:v>
                </c:pt>
              </c:numCache>
            </c:numRef>
          </c:xVal>
          <c:yVal>
            <c:numRef>
              <c:f>'MI calc'!$O$107:$O$108</c:f>
              <c:numCache>
                <c:formatCode>0.000</c:formatCode>
                <c:ptCount val="2"/>
                <c:pt idx="0">
                  <c:v>14.263265867026956</c:v>
                </c:pt>
                <c:pt idx="1">
                  <c:v>13.4</c:v>
                </c:pt>
              </c:numCache>
            </c:numRef>
          </c:yVal>
          <c:smooth val="0"/>
        </c:ser>
        <c:ser>
          <c:idx val="2"/>
          <c:order val="2"/>
          <c:tx>
            <c:v>MI window upr limit</c:v>
          </c:tx>
          <c:spPr>
            <a:ln w="12700">
              <a:solidFill>
                <a:srgbClr val="00B0F0"/>
              </a:solidFill>
            </a:ln>
          </c:spPr>
          <c:marker>
            <c:symbol val="plus"/>
            <c:size val="5"/>
            <c:spPr>
              <a:ln>
                <a:solidFill>
                  <a:schemeClr val="tx1">
                    <a:alpha val="0"/>
                  </a:schemeClr>
                </a:solidFill>
              </a:ln>
            </c:spPr>
          </c:marker>
          <c:xVal>
            <c:numRef>
              <c:f>'MI calc'!$N$112:$N$113</c:f>
              <c:numCache>
                <c:formatCode>0.000</c:formatCode>
                <c:ptCount val="2"/>
                <c:pt idx="0">
                  <c:v>1.7</c:v>
                </c:pt>
                <c:pt idx="1">
                  <c:v>2.3298705126693862</c:v>
                </c:pt>
              </c:numCache>
            </c:numRef>
          </c:xVal>
          <c:yVal>
            <c:numRef>
              <c:f>'MI calc'!$O$112:$O$113</c:f>
              <c:numCache>
                <c:formatCode>0.000</c:formatCode>
                <c:ptCount val="2"/>
                <c:pt idx="0">
                  <c:v>14.299013400528276</c:v>
                </c:pt>
                <c:pt idx="1">
                  <c:v>13.270255482482002</c:v>
                </c:pt>
              </c:numCache>
            </c:numRef>
          </c:yVal>
          <c:smooth val="0"/>
        </c:ser>
        <c:ser>
          <c:idx val="3"/>
          <c:order val="3"/>
          <c:tx>
            <c:v>MI window lwr limit</c:v>
          </c:tx>
          <c:spPr>
            <a:ln w="12700">
              <a:solidFill>
                <a:srgbClr val="00B0F0"/>
              </a:solidFill>
            </a:ln>
          </c:spPr>
          <c:marker>
            <c:symbol val="plus"/>
            <c:size val="7"/>
            <c:spPr>
              <a:ln>
                <a:solidFill>
                  <a:schemeClr val="tx1">
                    <a:alpha val="0"/>
                  </a:schemeClr>
                </a:solidFill>
              </a:ln>
            </c:spPr>
          </c:marker>
          <c:xVal>
            <c:numRef>
              <c:f>'MI calc'!$N$117:$N$118</c:f>
              <c:numCache>
                <c:formatCode>0.000</c:formatCode>
                <c:ptCount val="2"/>
                <c:pt idx="0">
                  <c:v>1.7</c:v>
                </c:pt>
                <c:pt idx="1">
                  <c:v>2.2298705126693861</c:v>
                </c:pt>
              </c:numCache>
            </c:numRef>
          </c:xVal>
          <c:yVal>
            <c:numRef>
              <c:f>'MI calc'!$O$117:$O$118</c:f>
              <c:numCache>
                <c:formatCode>0.000</c:formatCode>
                <c:ptCount val="2"/>
                <c:pt idx="0">
                  <c:v>14.227696625463299</c:v>
                </c:pt>
                <c:pt idx="1">
                  <c:v>13.366583541147131</c:v>
                </c:pt>
              </c:numCache>
            </c:numRef>
          </c:yVal>
          <c:smooth val="0"/>
        </c:ser>
        <c:ser>
          <c:idx val="5"/>
          <c:order val="4"/>
          <c:tx>
            <c:v>upper Al2O3/TiO2 limit</c:v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'MI calc'!$N$127:$N$128</c:f>
              <c:numCache>
                <c:formatCode>0.000</c:formatCode>
                <c:ptCount val="2"/>
                <c:pt idx="0">
                  <c:v>1.937706516286096</c:v>
                </c:pt>
                <c:pt idx="1">
                  <c:v>1.7646257469842266</c:v>
                </c:pt>
              </c:numCache>
            </c:numRef>
          </c:xVal>
          <c:yVal>
            <c:numRef>
              <c:f>'MI calc'!$O$127:$O$128</c:f>
              <c:numCache>
                <c:formatCode>0.000</c:formatCode>
                <c:ptCount val="2"/>
                <c:pt idx="0">
                  <c:v>15.5</c:v>
                </c:pt>
                <c:pt idx="1">
                  <c:v>14.11550141797486</c:v>
                </c:pt>
              </c:numCache>
            </c:numRef>
          </c:yVal>
          <c:smooth val="0"/>
        </c:ser>
        <c:ser>
          <c:idx val="4"/>
          <c:order val="5"/>
          <c:tx>
            <c:v>lower Al2O3/TiO2 limit</c:v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'MI calc'!$N$123:$N$124</c:f>
              <c:numCache>
                <c:formatCode>0.000</c:formatCode>
                <c:ptCount val="2"/>
                <c:pt idx="0">
                  <c:v>2.3579591425065023</c:v>
                </c:pt>
                <c:pt idx="1">
                  <c:v>2.0713262985368104</c:v>
                </c:pt>
              </c:numCache>
            </c:numRef>
          </c:xVal>
          <c:yVal>
            <c:numRef>
              <c:f>'MI calc'!$O$123:$O$124</c:f>
              <c:numCache>
                <c:formatCode>0.000</c:formatCode>
                <c:ptCount val="2"/>
                <c:pt idx="0">
                  <c:v>15.5</c:v>
                </c:pt>
                <c:pt idx="1">
                  <c:v>13.615824400244893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83392"/>
        <c:axId val="150283968"/>
      </c:scatterChart>
      <c:valAx>
        <c:axId val="150283392"/>
        <c:scaling>
          <c:orientation val="minMax"/>
          <c:max val="2.25"/>
          <c:min val="1.7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Myriad Pro" pitchFamily="34" charset="0"/>
                  </a:defRPr>
                </a:pPr>
                <a:r>
                  <a:rPr lang="en-US" sz="1000">
                    <a:latin typeface="Myriad Pro" pitchFamily="34" charset="0"/>
                  </a:rPr>
                  <a:t>TiO</a:t>
                </a:r>
                <a:r>
                  <a:rPr lang="en-US" sz="1000" baseline="-25000">
                    <a:latin typeface="Myriad Pro" pitchFamily="34" charset="0"/>
                  </a:rPr>
                  <a:t>2</a:t>
                </a:r>
              </a:p>
            </c:rich>
          </c:tx>
          <c:layout/>
          <c:overlay val="0"/>
        </c:title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900">
                <a:latin typeface="Myriad Pro" pitchFamily="34" charset="0"/>
              </a:defRPr>
            </a:pPr>
            <a:endParaRPr lang="en-US"/>
          </a:p>
        </c:txPr>
        <c:crossAx val="150283968"/>
        <c:crosses val="autoZero"/>
        <c:crossBetween val="midCat"/>
        <c:majorUnit val="5.000000000000001E-2"/>
        <c:minorUnit val="1.0000000000000002E-2"/>
      </c:valAx>
      <c:valAx>
        <c:axId val="150283968"/>
        <c:scaling>
          <c:orientation val="minMax"/>
          <c:max val="15.4"/>
          <c:min val="13.4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Myriad Pro" pitchFamily="34" charset="0"/>
                  </a:defRPr>
                </a:pPr>
                <a:r>
                  <a:rPr lang="en-US">
                    <a:latin typeface="Myriad Pro" pitchFamily="34" charset="0"/>
                  </a:rPr>
                  <a:t>Al</a:t>
                </a:r>
                <a:r>
                  <a:rPr lang="en-US" baseline="-25000">
                    <a:latin typeface="Myriad Pro" pitchFamily="34" charset="0"/>
                  </a:rPr>
                  <a:t>2</a:t>
                </a:r>
                <a:r>
                  <a:rPr lang="en-US">
                    <a:latin typeface="Myriad Pro" pitchFamily="34" charset="0"/>
                  </a:rPr>
                  <a:t>O</a:t>
                </a:r>
                <a:r>
                  <a:rPr lang="en-US" baseline="-25000">
                    <a:latin typeface="Myriad Pro" pitchFamily="34" charset="0"/>
                  </a:rPr>
                  <a:t>3</a:t>
                </a:r>
              </a:p>
            </c:rich>
          </c:tx>
          <c:layout/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900" baseline="0">
                <a:latin typeface="Myriad Pro" pitchFamily="34" charset="0"/>
              </a:defRPr>
            </a:pPr>
            <a:endParaRPr lang="en-US"/>
          </a:p>
        </c:txPr>
        <c:crossAx val="150283392"/>
        <c:crosses val="autoZero"/>
        <c:crossBetween val="midCat"/>
        <c:majorUnit val="0.2"/>
        <c:minorUnit val="2.0000000000000004E-2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934839370759588"/>
          <c:y val="0.3320103982751359"/>
          <c:w val="0.2226586049213484"/>
          <c:h val="0.35142514628985094"/>
        </c:manualLayout>
      </c:layout>
      <c:overlay val="0"/>
      <c:txPr>
        <a:bodyPr/>
        <a:lstStyle/>
        <a:p>
          <a:pPr>
            <a:defRPr sz="900">
              <a:latin typeface="Myriad Pro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102</xdr:row>
      <xdr:rowOff>165735</xdr:rowOff>
    </xdr:from>
    <xdr:to>
      <xdr:col>12</xdr:col>
      <xdr:colOff>8466</xdr:colOff>
      <xdr:row>127</xdr:row>
      <xdr:rowOff>160866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36"/>
  <sheetViews>
    <sheetView tabSelected="1" zoomScale="90" zoomScaleNormal="90" workbookViewId="0">
      <pane ySplit="3276" topLeftCell="A103" activePane="bottomLeft"/>
      <selection activeCell="R114" sqref="R114"/>
      <selection pane="bottomLeft" activeCell="Q116" sqref="Q116"/>
    </sheetView>
  </sheetViews>
  <sheetFormatPr defaultRowHeight="13.2" x14ac:dyDescent="0.25"/>
  <cols>
    <col min="1" max="1" width="2.6640625" customWidth="1"/>
    <col min="2" max="5" width="9.6640625" customWidth="1"/>
    <col min="6" max="7" width="10.6640625" customWidth="1"/>
    <col min="8" max="8" width="8.77734375" style="3" customWidth="1"/>
    <col min="9" max="9" width="11.88671875" style="3" bestFit="1" customWidth="1"/>
    <col min="10" max="11" width="14.44140625" customWidth="1"/>
    <col min="12" max="12" width="8.33203125" customWidth="1"/>
    <col min="13" max="13" width="10.77734375" customWidth="1"/>
    <col min="14" max="14" width="27.44140625" customWidth="1"/>
    <col min="15" max="15" width="8.6640625" customWidth="1"/>
  </cols>
  <sheetData>
    <row r="1" spans="1:173" ht="13.8" thickBot="1" x14ac:dyDescent="0.3">
      <c r="D1" s="65"/>
      <c r="E1" s="65"/>
      <c r="H1"/>
      <c r="I1"/>
    </row>
    <row r="2" spans="1:173" ht="13.8" x14ac:dyDescent="0.25">
      <c r="B2" s="13" t="s">
        <v>20</v>
      </c>
      <c r="C2" s="66"/>
      <c r="E2" s="32" t="s">
        <v>2</v>
      </c>
      <c r="G2" s="21" t="s">
        <v>8</v>
      </c>
      <c r="H2" s="44"/>
      <c r="I2" s="44"/>
      <c r="J2" s="27" t="s">
        <v>131</v>
      </c>
      <c r="K2" s="20"/>
      <c r="N2" s="27" t="s">
        <v>14</v>
      </c>
      <c r="O2" s="20"/>
    </row>
    <row r="3" spans="1:173" ht="15.6" thickBot="1" x14ac:dyDescent="0.4">
      <c r="B3" s="14" t="s">
        <v>4</v>
      </c>
      <c r="C3" s="15" t="s">
        <v>5</v>
      </c>
      <c r="E3" s="45">
        <v>0.5</v>
      </c>
      <c r="G3" s="22">
        <v>1</v>
      </c>
      <c r="H3" s="44"/>
      <c r="I3" s="44"/>
      <c r="J3" s="33" t="s">
        <v>12</v>
      </c>
      <c r="K3" s="12" t="s">
        <v>13</v>
      </c>
      <c r="N3" s="48" t="s">
        <v>3</v>
      </c>
      <c r="O3" s="47">
        <f ca="1">COUNTIF(I12:I101,"OK")</f>
        <v>34</v>
      </c>
    </row>
    <row r="4" spans="1:173" ht="13.8" thickBot="1" x14ac:dyDescent="0.3">
      <c r="B4" s="67">
        <v>1.7</v>
      </c>
      <c r="C4" s="68">
        <v>14.2</v>
      </c>
      <c r="E4" s="46">
        <f>E3/2</f>
        <v>0.25</v>
      </c>
      <c r="H4" s="44"/>
      <c r="I4" s="44"/>
      <c r="J4" s="30">
        <f ca="1">J9-F9</f>
        <v>0</v>
      </c>
      <c r="K4" s="31">
        <f ca="1">K9-G9</f>
        <v>0</v>
      </c>
      <c r="N4" s="48" t="s">
        <v>133</v>
      </c>
      <c r="O4" s="47">
        <f ca="1">COUNTIFS(I12:I101,"OK",H12:H101,"&gt;100")</f>
        <v>18</v>
      </c>
    </row>
    <row r="5" spans="1:173" ht="13.8" thickBot="1" x14ac:dyDescent="0.3">
      <c r="B5" s="69">
        <v>2.2000000000000002</v>
      </c>
      <c r="C5" s="70">
        <v>13.4</v>
      </c>
      <c r="H5"/>
      <c r="I5"/>
      <c r="N5" s="48" t="s">
        <v>132</v>
      </c>
      <c r="O5" s="47">
        <f ca="1">COUNTIFS(I12:I101,"OK",H12:H101,"&lt;100")</f>
        <v>16</v>
      </c>
    </row>
    <row r="6" spans="1:173" ht="14.4" thickBot="1" x14ac:dyDescent="0.3">
      <c r="B6" s="29"/>
      <c r="C6" s="28"/>
      <c r="H6"/>
      <c r="I6"/>
      <c r="N6" s="43" t="s">
        <v>17</v>
      </c>
      <c r="O6" s="57">
        <f ca="1">MAX(L12:L101)</f>
        <v>100.24982937288505</v>
      </c>
    </row>
    <row r="7" spans="1:173" ht="14.25" customHeight="1" x14ac:dyDescent="0.25">
      <c r="B7" s="16" t="s">
        <v>21</v>
      </c>
      <c r="C7" s="17"/>
      <c r="E7" s="8"/>
      <c r="F7" s="27" t="s">
        <v>134</v>
      </c>
      <c r="G7" s="20"/>
      <c r="H7" s="44"/>
      <c r="I7" s="44"/>
      <c r="J7" s="27" t="s">
        <v>15</v>
      </c>
      <c r="K7" s="20"/>
      <c r="N7" s="43" t="s">
        <v>18</v>
      </c>
      <c r="O7" s="57">
        <f ca="1">MIN(L12:L101)</f>
        <v>99.766374665355045</v>
      </c>
    </row>
    <row r="8" spans="1:173" x14ac:dyDescent="0.25">
      <c r="B8" s="18" t="s">
        <v>0</v>
      </c>
      <c r="C8" s="7" t="s">
        <v>1</v>
      </c>
      <c r="E8" s="3"/>
      <c r="F8" s="18" t="s">
        <v>0</v>
      </c>
      <c r="G8" s="7" t="s">
        <v>1</v>
      </c>
      <c r="H8" s="44"/>
      <c r="I8" s="44"/>
      <c r="J8" s="18" t="s">
        <v>0</v>
      </c>
      <c r="K8" s="7" t="s">
        <v>1</v>
      </c>
      <c r="N8" s="54"/>
      <c r="O8" s="53"/>
    </row>
    <row r="9" spans="1:173" ht="13.8" thickBot="1" x14ac:dyDescent="0.3">
      <c r="B9" s="19">
        <f>SLOPE(C4:C5,B4:B5)</f>
        <v>-1.5999999999999972</v>
      </c>
      <c r="C9" s="9">
        <f>INTERCEPT(C4:C5,B4:B5)</f>
        <v>16.919999999999995</v>
      </c>
      <c r="E9" s="23"/>
      <c r="F9" s="19">
        <f ca="1">IF($G$3=0,B$9,J$9)</f>
        <v>-1.6292015622420413</v>
      </c>
      <c r="G9" s="9">
        <f ca="1">IF($G$3=0,C$9,K$9)</f>
        <v>17.032908522838426</v>
      </c>
      <c r="H9" s="44"/>
      <c r="I9" s="44"/>
      <c r="J9" s="19">
        <f ca="1">IF($G$3=0,B$9,SLOPE(K12:K101,J12:J101))</f>
        <v>-1.6292015622420413</v>
      </c>
      <c r="K9" s="9">
        <f ca="1">IF($G$3=0,C$9,INTERCEPT(K12:K101,J12:J101))</f>
        <v>17.032908522838426</v>
      </c>
      <c r="N9" s="48" t="s">
        <v>10</v>
      </c>
      <c r="O9" s="47">
        <f ca="1">COUNTIF(I12:I101,"high MI")</f>
        <v>1</v>
      </c>
    </row>
    <row r="10" spans="1:173" ht="13.8" thickBot="1" x14ac:dyDescent="0.3">
      <c r="H10"/>
      <c r="I10"/>
      <c r="N10" s="55" t="s">
        <v>25</v>
      </c>
      <c r="O10" s="56">
        <f ca="1">MAX(H12:H101)</f>
        <v>100.35664535074638</v>
      </c>
    </row>
    <row r="11" spans="1:173" ht="15" customHeight="1" x14ac:dyDescent="0.25">
      <c r="B11" s="49" t="s">
        <v>127</v>
      </c>
      <c r="C11" s="50" t="s">
        <v>128</v>
      </c>
      <c r="D11" s="51" t="s">
        <v>35</v>
      </c>
      <c r="E11" s="51" t="s">
        <v>36</v>
      </c>
      <c r="F11" s="50" t="s">
        <v>9</v>
      </c>
      <c r="G11" s="50" t="s">
        <v>19</v>
      </c>
      <c r="H11" s="52" t="s">
        <v>7</v>
      </c>
      <c r="I11" s="50" t="s">
        <v>6</v>
      </c>
      <c r="J11" s="50" t="s">
        <v>28</v>
      </c>
      <c r="K11" s="50" t="s">
        <v>29</v>
      </c>
      <c r="L11" s="52" t="s">
        <v>16</v>
      </c>
      <c r="M11" s="73" t="s">
        <v>129</v>
      </c>
    </row>
    <row r="12" spans="1:173" s="1" customFormat="1" ht="12" customHeight="1" x14ac:dyDescent="0.25">
      <c r="A12"/>
      <c r="B12" s="24" t="s">
        <v>37</v>
      </c>
      <c r="C12" s="25">
        <v>1</v>
      </c>
      <c r="D12" s="26">
        <v>2.0522508416334513</v>
      </c>
      <c r="E12" s="26">
        <v>13.768904305513278</v>
      </c>
      <c r="F12" s="10">
        <f t="shared" ref="F12:F75" ca="1" si="0">$G$9/((E12/D12)-$F$9)</f>
        <v>2.0427134831279177</v>
      </c>
      <c r="G12" s="11">
        <f ca="1">(E12/D12)*F12</f>
        <v>13.704916524913541</v>
      </c>
      <c r="H12" s="41">
        <f t="shared" ref="H12:H100" ca="1" si="1">$F12/$D12*100</f>
        <v>99.535273256463014</v>
      </c>
      <c r="I12" s="2" t="str">
        <f t="shared" ref="I12:I43" ca="1" si="2">IF(ABS(100-H12)&lt;=E$4,"OK",IF(AND(H12&lt;&gt;0,100-H12&gt;0),"",IF(AND(H12&lt;&gt;0,100+E$4-H12&lt;0),"high MI","")))</f>
        <v/>
      </c>
      <c r="J12" s="6" t="str">
        <f ca="1">IF(I12="OK",$D12,"")</f>
        <v/>
      </c>
      <c r="K12" s="6" t="str">
        <f ca="1">IF(I12="OK",$E12,"")</f>
        <v/>
      </c>
      <c r="L12" s="40" t="str">
        <f ca="1">IF(I12="OK",F12/J12*100,"")</f>
        <v/>
      </c>
      <c r="M12" s="40">
        <f t="shared" ref="M12:M75" si="3">E12/D12</f>
        <v>6.7091722055546441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</row>
    <row r="13" spans="1:173" s="5" customFormat="1" ht="12" customHeight="1" x14ac:dyDescent="0.25">
      <c r="A13"/>
      <c r="B13" s="24" t="s">
        <v>38</v>
      </c>
      <c r="C13" s="25">
        <v>1</v>
      </c>
      <c r="D13" s="26">
        <v>2.0764536979309134</v>
      </c>
      <c r="E13" s="26">
        <v>13.649529263563313</v>
      </c>
      <c r="F13" s="10">
        <f t="shared" ca="1" si="0"/>
        <v>2.0765046142831523</v>
      </c>
      <c r="G13" s="11">
        <f t="shared" ref="G13:G76" ca="1" si="4">(E13/D13)*F13</f>
        <v>13.649863961245504</v>
      </c>
      <c r="H13" s="41">
        <f t="shared" ca="1" si="1"/>
        <v>100.00245208223471</v>
      </c>
      <c r="I13" s="2" t="str">
        <f t="shared" ca="1" si="2"/>
        <v>OK</v>
      </c>
      <c r="J13" s="6">
        <f t="shared" ref="J13:J76" ca="1" si="5">IF(I13="OK",$D13,"")</f>
        <v>2.0764536979309134</v>
      </c>
      <c r="K13" s="6">
        <f t="shared" ref="K13:K76" ca="1" si="6">IF(I13="OK",$E13,"")</f>
        <v>13.649529263563313</v>
      </c>
      <c r="L13" s="40">
        <f t="shared" ref="L13:L76" ca="1" si="7">IF(I13="OK",F13/J13*100,"")</f>
        <v>100.00245208223471</v>
      </c>
      <c r="M13" s="40">
        <f t="shared" si="3"/>
        <v>6.5734811602899761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</row>
    <row r="14" spans="1:173" s="5" customFormat="1" ht="12" customHeight="1" x14ac:dyDescent="0.25">
      <c r="A14"/>
      <c r="B14" s="24" t="s">
        <v>39</v>
      </c>
      <c r="C14" s="25">
        <v>1</v>
      </c>
      <c r="D14" s="26">
        <v>2.079167223924975</v>
      </c>
      <c r="E14" s="26">
        <v>13.668997040367357</v>
      </c>
      <c r="F14" s="10">
        <f t="shared" ca="1" si="0"/>
        <v>2.0763061156695821</v>
      </c>
      <c r="G14" s="11">
        <f t="shared" ca="1" si="4"/>
        <v>13.65018735549684</v>
      </c>
      <c r="H14" s="41">
        <f t="shared" ca="1" si="1"/>
        <v>99.862391623796782</v>
      </c>
      <c r="I14" s="2" t="str">
        <f t="shared" ca="1" si="2"/>
        <v>OK</v>
      </c>
      <c r="J14" s="6">
        <f t="shared" ca="1" si="5"/>
        <v>2.079167223924975</v>
      </c>
      <c r="K14" s="6">
        <f t="shared" ca="1" si="6"/>
        <v>13.668997040367357</v>
      </c>
      <c r="L14" s="40">
        <f t="shared" ca="1" si="7"/>
        <v>99.862391623796782</v>
      </c>
      <c r="M14" s="40">
        <f t="shared" si="3"/>
        <v>6.5742653515687541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</row>
    <row r="15" spans="1:173" s="5" customFormat="1" ht="12" customHeight="1" x14ac:dyDescent="0.25">
      <c r="A15"/>
      <c r="B15" s="24" t="s">
        <v>40</v>
      </c>
      <c r="C15" s="25">
        <v>1</v>
      </c>
      <c r="D15" s="26">
        <v>1.9656769178353424</v>
      </c>
      <c r="E15" s="26">
        <v>13.852136965688807</v>
      </c>
      <c r="F15" s="10">
        <f t="shared" ca="1" si="0"/>
        <v>1.9631744018245039</v>
      </c>
      <c r="G15" s="11">
        <f t="shared" ca="1" si="4"/>
        <v>13.834501720432359</v>
      </c>
      <c r="H15" s="41">
        <f t="shared" ca="1" si="1"/>
        <v>99.872689352551674</v>
      </c>
      <c r="I15" s="2" t="str">
        <f t="shared" ca="1" si="2"/>
        <v>OK</v>
      </c>
      <c r="J15" s="6">
        <f t="shared" ca="1" si="5"/>
        <v>1.9656769178353424</v>
      </c>
      <c r="K15" s="6">
        <f t="shared" ca="1" si="6"/>
        <v>13.852136965688807</v>
      </c>
      <c r="L15" s="40">
        <f t="shared" ca="1" si="7"/>
        <v>99.872689352551674</v>
      </c>
      <c r="M15" s="40">
        <f t="shared" si="3"/>
        <v>7.0470059652240113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</row>
    <row r="16" spans="1:173" s="5" customFormat="1" ht="12" customHeight="1" x14ac:dyDescent="0.25">
      <c r="A16"/>
      <c r="B16" s="24" t="s">
        <v>41</v>
      </c>
      <c r="C16" s="25">
        <v>1</v>
      </c>
      <c r="D16" s="26">
        <v>1.9555267763458184</v>
      </c>
      <c r="E16" s="26">
        <v>13.84593591792839</v>
      </c>
      <c r="F16" s="10">
        <f t="shared" ca="1" si="0"/>
        <v>1.9556444998055293</v>
      </c>
      <c r="G16" s="11">
        <f t="shared" ca="1" si="4"/>
        <v>13.846769448565203</v>
      </c>
      <c r="H16" s="41">
        <f t="shared" ca="1" si="1"/>
        <v>100.00602003823906</v>
      </c>
      <c r="I16" s="2" t="str">
        <f t="shared" ca="1" si="2"/>
        <v>OK</v>
      </c>
      <c r="J16" s="6">
        <f t="shared" ca="1" si="5"/>
        <v>1.9555267763458184</v>
      </c>
      <c r="K16" s="6">
        <f t="shared" ca="1" si="6"/>
        <v>13.84593591792839</v>
      </c>
      <c r="L16" s="40">
        <f t="shared" ca="1" si="7"/>
        <v>100.00602003823906</v>
      </c>
      <c r="M16" s="40">
        <f t="shared" si="3"/>
        <v>7.0804123397387082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</row>
    <row r="17" spans="1:173" s="5" customFormat="1" ht="12" customHeight="1" x14ac:dyDescent="0.25">
      <c r="A17"/>
      <c r="B17" s="24" t="s">
        <v>42</v>
      </c>
      <c r="C17" s="25">
        <v>1</v>
      </c>
      <c r="D17" s="26">
        <v>1.9545532320897132</v>
      </c>
      <c r="E17" s="26">
        <v>13.894201817586167</v>
      </c>
      <c r="F17" s="10">
        <f t="shared" ca="1" si="0"/>
        <v>1.9493283135973323</v>
      </c>
      <c r="G17" s="11">
        <f t="shared" ca="1" si="4"/>
        <v>13.85705978900301</v>
      </c>
      <c r="H17" s="41">
        <f t="shared" ca="1" si="1"/>
        <v>99.732679652485359</v>
      </c>
      <c r="I17" s="2" t="str">
        <f t="shared" ca="1" si="2"/>
        <v/>
      </c>
      <c r="J17" s="6" t="str">
        <f t="shared" ca="1" si="5"/>
        <v/>
      </c>
      <c r="K17" s="6" t="str">
        <f t="shared" ca="1" si="6"/>
        <v/>
      </c>
      <c r="L17" s="40" t="str">
        <f t="shared" ca="1" si="7"/>
        <v/>
      </c>
      <c r="M17" s="40">
        <f t="shared" si="3"/>
        <v>7.1086331083094434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</row>
    <row r="18" spans="1:173" s="5" customFormat="1" ht="12" customHeight="1" x14ac:dyDescent="0.25">
      <c r="A18"/>
      <c r="B18" s="24" t="s">
        <v>43</v>
      </c>
      <c r="C18" s="25">
        <v>1</v>
      </c>
      <c r="D18" s="26">
        <v>1.9551249877446879</v>
      </c>
      <c r="E18" s="26">
        <v>13.893467169358958</v>
      </c>
      <c r="F18" s="10">
        <f t="shared" ca="1" si="0"/>
        <v>1.9498760654812872</v>
      </c>
      <c r="G18" s="11">
        <f t="shared" ca="1" si="4"/>
        <v>13.856167390777948</v>
      </c>
      <c r="H18" s="41">
        <f t="shared" ca="1" si="1"/>
        <v>99.731530091615497</v>
      </c>
      <c r="I18" s="2" t="str">
        <f t="shared" ca="1" si="2"/>
        <v/>
      </c>
      <c r="J18" s="6" t="str">
        <f t="shared" ca="1" si="5"/>
        <v/>
      </c>
      <c r="K18" s="6" t="str">
        <f t="shared" ca="1" si="6"/>
        <v/>
      </c>
      <c r="L18" s="40" t="str">
        <f t="shared" ca="1" si="7"/>
        <v/>
      </c>
      <c r="M18" s="40">
        <f t="shared" si="3"/>
        <v>7.1061785085083526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</row>
    <row r="19" spans="1:173" s="5" customFormat="1" ht="12" customHeight="1" x14ac:dyDescent="0.25">
      <c r="A19"/>
      <c r="B19" s="24" t="s">
        <v>44</v>
      </c>
      <c r="C19" s="25">
        <v>1</v>
      </c>
      <c r="D19" s="26">
        <v>2.0424034859462248</v>
      </c>
      <c r="E19" s="26">
        <v>14.465413065251056</v>
      </c>
      <c r="F19" s="10">
        <f t="shared" ca="1" si="0"/>
        <v>1.9551659208429824</v>
      </c>
      <c r="G19" s="11">
        <f t="shared" ca="1" si="4"/>
        <v>13.84754915015864</v>
      </c>
      <c r="H19" s="41">
        <f t="shared" ca="1" si="1"/>
        <v>95.728681149267331</v>
      </c>
      <c r="I19" s="2" t="str">
        <f t="shared" ca="1" si="2"/>
        <v/>
      </c>
      <c r="J19" s="6" t="str">
        <f t="shared" ca="1" si="5"/>
        <v/>
      </c>
      <c r="K19" s="6" t="str">
        <f t="shared" ca="1" si="6"/>
        <v/>
      </c>
      <c r="L19" s="40" t="str">
        <f t="shared" ca="1" si="7"/>
        <v/>
      </c>
      <c r="M19" s="40">
        <f t="shared" si="3"/>
        <v>7.0825442498446272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</row>
    <row r="20" spans="1:173" s="5" customFormat="1" ht="12" customHeight="1" x14ac:dyDescent="0.25">
      <c r="A20"/>
      <c r="B20" s="24" t="s">
        <v>45</v>
      </c>
      <c r="C20" s="25">
        <v>1</v>
      </c>
      <c r="D20" s="26">
        <v>2.024360054141487</v>
      </c>
      <c r="E20" s="26">
        <v>13.714523955310115</v>
      </c>
      <c r="F20" s="10">
        <f t="shared" ca="1" si="0"/>
        <v>2.0267748724266386</v>
      </c>
      <c r="G20" s="11">
        <f t="shared" ca="1" si="4"/>
        <v>13.730883734368033</v>
      </c>
      <c r="H20" s="41">
        <f t="shared" ca="1" si="1"/>
        <v>100.11928798339068</v>
      </c>
      <c r="I20" s="2" t="str">
        <f t="shared" ca="1" si="2"/>
        <v>OK</v>
      </c>
      <c r="J20" s="6">
        <f t="shared" ca="1" si="5"/>
        <v>2.024360054141487</v>
      </c>
      <c r="K20" s="6">
        <f t="shared" ca="1" si="6"/>
        <v>13.714523955310115</v>
      </c>
      <c r="L20" s="40">
        <f t="shared" ca="1" si="7"/>
        <v>100.11928798339068</v>
      </c>
      <c r="M20" s="40">
        <f t="shared" si="3"/>
        <v>6.774745395342392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</row>
    <row r="21" spans="1:173" s="5" customFormat="1" ht="12" customHeight="1" x14ac:dyDescent="0.25">
      <c r="A21"/>
      <c r="B21" s="24" t="s">
        <v>46</v>
      </c>
      <c r="C21" s="25">
        <v>1</v>
      </c>
      <c r="D21" s="26">
        <v>2.0186337060064554</v>
      </c>
      <c r="E21" s="26">
        <v>13.703511063573703</v>
      </c>
      <c r="F21" s="10">
        <f t="shared" ca="1" si="0"/>
        <v>2.0234611797439408</v>
      </c>
      <c r="G21" s="11">
        <f t="shared" ca="1" si="4"/>
        <v>13.736282407663472</v>
      </c>
      <c r="H21" s="41">
        <f t="shared" ca="1" si="1"/>
        <v>100.23914560244988</v>
      </c>
      <c r="I21" s="2" t="str">
        <f t="shared" ca="1" si="2"/>
        <v>OK</v>
      </c>
      <c r="J21" s="6">
        <f t="shared" ca="1" si="5"/>
        <v>2.0186337060064554</v>
      </c>
      <c r="K21" s="6">
        <f t="shared" ca="1" si="6"/>
        <v>13.703511063573703</v>
      </c>
      <c r="L21" s="40">
        <f t="shared" ca="1" si="7"/>
        <v>100.23914560244988</v>
      </c>
      <c r="M21" s="40">
        <f t="shared" si="3"/>
        <v>6.788508000633712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</row>
    <row r="22" spans="1:173" s="5" customFormat="1" ht="12" customHeight="1" x14ac:dyDescent="0.25">
      <c r="A22"/>
      <c r="B22" s="24" t="s">
        <v>47</v>
      </c>
      <c r="C22" s="25">
        <v>1</v>
      </c>
      <c r="D22" s="26">
        <v>1.9799709049399403</v>
      </c>
      <c r="E22" s="26">
        <v>13.77663472312708</v>
      </c>
      <c r="F22" s="10">
        <f t="shared" ca="1" si="0"/>
        <v>1.9835229484143468</v>
      </c>
      <c r="G22" s="11">
        <f t="shared" ca="1" si="4"/>
        <v>13.801349836538835</v>
      </c>
      <c r="H22" s="41">
        <f t="shared" ca="1" si="1"/>
        <v>100.17939877124175</v>
      </c>
      <c r="I22" s="2" t="str">
        <f t="shared" ca="1" si="2"/>
        <v>OK</v>
      </c>
      <c r="J22" s="6">
        <f t="shared" ca="1" si="5"/>
        <v>1.9799709049399403</v>
      </c>
      <c r="K22" s="6">
        <f t="shared" ca="1" si="6"/>
        <v>13.77663472312708</v>
      </c>
      <c r="L22" s="40">
        <f t="shared" ca="1" si="7"/>
        <v>100.17939877124175</v>
      </c>
      <c r="M22" s="40">
        <f t="shared" si="3"/>
        <v>6.9579985689461301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</row>
    <row r="23" spans="1:173" s="5" customFormat="1" ht="12" customHeight="1" x14ac:dyDescent="0.25">
      <c r="A23"/>
      <c r="B23" s="24" t="s">
        <v>48</v>
      </c>
      <c r="C23" s="25">
        <v>1</v>
      </c>
      <c r="D23" s="26">
        <v>2.0007825218656397</v>
      </c>
      <c r="E23" s="26">
        <v>13.798621125203089</v>
      </c>
      <c r="F23" s="10">
        <f t="shared" ca="1" si="0"/>
        <v>1.9978044351469428</v>
      </c>
      <c r="G23" s="11">
        <f t="shared" ca="1" si="4"/>
        <v>13.778082416042947</v>
      </c>
      <c r="H23" s="41">
        <f t="shared" ca="1" si="1"/>
        <v>99.851153901728424</v>
      </c>
      <c r="I23" s="2" t="str">
        <f t="shared" ca="1" si="2"/>
        <v>OK</v>
      </c>
      <c r="J23" s="6">
        <f t="shared" ca="1" si="5"/>
        <v>2.0007825218656397</v>
      </c>
      <c r="K23" s="6">
        <f t="shared" ca="1" si="6"/>
        <v>13.798621125203089</v>
      </c>
      <c r="L23" s="40">
        <f t="shared" ca="1" si="7"/>
        <v>99.851153901728424</v>
      </c>
      <c r="M23" s="40">
        <f t="shared" si="3"/>
        <v>6.8966121876836954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</row>
    <row r="24" spans="1:173" s="5" customFormat="1" ht="12" customHeight="1" x14ac:dyDescent="0.25">
      <c r="A24"/>
      <c r="B24" s="24" t="s">
        <v>49</v>
      </c>
      <c r="C24" s="25">
        <v>1</v>
      </c>
      <c r="D24" s="26">
        <v>1.9843183407891065</v>
      </c>
      <c r="E24" s="26">
        <v>13.75760681897388</v>
      </c>
      <c r="F24" s="10">
        <f t="shared" ca="1" si="0"/>
        <v>1.9892757508559431</v>
      </c>
      <c r="G24" s="11">
        <f t="shared" ca="1" si="4"/>
        <v>13.791977361813714</v>
      </c>
      <c r="H24" s="41">
        <f t="shared" ca="1" si="1"/>
        <v>100.24982937288505</v>
      </c>
      <c r="I24" s="2" t="str">
        <f t="shared" ca="1" si="2"/>
        <v>OK</v>
      </c>
      <c r="J24" s="6">
        <f t="shared" ca="1" si="5"/>
        <v>1.9843183407891065</v>
      </c>
      <c r="K24" s="6">
        <f t="shared" ca="1" si="6"/>
        <v>13.75760681897388</v>
      </c>
      <c r="L24" s="40">
        <f t="shared" ca="1" si="7"/>
        <v>100.24982937288505</v>
      </c>
      <c r="M24" s="40">
        <f t="shared" si="3"/>
        <v>6.933165176260415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</row>
    <row r="25" spans="1:173" s="4" customFormat="1" ht="12" customHeight="1" x14ac:dyDescent="0.25">
      <c r="A25"/>
      <c r="B25" s="24" t="s">
        <v>50</v>
      </c>
      <c r="C25" s="25">
        <v>1</v>
      </c>
      <c r="D25" s="26">
        <v>1.9275694862352251</v>
      </c>
      <c r="E25" s="26">
        <v>14.144601346354307</v>
      </c>
      <c r="F25" s="10">
        <f t="shared" ca="1" si="0"/>
        <v>1.8994569660349503</v>
      </c>
      <c r="G25" s="11">
        <f t="shared" ca="1" si="4"/>
        <v>13.938310266362759</v>
      </c>
      <c r="H25" s="41">
        <f t="shared" ca="1" si="1"/>
        <v>98.541556068353103</v>
      </c>
      <c r="I25" s="2" t="str">
        <f t="shared" ca="1" si="2"/>
        <v/>
      </c>
      <c r="J25" s="6" t="str">
        <f t="shared" ca="1" si="5"/>
        <v/>
      </c>
      <c r="K25" s="6" t="str">
        <f t="shared" ca="1" si="6"/>
        <v/>
      </c>
      <c r="L25" s="40" t="str">
        <f t="shared" ca="1" si="7"/>
        <v/>
      </c>
      <c r="M25" s="40">
        <f t="shared" si="3"/>
        <v>7.3380500404062809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</row>
    <row r="26" spans="1:173" s="4" customFormat="1" ht="12" customHeight="1" x14ac:dyDescent="0.25">
      <c r="A26"/>
      <c r="B26" s="24" t="s">
        <v>51</v>
      </c>
      <c r="C26" s="25">
        <v>1</v>
      </c>
      <c r="D26" s="26">
        <v>1.9494219685028551</v>
      </c>
      <c r="E26" s="26">
        <v>14.439638787394296</v>
      </c>
      <c r="F26" s="10">
        <f t="shared" ca="1" si="0"/>
        <v>1.8849344029501844</v>
      </c>
      <c r="G26" s="11">
        <f t="shared" ca="1" si="4"/>
        <v>13.961970448828216</v>
      </c>
      <c r="H26" s="41">
        <f t="shared" ca="1" si="1"/>
        <v>96.691964767269099</v>
      </c>
      <c r="I26" s="2" t="str">
        <f t="shared" ca="1" si="2"/>
        <v/>
      </c>
      <c r="J26" s="6" t="str">
        <f t="shared" ca="1" si="5"/>
        <v/>
      </c>
      <c r="K26" s="6" t="str">
        <f t="shared" ca="1" si="6"/>
        <v/>
      </c>
      <c r="L26" s="40" t="str">
        <f t="shared" ca="1" si="7"/>
        <v/>
      </c>
      <c r="M26" s="40">
        <f t="shared" si="3"/>
        <v>7.4071386394008147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</row>
    <row r="27" spans="1:173" s="4" customFormat="1" ht="12" customHeight="1" x14ac:dyDescent="0.25">
      <c r="A27"/>
      <c r="B27" s="24" t="s">
        <v>52</v>
      </c>
      <c r="C27" s="25">
        <v>1</v>
      </c>
      <c r="D27" s="26">
        <v>1.923438825679932</v>
      </c>
      <c r="E27" s="26">
        <v>14.369259220191086</v>
      </c>
      <c r="F27" s="10">
        <f t="shared" ca="1" si="0"/>
        <v>1.8717871743959029</v>
      </c>
      <c r="G27" s="11">
        <f t="shared" ca="1" si="4"/>
        <v>13.983389934128004</v>
      </c>
      <c r="H27" s="41">
        <f t="shared" ca="1" si="1"/>
        <v>97.314619493252124</v>
      </c>
      <c r="I27" s="2" t="str">
        <f t="shared" ca="1" si="2"/>
        <v/>
      </c>
      <c r="J27" s="6" t="str">
        <f t="shared" ca="1" si="5"/>
        <v/>
      </c>
      <c r="K27" s="6" t="str">
        <f t="shared" ca="1" si="6"/>
        <v/>
      </c>
      <c r="L27" s="40" t="str">
        <f t="shared" ca="1" si="7"/>
        <v/>
      </c>
      <c r="M27" s="40">
        <f t="shared" si="3"/>
        <v>7.4706089054387164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</row>
    <row r="28" spans="1:173" s="1" customFormat="1" ht="12" customHeight="1" x14ac:dyDescent="0.25">
      <c r="A28"/>
      <c r="B28" s="24" t="s">
        <v>53</v>
      </c>
      <c r="C28" s="25">
        <v>1</v>
      </c>
      <c r="D28" s="26">
        <v>1.9554167252020007</v>
      </c>
      <c r="E28" s="26">
        <v>14.107818805411243</v>
      </c>
      <c r="F28" s="10">
        <f t="shared" ca="1" si="0"/>
        <v>1.9259413683739739</v>
      </c>
      <c r="G28" s="11">
        <f t="shared" ca="1" si="4"/>
        <v>13.895161836696973</v>
      </c>
      <c r="H28" s="41">
        <f t="shared" ca="1" si="1"/>
        <v>98.492630422551912</v>
      </c>
      <c r="I28" s="2" t="str">
        <f t="shared" ca="1" si="2"/>
        <v/>
      </c>
      <c r="J28" s="6" t="str">
        <f t="shared" ca="1" si="5"/>
        <v/>
      </c>
      <c r="K28" s="6" t="str">
        <f t="shared" ca="1" si="6"/>
        <v/>
      </c>
      <c r="L28" s="40" t="str">
        <f t="shared" ca="1" si="7"/>
        <v/>
      </c>
      <c r="M28" s="40">
        <f t="shared" si="3"/>
        <v>7.2147377198862106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</row>
    <row r="29" spans="1:173" s="1" customFormat="1" ht="12" customHeight="1" x14ac:dyDescent="0.25">
      <c r="A29"/>
      <c r="B29" s="24" t="s">
        <v>54</v>
      </c>
      <c r="C29" s="25">
        <v>2</v>
      </c>
      <c r="D29" s="26">
        <v>2.0448572941522754</v>
      </c>
      <c r="E29" s="26">
        <v>13.749980189385072</v>
      </c>
      <c r="F29" s="10">
        <f t="shared" ca="1" si="0"/>
        <v>2.0390445118603124</v>
      </c>
      <c r="G29" s="11">
        <f t="shared" ca="1" si="4"/>
        <v>13.710894018634544</v>
      </c>
      <c r="H29" s="41">
        <f t="shared" ca="1" si="1"/>
        <v>99.715736530437312</v>
      </c>
      <c r="I29" s="2" t="str">
        <f t="shared" ca="1" si="2"/>
        <v/>
      </c>
      <c r="J29" s="6" t="str">
        <f t="shared" ca="1" si="5"/>
        <v/>
      </c>
      <c r="K29" s="6" t="str">
        <f t="shared" ca="1" si="6"/>
        <v/>
      </c>
      <c r="L29" s="40" t="str">
        <f t="shared" ca="1" si="7"/>
        <v/>
      </c>
      <c r="M29" s="40">
        <f t="shared" si="3"/>
        <v>6.7241759259710694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</row>
    <row r="30" spans="1:173" s="1" customFormat="1" ht="12" customHeight="1" x14ac:dyDescent="0.25">
      <c r="A30"/>
      <c r="B30" s="24" t="s">
        <v>55</v>
      </c>
      <c r="C30" s="25">
        <v>2</v>
      </c>
      <c r="D30" s="26">
        <v>2.0415319579912046</v>
      </c>
      <c r="E30" s="26">
        <v>13.736755514485866</v>
      </c>
      <c r="F30" s="10">
        <f t="shared" ca="1" si="0"/>
        <v>2.0379528032153802</v>
      </c>
      <c r="G30" s="11">
        <f t="shared" ca="1" si="4"/>
        <v>13.712672632064381</v>
      </c>
      <c r="H30" s="41">
        <f t="shared" ca="1" si="1"/>
        <v>99.824682892579048</v>
      </c>
      <c r="I30" s="2" t="str">
        <f t="shared" ca="1" si="2"/>
        <v>OK</v>
      </c>
      <c r="J30" s="6">
        <f t="shared" ca="1" si="5"/>
        <v>2.0415319579912046</v>
      </c>
      <c r="K30" s="6">
        <f t="shared" ca="1" si="6"/>
        <v>13.736755514485866</v>
      </c>
      <c r="L30" s="40">
        <f t="shared" ca="1" si="7"/>
        <v>99.824682892579048</v>
      </c>
      <c r="M30" s="40">
        <f t="shared" si="3"/>
        <v>6.7286507373621269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</row>
    <row r="31" spans="1:173" s="1" customFormat="1" ht="12" customHeight="1" x14ac:dyDescent="0.25">
      <c r="A31"/>
      <c r="B31" s="24" t="s">
        <v>56</v>
      </c>
      <c r="C31" s="25">
        <v>2</v>
      </c>
      <c r="D31" s="26">
        <v>2.0252077667659076</v>
      </c>
      <c r="E31" s="26">
        <v>13.752219593117983</v>
      </c>
      <c r="F31" s="10">
        <f t="shared" ca="1" si="0"/>
        <v>2.022976965986083</v>
      </c>
      <c r="G31" s="11">
        <f t="shared" ca="1" si="4"/>
        <v>13.737071289474237</v>
      </c>
      <c r="H31" s="41">
        <f t="shared" ca="1" si="1"/>
        <v>99.889848300187637</v>
      </c>
      <c r="I31" s="2" t="str">
        <f t="shared" ca="1" si="2"/>
        <v>OK</v>
      </c>
      <c r="J31" s="6">
        <f t="shared" ca="1" si="5"/>
        <v>2.0252077667659076</v>
      </c>
      <c r="K31" s="6">
        <f t="shared" ca="1" si="6"/>
        <v>13.752219593117983</v>
      </c>
      <c r="L31" s="40">
        <f t="shared" ca="1" si="7"/>
        <v>99.889848300187637</v>
      </c>
      <c r="M31" s="40">
        <f t="shared" si="3"/>
        <v>6.7905228385920928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</row>
    <row r="32" spans="1:173" s="1" customFormat="1" ht="12" customHeight="1" x14ac:dyDescent="0.25">
      <c r="A32"/>
      <c r="B32" s="24" t="s">
        <v>57</v>
      </c>
      <c r="C32" s="25">
        <v>2</v>
      </c>
      <c r="D32" s="26">
        <v>1.9706123915189722</v>
      </c>
      <c r="E32" s="26">
        <v>13.898797031422557</v>
      </c>
      <c r="F32" s="10">
        <f t="shared" ca="1" si="0"/>
        <v>1.9618112836532313</v>
      </c>
      <c r="G32" s="11">
        <f t="shared" ca="1" si="4"/>
        <v>13.836722514686519</v>
      </c>
      <c r="H32" s="41">
        <f t="shared" ca="1" si="1"/>
        <v>99.55338209058165</v>
      </c>
      <c r="I32" s="2" t="str">
        <f t="shared" ca="1" si="2"/>
        <v/>
      </c>
      <c r="J32" s="6" t="str">
        <f t="shared" ca="1" si="5"/>
        <v/>
      </c>
      <c r="K32" s="6" t="str">
        <f t="shared" ca="1" si="6"/>
        <v/>
      </c>
      <c r="L32" s="40" t="str">
        <f t="shared" ca="1" si="7"/>
        <v/>
      </c>
      <c r="M32" s="40">
        <f t="shared" si="3"/>
        <v>7.0530344228218285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</row>
    <row r="33" spans="1:173" s="1" customFormat="1" ht="12" customHeight="1" x14ac:dyDescent="0.25">
      <c r="A33"/>
      <c r="B33" s="24" t="s">
        <v>58</v>
      </c>
      <c r="C33" s="25">
        <v>2</v>
      </c>
      <c r="D33" s="26">
        <v>1.9921073207598068</v>
      </c>
      <c r="E33" s="26">
        <v>13.830259418886664</v>
      </c>
      <c r="F33" s="10">
        <f t="shared" ca="1" si="0"/>
        <v>1.9871030496292301</v>
      </c>
      <c r="G33" s="11">
        <f t="shared" ca="1" si="4"/>
        <v>13.79551713004656</v>
      </c>
      <c r="H33" s="41">
        <f t="shared" ca="1" si="1"/>
        <v>99.748795103635885</v>
      </c>
      <c r="I33" s="2" t="str">
        <f t="shared" ca="1" si="2"/>
        <v/>
      </c>
      <c r="J33" s="6" t="str">
        <f t="shared" ca="1" si="5"/>
        <v/>
      </c>
      <c r="K33" s="6" t="str">
        <f t="shared" ca="1" si="6"/>
        <v/>
      </c>
      <c r="L33" s="40" t="str">
        <f t="shared" ca="1" si="7"/>
        <v/>
      </c>
      <c r="M33" s="40">
        <f t="shared" si="3"/>
        <v>6.9425272799116486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</row>
    <row r="34" spans="1:173" s="1" customFormat="1" ht="12" customHeight="1" x14ac:dyDescent="0.25">
      <c r="A34"/>
      <c r="B34" s="24" t="s">
        <v>59</v>
      </c>
      <c r="C34" s="25">
        <v>2</v>
      </c>
      <c r="D34" s="26">
        <v>1.9800605831054692</v>
      </c>
      <c r="E34" s="26">
        <v>13.820736366074323</v>
      </c>
      <c r="F34" s="10">
        <f t="shared" ca="1" si="0"/>
        <v>1.9784639532416322</v>
      </c>
      <c r="G34" s="11">
        <f t="shared" ca="1" si="4"/>
        <v>13.809591959377594</v>
      </c>
      <c r="H34" s="41">
        <f t="shared" ca="1" si="1"/>
        <v>99.919364595333093</v>
      </c>
      <c r="I34" s="2" t="str">
        <f t="shared" ca="1" si="2"/>
        <v>OK</v>
      </c>
      <c r="J34" s="6">
        <f t="shared" ca="1" si="5"/>
        <v>1.9800605831054692</v>
      </c>
      <c r="K34" s="6">
        <f t="shared" ca="1" si="6"/>
        <v>13.820736366074323</v>
      </c>
      <c r="L34" s="40">
        <f t="shared" ca="1" si="7"/>
        <v>99.919364595333093</v>
      </c>
      <c r="M34" s="40">
        <f t="shared" si="3"/>
        <v>6.9799563124469071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</row>
    <row r="35" spans="1:173" s="1" customFormat="1" ht="12" customHeight="1" x14ac:dyDescent="0.25">
      <c r="A35"/>
      <c r="B35" s="24" t="s">
        <v>60</v>
      </c>
      <c r="C35" s="25">
        <v>2</v>
      </c>
      <c r="D35" s="26">
        <v>2.0346605059154705</v>
      </c>
      <c r="E35" s="26">
        <v>14.001611151246674</v>
      </c>
      <c r="F35" s="10">
        <f t="shared" ca="1" si="0"/>
        <v>2.0013409085294325</v>
      </c>
      <c r="G35" s="11">
        <f t="shared" ca="1" si="4"/>
        <v>13.772320788083366</v>
      </c>
      <c r="H35" s="41">
        <f t="shared" ca="1" si="1"/>
        <v>98.362400150336313</v>
      </c>
      <c r="I35" s="2" t="str">
        <f t="shared" ca="1" si="2"/>
        <v/>
      </c>
      <c r="J35" s="6" t="str">
        <f t="shared" ca="1" si="5"/>
        <v/>
      </c>
      <c r="K35" s="6" t="str">
        <f t="shared" ca="1" si="6"/>
        <v/>
      </c>
      <c r="L35" s="40" t="str">
        <f t="shared" ca="1" si="7"/>
        <v/>
      </c>
      <c r="M35" s="40">
        <f t="shared" si="3"/>
        <v>6.8815466317545795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</row>
    <row r="36" spans="1:173" s="1" customFormat="1" ht="12" customHeight="1" x14ac:dyDescent="0.25">
      <c r="A36"/>
      <c r="B36" s="24" t="s">
        <v>61</v>
      </c>
      <c r="C36" s="25">
        <v>2</v>
      </c>
      <c r="D36" s="26">
        <v>2.0271104002338949</v>
      </c>
      <c r="E36" s="26">
        <v>14.023896283527538</v>
      </c>
      <c r="F36" s="10">
        <f t="shared" ca="1" si="0"/>
        <v>1.9927654373621293</v>
      </c>
      <c r="G36" s="11">
        <f t="shared" ca="1" si="4"/>
        <v>13.7862919591061</v>
      </c>
      <c r="H36" s="41">
        <f t="shared" ca="1" si="1"/>
        <v>98.305718185462283</v>
      </c>
      <c r="I36" s="2" t="str">
        <f t="shared" ca="1" si="2"/>
        <v/>
      </c>
      <c r="J36" s="6" t="str">
        <f t="shared" ca="1" si="5"/>
        <v/>
      </c>
      <c r="K36" s="6" t="str">
        <f t="shared" ca="1" si="6"/>
        <v/>
      </c>
      <c r="L36" s="40" t="str">
        <f t="shared" ca="1" si="7"/>
        <v/>
      </c>
      <c r="M36" s="40">
        <f t="shared" si="3"/>
        <v>6.9181709500920192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</row>
    <row r="37" spans="1:173" s="1" customFormat="1" ht="12" customHeight="1" x14ac:dyDescent="0.25">
      <c r="A37"/>
      <c r="B37" s="24" t="s">
        <v>62</v>
      </c>
      <c r="C37" s="25">
        <v>2</v>
      </c>
      <c r="D37" s="26">
        <v>1.970778312683465</v>
      </c>
      <c r="E37" s="26">
        <v>13.799193354525865</v>
      </c>
      <c r="F37" s="10">
        <f t="shared" ca="1" si="0"/>
        <v>1.9734338325339749</v>
      </c>
      <c r="G37" s="11">
        <f t="shared" ca="1" si="4"/>
        <v>13.817787039892774</v>
      </c>
      <c r="H37" s="41">
        <f t="shared" ca="1" si="1"/>
        <v>100.1347447266605</v>
      </c>
      <c r="I37" s="2" t="str">
        <f t="shared" ca="1" si="2"/>
        <v>OK</v>
      </c>
      <c r="J37" s="6">
        <f t="shared" ca="1" si="5"/>
        <v>1.970778312683465</v>
      </c>
      <c r="K37" s="6">
        <f t="shared" ca="1" si="6"/>
        <v>13.799193354525865</v>
      </c>
      <c r="L37" s="40">
        <f t="shared" ca="1" si="7"/>
        <v>100.1347447266605</v>
      </c>
      <c r="M37" s="40">
        <f t="shared" si="3"/>
        <v>7.0019003485666076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</row>
    <row r="38" spans="1:173" s="1" customFormat="1" ht="12" customHeight="1" x14ac:dyDescent="0.25">
      <c r="A38"/>
      <c r="B38" s="24" t="s">
        <v>63</v>
      </c>
      <c r="C38" s="25">
        <v>2</v>
      </c>
      <c r="D38" s="26">
        <v>1.9257458184677607</v>
      </c>
      <c r="E38" s="26">
        <v>13.932868334839846</v>
      </c>
      <c r="F38" s="10">
        <f t="shared" ca="1" si="0"/>
        <v>1.9215279885284979</v>
      </c>
      <c r="G38" s="11">
        <f t="shared" ca="1" si="4"/>
        <v>13.902352122035991</v>
      </c>
      <c r="H38" s="41">
        <f t="shared" ca="1" si="1"/>
        <v>99.780976809150303</v>
      </c>
      <c r="I38" s="2" t="str">
        <f t="shared" ca="1" si="2"/>
        <v>OK</v>
      </c>
      <c r="J38" s="6">
        <f t="shared" ca="1" si="5"/>
        <v>1.9257458184677607</v>
      </c>
      <c r="K38" s="6">
        <f t="shared" ca="1" si="6"/>
        <v>13.932868334839846</v>
      </c>
      <c r="L38" s="40">
        <f t="shared" ca="1" si="7"/>
        <v>99.780976809150303</v>
      </c>
      <c r="M38" s="40">
        <f t="shared" si="3"/>
        <v>7.2350505457286536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</row>
    <row r="39" spans="1:173" s="1" customFormat="1" ht="12" customHeight="1" x14ac:dyDescent="0.25">
      <c r="A39"/>
      <c r="B39" s="24" t="s">
        <v>64</v>
      </c>
      <c r="C39" s="25">
        <v>2</v>
      </c>
      <c r="D39" s="26">
        <v>1.9245962318381025</v>
      </c>
      <c r="E39" s="26">
        <v>13.922012239996986</v>
      </c>
      <c r="F39" s="10">
        <f t="shared" ca="1" si="0"/>
        <v>1.9218139807713595</v>
      </c>
      <c r="G39" s="11">
        <f t="shared" ca="1" si="4"/>
        <v>13.901886183027132</v>
      </c>
      <c r="H39" s="41">
        <f t="shared" ca="1" si="1"/>
        <v>99.855437155039752</v>
      </c>
      <c r="I39" s="2" t="str">
        <f t="shared" ca="1" si="2"/>
        <v>OK</v>
      </c>
      <c r="J39" s="6">
        <f t="shared" ca="1" si="5"/>
        <v>1.9245962318381025</v>
      </c>
      <c r="K39" s="6">
        <f t="shared" ca="1" si="6"/>
        <v>13.922012239996986</v>
      </c>
      <c r="L39" s="40">
        <f t="shared" ca="1" si="7"/>
        <v>99.855437155039752</v>
      </c>
      <c r="M39" s="40">
        <f t="shared" si="3"/>
        <v>7.233731423603925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</row>
    <row r="40" spans="1:173" s="1" customFormat="1" ht="12" customHeight="1" x14ac:dyDescent="0.25">
      <c r="A40"/>
      <c r="B40" s="24" t="s">
        <v>65</v>
      </c>
      <c r="C40" s="25">
        <v>3</v>
      </c>
      <c r="D40" s="26">
        <v>1.9372134693294616</v>
      </c>
      <c r="E40" s="26">
        <v>13.874843911374473</v>
      </c>
      <c r="F40" s="10">
        <f t="shared" ca="1" si="0"/>
        <v>1.9374356620593189</v>
      </c>
      <c r="G40" s="11">
        <f t="shared" ca="1" si="4"/>
        <v>13.876435315467942</v>
      </c>
      <c r="H40" s="41">
        <f t="shared" ca="1" si="1"/>
        <v>100.01146970808202</v>
      </c>
      <c r="I40" s="2" t="str">
        <f t="shared" ca="1" si="2"/>
        <v>OK</v>
      </c>
      <c r="J40" s="6">
        <f t="shared" ca="1" si="5"/>
        <v>1.9372134693294616</v>
      </c>
      <c r="K40" s="6">
        <f t="shared" ca="1" si="6"/>
        <v>13.874843911374473</v>
      </c>
      <c r="L40" s="40">
        <f t="shared" ca="1" si="7"/>
        <v>100.01146970808202</v>
      </c>
      <c r="M40" s="40">
        <f t="shared" si="3"/>
        <v>7.1622689657309939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</row>
    <row r="41" spans="1:173" s="1" customFormat="1" ht="12" customHeight="1" x14ac:dyDescent="0.25">
      <c r="A41"/>
      <c r="B41" s="24" t="s">
        <v>66</v>
      </c>
      <c r="C41" s="25">
        <v>3</v>
      </c>
      <c r="D41" s="26">
        <v>1.9462064847111944</v>
      </c>
      <c r="E41" s="26">
        <v>13.852073354056346</v>
      </c>
      <c r="F41" s="10">
        <f t="shared" ca="1" si="0"/>
        <v>1.9473580678226563</v>
      </c>
      <c r="G41" s="11">
        <f t="shared" ca="1" si="4"/>
        <v>13.860269716497113</v>
      </c>
      <c r="H41" s="41">
        <f t="shared" ca="1" si="1"/>
        <v>100.05917065432206</v>
      </c>
      <c r="I41" s="2" t="str">
        <f t="shared" ca="1" si="2"/>
        <v>OK</v>
      </c>
      <c r="J41" s="6">
        <f t="shared" ca="1" si="5"/>
        <v>1.9462064847111944</v>
      </c>
      <c r="K41" s="6">
        <f t="shared" ca="1" si="6"/>
        <v>13.852073354056346</v>
      </c>
      <c r="L41" s="40">
        <f t="shared" ca="1" si="7"/>
        <v>100.05917065432206</v>
      </c>
      <c r="M41" s="40">
        <f t="shared" si="3"/>
        <v>7.1174736405792585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1:173" s="1" customFormat="1" ht="12" customHeight="1" x14ac:dyDescent="0.25">
      <c r="A42"/>
      <c r="B42" s="24" t="s">
        <v>67</v>
      </c>
      <c r="C42" s="25">
        <v>3</v>
      </c>
      <c r="D42" s="26">
        <v>1.9435602276739918</v>
      </c>
      <c r="E42" s="26">
        <v>13.929960604245423</v>
      </c>
      <c r="F42" s="10">
        <f t="shared" ca="1" si="0"/>
        <v>1.9363410075346068</v>
      </c>
      <c r="G42" s="11">
        <f t="shared" ca="1" si="4"/>
        <v>13.878218728329717</v>
      </c>
      <c r="H42" s="41">
        <f t="shared" ca="1" si="1"/>
        <v>99.628556911353101</v>
      </c>
      <c r="I42" s="2" t="str">
        <f t="shared" ca="1" si="2"/>
        <v/>
      </c>
      <c r="J42" s="6" t="str">
        <f t="shared" ca="1" si="5"/>
        <v/>
      </c>
      <c r="K42" s="6" t="str">
        <f t="shared" ca="1" si="6"/>
        <v/>
      </c>
      <c r="L42" s="40" t="str">
        <f t="shared" ca="1" si="7"/>
        <v/>
      </c>
      <c r="M42" s="40">
        <f t="shared" si="3"/>
        <v>7.1672389699579719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s="1" customFormat="1" ht="12" customHeight="1" x14ac:dyDescent="0.25">
      <c r="A43"/>
      <c r="B43" s="24" t="s">
        <v>68</v>
      </c>
      <c r="C43" s="25">
        <v>3</v>
      </c>
      <c r="D43" s="26">
        <v>2.1835351288455001</v>
      </c>
      <c r="E43" s="26">
        <v>15.16524739203221</v>
      </c>
      <c r="F43" s="10">
        <f t="shared" ca="1" si="0"/>
        <v>1.9864667584678761</v>
      </c>
      <c r="G43" s="11">
        <f t="shared" ca="1" si="4"/>
        <v>13.79655377660068</v>
      </c>
      <c r="H43" s="41">
        <f t="shared" ca="1" si="1"/>
        <v>90.974801926735211</v>
      </c>
      <c r="I43" s="2" t="str">
        <f t="shared" ca="1" si="2"/>
        <v/>
      </c>
      <c r="J43" s="6" t="str">
        <f t="shared" ca="1" si="5"/>
        <v/>
      </c>
      <c r="K43" s="6" t="str">
        <f t="shared" ca="1" si="6"/>
        <v/>
      </c>
      <c r="L43" s="40" t="str">
        <f t="shared" ca="1" si="7"/>
        <v/>
      </c>
      <c r="M43" s="40">
        <f t="shared" si="3"/>
        <v>6.945272916241346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s="1" customFormat="1" ht="12" customHeight="1" x14ac:dyDescent="0.25">
      <c r="A44"/>
      <c r="B44" s="24" t="s">
        <v>69</v>
      </c>
      <c r="C44" s="25">
        <v>3</v>
      </c>
      <c r="D44" s="26">
        <v>3.7068418545751438</v>
      </c>
      <c r="E44" s="26">
        <v>25.967227956073963</v>
      </c>
      <c r="F44" s="10">
        <f t="shared" ca="1" si="0"/>
        <v>1.9726760205643259</v>
      </c>
      <c r="G44" s="11">
        <f t="shared" ca="1" si="4"/>
        <v>13.819021668337614</v>
      </c>
      <c r="H44" s="41">
        <f t="shared" ca="1" si="1"/>
        <v>53.21716161507036</v>
      </c>
      <c r="I44" s="2" t="str">
        <f t="shared" ref="I44:I75" ca="1" si="8">IF(ABS(100-H44)&lt;=E$4,"OK",IF(AND(H44&lt;&gt;0,100-H44&gt;0),"",IF(AND(H44&lt;&gt;0,100+E$4-H44&lt;0),"high MI","")))</f>
        <v/>
      </c>
      <c r="J44" s="6" t="str">
        <f t="shared" ca="1" si="5"/>
        <v/>
      </c>
      <c r="K44" s="6" t="str">
        <f t="shared" ca="1" si="6"/>
        <v/>
      </c>
      <c r="L44" s="40" t="str">
        <f t="shared" ca="1" si="7"/>
        <v/>
      </c>
      <c r="M44" s="40">
        <f t="shared" si="3"/>
        <v>7.0052160234524417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s="1" customFormat="1" ht="12" customHeight="1" x14ac:dyDescent="0.25">
      <c r="A45"/>
      <c r="B45" s="24" t="s">
        <v>70</v>
      </c>
      <c r="C45" s="25">
        <v>3</v>
      </c>
      <c r="D45" s="26">
        <v>2.1430181989712778</v>
      </c>
      <c r="E45" s="26">
        <v>15.015453662107022</v>
      </c>
      <c r="F45" s="10">
        <f t="shared" ca="1" si="0"/>
        <v>1.9723404450453532</v>
      </c>
      <c r="G45" s="11">
        <f t="shared" ca="1" si="4"/>
        <v>13.819568388497373</v>
      </c>
      <c r="H45" s="41">
        <f t="shared" ca="1" si="1"/>
        <v>92.035636747842091</v>
      </c>
      <c r="I45" s="2" t="str">
        <f t="shared" ca="1" si="8"/>
        <v/>
      </c>
      <c r="J45" s="6" t="str">
        <f t="shared" ca="1" si="5"/>
        <v/>
      </c>
      <c r="K45" s="6" t="str">
        <f t="shared" ca="1" si="6"/>
        <v/>
      </c>
      <c r="L45" s="40" t="str">
        <f t="shared" ca="1" si="7"/>
        <v/>
      </c>
      <c r="M45" s="40">
        <f t="shared" si="3"/>
        <v>7.0066850898956226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s="1" customFormat="1" ht="12" customHeight="1" x14ac:dyDescent="0.25">
      <c r="A46"/>
      <c r="B46" s="24" t="s">
        <v>71</v>
      </c>
      <c r="C46" s="25">
        <v>3</v>
      </c>
      <c r="D46" s="26">
        <v>2.0671912811842024</v>
      </c>
      <c r="E46" s="26">
        <v>14.226828101074798</v>
      </c>
      <c r="F46" s="10">
        <f t="shared" ca="1" si="0"/>
        <v>2.0011867926538023</v>
      </c>
      <c r="G46" s="11">
        <f t="shared" ca="1" si="4"/>
        <v>13.772571873908712</v>
      </c>
      <c r="H46" s="41">
        <f t="shared" ca="1" si="1"/>
        <v>96.807044943969146</v>
      </c>
      <c r="I46" s="2" t="str">
        <f t="shared" ca="1" si="8"/>
        <v/>
      </c>
      <c r="J46" s="6" t="str">
        <f t="shared" ca="1" si="5"/>
        <v/>
      </c>
      <c r="K46" s="6" t="str">
        <f t="shared" ca="1" si="6"/>
        <v/>
      </c>
      <c r="L46" s="40" t="str">
        <f t="shared" ca="1" si="7"/>
        <v/>
      </c>
      <c r="M46" s="40">
        <f t="shared" si="3"/>
        <v>6.8822020635288661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s="1" customFormat="1" ht="12" customHeight="1" x14ac:dyDescent="0.25">
      <c r="A47"/>
      <c r="B47" s="24" t="s">
        <v>72</v>
      </c>
      <c r="C47" s="25">
        <v>3</v>
      </c>
      <c r="D47" s="26">
        <v>2.0061101045956291</v>
      </c>
      <c r="E47" s="26">
        <v>13.965553657117264</v>
      </c>
      <c r="F47" s="10">
        <f t="shared" ca="1" si="0"/>
        <v>1.982712406816364</v>
      </c>
      <c r="G47" s="11">
        <f t="shared" ca="1" si="4"/>
        <v>13.802670372176527</v>
      </c>
      <c r="H47" s="41">
        <f t="shared" ca="1" si="1"/>
        <v>98.833678284872533</v>
      </c>
      <c r="I47" s="2" t="str">
        <f t="shared" ca="1" si="8"/>
        <v/>
      </c>
      <c r="J47" s="6" t="str">
        <f t="shared" ca="1" si="5"/>
        <v/>
      </c>
      <c r="K47" s="6" t="str">
        <f t="shared" ca="1" si="6"/>
        <v/>
      </c>
      <c r="L47" s="40" t="str">
        <f t="shared" ca="1" si="7"/>
        <v/>
      </c>
      <c r="M47" s="40">
        <f t="shared" si="3"/>
        <v>6.9615090543259566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s="1" customFormat="1" ht="12" customHeight="1" x14ac:dyDescent="0.25">
      <c r="A48"/>
      <c r="B48" s="24" t="s">
        <v>73</v>
      </c>
      <c r="C48" s="25">
        <v>3</v>
      </c>
      <c r="D48" s="26">
        <v>2.0051757427987198</v>
      </c>
      <c r="E48" s="26">
        <v>13.902173296768138</v>
      </c>
      <c r="F48" s="10">
        <f t="shared" ca="1" si="0"/>
        <v>1.9892805401644733</v>
      </c>
      <c r="G48" s="11">
        <f t="shared" ca="1" si="4"/>
        <v>13.791969559064773</v>
      </c>
      <c r="H48" s="41">
        <f t="shared" ca="1" si="1"/>
        <v>99.207291296469563</v>
      </c>
      <c r="I48" s="2" t="str">
        <f t="shared" ca="1" si="8"/>
        <v/>
      </c>
      <c r="J48" s="6" t="str">
        <f t="shared" ca="1" si="5"/>
        <v/>
      </c>
      <c r="K48" s="6" t="str">
        <f t="shared" ca="1" si="6"/>
        <v/>
      </c>
      <c r="L48" s="40" t="str">
        <f t="shared" ca="1" si="7"/>
        <v/>
      </c>
      <c r="M48" s="40">
        <f t="shared" si="3"/>
        <v>6.9331445618647916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s="1" customFormat="1" ht="12" customHeight="1" x14ac:dyDescent="0.25">
      <c r="A49"/>
      <c r="B49" s="24" t="s">
        <v>74</v>
      </c>
      <c r="C49" s="25">
        <v>3</v>
      </c>
      <c r="D49" s="26">
        <v>2.022515982663176</v>
      </c>
      <c r="E49" s="26">
        <v>14.006217922520836</v>
      </c>
      <c r="F49" s="10">
        <f t="shared" ca="1" si="0"/>
        <v>1.9911406375775702</v>
      </c>
      <c r="G49" s="11">
        <f t="shared" ca="1" si="4"/>
        <v>13.788939085453435</v>
      </c>
      <c r="H49" s="41">
        <f t="shared" ca="1" si="1"/>
        <v>98.44869729809048</v>
      </c>
      <c r="I49" s="2" t="str">
        <f t="shared" ca="1" si="8"/>
        <v/>
      </c>
      <c r="J49" s="6" t="str">
        <f t="shared" ca="1" si="5"/>
        <v/>
      </c>
      <c r="K49" s="6" t="str">
        <f t="shared" ca="1" si="6"/>
        <v/>
      </c>
      <c r="L49" s="40" t="str">
        <f t="shared" ca="1" si="7"/>
        <v/>
      </c>
      <c r="M49" s="40">
        <f t="shared" si="3"/>
        <v>6.9251457306547239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s="1" customFormat="1" ht="12" customHeight="1" x14ac:dyDescent="0.25">
      <c r="A50"/>
      <c r="B50" s="24" t="s">
        <v>75</v>
      </c>
      <c r="C50" s="25">
        <v>3</v>
      </c>
      <c r="D50" s="26">
        <v>2.026663882802711</v>
      </c>
      <c r="E50" s="26">
        <v>14.028620666586503</v>
      </c>
      <c r="F50" s="10">
        <f t="shared" ca="1" si="0"/>
        <v>1.9918669959599056</v>
      </c>
      <c r="G50" s="11">
        <f t="shared" ca="1" si="4"/>
        <v>13.787755701242189</v>
      </c>
      <c r="H50" s="41">
        <f t="shared" ca="1" si="1"/>
        <v>98.283045988134731</v>
      </c>
      <c r="I50" s="2" t="str">
        <f t="shared" ca="1" si="8"/>
        <v/>
      </c>
      <c r="J50" s="6" t="str">
        <f t="shared" ca="1" si="5"/>
        <v/>
      </c>
      <c r="K50" s="6" t="str">
        <f t="shared" ca="1" si="6"/>
        <v/>
      </c>
      <c r="L50" s="40" t="str">
        <f t="shared" ca="1" si="7"/>
        <v/>
      </c>
      <c r="M50" s="40">
        <f t="shared" si="3"/>
        <v>6.9220262844897915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s="1" customFormat="1" ht="12" customHeight="1" x14ac:dyDescent="0.25">
      <c r="A51"/>
      <c r="B51" s="24" t="s">
        <v>76</v>
      </c>
      <c r="C51" s="25">
        <v>3</v>
      </c>
      <c r="D51" s="26">
        <v>1.9857661799552679</v>
      </c>
      <c r="E51" s="26">
        <v>13.804652535759104</v>
      </c>
      <c r="F51" s="10">
        <f t="shared" ca="1" si="0"/>
        <v>1.9849553918215332</v>
      </c>
      <c r="G51" s="11">
        <f t="shared" ca="1" si="4"/>
        <v>13.799016097502019</v>
      </c>
      <c r="H51" s="41">
        <f t="shared" ca="1" si="1"/>
        <v>99.959170009947854</v>
      </c>
      <c r="I51" s="2" t="str">
        <f t="shared" ca="1" si="8"/>
        <v>OK</v>
      </c>
      <c r="J51" s="6">
        <f t="shared" ca="1" si="5"/>
        <v>1.9857661799552679</v>
      </c>
      <c r="K51" s="6">
        <f t="shared" ca="1" si="6"/>
        <v>13.804652535759104</v>
      </c>
      <c r="L51" s="40">
        <f t="shared" ca="1" si="7"/>
        <v>99.959170009947854</v>
      </c>
      <c r="M51" s="40">
        <f t="shared" si="3"/>
        <v>6.9518016144630241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s="1" customFormat="1" ht="12" customHeight="1" x14ac:dyDescent="0.25">
      <c r="A52"/>
      <c r="B52" s="24" t="s">
        <v>77</v>
      </c>
      <c r="C52" s="25">
        <v>3</v>
      </c>
      <c r="D52" s="26">
        <v>1.9573604007312038</v>
      </c>
      <c r="E52" s="26">
        <v>13.830507223572022</v>
      </c>
      <c r="F52" s="10">
        <f t="shared" ca="1" si="0"/>
        <v>1.9589091671124035</v>
      </c>
      <c r="G52" s="11">
        <f t="shared" ca="1" si="4"/>
        <v>13.841450647488642</v>
      </c>
      <c r="H52" s="41">
        <f t="shared" ca="1" si="1"/>
        <v>100.07912525361304</v>
      </c>
      <c r="I52" s="2" t="str">
        <f t="shared" ca="1" si="8"/>
        <v>OK</v>
      </c>
      <c r="J52" s="6">
        <f t="shared" ca="1" si="5"/>
        <v>1.9573604007312038</v>
      </c>
      <c r="K52" s="6">
        <f t="shared" ca="1" si="6"/>
        <v>13.830507223572022</v>
      </c>
      <c r="L52" s="40">
        <f t="shared" ca="1" si="7"/>
        <v>100.07912525361304</v>
      </c>
      <c r="M52" s="40">
        <f t="shared" si="3"/>
        <v>7.065897122678793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s="1" customFormat="1" ht="12" customHeight="1" x14ac:dyDescent="0.25">
      <c r="A53"/>
      <c r="B53" s="24" t="s">
        <v>78</v>
      </c>
      <c r="C53" s="25">
        <v>3</v>
      </c>
      <c r="D53" s="26">
        <v>1.984655817672309</v>
      </c>
      <c r="E53" s="26">
        <v>13.894328957559956</v>
      </c>
      <c r="F53" s="10">
        <f t="shared" ca="1" si="0"/>
        <v>1.9736681070173998</v>
      </c>
      <c r="G53" s="11">
        <f t="shared" ca="1" si="4"/>
        <v>13.817405359538386</v>
      </c>
      <c r="H53" s="41">
        <f t="shared" ca="1" si="1"/>
        <v>99.446366943977409</v>
      </c>
      <c r="I53" s="2" t="str">
        <f t="shared" ca="1" si="8"/>
        <v/>
      </c>
      <c r="J53" s="6" t="str">
        <f t="shared" ca="1" si="5"/>
        <v/>
      </c>
      <c r="K53" s="6" t="str">
        <f t="shared" ca="1" si="6"/>
        <v/>
      </c>
      <c r="L53" s="40" t="str">
        <f t="shared" ca="1" si="7"/>
        <v/>
      </c>
      <c r="M53" s="40">
        <f t="shared" si="3"/>
        <v>7.0008758364237842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s="1" customFormat="1" ht="12" customHeight="1" x14ac:dyDescent="0.25">
      <c r="A54"/>
      <c r="B54" s="24" t="s">
        <v>79</v>
      </c>
      <c r="C54" s="25">
        <v>3</v>
      </c>
      <c r="D54" s="26">
        <v>1.987954153136454</v>
      </c>
      <c r="E54" s="26">
        <v>13.890507339137354</v>
      </c>
      <c r="F54" s="10">
        <f t="shared" ca="1" si="0"/>
        <v>1.9767690562647848</v>
      </c>
      <c r="G54" s="11">
        <f t="shared" ca="1" si="4"/>
        <v>13.812353288180114</v>
      </c>
      <c r="H54" s="41">
        <f t="shared" ca="1" si="1"/>
        <v>99.437356397076755</v>
      </c>
      <c r="I54" s="2" t="str">
        <f t="shared" ca="1" si="8"/>
        <v/>
      </c>
      <c r="J54" s="6" t="str">
        <f t="shared" ca="1" si="5"/>
        <v/>
      </c>
      <c r="K54" s="6" t="str">
        <f t="shared" ca="1" si="6"/>
        <v/>
      </c>
      <c r="L54" s="40" t="str">
        <f t="shared" ca="1" si="7"/>
        <v/>
      </c>
      <c r="M54" s="40">
        <f t="shared" si="3"/>
        <v>6.9873378705549571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s="1" customFormat="1" ht="12" customHeight="1" x14ac:dyDescent="0.25">
      <c r="A55"/>
      <c r="B55" s="24" t="s">
        <v>80</v>
      </c>
      <c r="C55" s="25">
        <v>3</v>
      </c>
      <c r="D55" s="26">
        <v>2.0038106363988182</v>
      </c>
      <c r="E55" s="26">
        <v>13.8657083420406</v>
      </c>
      <c r="F55" s="10">
        <f t="shared" ca="1" si="0"/>
        <v>1.9924160052155397</v>
      </c>
      <c r="G55" s="11">
        <f t="shared" ca="1" si="4"/>
        <v>13.786861254505222</v>
      </c>
      <c r="H55" s="41">
        <f t="shared" ca="1" si="1"/>
        <v>99.431351896416899</v>
      </c>
      <c r="I55" s="2" t="str">
        <f t="shared" ca="1" si="8"/>
        <v/>
      </c>
      <c r="J55" s="6" t="str">
        <f t="shared" ca="1" si="5"/>
        <v/>
      </c>
      <c r="K55" s="6" t="str">
        <f t="shared" ca="1" si="6"/>
        <v/>
      </c>
      <c r="L55" s="40" t="str">
        <f t="shared" ca="1" si="7"/>
        <v/>
      </c>
      <c r="M55" s="40">
        <f t="shared" si="3"/>
        <v>6.9196699978395113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s="1" customFormat="1" ht="12" customHeight="1" x14ac:dyDescent="0.25">
      <c r="A56"/>
      <c r="B56" s="24" t="s">
        <v>81</v>
      </c>
      <c r="C56" s="25">
        <v>3</v>
      </c>
      <c r="D56" s="26">
        <v>2.0990509237887123</v>
      </c>
      <c r="E56" s="26">
        <v>14.512544365667765</v>
      </c>
      <c r="F56" s="10">
        <f t="shared" ca="1" si="0"/>
        <v>1.9937709988777368</v>
      </c>
      <c r="G56" s="11">
        <f t="shared" ca="1" si="4"/>
        <v>13.784653696713942</v>
      </c>
      <c r="H56" s="41">
        <f t="shared" ca="1" si="1"/>
        <v>94.984403488365643</v>
      </c>
      <c r="I56" s="2" t="str">
        <f t="shared" ca="1" si="8"/>
        <v/>
      </c>
      <c r="J56" s="6" t="str">
        <f t="shared" ca="1" si="5"/>
        <v/>
      </c>
      <c r="K56" s="6" t="str">
        <f t="shared" ca="1" si="6"/>
        <v/>
      </c>
      <c r="L56" s="40" t="str">
        <f t="shared" ca="1" si="7"/>
        <v/>
      </c>
      <c r="M56" s="40">
        <f t="shared" si="3"/>
        <v>6.9138600694227739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s="1" customFormat="1" ht="12" customHeight="1" x14ac:dyDescent="0.25">
      <c r="A57"/>
      <c r="B57" s="24" t="s">
        <v>82</v>
      </c>
      <c r="C57" s="25">
        <v>3</v>
      </c>
      <c r="D57" s="26">
        <v>1.9779910903589566</v>
      </c>
      <c r="E57" s="26">
        <v>13.784846322382553</v>
      </c>
      <c r="F57" s="10">
        <f t="shared" ca="1" si="0"/>
        <v>1.9809586511995907</v>
      </c>
      <c r="G57" s="11">
        <f t="shared" ca="1" si="4"/>
        <v>13.805527593567165</v>
      </c>
      <c r="H57" s="41">
        <f t="shared" ca="1" si="1"/>
        <v>100.15002902971094</v>
      </c>
      <c r="I57" s="2" t="str">
        <f t="shared" ca="1" si="8"/>
        <v>OK</v>
      </c>
      <c r="J57" s="6">
        <f t="shared" ca="1" si="5"/>
        <v>1.9779910903589566</v>
      </c>
      <c r="K57" s="6">
        <f t="shared" ca="1" si="6"/>
        <v>13.784846322382553</v>
      </c>
      <c r="L57" s="40">
        <f t="shared" ca="1" si="7"/>
        <v>100.15002902971094</v>
      </c>
      <c r="M57" s="40">
        <f t="shared" si="3"/>
        <v>6.9691144664766629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s="1" customFormat="1" ht="12" customHeight="1" x14ac:dyDescent="0.25">
      <c r="A58"/>
      <c r="B58" s="24" t="s">
        <v>83</v>
      </c>
      <c r="C58" s="25">
        <v>3</v>
      </c>
      <c r="D58" s="26">
        <v>2.0447459786816924</v>
      </c>
      <c r="E58" s="26">
        <v>14.233925056303685</v>
      </c>
      <c r="F58" s="10">
        <f t="shared" ca="1" si="0"/>
        <v>1.9827792964532402</v>
      </c>
      <c r="G58" s="11">
        <f t="shared" ca="1" si="4"/>
        <v>13.802561395475633</v>
      </c>
      <c r="H58" s="41">
        <f t="shared" ca="1" si="1"/>
        <v>96.969467949832875</v>
      </c>
      <c r="I58" s="2" t="str">
        <f t="shared" ca="1" si="8"/>
        <v/>
      </c>
      <c r="J58" s="6" t="str">
        <f t="shared" ca="1" si="5"/>
        <v/>
      </c>
      <c r="K58" s="6" t="str">
        <f t="shared" ca="1" si="6"/>
        <v/>
      </c>
      <c r="L58" s="40" t="str">
        <f t="shared" ca="1" si="7"/>
        <v/>
      </c>
      <c r="M58" s="40">
        <f t="shared" si="3"/>
        <v>6.9612192442020175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s="1" customFormat="1" ht="12" customHeight="1" x14ac:dyDescent="0.25">
      <c r="A59"/>
      <c r="B59" s="24" t="s">
        <v>84</v>
      </c>
      <c r="C59" s="25">
        <v>3</v>
      </c>
      <c r="D59" s="26">
        <v>1.8767965766286216</v>
      </c>
      <c r="E59" s="26">
        <v>14.007166106692148</v>
      </c>
      <c r="F59" s="10">
        <f t="shared" ca="1" si="0"/>
        <v>1.8732840815384144</v>
      </c>
      <c r="G59" s="11">
        <f t="shared" ca="1" si="4"/>
        <v>13.980951170672894</v>
      </c>
      <c r="H59" s="41">
        <f t="shared" ca="1" si="1"/>
        <v>99.812846254413103</v>
      </c>
      <c r="I59" s="2" t="str">
        <f t="shared" ca="1" si="8"/>
        <v>OK</v>
      </c>
      <c r="J59" s="6">
        <f t="shared" ca="1" si="5"/>
        <v>1.8767965766286216</v>
      </c>
      <c r="K59" s="6">
        <f t="shared" ca="1" si="6"/>
        <v>14.007166106692148</v>
      </c>
      <c r="L59" s="40">
        <f t="shared" ca="1" si="7"/>
        <v>99.812846254413103</v>
      </c>
      <c r="M59" s="40">
        <f t="shared" si="3"/>
        <v>7.4633374128664931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s="1" customFormat="1" ht="12" customHeight="1" x14ac:dyDescent="0.25">
      <c r="A60"/>
      <c r="B60" s="24" t="s">
        <v>85</v>
      </c>
      <c r="C60" s="25">
        <v>3</v>
      </c>
      <c r="D60" s="26">
        <v>1.8824760615910621</v>
      </c>
      <c r="E60" s="26">
        <v>14.08808923290036</v>
      </c>
      <c r="F60" s="10">
        <f t="shared" ca="1" si="0"/>
        <v>1.8690761358132286</v>
      </c>
      <c r="G60" s="11">
        <f t="shared" ca="1" si="4"/>
        <v>13.987806762422196</v>
      </c>
      <c r="H60" s="41">
        <f t="shared" ca="1" si="1"/>
        <v>99.288175501870228</v>
      </c>
      <c r="I60" s="2" t="str">
        <f t="shared" ca="1" si="8"/>
        <v/>
      </c>
      <c r="J60" s="6" t="str">
        <f t="shared" ca="1" si="5"/>
        <v/>
      </c>
      <c r="K60" s="6" t="str">
        <f t="shared" ca="1" si="6"/>
        <v/>
      </c>
      <c r="L60" s="40" t="str">
        <f t="shared" ca="1" si="7"/>
        <v/>
      </c>
      <c r="M60" s="40">
        <f t="shared" si="3"/>
        <v>7.4838079061643725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s="1" customFormat="1" ht="12" customHeight="1" x14ac:dyDescent="0.25">
      <c r="A61"/>
      <c r="B61" s="24" t="s">
        <v>86</v>
      </c>
      <c r="C61" s="25">
        <v>3</v>
      </c>
      <c r="D61" s="26">
        <v>1.8812563119647689</v>
      </c>
      <c r="E61" s="26">
        <v>14.070266369931231</v>
      </c>
      <c r="F61" s="10">
        <f t="shared" ca="1" si="0"/>
        <v>1.8700245142569127</v>
      </c>
      <c r="G61" s="11">
        <f t="shared" ca="1" si="4"/>
        <v>13.986261662780151</v>
      </c>
      <c r="H61" s="41">
        <f t="shared" ca="1" si="1"/>
        <v>99.402962922360871</v>
      </c>
      <c r="I61" s="2" t="str">
        <f t="shared" ca="1" si="8"/>
        <v/>
      </c>
      <c r="J61" s="6" t="str">
        <f t="shared" ca="1" si="5"/>
        <v/>
      </c>
      <c r="K61" s="6" t="str">
        <f t="shared" ca="1" si="6"/>
        <v/>
      </c>
      <c r="L61" s="40" t="str">
        <f t="shared" ca="1" si="7"/>
        <v/>
      </c>
      <c r="M61" s="40">
        <f t="shared" si="3"/>
        <v>7.4791862652869225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s="1" customFormat="1" ht="12" customHeight="1" x14ac:dyDescent="0.25">
      <c r="A62"/>
      <c r="B62" s="24" t="s">
        <v>87</v>
      </c>
      <c r="C62" s="25">
        <v>3</v>
      </c>
      <c r="D62" s="26">
        <v>1.8833085388927737</v>
      </c>
      <c r="E62" s="26">
        <v>14.025194654127329</v>
      </c>
      <c r="F62" s="10">
        <f t="shared" ca="1" si="0"/>
        <v>1.8766345299291265</v>
      </c>
      <c r="G62" s="11">
        <f t="shared" ca="1" si="4"/>
        <v>13.975492614920533</v>
      </c>
      <c r="H62" s="41">
        <f t="shared" ca="1" si="1"/>
        <v>99.645623177200122</v>
      </c>
      <c r="I62" s="2" t="str">
        <f t="shared" ca="1" si="8"/>
        <v/>
      </c>
      <c r="J62" s="6" t="str">
        <f t="shared" ca="1" si="5"/>
        <v/>
      </c>
      <c r="K62" s="6" t="str">
        <f t="shared" ca="1" si="6"/>
        <v/>
      </c>
      <c r="L62" s="40" t="str">
        <f t="shared" ca="1" si="7"/>
        <v/>
      </c>
      <c r="M62" s="40">
        <f t="shared" si="3"/>
        <v>7.4471040535784745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s="1" customFormat="1" ht="12" customHeight="1" x14ac:dyDescent="0.25">
      <c r="A63"/>
      <c r="B63" s="24" t="s">
        <v>88</v>
      </c>
      <c r="C63" s="25">
        <v>3</v>
      </c>
      <c r="D63" s="26">
        <v>1.8837218488012601</v>
      </c>
      <c r="E63" s="26">
        <v>14.035994724026127</v>
      </c>
      <c r="F63" s="10">
        <f t="shared" ca="1" si="0"/>
        <v>1.8757873150388835</v>
      </c>
      <c r="G63" s="11">
        <f t="shared" ca="1" si="4"/>
        <v>13.976872898743272</v>
      </c>
      <c r="H63" s="41">
        <f t="shared" ca="1" si="1"/>
        <v>99.578784215545099</v>
      </c>
      <c r="I63" s="2" t="str">
        <f t="shared" ca="1" si="8"/>
        <v/>
      </c>
      <c r="J63" s="6" t="str">
        <f t="shared" ca="1" si="5"/>
        <v/>
      </c>
      <c r="K63" s="6" t="str">
        <f t="shared" ca="1" si="6"/>
        <v/>
      </c>
      <c r="L63" s="40" t="str">
        <f t="shared" ca="1" si="7"/>
        <v/>
      </c>
      <c r="M63" s="40">
        <f t="shared" si="3"/>
        <v>7.4512034422482181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</row>
    <row r="64" spans="1:173" s="1" customFormat="1" ht="12" customHeight="1" x14ac:dyDescent="0.25">
      <c r="A64"/>
      <c r="B64" s="24" t="s">
        <v>89</v>
      </c>
      <c r="C64" s="25">
        <v>3</v>
      </c>
      <c r="D64" s="26">
        <v>1.8783583070101768</v>
      </c>
      <c r="E64" s="26">
        <v>13.992394673894005</v>
      </c>
      <c r="F64" s="10">
        <f t="shared" ca="1" si="0"/>
        <v>1.8761871878729024</v>
      </c>
      <c r="G64" s="11">
        <f t="shared" ca="1" si="4"/>
        <v>13.976221425297393</v>
      </c>
      <c r="H64" s="41">
        <f t="shared" ca="1" si="1"/>
        <v>99.884414005082434</v>
      </c>
      <c r="I64" s="2" t="str">
        <f t="shared" ca="1" si="8"/>
        <v>OK</v>
      </c>
      <c r="J64" s="6">
        <f t="shared" ca="1" si="5"/>
        <v>1.8783583070101768</v>
      </c>
      <c r="K64" s="6">
        <f t="shared" ca="1" si="6"/>
        <v>13.992394673894005</v>
      </c>
      <c r="L64" s="40">
        <f t="shared" ca="1" si="7"/>
        <v>99.884414005082434</v>
      </c>
      <c r="M64" s="40">
        <f t="shared" si="3"/>
        <v>7.4492681304058541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</row>
    <row r="65" spans="1:173" s="1" customFormat="1" ht="12" customHeight="1" x14ac:dyDescent="0.25">
      <c r="A65"/>
      <c r="B65" s="24" t="s">
        <v>90</v>
      </c>
      <c r="C65" s="25">
        <v>3</v>
      </c>
      <c r="D65" s="26">
        <v>1.8919256365137134</v>
      </c>
      <c r="E65" s="26">
        <v>14.016523577285545</v>
      </c>
      <c r="F65" s="10">
        <f t="shared" ca="1" si="0"/>
        <v>1.8846292554309194</v>
      </c>
      <c r="G65" s="11">
        <f t="shared" ca="1" si="4"/>
        <v>13.96246759564332</v>
      </c>
      <c r="H65" s="41">
        <f t="shared" ca="1" si="1"/>
        <v>99.614341021550985</v>
      </c>
      <c r="I65" s="2" t="str">
        <f t="shared" ca="1" si="8"/>
        <v/>
      </c>
      <c r="J65" s="6" t="str">
        <f t="shared" ca="1" si="5"/>
        <v/>
      </c>
      <c r="K65" s="6" t="str">
        <f t="shared" ca="1" si="6"/>
        <v/>
      </c>
      <c r="L65" s="40" t="str">
        <f t="shared" ca="1" si="7"/>
        <v/>
      </c>
      <c r="M65" s="40">
        <f t="shared" si="3"/>
        <v>7.4086017477484232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s="1" customFormat="1" ht="12" customHeight="1" x14ac:dyDescent="0.25">
      <c r="A66"/>
      <c r="B66" s="24" t="s">
        <v>91</v>
      </c>
      <c r="C66" s="25">
        <v>3</v>
      </c>
      <c r="D66" s="26">
        <v>1.8756407148429313</v>
      </c>
      <c r="E66" s="26">
        <v>13.950774474204058</v>
      </c>
      <c r="F66" s="10">
        <f t="shared" ca="1" si="0"/>
        <v>1.8785454301626485</v>
      </c>
      <c r="G66" s="11">
        <f t="shared" ca="1" si="4"/>
        <v>13.972379373274793</v>
      </c>
      <c r="H66" s="41">
        <f t="shared" ca="1" si="1"/>
        <v>100.1548652306772</v>
      </c>
      <c r="I66" s="2" t="str">
        <f t="shared" ca="1" si="8"/>
        <v>OK</v>
      </c>
      <c r="J66" s="6">
        <f t="shared" ca="1" si="5"/>
        <v>1.8756407148429313</v>
      </c>
      <c r="K66" s="6">
        <f t="shared" ca="1" si="6"/>
        <v>13.950774474204058</v>
      </c>
      <c r="L66" s="40">
        <f t="shared" ca="1" si="7"/>
        <v>100.1548652306772</v>
      </c>
      <c r="M66" s="40">
        <f t="shared" si="3"/>
        <v>7.437871423777616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s="1" customFormat="1" ht="12" customHeight="1" x14ac:dyDescent="0.25">
      <c r="A67"/>
      <c r="B67" s="24" t="s">
        <v>92</v>
      </c>
      <c r="C67" s="25">
        <v>3</v>
      </c>
      <c r="D67" s="26">
        <v>1.8790758102030907</v>
      </c>
      <c r="E67" s="26">
        <v>13.943661860330275</v>
      </c>
      <c r="F67" s="10">
        <f t="shared" ca="1" si="0"/>
        <v>1.882153640983641</v>
      </c>
      <c r="G67" s="11">
        <f t="shared" ca="1" si="4"/>
        <v>13.96650087056833</v>
      </c>
      <c r="H67" s="41">
        <f t="shared" ca="1" si="1"/>
        <v>100.16379492321907</v>
      </c>
      <c r="I67" s="2" t="str">
        <f t="shared" ca="1" si="8"/>
        <v>OK</v>
      </c>
      <c r="J67" s="6">
        <f t="shared" ca="1" si="5"/>
        <v>1.8790758102030907</v>
      </c>
      <c r="K67" s="6">
        <f t="shared" ca="1" si="6"/>
        <v>13.943661860330275</v>
      </c>
      <c r="L67" s="40">
        <f t="shared" ca="1" si="7"/>
        <v>100.16379492321907</v>
      </c>
      <c r="M67" s="40">
        <f t="shared" si="3"/>
        <v>7.4204892557385662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  <row r="68" spans="1:173" s="1" customFormat="1" ht="12" customHeight="1" x14ac:dyDescent="0.25">
      <c r="A68"/>
      <c r="B68" s="24" t="s">
        <v>93</v>
      </c>
      <c r="C68" s="25">
        <v>3</v>
      </c>
      <c r="D68" s="26">
        <v>1.9027108061206239</v>
      </c>
      <c r="E68" s="26">
        <v>14.006777628048567</v>
      </c>
      <c r="F68" s="10">
        <f t="shared" ca="1" si="0"/>
        <v>1.8945058130902979</v>
      </c>
      <c r="G68" s="11">
        <f t="shared" ca="1" si="4"/>
        <v>13.946376692475082</v>
      </c>
      <c r="H68" s="41">
        <f t="shared" ca="1" si="1"/>
        <v>99.568773509671971</v>
      </c>
      <c r="I68" s="2" t="str">
        <f t="shared" ca="1" si="8"/>
        <v/>
      </c>
      <c r="J68" s="6" t="str">
        <f t="shared" ca="1" si="5"/>
        <v/>
      </c>
      <c r="K68" s="6" t="str">
        <f t="shared" ca="1" si="6"/>
        <v/>
      </c>
      <c r="L68" s="40" t="str">
        <f t="shared" ca="1" si="7"/>
        <v/>
      </c>
      <c r="M68" s="40">
        <f t="shared" si="3"/>
        <v>7.361485299285464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</row>
    <row r="69" spans="1:173" s="1" customFormat="1" ht="12" customHeight="1" x14ac:dyDescent="0.25">
      <c r="A69"/>
      <c r="B69" s="24" t="s">
        <v>94</v>
      </c>
      <c r="C69" s="25">
        <v>3</v>
      </c>
      <c r="D69" s="26">
        <v>1.9143104852603228</v>
      </c>
      <c r="E69" s="26">
        <v>14.088593308610045</v>
      </c>
      <c r="F69" s="10">
        <f t="shared" ca="1" si="0"/>
        <v>1.8948994353652455</v>
      </c>
      <c r="G69" s="11">
        <f t="shared" ca="1" si="4"/>
        <v>13.945735402449806</v>
      </c>
      <c r="H69" s="41">
        <f t="shared" ca="1" si="1"/>
        <v>98.986003052036892</v>
      </c>
      <c r="I69" s="2" t="str">
        <f t="shared" ca="1" si="8"/>
        <v/>
      </c>
      <c r="J69" s="6" t="str">
        <f t="shared" ca="1" si="5"/>
        <v/>
      </c>
      <c r="K69" s="6" t="str">
        <f t="shared" ca="1" si="6"/>
        <v/>
      </c>
      <c r="L69" s="40" t="str">
        <f t="shared" ca="1" si="7"/>
        <v/>
      </c>
      <c r="M69" s="40">
        <f t="shared" si="3"/>
        <v>7.3596176885037377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</row>
    <row r="70" spans="1:173" s="1" customFormat="1" ht="12" customHeight="1" x14ac:dyDescent="0.25">
      <c r="A70"/>
      <c r="B70" s="24" t="s">
        <v>95</v>
      </c>
      <c r="C70" s="25">
        <v>3</v>
      </c>
      <c r="D70" s="26">
        <v>1.8947187184135985</v>
      </c>
      <c r="E70" s="26">
        <v>14.011920404789921</v>
      </c>
      <c r="F70" s="10">
        <f t="shared" ca="1" si="0"/>
        <v>1.8874173804209271</v>
      </c>
      <c r="G70" s="11">
        <f t="shared" ca="1" si="4"/>
        <v>13.95792517805387</v>
      </c>
      <c r="H70" s="41">
        <f t="shared" ca="1" si="1"/>
        <v>99.614647919941135</v>
      </c>
      <c r="I70" s="2" t="str">
        <f t="shared" ca="1" si="8"/>
        <v/>
      </c>
      <c r="J70" s="6" t="str">
        <f t="shared" ca="1" si="5"/>
        <v/>
      </c>
      <c r="K70" s="6" t="str">
        <f t="shared" ca="1" si="6"/>
        <v/>
      </c>
      <c r="L70" s="40" t="str">
        <f t="shared" ca="1" si="7"/>
        <v/>
      </c>
      <c r="M70" s="40">
        <f t="shared" si="3"/>
        <v>7.395250951297804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</row>
    <row r="71" spans="1:173" s="1" customFormat="1" ht="12" customHeight="1" x14ac:dyDescent="0.25">
      <c r="A71"/>
      <c r="B71" s="24" t="s">
        <v>96</v>
      </c>
      <c r="C71" s="25">
        <v>3</v>
      </c>
      <c r="D71" s="26">
        <v>1.9280531796398728</v>
      </c>
      <c r="E71" s="26">
        <v>13.989972992255421</v>
      </c>
      <c r="F71" s="10">
        <f t="shared" ca="1" si="0"/>
        <v>1.9169952861952526</v>
      </c>
      <c r="G71" s="11">
        <f t="shared" ca="1" si="4"/>
        <v>13.909736807758494</v>
      </c>
      <c r="H71" s="41">
        <f t="shared" ca="1" si="1"/>
        <v>99.426473628352639</v>
      </c>
      <c r="I71" s="2" t="str">
        <f t="shared" ca="1" si="8"/>
        <v/>
      </c>
      <c r="J71" s="6" t="str">
        <f t="shared" ca="1" si="5"/>
        <v/>
      </c>
      <c r="K71" s="6" t="str">
        <f t="shared" ca="1" si="6"/>
        <v/>
      </c>
      <c r="L71" s="40" t="str">
        <f t="shared" ca="1" si="7"/>
        <v/>
      </c>
      <c r="M71" s="40">
        <f t="shared" si="3"/>
        <v>7.2560099171478809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</row>
    <row r="72" spans="1:173" s="1" customFormat="1" ht="12" customHeight="1" x14ac:dyDescent="0.25">
      <c r="A72"/>
      <c r="B72" s="24" t="s">
        <v>97</v>
      </c>
      <c r="C72" s="25">
        <v>3</v>
      </c>
      <c r="D72" s="26">
        <v>1.9143978357708344</v>
      </c>
      <c r="E72" s="26">
        <v>13.970829847476843</v>
      </c>
      <c r="F72" s="10">
        <f t="shared" ca="1" si="0"/>
        <v>1.9080282303017548</v>
      </c>
      <c r="G72" s="11">
        <f t="shared" ca="1" si="4"/>
        <v>13.924345949228892</v>
      </c>
      <c r="H72" s="41">
        <f t="shared" ca="1" si="1"/>
        <v>99.667278903576744</v>
      </c>
      <c r="I72" s="2" t="str">
        <f t="shared" ca="1" si="8"/>
        <v/>
      </c>
      <c r="J72" s="6" t="str">
        <f t="shared" ca="1" si="5"/>
        <v/>
      </c>
      <c r="K72" s="6" t="str">
        <f t="shared" ca="1" si="6"/>
        <v/>
      </c>
      <c r="L72" s="40" t="str">
        <f t="shared" ca="1" si="7"/>
        <v/>
      </c>
      <c r="M72" s="40">
        <f t="shared" si="3"/>
        <v>7.2977672594638472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</row>
    <row r="73" spans="1:173" s="1" customFormat="1" ht="12" customHeight="1" x14ac:dyDescent="0.25">
      <c r="A73"/>
      <c r="B73" s="24" t="s">
        <v>98</v>
      </c>
      <c r="C73" s="25">
        <v>3</v>
      </c>
      <c r="D73" s="26">
        <v>1.8664059768350061</v>
      </c>
      <c r="E73" s="26">
        <v>14.032043363812431</v>
      </c>
      <c r="F73" s="10">
        <f t="shared" ca="1" si="0"/>
        <v>1.8620455796257918</v>
      </c>
      <c r="G73" s="11">
        <f t="shared" ca="1" si="4"/>
        <v>13.999260955546198</v>
      </c>
      <c r="H73" s="41">
        <f t="shared" ca="1" si="1"/>
        <v>99.766374665355045</v>
      </c>
      <c r="I73" s="2" t="str">
        <f t="shared" ca="1" si="8"/>
        <v>OK</v>
      </c>
      <c r="J73" s="6">
        <f t="shared" ca="1" si="5"/>
        <v>1.8664059768350061</v>
      </c>
      <c r="K73" s="6">
        <f t="shared" ca="1" si="6"/>
        <v>14.032043363812431</v>
      </c>
      <c r="L73" s="40">
        <f t="shared" ca="1" si="7"/>
        <v>99.766374665355045</v>
      </c>
      <c r="M73" s="40">
        <f t="shared" si="3"/>
        <v>7.5182160462256657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</row>
    <row r="74" spans="1:173" s="1" customFormat="1" ht="12" customHeight="1" x14ac:dyDescent="0.25">
      <c r="A74"/>
      <c r="B74" s="24" t="s">
        <v>99</v>
      </c>
      <c r="C74" s="25">
        <v>3</v>
      </c>
      <c r="D74" s="26">
        <v>1.8666107383800379</v>
      </c>
      <c r="E74" s="26">
        <v>13.994965044309149</v>
      </c>
      <c r="F74" s="10">
        <f t="shared" ca="1" si="0"/>
        <v>1.866266512910993</v>
      </c>
      <c r="G74" s="11">
        <f t="shared" ca="1" si="4"/>
        <v>13.99238420444383</v>
      </c>
      <c r="H74" s="41">
        <f t="shared" ca="1" si="1"/>
        <v>99.981558797344988</v>
      </c>
      <c r="I74" s="2" t="str">
        <f t="shared" ca="1" si="8"/>
        <v>OK</v>
      </c>
      <c r="J74" s="6">
        <f t="shared" ca="1" si="5"/>
        <v>1.8666107383800379</v>
      </c>
      <c r="K74" s="6">
        <f t="shared" ca="1" si="6"/>
        <v>13.994965044309149</v>
      </c>
      <c r="L74" s="40">
        <f t="shared" ca="1" si="7"/>
        <v>99.981558797344988</v>
      </c>
      <c r="M74" s="40">
        <f t="shared" si="3"/>
        <v>7.4975273400895892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</row>
    <row r="75" spans="1:173" s="1" customFormat="1" ht="12" customHeight="1" x14ac:dyDescent="0.25">
      <c r="A75"/>
      <c r="B75" s="24" t="s">
        <v>100</v>
      </c>
      <c r="C75" s="25">
        <v>3</v>
      </c>
      <c r="D75" s="26">
        <v>1.877085767167892</v>
      </c>
      <c r="E75" s="26">
        <v>14.120375046521152</v>
      </c>
      <c r="F75" s="10">
        <f t="shared" ca="1" si="0"/>
        <v>1.8611742331894621</v>
      </c>
      <c r="G75" s="11">
        <f t="shared" ca="1" si="4"/>
        <v>14.000680554521523</v>
      </c>
      <c r="H75" s="41">
        <f t="shared" ca="1" si="1"/>
        <v>99.152327812786254</v>
      </c>
      <c r="I75" s="2" t="str">
        <f t="shared" ca="1" si="8"/>
        <v/>
      </c>
      <c r="J75" s="6" t="str">
        <f t="shared" ca="1" si="5"/>
        <v/>
      </c>
      <c r="K75" s="6" t="str">
        <f t="shared" ca="1" si="6"/>
        <v/>
      </c>
      <c r="L75" s="40" t="str">
        <f t="shared" ca="1" si="7"/>
        <v/>
      </c>
      <c r="M75" s="40">
        <f t="shared" si="3"/>
        <v>7.5224985951631185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</row>
    <row r="76" spans="1:173" s="1" customFormat="1" ht="12" customHeight="1" x14ac:dyDescent="0.25">
      <c r="A76"/>
      <c r="B76" s="24" t="s">
        <v>101</v>
      </c>
      <c r="C76" s="25">
        <v>3</v>
      </c>
      <c r="D76" s="26">
        <v>1.8479928578581371</v>
      </c>
      <c r="E76" s="26">
        <v>14.101277105012343</v>
      </c>
      <c r="F76" s="10">
        <f t="shared" ref="F76:F100" ca="1" si="9">$G$9/((E76/D76)-$F$9)</f>
        <v>1.8394482349321357</v>
      </c>
      <c r="G76" s="11">
        <f t="shared" ca="1" si="4"/>
        <v>14.036076584823626</v>
      </c>
      <c r="H76" s="41">
        <f t="shared" ca="1" si="1"/>
        <v>99.537626842567732</v>
      </c>
      <c r="I76" s="2" t="str">
        <f t="shared" ref="I76:I101" ca="1" si="10">IF(ABS(100-H76)&lt;=E$4,"OK",IF(AND(H76&lt;&gt;0,100-H76&gt;0),"",IF(AND(H76&lt;&gt;0,100+E$4-H76&lt;0),"high MI","")))</f>
        <v/>
      </c>
      <c r="J76" s="6" t="str">
        <f t="shared" ca="1" si="5"/>
        <v/>
      </c>
      <c r="K76" s="6" t="str">
        <f t="shared" ca="1" si="6"/>
        <v/>
      </c>
      <c r="L76" s="40" t="str">
        <f t="shared" ca="1" si="7"/>
        <v/>
      </c>
      <c r="M76" s="40">
        <f t="shared" ref="M76:M100" si="11">E76/D76</f>
        <v>7.6305906946826747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</row>
    <row r="77" spans="1:173" s="1" customFormat="1" ht="12" customHeight="1" x14ac:dyDescent="0.25">
      <c r="A77"/>
      <c r="B77" s="24" t="s">
        <v>102</v>
      </c>
      <c r="C77" s="25">
        <v>3</v>
      </c>
      <c r="D77" s="26">
        <v>1.8657504979776875</v>
      </c>
      <c r="E77" s="26">
        <v>14.504547939986576</v>
      </c>
      <c r="F77" s="10">
        <f t="shared" ca="1" si="9"/>
        <v>1.811373581046327</v>
      </c>
      <c r="G77" s="11">
        <f t="shared" ref="G77:G100" ca="1" si="12">(E77/D77)*F77</f>
        <v>14.08181585479379</v>
      </c>
      <c r="H77" s="41">
        <f t="shared" ca="1" si="1"/>
        <v>97.085520438541991</v>
      </c>
      <c r="I77" s="2" t="str">
        <f t="shared" ca="1" si="10"/>
        <v/>
      </c>
      <c r="J77" s="6" t="str">
        <f t="shared" ref="J77:J100" ca="1" si="13">IF(I77="OK",$D77,"")</f>
        <v/>
      </c>
      <c r="K77" s="6" t="str">
        <f t="shared" ref="K77:K100" ca="1" si="14">IF(I77="OK",$E77,"")</f>
        <v/>
      </c>
      <c r="L77" s="40" t="str">
        <f t="shared" ref="L77:L100" ca="1" si="15">IF(I77="OK",F77/J77*100,"")</f>
        <v/>
      </c>
      <c r="M77" s="40">
        <f t="shared" si="11"/>
        <v>7.7741091082158382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</row>
    <row r="78" spans="1:173" s="1" customFormat="1" ht="12" customHeight="1" x14ac:dyDescent="0.25">
      <c r="A78"/>
      <c r="B78" s="24" t="s">
        <v>103</v>
      </c>
      <c r="C78" s="25">
        <v>3</v>
      </c>
      <c r="D78" s="26">
        <v>1.8090600210114303</v>
      </c>
      <c r="E78" s="26">
        <v>14.078572018285158</v>
      </c>
      <c r="F78" s="10">
        <f t="shared" ca="1" si="9"/>
        <v>1.8098051862011844</v>
      </c>
      <c r="G78" s="11">
        <f t="shared" ca="1" si="12"/>
        <v>14.084371086125707</v>
      </c>
      <c r="H78" s="41">
        <f t="shared" ca="1" si="1"/>
        <v>100.04119073889753</v>
      </c>
      <c r="I78" s="2" t="str">
        <f t="shared" ca="1" si="10"/>
        <v>OK</v>
      </c>
      <c r="J78" s="6">
        <f t="shared" ca="1" si="13"/>
        <v>1.8090600210114303</v>
      </c>
      <c r="K78" s="6">
        <f t="shared" ca="1" si="14"/>
        <v>14.078572018285158</v>
      </c>
      <c r="L78" s="40">
        <f t="shared" ca="1" si="15"/>
        <v>100.04119073889753</v>
      </c>
      <c r="M78" s="40">
        <f t="shared" si="11"/>
        <v>7.7822581090559648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</row>
    <row r="79" spans="1:173" s="1" customFormat="1" ht="12" customHeight="1" x14ac:dyDescent="0.25">
      <c r="A79"/>
      <c r="B79" s="24" t="s">
        <v>104</v>
      </c>
      <c r="C79" s="25">
        <v>3</v>
      </c>
      <c r="D79" s="26">
        <v>1.8232707543500328</v>
      </c>
      <c r="E79" s="26">
        <v>14.052163820346497</v>
      </c>
      <c r="F79" s="10">
        <f t="shared" ca="1" si="9"/>
        <v>1.8243706674861062</v>
      </c>
      <c r="G79" s="11">
        <f t="shared" ca="1" si="12"/>
        <v>14.060640981261505</v>
      </c>
      <c r="H79" s="41">
        <f t="shared" ca="1" si="1"/>
        <v>100.06032637409716</v>
      </c>
      <c r="I79" s="2" t="str">
        <f t="shared" ca="1" si="10"/>
        <v>OK</v>
      </c>
      <c r="J79" s="6">
        <f t="shared" ca="1" si="13"/>
        <v>1.8232707543500328</v>
      </c>
      <c r="K79" s="6">
        <f t="shared" ca="1" si="14"/>
        <v>14.052163820346497</v>
      </c>
      <c r="L79" s="40">
        <f t="shared" ca="1" si="15"/>
        <v>100.06032637409716</v>
      </c>
      <c r="M79" s="40">
        <f t="shared" si="11"/>
        <v>7.7071185323519718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</row>
    <row r="80" spans="1:173" s="1" customFormat="1" ht="12" customHeight="1" x14ac:dyDescent="0.25">
      <c r="A80"/>
      <c r="B80" s="24" t="s">
        <v>105</v>
      </c>
      <c r="C80" s="25">
        <v>3</v>
      </c>
      <c r="D80" s="26">
        <v>1.8530567492333421</v>
      </c>
      <c r="E80" s="26">
        <v>14.162601756624319</v>
      </c>
      <c r="F80" s="10">
        <f t="shared" ca="1" si="9"/>
        <v>1.8370196867425768</v>
      </c>
      <c r="G80" s="11">
        <f t="shared" ca="1" si="12"/>
        <v>14.040033179328036</v>
      </c>
      <c r="H80" s="41">
        <f t="shared" ca="1" si="1"/>
        <v>99.134561718231225</v>
      </c>
      <c r="I80" s="2" t="str">
        <f t="shared" ca="1" si="10"/>
        <v/>
      </c>
      <c r="J80" s="6" t="str">
        <f t="shared" ca="1" si="13"/>
        <v/>
      </c>
      <c r="K80" s="6" t="str">
        <f t="shared" ca="1" si="14"/>
        <v/>
      </c>
      <c r="L80" s="40" t="str">
        <f t="shared" ca="1" si="15"/>
        <v/>
      </c>
      <c r="M80" s="40">
        <f t="shared" si="11"/>
        <v>7.6428321811966944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</row>
    <row r="81" spans="1:173" s="1" customFormat="1" ht="12" customHeight="1" x14ac:dyDescent="0.25">
      <c r="A81"/>
      <c r="B81" s="24" t="s">
        <v>106</v>
      </c>
      <c r="C81" s="25">
        <v>3</v>
      </c>
      <c r="D81" s="26">
        <v>1.8512348703273858</v>
      </c>
      <c r="E81" s="26">
        <v>14.191868407620801</v>
      </c>
      <c r="F81" s="10">
        <f t="shared" ca="1" si="9"/>
        <v>1.8324088603309987</v>
      </c>
      <c r="G81" s="11">
        <f t="shared" ca="1" si="12"/>
        <v>14.047545144921006</v>
      </c>
      <c r="H81" s="41">
        <f t="shared" ca="1" si="1"/>
        <v>98.983056645153951</v>
      </c>
      <c r="I81" s="2" t="str">
        <f t="shared" ca="1" si="10"/>
        <v/>
      </c>
      <c r="J81" s="6" t="str">
        <f t="shared" ca="1" si="13"/>
        <v/>
      </c>
      <c r="K81" s="6" t="str">
        <f t="shared" ca="1" si="14"/>
        <v/>
      </c>
      <c r="L81" s="40" t="str">
        <f t="shared" ca="1" si="15"/>
        <v/>
      </c>
      <c r="M81" s="40">
        <f t="shared" si="11"/>
        <v>7.666163075845156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</row>
    <row r="82" spans="1:173" s="1" customFormat="1" ht="12" customHeight="1" x14ac:dyDescent="0.25">
      <c r="A82"/>
      <c r="B82" s="24" t="s">
        <v>107</v>
      </c>
      <c r="C82" s="25">
        <v>3</v>
      </c>
      <c r="D82" s="26">
        <v>1.8498533023834702</v>
      </c>
      <c r="E82" s="26">
        <v>14.227971318492743</v>
      </c>
      <c r="F82" s="10">
        <f t="shared" ca="1" si="9"/>
        <v>1.8274463184787937</v>
      </c>
      <c r="G82" s="11">
        <f t="shared" ca="1" si="12"/>
        <v>14.055630125859308</v>
      </c>
      <c r="H82" s="41">
        <f t="shared" ca="1" si="1"/>
        <v>98.788715630812135</v>
      </c>
      <c r="I82" s="2" t="str">
        <f t="shared" ca="1" si="10"/>
        <v/>
      </c>
      <c r="J82" s="6" t="str">
        <f t="shared" ca="1" si="13"/>
        <v/>
      </c>
      <c r="K82" s="6" t="str">
        <f t="shared" ca="1" si="14"/>
        <v/>
      </c>
      <c r="L82" s="40" t="str">
        <f t="shared" ca="1" si="15"/>
        <v/>
      </c>
      <c r="M82" s="40">
        <f t="shared" si="11"/>
        <v>7.6914052050292359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</row>
    <row r="83" spans="1:173" s="1" customFormat="1" ht="12" customHeight="1" x14ac:dyDescent="0.25">
      <c r="A83"/>
      <c r="B83" s="24" t="s">
        <v>108</v>
      </c>
      <c r="C83" s="25">
        <v>3</v>
      </c>
      <c r="D83" s="26">
        <v>1.8374559509772574</v>
      </c>
      <c r="E83" s="26">
        <v>14.314031261223361</v>
      </c>
      <c r="F83" s="10">
        <f t="shared" ca="1" si="9"/>
        <v>1.8082916015477588</v>
      </c>
      <c r="G83" s="11">
        <f t="shared" ca="1" si="12"/>
        <v>14.086837020607657</v>
      </c>
      <c r="H83" s="41">
        <f t="shared" ca="1" si="1"/>
        <v>98.412786471752568</v>
      </c>
      <c r="I83" s="2" t="str">
        <f t="shared" ca="1" si="10"/>
        <v/>
      </c>
      <c r="J83" s="6" t="str">
        <f t="shared" ca="1" si="13"/>
        <v/>
      </c>
      <c r="K83" s="6" t="str">
        <f t="shared" ca="1" si="14"/>
        <v/>
      </c>
      <c r="L83" s="40" t="str">
        <f t="shared" ca="1" si="15"/>
        <v/>
      </c>
      <c r="M83" s="40">
        <f t="shared" si="11"/>
        <v>7.7901357328377818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</row>
    <row r="84" spans="1:173" s="1" customFormat="1" ht="12" customHeight="1" x14ac:dyDescent="0.25">
      <c r="A84"/>
      <c r="B84" s="24" t="s">
        <v>109</v>
      </c>
      <c r="C84" s="25">
        <v>3</v>
      </c>
      <c r="D84" s="26">
        <v>1.8842512975472248</v>
      </c>
      <c r="E84" s="26">
        <v>14.435648410700965</v>
      </c>
      <c r="F84" s="10">
        <f t="shared" ca="1" si="9"/>
        <v>1.8333854185607632</v>
      </c>
      <c r="G84" s="11">
        <f t="shared" ca="1" si="12"/>
        <v>14.045954134727451</v>
      </c>
      <c r="H84" s="41">
        <f t="shared" ca="1" si="1"/>
        <v>97.300472657087994</v>
      </c>
      <c r="I84" s="2" t="str">
        <f t="shared" ca="1" si="10"/>
        <v/>
      </c>
      <c r="J84" s="6" t="str">
        <f t="shared" ca="1" si="13"/>
        <v/>
      </c>
      <c r="K84" s="6" t="str">
        <f t="shared" ca="1" si="14"/>
        <v/>
      </c>
      <c r="L84" s="40" t="str">
        <f t="shared" ca="1" si="15"/>
        <v/>
      </c>
      <c r="M84" s="40">
        <f t="shared" si="11"/>
        <v>7.6612118720534763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</row>
    <row r="85" spans="1:173" s="1" customFormat="1" ht="12" customHeight="1" x14ac:dyDescent="0.25">
      <c r="A85"/>
      <c r="B85" s="24" t="s">
        <v>110</v>
      </c>
      <c r="C85" s="25">
        <v>3</v>
      </c>
      <c r="D85" s="26">
        <v>1.9765130174755712</v>
      </c>
      <c r="E85" s="26">
        <v>14.811879671988432</v>
      </c>
      <c r="F85" s="10">
        <f t="shared" ca="1" si="9"/>
        <v>1.8669993482860381</v>
      </c>
      <c r="G85" s="11">
        <f t="shared" ca="1" si="12"/>
        <v>13.991190267905942</v>
      </c>
      <c r="H85" s="41">
        <f t="shared" ca="1" si="1"/>
        <v>94.459248776949352</v>
      </c>
      <c r="I85" s="2" t="str">
        <f t="shared" ca="1" si="10"/>
        <v/>
      </c>
      <c r="J85" s="6" t="str">
        <f t="shared" ca="1" si="13"/>
        <v/>
      </c>
      <c r="K85" s="6" t="str">
        <f t="shared" ca="1" si="14"/>
        <v/>
      </c>
      <c r="L85" s="40" t="str">
        <f t="shared" ca="1" si="15"/>
        <v/>
      </c>
      <c r="M85" s="40">
        <f t="shared" si="11"/>
        <v>7.493944912594789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</row>
    <row r="86" spans="1:173" s="1" customFormat="1" ht="12" customHeight="1" x14ac:dyDescent="0.25">
      <c r="A86"/>
      <c r="B86" s="24" t="s">
        <v>111</v>
      </c>
      <c r="C86" s="25">
        <v>4</v>
      </c>
      <c r="D86" s="26">
        <v>1.8215324075240549</v>
      </c>
      <c r="E86" s="26">
        <v>14.00473388417362</v>
      </c>
      <c r="F86" s="10">
        <f t="shared" ca="1" si="9"/>
        <v>1.8280288181678279</v>
      </c>
      <c r="G86" s="11">
        <f t="shared" ca="1" si="12"/>
        <v>14.054681116455926</v>
      </c>
      <c r="H86" s="41">
        <f t="shared" ca="1" si="1"/>
        <v>100.35664535074638</v>
      </c>
      <c r="I86" s="2" t="str">
        <f t="shared" ca="1" si="10"/>
        <v>high MI</v>
      </c>
      <c r="J86" s="6" t="str">
        <f t="shared" ca="1" si="13"/>
        <v/>
      </c>
      <c r="K86" s="6" t="str">
        <f t="shared" ca="1" si="14"/>
        <v/>
      </c>
      <c r="L86" s="40" t="str">
        <f t="shared" ca="1" si="15"/>
        <v/>
      </c>
      <c r="M86" s="40">
        <f t="shared" si="11"/>
        <v>7.6884352023194378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</row>
    <row r="87" spans="1:173" s="1" customFormat="1" ht="12" customHeight="1" x14ac:dyDescent="0.25">
      <c r="A87"/>
      <c r="B87" s="24" t="s">
        <v>112</v>
      </c>
      <c r="C87" s="25">
        <v>4</v>
      </c>
      <c r="D87" s="26">
        <v>1.8322207740199321</v>
      </c>
      <c r="E87" s="26">
        <v>14.134399582313639</v>
      </c>
      <c r="F87" s="10">
        <f t="shared" ca="1" si="9"/>
        <v>1.8229579182813898</v>
      </c>
      <c r="G87" s="11">
        <f t="shared" ca="1" si="12"/>
        <v>14.062942634472886</v>
      </c>
      <c r="H87" s="41">
        <f t="shared" ca="1" si="1"/>
        <v>99.494446527957464</v>
      </c>
      <c r="I87" s="2" t="str">
        <f t="shared" ca="1" si="10"/>
        <v/>
      </c>
      <c r="J87" s="6" t="str">
        <f t="shared" ca="1" si="13"/>
        <v/>
      </c>
      <c r="K87" s="6" t="str">
        <f t="shared" ca="1" si="14"/>
        <v/>
      </c>
      <c r="L87" s="40" t="str">
        <f t="shared" ca="1" si="15"/>
        <v/>
      </c>
      <c r="M87" s="40">
        <f t="shared" si="11"/>
        <v>7.7143539592679433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</row>
    <row r="88" spans="1:173" s="1" customFormat="1" ht="12" customHeight="1" x14ac:dyDescent="0.25">
      <c r="A88"/>
      <c r="B88" s="24" t="s">
        <v>113</v>
      </c>
      <c r="C88" s="25">
        <v>4</v>
      </c>
      <c r="D88" s="26">
        <v>1.8163197173684396</v>
      </c>
      <c r="E88" s="26">
        <v>14.074605994893604</v>
      </c>
      <c r="F88" s="10">
        <f t="shared" ca="1" si="9"/>
        <v>1.8162292527008541</v>
      </c>
      <c r="G88" s="11">
        <f t="shared" ca="1" si="12"/>
        <v>14.073904986948499</v>
      </c>
      <c r="H88" s="41">
        <f t="shared" ca="1" si="1"/>
        <v>99.995019342315103</v>
      </c>
      <c r="I88" s="2" t="str">
        <f t="shared" ca="1" si="10"/>
        <v>OK</v>
      </c>
      <c r="J88" s="6">
        <f t="shared" ca="1" si="13"/>
        <v>1.8163197173684396</v>
      </c>
      <c r="K88" s="6">
        <f t="shared" ca="1" si="14"/>
        <v>14.074605994893604</v>
      </c>
      <c r="L88" s="40">
        <f t="shared" ca="1" si="15"/>
        <v>99.995019342315103</v>
      </c>
      <c r="M88" s="40">
        <f t="shared" si="11"/>
        <v>7.748969446461488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</row>
    <row r="89" spans="1:173" s="1" customFormat="1" ht="12" customHeight="1" x14ac:dyDescent="0.25">
      <c r="A89"/>
      <c r="B89" s="24" t="s">
        <v>114</v>
      </c>
      <c r="C89" s="25">
        <v>4</v>
      </c>
      <c r="D89" s="26">
        <v>1.8355146056406517</v>
      </c>
      <c r="E89" s="26">
        <v>14.033710017502029</v>
      </c>
      <c r="F89" s="10">
        <f t="shared" ca="1" si="9"/>
        <v>1.8364607381197615</v>
      </c>
      <c r="G89" s="11">
        <f t="shared" ca="1" si="12"/>
        <v>14.040943819297539</v>
      </c>
      <c r="H89" s="41">
        <f t="shared" ca="1" si="1"/>
        <v>100.05154589760291</v>
      </c>
      <c r="I89" s="2" t="str">
        <f t="shared" ca="1" si="10"/>
        <v>OK</v>
      </c>
      <c r="J89" s="6">
        <f t="shared" ca="1" si="13"/>
        <v>1.8355146056406517</v>
      </c>
      <c r="K89" s="6">
        <f t="shared" ca="1" si="14"/>
        <v>14.033710017502029</v>
      </c>
      <c r="L89" s="40">
        <f t="shared" ca="1" si="15"/>
        <v>100.05154589760291</v>
      </c>
      <c r="M89" s="40">
        <f t="shared" si="11"/>
        <v>7.6456542347173686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</row>
    <row r="90" spans="1:173" s="1" customFormat="1" ht="12" customHeight="1" x14ac:dyDescent="0.25">
      <c r="A90"/>
      <c r="B90" s="24" t="s">
        <v>115</v>
      </c>
      <c r="C90" s="25">
        <v>4</v>
      </c>
      <c r="D90" s="26">
        <v>1.8299995893790981</v>
      </c>
      <c r="E90" s="26">
        <v>14.025326148324391</v>
      </c>
      <c r="F90" s="10">
        <f t="shared" ca="1" si="9"/>
        <v>1.8328128139362523</v>
      </c>
      <c r="G90" s="11">
        <f t="shared" ca="1" si="12"/>
        <v>14.046887023076254</v>
      </c>
      <c r="H90" s="41">
        <f t="shared" ca="1" si="1"/>
        <v>100.15372815237127</v>
      </c>
      <c r="I90" s="2" t="str">
        <f t="shared" ca="1" si="10"/>
        <v>OK</v>
      </c>
      <c r="J90" s="6">
        <f t="shared" ca="1" si="13"/>
        <v>1.8299995893790981</v>
      </c>
      <c r="K90" s="6">
        <f t="shared" ca="1" si="14"/>
        <v>14.025326148324391</v>
      </c>
      <c r="L90" s="40">
        <f t="shared" ca="1" si="15"/>
        <v>100.15372815237127</v>
      </c>
      <c r="M90" s="40">
        <f t="shared" si="11"/>
        <v>7.664114369054615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</row>
    <row r="91" spans="1:173" s="1" customFormat="1" ht="12" customHeight="1" x14ac:dyDescent="0.25">
      <c r="A91"/>
      <c r="B91" s="24" t="s">
        <v>116</v>
      </c>
      <c r="C91" s="25">
        <v>4</v>
      </c>
      <c r="D91" s="26">
        <v>1.8276035941753481</v>
      </c>
      <c r="E91" s="26">
        <v>14.145598168585979</v>
      </c>
      <c r="F91" s="10">
        <f t="shared" ca="1" si="9"/>
        <v>1.8179736850919315</v>
      </c>
      <c r="G91" s="11">
        <f t="shared" ca="1" si="12"/>
        <v>14.07106295497173</v>
      </c>
      <c r="H91" s="41">
        <f t="shared" ca="1" si="1"/>
        <v>99.473085459335522</v>
      </c>
      <c r="I91" s="2" t="str">
        <f t="shared" ca="1" si="10"/>
        <v/>
      </c>
      <c r="J91" s="6" t="str">
        <f t="shared" ca="1" si="13"/>
        <v/>
      </c>
      <c r="K91" s="6" t="str">
        <f t="shared" ca="1" si="14"/>
        <v/>
      </c>
      <c r="L91" s="40" t="str">
        <f t="shared" ca="1" si="15"/>
        <v/>
      </c>
      <c r="M91" s="40">
        <f t="shared" si="11"/>
        <v>7.7399706444376744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</row>
    <row r="92" spans="1:173" s="1" customFormat="1" ht="12" customHeight="1" x14ac:dyDescent="0.25">
      <c r="A92"/>
      <c r="B92" s="24" t="s">
        <v>117</v>
      </c>
      <c r="C92" s="25">
        <v>4</v>
      </c>
      <c r="D92" s="26">
        <v>1.830813856165675</v>
      </c>
      <c r="E92" s="26">
        <v>14.046763925307257</v>
      </c>
      <c r="F92" s="10">
        <f t="shared" ca="1" si="9"/>
        <v>1.8311772126664301</v>
      </c>
      <c r="G92" s="11">
        <f t="shared" ca="1" si="12"/>
        <v>14.049551747220251</v>
      </c>
      <c r="H92" s="41">
        <f t="shared" ca="1" si="1"/>
        <v>100.01984672005466</v>
      </c>
      <c r="I92" s="2" t="str">
        <f t="shared" ca="1" si="10"/>
        <v>OK</v>
      </c>
      <c r="J92" s="6">
        <f t="shared" ca="1" si="13"/>
        <v>1.830813856165675</v>
      </c>
      <c r="K92" s="6">
        <f t="shared" ca="1" si="14"/>
        <v>14.046763925307257</v>
      </c>
      <c r="L92" s="40">
        <f t="shared" ca="1" si="15"/>
        <v>100.01984672005466</v>
      </c>
      <c r="M92" s="40">
        <f t="shared" si="11"/>
        <v>7.6724151272952401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</row>
    <row r="93" spans="1:173" s="1" customFormat="1" ht="12" customHeight="1" x14ac:dyDescent="0.25">
      <c r="A93"/>
      <c r="B93" s="24" t="s">
        <v>118</v>
      </c>
      <c r="C93" s="25">
        <v>4</v>
      </c>
      <c r="D93" s="26">
        <v>1.828239006866724</v>
      </c>
      <c r="E93" s="26">
        <v>14.559592638131107</v>
      </c>
      <c r="F93" s="10">
        <f t="shared" ca="1" si="9"/>
        <v>1.7755695780430369</v>
      </c>
      <c r="G93" s="11">
        <f t="shared" ca="1" si="12"/>
        <v>14.140147792421267</v>
      </c>
      <c r="H93" s="41">
        <f t="shared" ca="1" si="1"/>
        <v>97.119116886475737</v>
      </c>
      <c r="I93" s="2" t="str">
        <f t="shared" ca="1" si="10"/>
        <v/>
      </c>
      <c r="J93" s="6" t="str">
        <f t="shared" ca="1" si="13"/>
        <v/>
      </c>
      <c r="K93" s="6" t="str">
        <f t="shared" ca="1" si="14"/>
        <v/>
      </c>
      <c r="L93" s="40" t="str">
        <f t="shared" ca="1" si="15"/>
        <v/>
      </c>
      <c r="M93" s="40">
        <f t="shared" si="11"/>
        <v>7.9637249743859559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</row>
    <row r="94" spans="1:173" s="1" customFormat="1" ht="12" customHeight="1" x14ac:dyDescent="0.25">
      <c r="A94"/>
      <c r="B94" s="24" t="s">
        <v>119</v>
      </c>
      <c r="C94" s="25">
        <v>4</v>
      </c>
      <c r="D94" s="26">
        <v>1.8687075704274394</v>
      </c>
      <c r="E94" s="26">
        <v>14.879695571209755</v>
      </c>
      <c r="F94" s="10">
        <f t="shared" ca="1" si="9"/>
        <v>1.7757852886775487</v>
      </c>
      <c r="G94" s="11">
        <f t="shared" ca="1" si="12"/>
        <v>14.139796356318529</v>
      </c>
      <c r="H94" s="41">
        <f t="shared" ca="1" si="1"/>
        <v>95.027457306836084</v>
      </c>
      <c r="I94" s="2" t="str">
        <f t="shared" ca="1" si="10"/>
        <v/>
      </c>
      <c r="J94" s="6" t="str">
        <f t="shared" ca="1" si="13"/>
        <v/>
      </c>
      <c r="K94" s="6" t="str">
        <f t="shared" ca="1" si="14"/>
        <v/>
      </c>
      <c r="L94" s="40" t="str">
        <f t="shared" ca="1" si="15"/>
        <v/>
      </c>
      <c r="M94" s="40">
        <f t="shared" si="11"/>
        <v>7.9625596892114281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</row>
    <row r="95" spans="1:173" s="1" customFormat="1" ht="12" customHeight="1" x14ac:dyDescent="0.25">
      <c r="A95"/>
      <c r="B95" s="24" t="s">
        <v>120</v>
      </c>
      <c r="C95" s="25">
        <v>4</v>
      </c>
      <c r="D95" s="26">
        <v>1.7903592594841069</v>
      </c>
      <c r="E95" s="26">
        <v>14.171045725770718</v>
      </c>
      <c r="F95" s="10">
        <f t="shared" ca="1" si="9"/>
        <v>1.7845974184678</v>
      </c>
      <c r="G95" s="11">
        <f t="shared" ca="1" si="12"/>
        <v>14.125439620697573</v>
      </c>
      <c r="H95" s="41">
        <f t="shared" ca="1" si="1"/>
        <v>99.678174032067318</v>
      </c>
      <c r="I95" s="2" t="str">
        <f t="shared" ca="1" si="10"/>
        <v/>
      </c>
      <c r="J95" s="6" t="str">
        <f t="shared" ca="1" si="13"/>
        <v/>
      </c>
      <c r="K95" s="6" t="str">
        <f t="shared" ca="1" si="14"/>
        <v/>
      </c>
      <c r="L95" s="40" t="str">
        <f t="shared" ca="1" si="15"/>
        <v/>
      </c>
      <c r="M95" s="40">
        <f t="shared" si="11"/>
        <v>7.9151967130072611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</row>
    <row r="96" spans="1:173" s="1" customFormat="1" ht="12" customHeight="1" x14ac:dyDescent="0.25">
      <c r="A96"/>
      <c r="B96" s="24" t="s">
        <v>121</v>
      </c>
      <c r="C96" s="25">
        <v>4</v>
      </c>
      <c r="D96" s="26">
        <v>1.7895413958535766</v>
      </c>
      <c r="E96" s="26">
        <v>14.220296850062821</v>
      </c>
      <c r="F96" s="10">
        <f t="shared" ca="1" si="9"/>
        <v>1.778794013100099</v>
      </c>
      <c r="G96" s="11">
        <f t="shared" ca="1" si="12"/>
        <v>14.134894537788954</v>
      </c>
      <c r="H96" s="41">
        <f t="shared" ca="1" si="1"/>
        <v>99.399433688520446</v>
      </c>
      <c r="I96" s="2" t="str">
        <f t="shared" ca="1" si="10"/>
        <v/>
      </c>
      <c r="J96" s="6" t="str">
        <f t="shared" ca="1" si="13"/>
        <v/>
      </c>
      <c r="K96" s="6" t="str">
        <f t="shared" ca="1" si="14"/>
        <v/>
      </c>
      <c r="L96" s="40" t="str">
        <f t="shared" ca="1" si="15"/>
        <v/>
      </c>
      <c r="M96" s="40">
        <f t="shared" si="11"/>
        <v>7.9463357947526072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</row>
    <row r="97" spans="1:173" s="1" customFormat="1" ht="12" customHeight="1" x14ac:dyDescent="0.25">
      <c r="A97"/>
      <c r="B97" s="24" t="s">
        <v>122</v>
      </c>
      <c r="C97" s="25">
        <v>4</v>
      </c>
      <c r="D97" s="26">
        <v>1.813716316808013</v>
      </c>
      <c r="E97" s="26">
        <v>14.18263367753276</v>
      </c>
      <c r="F97" s="10">
        <f t="shared" ca="1" si="9"/>
        <v>1.8026425298190567</v>
      </c>
      <c r="G97" s="11">
        <f t="shared" ca="1" si="12"/>
        <v>14.096040497093274</v>
      </c>
      <c r="H97" s="41">
        <f t="shared" ca="1" si="1"/>
        <v>99.389442169851279</v>
      </c>
      <c r="I97" s="2" t="str">
        <f t="shared" ca="1" si="10"/>
        <v/>
      </c>
      <c r="J97" s="6" t="str">
        <f t="shared" ca="1" si="13"/>
        <v/>
      </c>
      <c r="K97" s="6" t="str">
        <f t="shared" ca="1" si="14"/>
        <v/>
      </c>
      <c r="L97" s="40" t="str">
        <f t="shared" ca="1" si="15"/>
        <v/>
      </c>
      <c r="M97" s="40">
        <f t="shared" si="11"/>
        <v>7.8196537937603123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</row>
    <row r="98" spans="1:173" s="1" customFormat="1" ht="12" customHeight="1" x14ac:dyDescent="0.25">
      <c r="A98"/>
      <c r="B98" s="24" t="s">
        <v>123</v>
      </c>
      <c r="C98" s="25">
        <v>4</v>
      </c>
      <c r="D98" s="26">
        <v>1.8042729248028855</v>
      </c>
      <c r="E98" s="26">
        <v>14.163731112246023</v>
      </c>
      <c r="F98" s="10">
        <f t="shared" ca="1" si="9"/>
        <v>1.7968518270654044</v>
      </c>
      <c r="G98" s="11">
        <f t="shared" ca="1" si="12"/>
        <v>14.105474719066002</v>
      </c>
      <c r="H98" s="41">
        <f t="shared" ca="1" si="1"/>
        <v>99.588693171888508</v>
      </c>
      <c r="I98" s="2" t="str">
        <f t="shared" ca="1" si="10"/>
        <v/>
      </c>
      <c r="J98" s="6" t="str">
        <f t="shared" ca="1" si="13"/>
        <v/>
      </c>
      <c r="K98" s="6" t="str">
        <f t="shared" ca="1" si="14"/>
        <v/>
      </c>
      <c r="L98" s="40" t="str">
        <f t="shared" ca="1" si="15"/>
        <v/>
      </c>
      <c r="M98" s="40">
        <f t="shared" si="11"/>
        <v>7.8501045587620242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</row>
    <row r="99" spans="1:173" s="1" customFormat="1" ht="12" customHeight="1" x14ac:dyDescent="0.25">
      <c r="A99"/>
      <c r="B99" s="24" t="s">
        <v>124</v>
      </c>
      <c r="C99" s="25">
        <v>4</v>
      </c>
      <c r="D99" s="26">
        <v>1.7937274546694526</v>
      </c>
      <c r="E99" s="26">
        <v>14.348290266714223</v>
      </c>
      <c r="F99" s="10">
        <f t="shared" ca="1" si="9"/>
        <v>1.7690373113516871</v>
      </c>
      <c r="G99" s="11">
        <f t="shared" ca="1" si="12"/>
        <v>14.150790171519796</v>
      </c>
      <c r="H99" s="41">
        <f t="shared" ca="1" si="1"/>
        <v>98.623528716500829</v>
      </c>
      <c r="I99" s="2" t="str">
        <f t="shared" ca="1" si="10"/>
        <v/>
      </c>
      <c r="J99" s="6" t="str">
        <f t="shared" ca="1" si="13"/>
        <v/>
      </c>
      <c r="K99" s="6" t="str">
        <f t="shared" ca="1" si="14"/>
        <v/>
      </c>
      <c r="L99" s="40" t="str">
        <f t="shared" ca="1" si="15"/>
        <v/>
      </c>
      <c r="M99" s="40">
        <f t="shared" si="11"/>
        <v>7.9991473784730136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</row>
    <row r="100" spans="1:173" s="1" customFormat="1" ht="12" customHeight="1" x14ac:dyDescent="0.25">
      <c r="A100"/>
      <c r="B100" s="24" t="s">
        <v>125</v>
      </c>
      <c r="C100" s="25">
        <v>4</v>
      </c>
      <c r="D100" s="26">
        <v>1.7976608396220048</v>
      </c>
      <c r="E100" s="26">
        <v>14.118087277736974</v>
      </c>
      <c r="F100" s="10">
        <f t="shared" ca="1" si="9"/>
        <v>1.7961917989602416</v>
      </c>
      <c r="G100" s="11">
        <f t="shared" ca="1" si="12"/>
        <v>14.106550037886057</v>
      </c>
      <c r="H100" s="41">
        <f t="shared" ca="1" si="1"/>
        <v>99.918280432583046</v>
      </c>
      <c r="I100" s="2" t="str">
        <f t="shared" ca="1" si="10"/>
        <v>OK</v>
      </c>
      <c r="J100" s="6">
        <f t="shared" ca="1" si="13"/>
        <v>1.7976608396220048</v>
      </c>
      <c r="K100" s="6">
        <f t="shared" ca="1" si="14"/>
        <v>14.118087277736974</v>
      </c>
      <c r="L100" s="40">
        <f t="shared" ca="1" si="15"/>
        <v>99.918280432583046</v>
      </c>
      <c r="M100" s="40">
        <f t="shared" si="11"/>
        <v>7.8535878217748749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</row>
    <row r="101" spans="1:173" s="1" customFormat="1" ht="12" customHeight="1" x14ac:dyDescent="0.25">
      <c r="A101"/>
      <c r="B101" s="64" t="s">
        <v>126</v>
      </c>
      <c r="C101" s="25">
        <v>4</v>
      </c>
      <c r="D101" s="26">
        <v>1.7944900522464704</v>
      </c>
      <c r="E101" s="26">
        <v>14.116870355494438</v>
      </c>
      <c r="F101" s="10">
        <f ca="1">$G$9/((E101/D101)-$F$9)</f>
        <v>1.7936952082503712</v>
      </c>
      <c r="G101" s="11">
        <f ca="1">(E101/D101)*F101</f>
        <v>14.110617487370858</v>
      </c>
      <c r="H101" s="41">
        <f ca="1">$F101/$D101*100</f>
        <v>99.955706413913845</v>
      </c>
      <c r="I101" s="2" t="str">
        <f t="shared" ca="1" si="10"/>
        <v>OK</v>
      </c>
      <c r="J101" s="6">
        <f ca="1">IF(I101="OK",$D101,"")</f>
        <v>1.7944900522464704</v>
      </c>
      <c r="K101" s="6">
        <f ca="1">IF(I101="OK",$E101,"")</f>
        <v>14.116870355494438</v>
      </c>
      <c r="L101" s="40">
        <f ca="1">IF(I101="OK",F101/J101*100,"")</f>
        <v>99.955706413913845</v>
      </c>
      <c r="M101" s="40">
        <f>E101/D101</f>
        <v>7.8667866326826026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</row>
    <row r="102" spans="1:173" x14ac:dyDescent="0.25">
      <c r="H102"/>
      <c r="I102"/>
    </row>
    <row r="103" spans="1:173" x14ac:dyDescent="0.25">
      <c r="H103"/>
      <c r="I103"/>
    </row>
    <row r="104" spans="1:173" x14ac:dyDescent="0.25">
      <c r="N104" s="42" t="s">
        <v>22</v>
      </c>
      <c r="O104" s="34"/>
    </row>
    <row r="105" spans="1:173" x14ac:dyDescent="0.25">
      <c r="N105" s="35" t="s">
        <v>23</v>
      </c>
      <c r="O105" s="36"/>
    </row>
    <row r="106" spans="1:173" ht="13.8" x14ac:dyDescent="0.3">
      <c r="N106" s="58" t="s">
        <v>26</v>
      </c>
      <c r="O106" s="59" t="s">
        <v>27</v>
      </c>
    </row>
    <row r="107" spans="1:173" x14ac:dyDescent="0.25">
      <c r="N107" s="60">
        <f>B4</f>
        <v>1.7</v>
      </c>
      <c r="O107" s="61">
        <f ca="1">N107*F9+G9</f>
        <v>14.263265867026956</v>
      </c>
    </row>
    <row r="108" spans="1:173" x14ac:dyDescent="0.25">
      <c r="N108" s="60">
        <f ca="1">(O108-G9)/F9</f>
        <v>2.2298705126693861</v>
      </c>
      <c r="O108" s="61">
        <f>C5</f>
        <v>13.4</v>
      </c>
    </row>
    <row r="109" spans="1:173" x14ac:dyDescent="0.25">
      <c r="N109" s="37"/>
      <c r="O109" s="38"/>
    </row>
    <row r="110" spans="1:173" x14ac:dyDescent="0.25">
      <c r="N110" s="35" t="s">
        <v>11</v>
      </c>
      <c r="O110" s="38"/>
    </row>
    <row r="111" spans="1:173" ht="13.8" x14ac:dyDescent="0.3">
      <c r="N111" s="58" t="s">
        <v>26</v>
      </c>
      <c r="O111" s="59" t="s">
        <v>27</v>
      </c>
    </row>
    <row r="112" spans="1:173" x14ac:dyDescent="0.25">
      <c r="N112" s="60">
        <f>N107</f>
        <v>1.7</v>
      </c>
      <c r="O112" s="61">
        <f ca="1">IF(G$3=0,(N112*B$9+C$9)/(100-E$4)*100,(N112*F$9+G$9)/(100-E$4)*100)</f>
        <v>14.299013400528276</v>
      </c>
    </row>
    <row r="113" spans="8:15" x14ac:dyDescent="0.25">
      <c r="N113" s="60">
        <f ca="1">N108+0.1</f>
        <v>2.3298705126693862</v>
      </c>
      <c r="O113" s="61">
        <f ca="1">IF(G$3=0,(N113*B$9+C$9)/(100-E$4)*100,(N113*F$9+G$9)/(100-E$4)*100)</f>
        <v>13.270255482482002</v>
      </c>
    </row>
    <row r="114" spans="8:15" x14ac:dyDescent="0.25">
      <c r="N114" s="37"/>
      <c r="O114" s="39"/>
    </row>
    <row r="115" spans="8:15" x14ac:dyDescent="0.25">
      <c r="N115" s="35" t="s">
        <v>24</v>
      </c>
      <c r="O115" s="38"/>
    </row>
    <row r="116" spans="8:15" ht="13.8" x14ac:dyDescent="0.3">
      <c r="N116" s="58" t="s">
        <v>26</v>
      </c>
      <c r="O116" s="59" t="s">
        <v>27</v>
      </c>
    </row>
    <row r="117" spans="8:15" x14ac:dyDescent="0.25">
      <c r="N117" s="60">
        <f>N107</f>
        <v>1.7</v>
      </c>
      <c r="O117" s="61">
        <f ca="1">IF(G$3=0,(N117*B$9+C$9)/(100+E$4)*100,(N117*F$9+G$9)/(100+E$4)*100)</f>
        <v>14.227696625463299</v>
      </c>
    </row>
    <row r="118" spans="8:15" x14ac:dyDescent="0.25">
      <c r="N118" s="62">
        <f ca="1">N108</f>
        <v>2.2298705126693861</v>
      </c>
      <c r="O118" s="63">
        <f ca="1">IF(G$3=0,(N118*B$9+C$9)/(100+E$4)*100,(N118*F$9+G$9)/(100+E$4)*100)</f>
        <v>13.366583541147131</v>
      </c>
    </row>
    <row r="120" spans="8:15" ht="15" x14ac:dyDescent="0.35">
      <c r="N120" s="42" t="s">
        <v>130</v>
      </c>
      <c r="O120" s="34"/>
    </row>
    <row r="121" spans="8:15" x14ac:dyDescent="0.25">
      <c r="N121" s="35" t="s">
        <v>30</v>
      </c>
      <c r="O121" s="71"/>
    </row>
    <row r="122" spans="8:15" ht="13.8" x14ac:dyDescent="0.3">
      <c r="N122" s="58" t="s">
        <v>26</v>
      </c>
      <c r="O122" s="59" t="s">
        <v>27</v>
      </c>
    </row>
    <row r="123" spans="8:15" x14ac:dyDescent="0.25">
      <c r="N123" s="60">
        <f>O123/N132</f>
        <v>2.3579591425065023</v>
      </c>
      <c r="O123" s="74">
        <v>15.5</v>
      </c>
    </row>
    <row r="124" spans="8:15" x14ac:dyDescent="0.25">
      <c r="N124" s="60">
        <f ca="1">($G$9/(N132-$F$9))*(100/(100+$E$4))</f>
        <v>2.0713262985368104</v>
      </c>
      <c r="O124" s="61">
        <f ca="1">N124*N132</f>
        <v>13.615824400244893</v>
      </c>
    </row>
    <row r="125" spans="8:15" x14ac:dyDescent="0.25">
      <c r="N125" s="35" t="s">
        <v>31</v>
      </c>
      <c r="O125" s="71"/>
    </row>
    <row r="126" spans="8:15" ht="13.8" x14ac:dyDescent="0.3">
      <c r="H126"/>
      <c r="I126"/>
      <c r="N126" s="58" t="s">
        <v>26</v>
      </c>
      <c r="O126" s="59" t="s">
        <v>27</v>
      </c>
    </row>
    <row r="127" spans="8:15" x14ac:dyDescent="0.25">
      <c r="H127"/>
      <c r="I127"/>
      <c r="N127" s="60">
        <f>O127/O132</f>
        <v>1.937706516286096</v>
      </c>
      <c r="O127" s="61">
        <f>O123</f>
        <v>15.5</v>
      </c>
    </row>
    <row r="128" spans="8:15" x14ac:dyDescent="0.25">
      <c r="H128"/>
      <c r="I128"/>
      <c r="N128" s="62">
        <f ca="1">$G$9/(O132-$F$9)*(100/(100+$E$4))</f>
        <v>1.7646257469842266</v>
      </c>
      <c r="O128" s="63">
        <f ca="1">N128*O132</f>
        <v>14.11550141797486</v>
      </c>
    </row>
    <row r="129" spans="8:15" x14ac:dyDescent="0.25">
      <c r="H129"/>
      <c r="I129"/>
    </row>
    <row r="130" spans="8:15" x14ac:dyDescent="0.25">
      <c r="H130"/>
      <c r="I130"/>
      <c r="N130" s="72" t="s">
        <v>32</v>
      </c>
      <c r="O130" s="34"/>
    </row>
    <row r="131" spans="8:15" x14ac:dyDescent="0.25">
      <c r="H131"/>
      <c r="I131"/>
      <c r="N131" s="58" t="s">
        <v>33</v>
      </c>
      <c r="O131" s="59" t="s">
        <v>34</v>
      </c>
    </row>
    <row r="132" spans="8:15" x14ac:dyDescent="0.25">
      <c r="H132"/>
      <c r="I132"/>
      <c r="N132" s="62">
        <f>MIN(M12:M101)</f>
        <v>6.5734811602899761</v>
      </c>
      <c r="O132" s="63">
        <f>MAX(M12:M101)</f>
        <v>7.9991473784730136</v>
      </c>
    </row>
    <row r="133" spans="8:15" x14ac:dyDescent="0.25">
      <c r="H133"/>
      <c r="I133"/>
    </row>
    <row r="134" spans="8:15" x14ac:dyDescent="0.25">
      <c r="H134"/>
      <c r="I134"/>
    </row>
    <row r="135" spans="8:15" x14ac:dyDescent="0.25">
      <c r="H135"/>
      <c r="I135"/>
    </row>
    <row r="136" spans="8:15" x14ac:dyDescent="0.25">
      <c r="H136"/>
      <c r="I136" s="75"/>
    </row>
  </sheetData>
  <phoneticPr fontId="2" type="noConversion"/>
  <dataValidations count="1">
    <dataValidation type="decimal" showInputMessage="1" showErrorMessage="1" error="Value must be &gt; 0 and &lt; 100." sqref="E4">
      <formula1>0</formula1>
      <formula2>100</formula2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 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Sawlan, Michael G.</dc:creator>
  <cp:lastModifiedBy>Sawlan, Michael G.</cp:lastModifiedBy>
  <dcterms:created xsi:type="dcterms:W3CDTF">2012-12-23T19:30:57Z</dcterms:created>
  <dcterms:modified xsi:type="dcterms:W3CDTF">2017-03-12T02:39:40Z</dcterms:modified>
</cp:coreProperties>
</file>